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13\"/>
    </mc:Choice>
  </mc:AlternateContent>
  <xr:revisionPtr revIDLastSave="0" documentId="13_ncr:1_{2E311295-1C3B-4D83-87C4-E2FF51590513}" xr6:coauthVersionLast="31" xr6:coauthVersionMax="31" xr10:uidLastSave="{00000000-0000-0000-0000-000000000000}"/>
  <bookViews>
    <workbookView xWindow="0" yWindow="0" windowWidth="19200" windowHeight="6975" tabRatio="834" activeTab="1" xr2:uid="{00000000-000D-0000-FFFF-FFFF00000000}"/>
  </bookViews>
  <sheets>
    <sheet name="BOQ" sheetId="31" r:id="rId1"/>
    <sheet name="Loader" sheetId="32" r:id="rId2"/>
    <sheet name="Pellings Paid to Date" sheetId="30" r:id="rId3"/>
    <sheet name="Project Summary" sheetId="1" r:id="rId4"/>
    <sheet name="Valuation Summary" sheetId="27" r:id="rId5"/>
    <sheet name="Activity Schedule Summary" sheetId="28" r:id="rId6"/>
    <sheet name="Project Overheads &amp; Scaffold" sheetId="26" r:id="rId7"/>
    <sheet name="1-44 Denyer House" sheetId="3" r:id="rId8"/>
    <sheet name="1-10 Lissenden Mansions" sheetId="4" r:id="rId9"/>
    <sheet name="11-20 Lissenden Mansions" sheetId="6" r:id="rId10"/>
    <sheet name="25 Troyes House" sheetId="5" r:id="rId11"/>
    <sheet name="5 Gillies Street" sheetId="7" r:id="rId12"/>
    <sheet name="8 Dale Road" sheetId="8" r:id="rId13"/>
    <sheet name="11 Gillies Street" sheetId="9" r:id="rId14"/>
    <sheet name="30 Grove Terrace" sheetId="10" r:id="rId15"/>
    <sheet name="25 Elaine Grove" sheetId="11" r:id="rId16"/>
    <sheet name="130 POW Road" sheetId="12" r:id="rId17"/>
    <sheet name="25 Herbert Street " sheetId="13" r:id="rId18"/>
    <sheet name="128 POW Road" sheetId="14" r:id="rId19"/>
    <sheet name="10 Gillies Street" sheetId="16" r:id="rId20"/>
    <sheet name="17 Ascham Street" sheetId="17" r:id="rId21"/>
    <sheet name="13 Doynton Street" sheetId="15" r:id="rId22"/>
    <sheet name="111 Chetwynd Road" sheetId="18" r:id="rId23"/>
    <sheet name="19 Ascham Street" sheetId="19" r:id="rId24"/>
    <sheet name="66 Leverton Street" sheetId="20" r:id="rId25"/>
    <sheet name="13 Oseney Street" sheetId="21" r:id="rId26"/>
    <sheet name="29 Grove Terrace" sheetId="22" r:id="rId27"/>
    <sheet name="28 Leighton Road" sheetId="23" r:id="rId28"/>
    <sheet name="13 Mortimer Terrace" sheetId="24" r:id="rId29"/>
    <sheet name="13 Winscombe Terrace" sheetId="25" r:id="rId30"/>
  </sheets>
  <externalReferences>
    <externalReference r:id="rId31"/>
  </externalReferences>
  <definedNames>
    <definedName name="_xlnm._FilterDatabase" localSheetId="19" hidden="1">'10 Gillies Street'!$B$8:$AE$49</definedName>
    <definedName name="_xlnm._FilterDatabase" localSheetId="13" hidden="1">'11 Gillies Street'!$B$8:$AE$79</definedName>
    <definedName name="_xlnm._FilterDatabase" localSheetId="8" hidden="1">'1-10 Lissenden Mansions'!$B$8:$AE$52</definedName>
    <definedName name="_xlnm._FilterDatabase" localSheetId="22" hidden="1">'111 Chetwynd Road'!$B$8:$AE$69</definedName>
    <definedName name="_xlnm._FilterDatabase" localSheetId="9" hidden="1">'11-20 Lissenden Mansions'!$B$8:$AE$54</definedName>
    <definedName name="_xlnm._FilterDatabase" localSheetId="18" hidden="1">'128 POW Road'!$B$8:$AE$74</definedName>
    <definedName name="_xlnm._FilterDatabase" localSheetId="21" hidden="1">'13 Doynton Street'!$B$8:$AE$62</definedName>
    <definedName name="_xlnm._FilterDatabase" localSheetId="28" hidden="1">'13 Mortimer Terrace'!$B$8:$AE$53</definedName>
    <definedName name="_xlnm._FilterDatabase" localSheetId="25" hidden="1">'13 Oseney Street'!$B$8:$AE$61</definedName>
    <definedName name="_xlnm._FilterDatabase" localSheetId="29" hidden="1">'13 Winscombe Terrace'!$B$8:$AE$46</definedName>
    <definedName name="_xlnm._FilterDatabase" localSheetId="16" hidden="1">'130 POW Road'!$B$8:$AE$89</definedName>
    <definedName name="_xlnm._FilterDatabase" localSheetId="7" hidden="1">'1-44 Denyer House'!$B$8:$AE$72</definedName>
    <definedName name="_xlnm._FilterDatabase" localSheetId="20" hidden="1">'17 Ascham Street'!$B$8:$AE$73</definedName>
    <definedName name="_xlnm._FilterDatabase" localSheetId="23" hidden="1">'19 Ascham Street'!$B$8:$AE$88</definedName>
    <definedName name="_xlnm._FilterDatabase" localSheetId="15" hidden="1">'25 Elaine Grove'!$B$8:$AE$82</definedName>
    <definedName name="_xlnm._FilterDatabase" localSheetId="17" hidden="1">'25 Herbert Street '!$B$8:$AE$72</definedName>
    <definedName name="_xlnm._FilterDatabase" localSheetId="10" hidden="1">'25 Troyes House'!$B$8:$AE$41</definedName>
    <definedName name="_xlnm._FilterDatabase" localSheetId="27" hidden="1">'28 Leighton Road'!$B$8:$AE$74</definedName>
    <definedName name="_xlnm._FilterDatabase" localSheetId="26" hidden="1">'29 Grove Terrace'!$B$8:$AE$67</definedName>
    <definedName name="_xlnm._FilterDatabase" localSheetId="14" hidden="1">'30 Grove Terrace'!$B$8:$AE$69</definedName>
    <definedName name="_xlnm._FilterDatabase" localSheetId="11" hidden="1">'5 Gillies Street'!$B$8:$AE$59</definedName>
    <definedName name="_xlnm._FilterDatabase" localSheetId="24" hidden="1">'66 Leverton Street'!$B$8:$AE$65</definedName>
    <definedName name="_xlnm._FilterDatabase" localSheetId="12" hidden="1">'8 Dale Road'!$B$8:$AE$57</definedName>
    <definedName name="_xlnm._FilterDatabase" localSheetId="5" hidden="1">'Activity Schedule Summary'!$A$7:$O$263</definedName>
    <definedName name="_xlnm._FilterDatabase" localSheetId="0" hidden="1">BOQ!$A$1:$K$311</definedName>
    <definedName name="_xlnm._FilterDatabase" localSheetId="1" hidden="1">Loader!$A$1:$K$311</definedName>
    <definedName name="_xlnm._FilterDatabase" localSheetId="2" hidden="1">'Pellings Paid to Date'!$A$4:$E$8</definedName>
    <definedName name="_xlnm._FilterDatabase" localSheetId="6" hidden="1">'Project Overheads &amp; Scaffold'!$A$8:$AB$55</definedName>
    <definedName name="PropertyStart">'[1]Packet Rate Library'!$V$7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3" i="32" l="1"/>
  <c r="J313" i="32"/>
  <c r="K313" i="32"/>
  <c r="L313" i="32"/>
  <c r="R170" i="30" l="1"/>
  <c r="L299" i="32"/>
  <c r="L296" i="32"/>
  <c r="L294" i="32"/>
  <c r="L293" i="32"/>
  <c r="L278" i="32"/>
  <c r="L269" i="32"/>
  <c r="L259" i="32"/>
  <c r="L255" i="32"/>
  <c r="L243" i="32"/>
  <c r="L231" i="32"/>
  <c r="L230" i="32"/>
  <c r="L209" i="32"/>
  <c r="L201" i="32"/>
  <c r="L194" i="32"/>
  <c r="L187" i="32"/>
  <c r="L177" i="32"/>
  <c r="L162" i="32"/>
  <c r="L156" i="32"/>
  <c r="L123" i="32"/>
  <c r="L107" i="32"/>
  <c r="L105" i="32"/>
  <c r="L104" i="32"/>
  <c r="L100" i="32"/>
  <c r="L85" i="32"/>
  <c r="L76" i="32"/>
  <c r="L53" i="32"/>
  <c r="L36" i="32"/>
  <c r="L33" i="32"/>
  <c r="L11" i="32"/>
  <c r="L6" i="32"/>
  <c r="L3" i="32"/>
  <c r="I313" i="32" l="1"/>
  <c r="AG46" i="23" l="1"/>
  <c r="AG36" i="11"/>
  <c r="R11" i="30"/>
  <c r="R12" i="30"/>
  <c r="R13" i="30"/>
  <c r="R14" i="30"/>
  <c r="R15" i="30"/>
  <c r="R16" i="30"/>
  <c r="R17" i="30"/>
  <c r="R18" i="30"/>
  <c r="R19" i="30"/>
  <c r="R20" i="30"/>
  <c r="R21" i="30"/>
  <c r="R22" i="30"/>
  <c r="R23" i="30"/>
  <c r="R24" i="30"/>
  <c r="R25" i="30"/>
  <c r="R26" i="30"/>
  <c r="R27" i="30"/>
  <c r="R28" i="30"/>
  <c r="R29" i="30"/>
  <c r="R30" i="30"/>
  <c r="R31" i="30"/>
  <c r="R32" i="30"/>
  <c r="R33" i="30"/>
  <c r="R34" i="30"/>
  <c r="R35" i="30"/>
  <c r="R36" i="30"/>
  <c r="R37" i="30"/>
  <c r="R38" i="30"/>
  <c r="R39" i="30"/>
  <c r="R40" i="30"/>
  <c r="R41" i="30"/>
  <c r="R42" i="30"/>
  <c r="R43" i="30"/>
  <c r="R44" i="30"/>
  <c r="R45" i="30"/>
  <c r="R46" i="30"/>
  <c r="R47" i="30"/>
  <c r="R48" i="30"/>
  <c r="R49" i="30"/>
  <c r="R50" i="30"/>
  <c r="R51" i="30"/>
  <c r="R52" i="30"/>
  <c r="R53" i="30"/>
  <c r="R54" i="30"/>
  <c r="R55" i="30"/>
  <c r="R56" i="30"/>
  <c r="R57" i="30"/>
  <c r="R58" i="30"/>
  <c r="R59" i="30"/>
  <c r="R60" i="30"/>
  <c r="R61" i="30"/>
  <c r="R62" i="30"/>
  <c r="R63" i="30"/>
  <c r="R64" i="30"/>
  <c r="R65" i="30"/>
  <c r="R66" i="30"/>
  <c r="R67" i="30"/>
  <c r="R68" i="30"/>
  <c r="R69" i="30"/>
  <c r="R70" i="30"/>
  <c r="R71" i="30"/>
  <c r="R72" i="30"/>
  <c r="R73" i="30"/>
  <c r="R74" i="30"/>
  <c r="R75" i="30"/>
  <c r="R76" i="30"/>
  <c r="R77" i="30"/>
  <c r="R78" i="30"/>
  <c r="R79" i="30"/>
  <c r="R80" i="30"/>
  <c r="R81" i="30"/>
  <c r="R82" i="30"/>
  <c r="R83" i="30"/>
  <c r="R84" i="30"/>
  <c r="R85" i="30"/>
  <c r="R86" i="30"/>
  <c r="R87" i="30"/>
  <c r="R88" i="30"/>
  <c r="R89" i="30"/>
  <c r="R90" i="30"/>
  <c r="R91" i="30"/>
  <c r="R92" i="30"/>
  <c r="R93" i="30"/>
  <c r="R94" i="30"/>
  <c r="R95" i="30"/>
  <c r="R96" i="30"/>
  <c r="R97" i="30"/>
  <c r="R98" i="30"/>
  <c r="R99" i="30"/>
  <c r="R100" i="30"/>
  <c r="R101" i="30"/>
  <c r="R102" i="30"/>
  <c r="R103" i="30"/>
  <c r="R104" i="30"/>
  <c r="R105" i="30"/>
  <c r="R106" i="30"/>
  <c r="R107" i="30"/>
  <c r="R108" i="30"/>
  <c r="R109" i="30"/>
  <c r="R110" i="30"/>
  <c r="R111" i="30"/>
  <c r="R112" i="30"/>
  <c r="R113" i="30"/>
  <c r="R114" i="30"/>
  <c r="R115" i="30"/>
  <c r="R116" i="30"/>
  <c r="R117" i="30"/>
  <c r="R118" i="30"/>
  <c r="R119" i="30"/>
  <c r="R120" i="30"/>
  <c r="R121" i="30"/>
  <c r="R122" i="30"/>
  <c r="R123" i="30"/>
  <c r="R124" i="30"/>
  <c r="R125" i="30"/>
  <c r="R126" i="30"/>
  <c r="R127" i="30"/>
  <c r="R128" i="30"/>
  <c r="R129" i="30"/>
  <c r="R130" i="30"/>
  <c r="R131" i="30"/>
  <c r="R132" i="30"/>
  <c r="R133" i="30"/>
  <c r="R134" i="30"/>
  <c r="R135" i="30"/>
  <c r="R136" i="30"/>
  <c r="R137" i="30"/>
  <c r="R138" i="30"/>
  <c r="R139" i="30"/>
  <c r="R140" i="30"/>
  <c r="R141" i="30"/>
  <c r="R142" i="30"/>
  <c r="R143" i="30"/>
  <c r="R144" i="30"/>
  <c r="R145" i="30"/>
  <c r="R146" i="30"/>
  <c r="R147" i="30"/>
  <c r="R148" i="30"/>
  <c r="R149" i="30"/>
  <c r="R150" i="30"/>
  <c r="R151" i="30"/>
  <c r="R152" i="30"/>
  <c r="R153" i="30"/>
  <c r="R154" i="30"/>
  <c r="R155" i="30"/>
  <c r="R156" i="30"/>
  <c r="R157" i="30"/>
  <c r="R158" i="30"/>
  <c r="R159" i="30"/>
  <c r="R160" i="30"/>
  <c r="R161" i="30"/>
  <c r="R162" i="30"/>
  <c r="R163" i="30"/>
  <c r="R164" i="30"/>
  <c r="R165" i="30"/>
  <c r="R166" i="30"/>
  <c r="R167" i="30"/>
  <c r="R168" i="30"/>
  <c r="AG35" i="9"/>
  <c r="AG32" i="9"/>
  <c r="AG27" i="9"/>
  <c r="AG16" i="9"/>
  <c r="AG32" i="8"/>
  <c r="AG16" i="7"/>
  <c r="AG16" i="5"/>
  <c r="AG25" i="3"/>
  <c r="AG28" i="3"/>
  <c r="R5" i="30" l="1"/>
  <c r="R6" i="30"/>
  <c r="R7" i="30"/>
  <c r="R8" i="30"/>
  <c r="R9" i="30"/>
  <c r="R10" i="30"/>
  <c r="R4" i="30"/>
  <c r="AG17" i="15"/>
  <c r="AG45" i="10" l="1"/>
  <c r="AG35" i="10"/>
  <c r="AG28" i="10" l="1"/>
  <c r="AG19" i="10"/>
  <c r="AG82" i="9" l="1"/>
  <c r="AG59" i="8"/>
  <c r="N275" i="28" l="1"/>
  <c r="N277" i="28"/>
  <c r="N276" i="28"/>
  <c r="N270" i="28"/>
  <c r="N268" i="28"/>
  <c r="N267" i="28"/>
  <c r="N266" i="28"/>
  <c r="C285" i="28"/>
  <c r="D285" i="28"/>
  <c r="E285" i="28"/>
  <c r="F285" i="28"/>
  <c r="N283" i="28"/>
  <c r="N282" i="28"/>
  <c r="N274" i="28"/>
  <c r="N272" i="28"/>
  <c r="N279" i="28"/>
  <c r="N280" i="28"/>
  <c r="N278" i="28"/>
  <c r="N273" i="28"/>
  <c r="N269" i="28"/>
  <c r="N265" i="28"/>
  <c r="N271" i="28"/>
  <c r="AD64" i="24"/>
  <c r="AD61" i="24"/>
  <c r="AB64" i="24"/>
  <c r="AB61" i="24"/>
  <c r="Y64" i="24"/>
  <c r="Y61" i="24"/>
  <c r="T64" i="24"/>
  <c r="T61" i="24"/>
  <c r="T102" i="19"/>
  <c r="AD56" i="16"/>
  <c r="AB56" i="16"/>
  <c r="Y56" i="16"/>
  <c r="T56" i="16"/>
  <c r="T83" i="14"/>
  <c r="T86" i="14"/>
  <c r="AD63" i="8"/>
  <c r="AB63" i="8"/>
  <c r="Y63" i="8"/>
  <c r="T63" i="8"/>
  <c r="T66" i="7"/>
  <c r="T72" i="7"/>
  <c r="Y50" i="5"/>
  <c r="Y49" i="5"/>
  <c r="Y47" i="5"/>
  <c r="T47" i="5"/>
  <c r="T50" i="5"/>
  <c r="T52" i="5"/>
  <c r="T78" i="20"/>
  <c r="T79" i="20"/>
  <c r="AD96" i="12"/>
  <c r="AB96" i="12"/>
  <c r="Y96" i="12"/>
  <c r="T103" i="12"/>
  <c r="T96" i="12"/>
  <c r="T96" i="11"/>
  <c r="T89" i="11"/>
  <c r="Y89" i="11"/>
  <c r="AD89" i="11"/>
  <c r="AB89" i="11"/>
  <c r="N285" i="28" l="1"/>
  <c r="Y70" i="18"/>
  <c r="AD70" i="18" s="1"/>
  <c r="AB70" i="18" l="1"/>
  <c r="AE70" i="18" s="1"/>
  <c r="Y75" i="9" l="1"/>
  <c r="AB75" i="9" s="1"/>
  <c r="Y40" i="9"/>
  <c r="AB40" i="9" s="1"/>
  <c r="Y34" i="16"/>
  <c r="AB34" i="16" s="1"/>
  <c r="Y33" i="16"/>
  <c r="AB33" i="16" s="1"/>
  <c r="Y37" i="8"/>
  <c r="AD37" i="8" s="1"/>
  <c r="AB37" i="8"/>
  <c r="AE37" i="8" s="1"/>
  <c r="Y38" i="8"/>
  <c r="AD38" i="8" s="1"/>
  <c r="Y43" i="7"/>
  <c r="AD43" i="7" s="1"/>
  <c r="Y42" i="7"/>
  <c r="AD42" i="7" s="1"/>
  <c r="Y58" i="14"/>
  <c r="AD58" i="14" s="1"/>
  <c r="AB38" i="8" l="1"/>
  <c r="AE38" i="8" s="1"/>
  <c r="AD75" i="9"/>
  <c r="AE75" i="9" s="1"/>
  <c r="AD40" i="9"/>
  <c r="AE40" i="9" s="1"/>
  <c r="AB43" i="7"/>
  <c r="AE43" i="7" s="1"/>
  <c r="AB42" i="7"/>
  <c r="AE42" i="7" s="1"/>
  <c r="AD34" i="16"/>
  <c r="AE34" i="16" s="1"/>
  <c r="AD33" i="16"/>
  <c r="AE33" i="16" s="1"/>
  <c r="AB58" i="14"/>
  <c r="AE58" i="14" s="1"/>
  <c r="Y30" i="12"/>
  <c r="Y29" i="12"/>
  <c r="Y28" i="12"/>
  <c r="Y15" i="9"/>
  <c r="Y29" i="7"/>
  <c r="Y30" i="7"/>
  <c r="Y31" i="7"/>
  <c r="Y32" i="7"/>
  <c r="Y28" i="7"/>
  <c r="AD44" i="3" l="1"/>
  <c r="AB44" i="3"/>
  <c r="T44" i="3"/>
  <c r="Y14" i="3"/>
  <c r="Y15" i="3"/>
  <c r="AE44" i="3" l="1"/>
  <c r="Y37" i="15" l="1"/>
  <c r="Y38" i="15"/>
  <c r="Y39" i="15"/>
  <c r="Y40" i="15"/>
  <c r="Y41" i="15"/>
  <c r="Y42" i="15"/>
  <c r="Y43" i="15"/>
  <c r="Y44" i="15"/>
  <c r="Y45" i="15"/>
  <c r="Y46" i="15"/>
  <c r="Y47" i="15"/>
  <c r="Y48" i="15"/>
  <c r="Y49" i="15"/>
  <c r="Y50" i="15"/>
  <c r="Y51" i="15"/>
  <c r="Y76" i="15" s="1"/>
  <c r="Y52" i="15"/>
  <c r="Y53" i="15"/>
  <c r="Y54" i="15"/>
  <c r="Y55" i="15"/>
  <c r="Y56" i="15"/>
  <c r="Y57" i="15"/>
  <c r="Y58" i="15"/>
  <c r="Y59" i="15"/>
  <c r="Y60" i="15"/>
  <c r="Y61" i="15"/>
  <c r="Y62" i="15"/>
  <c r="Y36" i="15"/>
  <c r="Y12" i="15"/>
  <c r="Y13" i="15"/>
  <c r="Y68" i="15" s="1"/>
  <c r="Y14" i="15"/>
  <c r="Y15" i="15"/>
  <c r="Y69" i="15" s="1"/>
  <c r="Y16" i="15"/>
  <c r="Y17" i="15"/>
  <c r="Y18" i="15"/>
  <c r="Y19" i="15"/>
  <c r="Y20" i="15"/>
  <c r="Y21" i="15"/>
  <c r="Y22" i="15"/>
  <c r="Y23" i="15"/>
  <c r="Y24" i="15"/>
  <c r="Y25" i="15"/>
  <c r="Y26" i="15"/>
  <c r="Y27" i="15"/>
  <c r="Y28" i="15"/>
  <c r="Y29" i="15"/>
  <c r="Y30" i="15"/>
  <c r="Y31" i="15"/>
  <c r="Y32" i="15"/>
  <c r="Y11" i="15"/>
  <c r="T12" i="15"/>
  <c r="T13" i="15"/>
  <c r="T14" i="15"/>
  <c r="T15" i="15"/>
  <c r="T69" i="15" s="1"/>
  <c r="T16" i="15"/>
  <c r="T17" i="15"/>
  <c r="T18" i="15"/>
  <c r="T19" i="15"/>
  <c r="T20" i="15"/>
  <c r="T21" i="15"/>
  <c r="T22" i="15"/>
  <c r="T23" i="15"/>
  <c r="T24" i="15"/>
  <c r="T25" i="15"/>
  <c r="T26" i="15"/>
  <c r="T27" i="15"/>
  <c r="T28" i="15"/>
  <c r="T29" i="15"/>
  <c r="T30" i="15"/>
  <c r="T31" i="15"/>
  <c r="T32" i="15"/>
  <c r="T34" i="15"/>
  <c r="T74" i="15" s="1"/>
  <c r="T35" i="15"/>
  <c r="T36" i="15"/>
  <c r="T37" i="15"/>
  <c r="T38" i="15"/>
  <c r="T39" i="15"/>
  <c r="T40" i="15"/>
  <c r="T41" i="15"/>
  <c r="T42" i="15"/>
  <c r="T43" i="15"/>
  <c r="T44" i="15"/>
  <c r="T45" i="15"/>
  <c r="T46" i="15"/>
  <c r="T47" i="15"/>
  <c r="T48" i="15"/>
  <c r="T49" i="15"/>
  <c r="T50" i="15"/>
  <c r="T51" i="15"/>
  <c r="T76" i="15" s="1"/>
  <c r="T52" i="15"/>
  <c r="T53" i="15"/>
  <c r="T54" i="15"/>
  <c r="T55" i="15"/>
  <c r="T56" i="15"/>
  <c r="T57" i="15"/>
  <c r="T58" i="15"/>
  <c r="T59" i="15"/>
  <c r="T60" i="15"/>
  <c r="T61" i="15"/>
  <c r="T62" i="15"/>
  <c r="T11" i="15"/>
  <c r="T67" i="15" s="1"/>
  <c r="T71" i="15" l="1"/>
  <c r="T68" i="15"/>
  <c r="T70" i="15"/>
  <c r="Y72" i="15"/>
  <c r="Y67" i="15"/>
  <c r="T75" i="15"/>
  <c r="T73" i="15"/>
  <c r="T72" i="15"/>
  <c r="Y71" i="15"/>
  <c r="Y70" i="15"/>
  <c r="Y50" i="4"/>
  <c r="Y49" i="4"/>
  <c r="Y48" i="4"/>
  <c r="Y47" i="4"/>
  <c r="Y46" i="4"/>
  <c r="Y45" i="4"/>
  <c r="Y44" i="4"/>
  <c r="Y43" i="4"/>
  <c r="Y42" i="4"/>
  <c r="Y41" i="4"/>
  <c r="Y40" i="4"/>
  <c r="Y39" i="4"/>
  <c r="Y37" i="4"/>
  <c r="Y36" i="4"/>
  <c r="Y35" i="4"/>
  <c r="Y34" i="4"/>
  <c r="Y33" i="4"/>
  <c r="Y32" i="4"/>
  <c r="Y31" i="4"/>
  <c r="Y30" i="4"/>
  <c r="Y28" i="4"/>
  <c r="Y27" i="4"/>
  <c r="Y26" i="4"/>
  <c r="Y25" i="4"/>
  <c r="Y24" i="4"/>
  <c r="Y23" i="4"/>
  <c r="Y22" i="4"/>
  <c r="Y21" i="4"/>
  <c r="Y20" i="4"/>
  <c r="Y19" i="4"/>
  <c r="Y18" i="4"/>
  <c r="Y17" i="4"/>
  <c r="Y16" i="4"/>
  <c r="Y15" i="4"/>
  <c r="Y14" i="4"/>
  <c r="Y13" i="4"/>
  <c r="Y12" i="4"/>
  <c r="AD39" i="3" l="1"/>
  <c r="AD37" i="3"/>
  <c r="AD35" i="3"/>
  <c r="AD28" i="3"/>
  <c r="AD27" i="3"/>
  <c r="AD25" i="3"/>
  <c r="AD22" i="3"/>
  <c r="AD16" i="3"/>
  <c r="AD15" i="3"/>
  <c r="AD14" i="3"/>
  <c r="AD12" i="3"/>
  <c r="T83" i="3" l="1"/>
  <c r="T84" i="3"/>
  <c r="T85" i="3"/>
  <c r="T86" i="3"/>
  <c r="Y65" i="20"/>
  <c r="AD65" i="20" s="1"/>
  <c r="Y69" i="18"/>
  <c r="AD69" i="18" s="1"/>
  <c r="Y68" i="18"/>
  <c r="AB68" i="18" s="1"/>
  <c r="Y71" i="3"/>
  <c r="AD71" i="3" s="1"/>
  <c r="Y70" i="3"/>
  <c r="AD70" i="3" s="1"/>
  <c r="Y69" i="3"/>
  <c r="AD69" i="3" s="1"/>
  <c r="Y68" i="3"/>
  <c r="AD68" i="3" s="1"/>
  <c r="AD68" i="18" l="1"/>
  <c r="AE68" i="18" s="1"/>
  <c r="AB65" i="20"/>
  <c r="AE65" i="20" s="1"/>
  <c r="AB68" i="3"/>
  <c r="AE68" i="3" s="1"/>
  <c r="AB70" i="3"/>
  <c r="AE70" i="3" s="1"/>
  <c r="AB71" i="3"/>
  <c r="AE71" i="3" s="1"/>
  <c r="AB69" i="3"/>
  <c r="AE69" i="3" s="1"/>
  <c r="AB69" i="18"/>
  <c r="AE69" i="18" s="1"/>
  <c r="N263" i="28" l="1"/>
  <c r="N286" i="28" s="1"/>
  <c r="T54" i="25" l="1"/>
  <c r="T57" i="25"/>
  <c r="AE59" i="6"/>
  <c r="AD59" i="6"/>
  <c r="AB59" i="6"/>
  <c r="Y59" i="6"/>
  <c r="T59" i="6"/>
  <c r="Y59" i="4"/>
  <c r="AC61" i="24" l="1"/>
  <c r="AC64" i="24"/>
  <c r="Y74" i="23"/>
  <c r="AD74" i="23" s="1"/>
  <c r="Y73" i="23"/>
  <c r="AD73" i="23" s="1"/>
  <c r="Y72" i="23"/>
  <c r="AD72" i="23" s="1"/>
  <c r="Y71" i="23"/>
  <c r="AD71" i="23" s="1"/>
  <c r="Y70" i="23"/>
  <c r="AD70" i="23" s="1"/>
  <c r="Y69" i="23"/>
  <c r="AD69" i="23" s="1"/>
  <c r="Y68" i="23"/>
  <c r="AD68" i="23" s="1"/>
  <c r="Y49" i="22"/>
  <c r="AB49" i="22" s="1"/>
  <c r="Y50" i="22"/>
  <c r="AD50" i="22" s="1"/>
  <c r="Y51" i="22"/>
  <c r="AB51" i="22" s="1"/>
  <c r="Y52" i="22"/>
  <c r="AB52" i="22" s="1"/>
  <c r="Y48" i="22"/>
  <c r="AB48" i="22" s="1"/>
  <c r="X67" i="22"/>
  <c r="Y67" i="22" s="1"/>
  <c r="X66" i="22"/>
  <c r="Y66" i="22" s="1"/>
  <c r="X65" i="22"/>
  <c r="Y65" i="22" s="1"/>
  <c r="X64" i="22"/>
  <c r="Y64" i="22" s="1"/>
  <c r="X63" i="22"/>
  <c r="Y63" i="22" s="1"/>
  <c r="X62" i="22"/>
  <c r="Y62" i="22" s="1"/>
  <c r="X61" i="22"/>
  <c r="Y61" i="22" s="1"/>
  <c r="X60" i="22"/>
  <c r="Y60" i="22" s="1"/>
  <c r="X59" i="22"/>
  <c r="Y59" i="22" s="1"/>
  <c r="X58" i="22"/>
  <c r="Y58" i="22" s="1"/>
  <c r="X57" i="22"/>
  <c r="Y57" i="22" s="1"/>
  <c r="X56" i="22"/>
  <c r="Y56" i="22" s="1"/>
  <c r="X55" i="22"/>
  <c r="Y55" i="22" s="1"/>
  <c r="X54" i="22"/>
  <c r="Y54" i="22" s="1"/>
  <c r="X53" i="22"/>
  <c r="Y53" i="22" s="1"/>
  <c r="H203" i="28"/>
  <c r="F203" i="28"/>
  <c r="E203" i="28"/>
  <c r="D203" i="28"/>
  <c r="C203" i="28"/>
  <c r="H202" i="28"/>
  <c r="F202" i="28"/>
  <c r="E202" i="28"/>
  <c r="D202" i="28"/>
  <c r="C202" i="28"/>
  <c r="B203" i="28"/>
  <c r="B202" i="28"/>
  <c r="Y64" i="20"/>
  <c r="AB64" i="20" s="1"/>
  <c r="Y63" i="20"/>
  <c r="AB63" i="20" s="1"/>
  <c r="Y62" i="20"/>
  <c r="AB62" i="20" s="1"/>
  <c r="Y61" i="20"/>
  <c r="AB61" i="20" s="1"/>
  <c r="Y60" i="20"/>
  <c r="AB60" i="20" s="1"/>
  <c r="Y59" i="20"/>
  <c r="AB59" i="20" s="1"/>
  <c r="Y58" i="20"/>
  <c r="AB58" i="20" s="1"/>
  <c r="Y57" i="20"/>
  <c r="AB57" i="20" s="1"/>
  <c r="Y56" i="20"/>
  <c r="AB56" i="20" s="1"/>
  <c r="Y55" i="20"/>
  <c r="AB55" i="20" s="1"/>
  <c r="Y54" i="20"/>
  <c r="AB54" i="20" s="1"/>
  <c r="Y53" i="20"/>
  <c r="AB53" i="20" s="1"/>
  <c r="Y52" i="20"/>
  <c r="AB52" i="20" s="1"/>
  <c r="Y51" i="20"/>
  <c r="AB51" i="20" s="1"/>
  <c r="Y50" i="20"/>
  <c r="AB50" i="20" s="1"/>
  <c r="Y49" i="20"/>
  <c r="AB49" i="20" s="1"/>
  <c r="Y48" i="20"/>
  <c r="Y47" i="20"/>
  <c r="Y46" i="20"/>
  <c r="Y45" i="20"/>
  <c r="Y44" i="20"/>
  <c r="AB44" i="20" s="1"/>
  <c r="Y43" i="20"/>
  <c r="AB43" i="20" s="1"/>
  <c r="Y42" i="20"/>
  <c r="AB42" i="20" s="1"/>
  <c r="H191" i="28"/>
  <c r="F191" i="28"/>
  <c r="E191" i="28"/>
  <c r="D191" i="28"/>
  <c r="C191" i="28"/>
  <c r="B191" i="28"/>
  <c r="Y88" i="19"/>
  <c r="AD88" i="19" s="1"/>
  <c r="Y87" i="19"/>
  <c r="AD87" i="19" s="1"/>
  <c r="Y86" i="19"/>
  <c r="AD86" i="19" s="1"/>
  <c r="Y85" i="19"/>
  <c r="AD85" i="19" s="1"/>
  <c r="Y84" i="19"/>
  <c r="AD84" i="19" s="1"/>
  <c r="Y83" i="19"/>
  <c r="AD83" i="19" s="1"/>
  <c r="Y82" i="19"/>
  <c r="AD82" i="19" s="1"/>
  <c r="Y81" i="19"/>
  <c r="AD81" i="19" s="1"/>
  <c r="Y80" i="19"/>
  <c r="AD80" i="19" s="1"/>
  <c r="Y79" i="19"/>
  <c r="AD79" i="19" s="1"/>
  <c r="Y78" i="19"/>
  <c r="AD78" i="19" s="1"/>
  <c r="Y77" i="19"/>
  <c r="AD77" i="19" s="1"/>
  <c r="Y76" i="19"/>
  <c r="AD76" i="19" s="1"/>
  <c r="Y75" i="19"/>
  <c r="AD75" i="19" s="1"/>
  <c r="Y74" i="19"/>
  <c r="Y73" i="19"/>
  <c r="Y72" i="19"/>
  <c r="AD72" i="19" s="1"/>
  <c r="Y71" i="19"/>
  <c r="AD71" i="19" s="1"/>
  <c r="Y70" i="19"/>
  <c r="AD70" i="19" s="1"/>
  <c r="Y69" i="19"/>
  <c r="AD69" i="19" s="1"/>
  <c r="Y68" i="19"/>
  <c r="AD68" i="19" s="1"/>
  <c r="C168" i="28"/>
  <c r="D168" i="28"/>
  <c r="E168" i="28"/>
  <c r="F168" i="28"/>
  <c r="H168" i="28"/>
  <c r="B168" i="28"/>
  <c r="AD62" i="15"/>
  <c r="AD61" i="15"/>
  <c r="AD60" i="15"/>
  <c r="AD59" i="15"/>
  <c r="AD58" i="15"/>
  <c r="AD57" i="15"/>
  <c r="AD56" i="15"/>
  <c r="AD55" i="15"/>
  <c r="AD54" i="15"/>
  <c r="AD53" i="15"/>
  <c r="AD51" i="15"/>
  <c r="AD76" i="15" s="1"/>
  <c r="AD50" i="15"/>
  <c r="AD49" i="15"/>
  <c r="AD47" i="15"/>
  <c r="AD46" i="15"/>
  <c r="Y73" i="17"/>
  <c r="AD73" i="17" s="1"/>
  <c r="Y72" i="17"/>
  <c r="AD72" i="17" s="1"/>
  <c r="Y71" i="17"/>
  <c r="AD71" i="17" s="1"/>
  <c r="Y70" i="17"/>
  <c r="AD70" i="17" s="1"/>
  <c r="Y69" i="17"/>
  <c r="AD69" i="17" s="1"/>
  <c r="Y68" i="17"/>
  <c r="AD68" i="17" s="1"/>
  <c r="Y67" i="17"/>
  <c r="AD67" i="17" s="1"/>
  <c r="Y66" i="17"/>
  <c r="AD66" i="17" s="1"/>
  <c r="Y65" i="17"/>
  <c r="AD65" i="17" s="1"/>
  <c r="Y64" i="17"/>
  <c r="AD64" i="17" s="1"/>
  <c r="Y63" i="17"/>
  <c r="AD63" i="17" s="1"/>
  <c r="Y62" i="17"/>
  <c r="AD62" i="17" s="1"/>
  <c r="Y61" i="17"/>
  <c r="AD61" i="17" s="1"/>
  <c r="Y60" i="17"/>
  <c r="AD60" i="17" s="1"/>
  <c r="Y59" i="17"/>
  <c r="AD59" i="17" s="1"/>
  <c r="Y58" i="17"/>
  <c r="AD58" i="17" s="1"/>
  <c r="Y57" i="17"/>
  <c r="AD57" i="17" s="1"/>
  <c r="Y56" i="17"/>
  <c r="AD56" i="17" s="1"/>
  <c r="Y55" i="17"/>
  <c r="AD55" i="17" s="1"/>
  <c r="Y54" i="17"/>
  <c r="AD54" i="17" s="1"/>
  <c r="Y53" i="17"/>
  <c r="AD53" i="17" s="1"/>
  <c r="AD73" i="19" l="1"/>
  <c r="AD102" i="19" s="1"/>
  <c r="Y102" i="19"/>
  <c r="AB47" i="20"/>
  <c r="AB78" i="20" s="1"/>
  <c r="Y78" i="20"/>
  <c r="AB45" i="20"/>
  <c r="AB79" i="20" s="1"/>
  <c r="Y79" i="20"/>
  <c r="G203" i="28" s="1"/>
  <c r="AD48" i="15"/>
  <c r="AB50" i="22"/>
  <c r="AE50" i="22" s="1"/>
  <c r="AD52" i="15"/>
  <c r="AB46" i="20"/>
  <c r="AB48" i="20"/>
  <c r="AD52" i="22"/>
  <c r="AE52" i="22" s="1"/>
  <c r="AD74" i="19"/>
  <c r="G191" i="28"/>
  <c r="AD51" i="22"/>
  <c r="AE51" i="22" s="1"/>
  <c r="AD49" i="22"/>
  <c r="AE49" i="22" s="1"/>
  <c r="AB68" i="23"/>
  <c r="AE68" i="23" s="1"/>
  <c r="AB69" i="23"/>
  <c r="AE69" i="23" s="1"/>
  <c r="AB70" i="23"/>
  <c r="AE70" i="23" s="1"/>
  <c r="AB71" i="23"/>
  <c r="AE71" i="23" s="1"/>
  <c r="AB72" i="23"/>
  <c r="AE72" i="23" s="1"/>
  <c r="AB73" i="23"/>
  <c r="AE73" i="23" s="1"/>
  <c r="AB74" i="23"/>
  <c r="AE74" i="23" s="1"/>
  <c r="AB53" i="22"/>
  <c r="AD53" i="22"/>
  <c r="AB57" i="22"/>
  <c r="AD57" i="22"/>
  <c r="AB61" i="22"/>
  <c r="AD61" i="22"/>
  <c r="AB65" i="22"/>
  <c r="AD65" i="22"/>
  <c r="AB54" i="22"/>
  <c r="AD54" i="22"/>
  <c r="AB58" i="22"/>
  <c r="AD58" i="22"/>
  <c r="AB62" i="22"/>
  <c r="AD62" i="22"/>
  <c r="AB66" i="22"/>
  <c r="AD66" i="22"/>
  <c r="AB55" i="22"/>
  <c r="AD55" i="22"/>
  <c r="AB59" i="22"/>
  <c r="AD59" i="22"/>
  <c r="AB63" i="22"/>
  <c r="AD63" i="22"/>
  <c r="AB67" i="22"/>
  <c r="AD67" i="22"/>
  <c r="AB56" i="22"/>
  <c r="AD56" i="22"/>
  <c r="AB60" i="22"/>
  <c r="AD60" i="22"/>
  <c r="AB64" i="22"/>
  <c r="AD64" i="22"/>
  <c r="AD48" i="22"/>
  <c r="AE48" i="22" s="1"/>
  <c r="AD42" i="20"/>
  <c r="AE42" i="20" s="1"/>
  <c r="AD44" i="20"/>
  <c r="AE44" i="20" s="1"/>
  <c r="AD46" i="20"/>
  <c r="AD48" i="20"/>
  <c r="AD50" i="20"/>
  <c r="AE50" i="20" s="1"/>
  <c r="AD52" i="20"/>
  <c r="AE52" i="20" s="1"/>
  <c r="AD54" i="20"/>
  <c r="AE54" i="20" s="1"/>
  <c r="AD56" i="20"/>
  <c r="AE56" i="20" s="1"/>
  <c r="AD58" i="20"/>
  <c r="AE58" i="20" s="1"/>
  <c r="AD60" i="20"/>
  <c r="AE60" i="20" s="1"/>
  <c r="AD62" i="20"/>
  <c r="AE62" i="20" s="1"/>
  <c r="AD64" i="20"/>
  <c r="AE64" i="20" s="1"/>
  <c r="AD43" i="20"/>
  <c r="AE43" i="20" s="1"/>
  <c r="AD45" i="20"/>
  <c r="AD47" i="20"/>
  <c r="AD49" i="20"/>
  <c r="AE49" i="20" s="1"/>
  <c r="AD51" i="20"/>
  <c r="AE51" i="20" s="1"/>
  <c r="AD53" i="20"/>
  <c r="AE53" i="20" s="1"/>
  <c r="AD55" i="20"/>
  <c r="AE55" i="20" s="1"/>
  <c r="AD57" i="20"/>
  <c r="AE57" i="20" s="1"/>
  <c r="AD59" i="20"/>
  <c r="AE59" i="20" s="1"/>
  <c r="AD61" i="20"/>
  <c r="AE61" i="20" s="1"/>
  <c r="AD63" i="20"/>
  <c r="AE63" i="20" s="1"/>
  <c r="AB68" i="19"/>
  <c r="AE68" i="19" s="1"/>
  <c r="AB69" i="19"/>
  <c r="AE69" i="19" s="1"/>
  <c r="AB70" i="19"/>
  <c r="AE70" i="19" s="1"/>
  <c r="AB71" i="19"/>
  <c r="AB72" i="19"/>
  <c r="AB73" i="19"/>
  <c r="AB74" i="19"/>
  <c r="AB75" i="19"/>
  <c r="AE75" i="19" s="1"/>
  <c r="AB76" i="19"/>
  <c r="AE76" i="19" s="1"/>
  <c r="AB77" i="19"/>
  <c r="AE77" i="19" s="1"/>
  <c r="AB78" i="19"/>
  <c r="AE78" i="19" s="1"/>
  <c r="AB79" i="19"/>
  <c r="AE79" i="19" s="1"/>
  <c r="AB80" i="19"/>
  <c r="AE80" i="19" s="1"/>
  <c r="AB81" i="19"/>
  <c r="AE81" i="19" s="1"/>
  <c r="AB82" i="19"/>
  <c r="AE82" i="19" s="1"/>
  <c r="AB83" i="19"/>
  <c r="AE83" i="19" s="1"/>
  <c r="AB84" i="19"/>
  <c r="AE84" i="19" s="1"/>
  <c r="AB85" i="19"/>
  <c r="AE85" i="19" s="1"/>
  <c r="AB86" i="19"/>
  <c r="AE86" i="19" s="1"/>
  <c r="AB87" i="19"/>
  <c r="AE87" i="19" s="1"/>
  <c r="AB88" i="19"/>
  <c r="AE88" i="19" s="1"/>
  <c r="AB46" i="15"/>
  <c r="AE46" i="15" s="1"/>
  <c r="AB47" i="15"/>
  <c r="AE47" i="15" s="1"/>
  <c r="AB48" i="15"/>
  <c r="AB49" i="15"/>
  <c r="AE49" i="15" s="1"/>
  <c r="AB50" i="15"/>
  <c r="AE50" i="15" s="1"/>
  <c r="AB51" i="15"/>
  <c r="AB52" i="15"/>
  <c r="AB53" i="15"/>
  <c r="AE53" i="15" s="1"/>
  <c r="AB54" i="15"/>
  <c r="AE54" i="15" s="1"/>
  <c r="AB55" i="15"/>
  <c r="AE55" i="15" s="1"/>
  <c r="AB56" i="15"/>
  <c r="AE56" i="15" s="1"/>
  <c r="AB57" i="15"/>
  <c r="AE57" i="15" s="1"/>
  <c r="AB58" i="15"/>
  <c r="AE58" i="15" s="1"/>
  <c r="AB59" i="15"/>
  <c r="AE59" i="15" s="1"/>
  <c r="AB60" i="15"/>
  <c r="AE60" i="15" s="1"/>
  <c r="AB61" i="15"/>
  <c r="AE61" i="15" s="1"/>
  <c r="AB62" i="15"/>
  <c r="AE62" i="15" s="1"/>
  <c r="AB53" i="17"/>
  <c r="AB54" i="17"/>
  <c r="AE54" i="17" s="1"/>
  <c r="AB55" i="17"/>
  <c r="AB56" i="17"/>
  <c r="AE56" i="17" s="1"/>
  <c r="AB57" i="17"/>
  <c r="AE57" i="17" s="1"/>
  <c r="AB58" i="17"/>
  <c r="AE58" i="17" s="1"/>
  <c r="AB59" i="17"/>
  <c r="AE59" i="17" s="1"/>
  <c r="AB60" i="17"/>
  <c r="AE60" i="17" s="1"/>
  <c r="AB61" i="17"/>
  <c r="AE61" i="17" s="1"/>
  <c r="AB62" i="17"/>
  <c r="AE62" i="17" s="1"/>
  <c r="AB63" i="17"/>
  <c r="AE63" i="17" s="1"/>
  <c r="AB64" i="17"/>
  <c r="AE64" i="17" s="1"/>
  <c r="AB65" i="17"/>
  <c r="AE65" i="17" s="1"/>
  <c r="AB66" i="17"/>
  <c r="AE66" i="17" s="1"/>
  <c r="AB67" i="17"/>
  <c r="AE67" i="17" s="1"/>
  <c r="AB68" i="17"/>
  <c r="AE68" i="17" s="1"/>
  <c r="AB69" i="17"/>
  <c r="AB70" i="17"/>
  <c r="AE70" i="17" s="1"/>
  <c r="AB71" i="17"/>
  <c r="AE71" i="17" s="1"/>
  <c r="AB72" i="17"/>
  <c r="AB73" i="17"/>
  <c r="AE73" i="17" s="1"/>
  <c r="M191" i="28" l="1"/>
  <c r="O191" i="28" s="1"/>
  <c r="AE73" i="19"/>
  <c r="AE102" i="19" s="1"/>
  <c r="AB102" i="19"/>
  <c r="AE51" i="15"/>
  <c r="AE76" i="15" s="1"/>
  <c r="AB76" i="15"/>
  <c r="J168" i="28" s="1"/>
  <c r="J203" i="28"/>
  <c r="AE47" i="20"/>
  <c r="AE78" i="20" s="1"/>
  <c r="AD78" i="20"/>
  <c r="AE45" i="20"/>
  <c r="AE79" i="20" s="1"/>
  <c r="AD79" i="20"/>
  <c r="J202" i="28"/>
  <c r="AC76" i="15"/>
  <c r="L168" i="28" s="1"/>
  <c r="AE72" i="19"/>
  <c r="AE71" i="19"/>
  <c r="AE72" i="17"/>
  <c r="AE69" i="17"/>
  <c r="AE55" i="17"/>
  <c r="AE53" i="17"/>
  <c r="AE48" i="15"/>
  <c r="AC102" i="19"/>
  <c r="L191" i="28" s="1"/>
  <c r="AE74" i="19"/>
  <c r="AA79" i="20"/>
  <c r="I203" i="28" s="1"/>
  <c r="AE60" i="22"/>
  <c r="AE67" i="22"/>
  <c r="AE59" i="22"/>
  <c r="AE66" i="22"/>
  <c r="AE58" i="22"/>
  <c r="AE65" i="22"/>
  <c r="AE57" i="22"/>
  <c r="AE64" i="22"/>
  <c r="AE56" i="22"/>
  <c r="AE63" i="22"/>
  <c r="AE55" i="22"/>
  <c r="AE62" i="22"/>
  <c r="AE54" i="22"/>
  <c r="AE61" i="22"/>
  <c r="AE53" i="22"/>
  <c r="AE46" i="20"/>
  <c r="G202" i="28"/>
  <c r="AE48" i="20"/>
  <c r="G168" i="28"/>
  <c r="AE52" i="15"/>
  <c r="B255" i="28"/>
  <c r="B252" i="28"/>
  <c r="AD46" i="25"/>
  <c r="AB46" i="25"/>
  <c r="AE46" i="25" s="1"/>
  <c r="T46" i="25"/>
  <c r="Q46" i="25"/>
  <c r="AD45" i="25"/>
  <c r="AB45" i="25"/>
  <c r="AE45" i="25" s="1"/>
  <c r="T45" i="25"/>
  <c r="Q45" i="25"/>
  <c r="AD44" i="25"/>
  <c r="AB44" i="25"/>
  <c r="AE44" i="25" s="1"/>
  <c r="T44" i="25"/>
  <c r="Q44" i="25"/>
  <c r="AD43" i="25"/>
  <c r="AB43" i="25"/>
  <c r="AE43" i="25" s="1"/>
  <c r="T43" i="25"/>
  <c r="Q43" i="25"/>
  <c r="AD42" i="25"/>
  <c r="AB42" i="25"/>
  <c r="T42" i="25"/>
  <c r="Q42" i="25"/>
  <c r="AD41" i="25"/>
  <c r="Y41" i="25"/>
  <c r="AB41" i="25" s="1"/>
  <c r="T41" i="25"/>
  <c r="Q41" i="25"/>
  <c r="Y40" i="25"/>
  <c r="T40" i="25"/>
  <c r="Q40" i="25"/>
  <c r="AD39" i="25"/>
  <c r="Y39" i="25"/>
  <c r="AB39" i="25" s="1"/>
  <c r="T39" i="25"/>
  <c r="Q39" i="25"/>
  <c r="Y38" i="25"/>
  <c r="T38" i="25"/>
  <c r="Q38" i="25"/>
  <c r="AD37" i="25"/>
  <c r="Y37" i="25"/>
  <c r="AB37" i="25" s="1"/>
  <c r="T37" i="25"/>
  <c r="Q37" i="25"/>
  <c r="Y36" i="25"/>
  <c r="Y35" i="25"/>
  <c r="AD34" i="25"/>
  <c r="AE34" i="25" s="1"/>
  <c r="AB34" i="25"/>
  <c r="T34" i="25"/>
  <c r="Q34" i="25"/>
  <c r="AB33" i="25"/>
  <c r="AE33" i="25" s="1"/>
  <c r="Y33" i="25"/>
  <c r="AD33" i="25" s="1"/>
  <c r="T33" i="25"/>
  <c r="Q33" i="25"/>
  <c r="Y32" i="25"/>
  <c r="AD32" i="25" s="1"/>
  <c r="T32" i="25"/>
  <c r="Q32" i="25"/>
  <c r="Y31" i="25"/>
  <c r="AD31" i="25" s="1"/>
  <c r="T31" i="25"/>
  <c r="Q31" i="25"/>
  <c r="AD30" i="25"/>
  <c r="AB30" i="25"/>
  <c r="AE30" i="25" s="1"/>
  <c r="Y30" i="25"/>
  <c r="T30" i="25"/>
  <c r="Q30" i="25"/>
  <c r="AB29" i="25"/>
  <c r="AE29" i="25" s="1"/>
  <c r="Y29" i="25"/>
  <c r="AD29" i="25" s="1"/>
  <c r="Y28" i="25"/>
  <c r="AD28" i="25" s="1"/>
  <c r="T28" i="25"/>
  <c r="Q28" i="25"/>
  <c r="AD27" i="25"/>
  <c r="AB27" i="25"/>
  <c r="AE27" i="25" s="1"/>
  <c r="Y27" i="25"/>
  <c r="T27" i="25"/>
  <c r="Q27" i="25"/>
  <c r="AB26" i="25"/>
  <c r="AE26" i="25" s="1"/>
  <c r="Y26" i="25"/>
  <c r="AD26" i="25" s="1"/>
  <c r="Y25" i="25"/>
  <c r="Y54" i="25" s="1"/>
  <c r="G252" i="28" s="1"/>
  <c r="AB24" i="25"/>
  <c r="AE24" i="25" s="1"/>
  <c r="Y24" i="25"/>
  <c r="AD24" i="25" s="1"/>
  <c r="Y23" i="25"/>
  <c r="AD23" i="25" s="1"/>
  <c r="T23" i="25"/>
  <c r="Q23" i="25"/>
  <c r="AD22" i="25"/>
  <c r="AB22" i="25"/>
  <c r="AE22" i="25" s="1"/>
  <c r="Y22" i="25"/>
  <c r="T22" i="25"/>
  <c r="Q22" i="25"/>
  <c r="AB21" i="25"/>
  <c r="AE21" i="25" s="1"/>
  <c r="Y21" i="25"/>
  <c r="AD21" i="25" s="1"/>
  <c r="T21" i="25"/>
  <c r="Q21" i="25"/>
  <c r="Y20" i="25"/>
  <c r="AD20" i="25" s="1"/>
  <c r="T20" i="25"/>
  <c r="Q20" i="25"/>
  <c r="Y19" i="25"/>
  <c r="AD19" i="25" s="1"/>
  <c r="T19" i="25"/>
  <c r="Q19" i="25"/>
  <c r="AD18" i="25"/>
  <c r="AB18" i="25"/>
  <c r="AE18" i="25" s="1"/>
  <c r="Y18" i="25"/>
  <c r="T18" i="25"/>
  <c r="Q18" i="25"/>
  <c r="AB17" i="25"/>
  <c r="AE17" i="25" s="1"/>
  <c r="Y17" i="25"/>
  <c r="AD17" i="25" s="1"/>
  <c r="Y16" i="25"/>
  <c r="Y52" i="25" s="1"/>
  <c r="G250" i="28" s="1"/>
  <c r="T16" i="25"/>
  <c r="T52" i="25" s="1"/>
  <c r="B250" i="28" s="1"/>
  <c r="Q16" i="25"/>
  <c r="AD15" i="25"/>
  <c r="AB15" i="25"/>
  <c r="AE15" i="25" s="1"/>
  <c r="Y15" i="25"/>
  <c r="AD14" i="25"/>
  <c r="AD51" i="25" s="1"/>
  <c r="AB14" i="25"/>
  <c r="AB51" i="25" s="1"/>
  <c r="J249" i="28" s="1"/>
  <c r="Y14" i="25"/>
  <c r="Y51" i="25" s="1"/>
  <c r="G249" i="28" s="1"/>
  <c r="T14" i="25"/>
  <c r="T51" i="25" s="1"/>
  <c r="B249" i="28" s="1"/>
  <c r="Q14" i="25"/>
  <c r="AB13" i="25"/>
  <c r="AE13" i="25" s="1"/>
  <c r="Y13" i="25"/>
  <c r="AD13" i="25" s="1"/>
  <c r="Y12" i="25"/>
  <c r="AD12" i="25" s="1"/>
  <c r="T12" i="25"/>
  <c r="Q12" i="25"/>
  <c r="N12" i="25"/>
  <c r="Y11" i="25"/>
  <c r="T11" i="25"/>
  <c r="T50" i="25" s="1"/>
  <c r="B248" i="28" s="1"/>
  <c r="Q11" i="25"/>
  <c r="B3" i="25"/>
  <c r="B1" i="25"/>
  <c r="M244" i="28"/>
  <c r="O244" i="28" s="1"/>
  <c r="G244" i="28"/>
  <c r="B244" i="28"/>
  <c r="M241" i="28"/>
  <c r="O241" i="28" s="1"/>
  <c r="J241" i="28"/>
  <c r="B241" i="28"/>
  <c r="AD53" i="24"/>
  <c r="AB53" i="24"/>
  <c r="S53" i="24"/>
  <c r="T53" i="24" s="1"/>
  <c r="Q53" i="24"/>
  <c r="AD52" i="24"/>
  <c r="AB52" i="24"/>
  <c r="T52" i="24"/>
  <c r="Q52" i="24"/>
  <c r="AD51" i="24"/>
  <c r="AB51" i="24"/>
  <c r="T51" i="24"/>
  <c r="Q51" i="24"/>
  <c r="AD50" i="24"/>
  <c r="AB50" i="24"/>
  <c r="T50" i="24"/>
  <c r="Q50" i="24"/>
  <c r="AD49" i="24"/>
  <c r="AB49" i="24"/>
  <c r="T49" i="24"/>
  <c r="Q49" i="24"/>
  <c r="Y48" i="24"/>
  <c r="AD48" i="24" s="1"/>
  <c r="T48" i="24"/>
  <c r="Q48" i="24"/>
  <c r="Y47" i="24"/>
  <c r="T47" i="24"/>
  <c r="Q47" i="24"/>
  <c r="Y46" i="24"/>
  <c r="AD46" i="24" s="1"/>
  <c r="T46" i="24"/>
  <c r="Q46" i="24"/>
  <c r="Y45" i="24"/>
  <c r="T45" i="24"/>
  <c r="Q45" i="24"/>
  <c r="Y44" i="24"/>
  <c r="AD44" i="24" s="1"/>
  <c r="T44" i="24"/>
  <c r="Q44" i="24"/>
  <c r="Y43" i="24"/>
  <c r="T43" i="24"/>
  <c r="Q43" i="24"/>
  <c r="Y42" i="24"/>
  <c r="AD42" i="24" s="1"/>
  <c r="T42" i="24"/>
  <c r="Q42" i="24"/>
  <c r="Y41" i="24"/>
  <c r="T41" i="24"/>
  <c r="Q41" i="24"/>
  <c r="Y40" i="24"/>
  <c r="AD40" i="24" s="1"/>
  <c r="T40" i="24"/>
  <c r="Q40" i="24"/>
  <c r="Y39" i="24"/>
  <c r="T39" i="24"/>
  <c r="T65" i="24" s="1"/>
  <c r="Q39" i="24"/>
  <c r="AE38" i="24"/>
  <c r="AE37" i="24"/>
  <c r="AE64" i="24" s="1"/>
  <c r="AD36" i="24"/>
  <c r="AB36" i="24"/>
  <c r="T36" i="24"/>
  <c r="Q36" i="24"/>
  <c r="Y35" i="24"/>
  <c r="AD35" i="24" s="1"/>
  <c r="T35" i="24"/>
  <c r="Q35" i="24"/>
  <c r="Y34" i="24"/>
  <c r="AB34" i="24" s="1"/>
  <c r="T34" i="24"/>
  <c r="Q34" i="24"/>
  <c r="Y33" i="24"/>
  <c r="T33" i="24"/>
  <c r="Q33" i="24"/>
  <c r="AE32" i="24"/>
  <c r="Y32" i="24"/>
  <c r="Y31" i="24"/>
  <c r="AD31" i="24" s="1"/>
  <c r="T31" i="24"/>
  <c r="Q31" i="24"/>
  <c r="Y30" i="24"/>
  <c r="T30" i="24"/>
  <c r="Q30" i="24"/>
  <c r="AE29" i="24"/>
  <c r="AE28" i="24"/>
  <c r="AE27" i="24"/>
  <c r="AE61" i="24" s="1"/>
  <c r="Y26" i="24"/>
  <c r="T26" i="24"/>
  <c r="Q26" i="24"/>
  <c r="Y25" i="24"/>
  <c r="AD25" i="24" s="1"/>
  <c r="T25" i="24"/>
  <c r="Q25" i="24"/>
  <c r="Y24" i="24"/>
  <c r="T24" i="24"/>
  <c r="Q24" i="24"/>
  <c r="Y23" i="24"/>
  <c r="AD23" i="24" s="1"/>
  <c r="T23" i="24"/>
  <c r="Q23" i="24"/>
  <c r="Y22" i="24"/>
  <c r="T22" i="24"/>
  <c r="Q22" i="24"/>
  <c r="Y21" i="24"/>
  <c r="T21" i="24"/>
  <c r="Q21" i="24"/>
  <c r="AE20" i="24"/>
  <c r="Y19" i="24"/>
  <c r="AD19" i="24" s="1"/>
  <c r="T19" i="24"/>
  <c r="Q19" i="24"/>
  <c r="Y18" i="24"/>
  <c r="AB18" i="24" s="1"/>
  <c r="T18" i="24"/>
  <c r="Q18" i="24"/>
  <c r="Y17" i="24"/>
  <c r="AD17" i="24" s="1"/>
  <c r="T17" i="24"/>
  <c r="Q17" i="24"/>
  <c r="Y16" i="24"/>
  <c r="T16" i="24"/>
  <c r="Q16" i="24"/>
  <c r="AE15" i="24"/>
  <c r="AD14" i="24"/>
  <c r="AD58" i="24" s="1"/>
  <c r="Y14" i="24"/>
  <c r="T14" i="24"/>
  <c r="Q14" i="24"/>
  <c r="AE13" i="24"/>
  <c r="Y13" i="24"/>
  <c r="Y58" i="24" s="1"/>
  <c r="Y12" i="24"/>
  <c r="AD12" i="24" s="1"/>
  <c r="T12" i="24"/>
  <c r="Q12" i="24"/>
  <c r="N12" i="24"/>
  <c r="Y11" i="24"/>
  <c r="Y57" i="24" s="1"/>
  <c r="T11" i="24"/>
  <c r="Q11" i="24"/>
  <c r="B3" i="24"/>
  <c r="B1" i="24"/>
  <c r="AD67" i="23"/>
  <c r="AB67" i="23"/>
  <c r="T67" i="23"/>
  <c r="Q67" i="23"/>
  <c r="AD66" i="23"/>
  <c r="AB66" i="23"/>
  <c r="T66" i="23"/>
  <c r="Q66" i="23"/>
  <c r="AD65" i="23"/>
  <c r="AB65" i="23"/>
  <c r="T65" i="23"/>
  <c r="Q65" i="23"/>
  <c r="AD64" i="23"/>
  <c r="AB64" i="23"/>
  <c r="T64" i="23"/>
  <c r="Q64" i="23"/>
  <c r="AD63" i="23"/>
  <c r="AB63" i="23"/>
  <c r="T63" i="23"/>
  <c r="Q63" i="23"/>
  <c r="Y62" i="23"/>
  <c r="AB62" i="23" s="1"/>
  <c r="T62" i="23"/>
  <c r="Q62" i="23"/>
  <c r="Y61" i="23"/>
  <c r="AD61" i="23" s="1"/>
  <c r="T61" i="23"/>
  <c r="Q61" i="23"/>
  <c r="Y60" i="23"/>
  <c r="AB60" i="23" s="1"/>
  <c r="T60" i="23"/>
  <c r="Q60" i="23"/>
  <c r="Y59" i="23"/>
  <c r="T59" i="23"/>
  <c r="Q59" i="23"/>
  <c r="Y58" i="23"/>
  <c r="AB58" i="23" s="1"/>
  <c r="T58" i="23"/>
  <c r="Q58" i="23"/>
  <c r="Y57" i="23"/>
  <c r="T57" i="23"/>
  <c r="Q57" i="23"/>
  <c r="Y56" i="23"/>
  <c r="T56" i="23"/>
  <c r="Q56" i="23"/>
  <c r="Y55" i="23"/>
  <c r="T55" i="23"/>
  <c r="Q55" i="23"/>
  <c r="Y54" i="23"/>
  <c r="AB54" i="23" s="1"/>
  <c r="T54" i="23"/>
  <c r="Q54" i="23"/>
  <c r="Y53" i="23"/>
  <c r="T53" i="23"/>
  <c r="Q53" i="23"/>
  <c r="Y52" i="23"/>
  <c r="AD51" i="23"/>
  <c r="AB51" i="23"/>
  <c r="T51" i="23"/>
  <c r="Q51" i="23"/>
  <c r="Y50" i="23"/>
  <c r="T50" i="23"/>
  <c r="Q50" i="23"/>
  <c r="Y49" i="23"/>
  <c r="AD49" i="23" s="1"/>
  <c r="T49" i="23"/>
  <c r="Q49" i="23"/>
  <c r="Y48" i="23"/>
  <c r="AD48" i="23" s="1"/>
  <c r="T48" i="23"/>
  <c r="Q48" i="23"/>
  <c r="Y47" i="23"/>
  <c r="AB47" i="23" s="1"/>
  <c r="T47" i="23"/>
  <c r="Q47" i="23"/>
  <c r="Y46" i="23"/>
  <c r="T45" i="23"/>
  <c r="Q45" i="23"/>
  <c r="Y44" i="23"/>
  <c r="T44" i="23"/>
  <c r="Q44" i="23"/>
  <c r="Y43" i="23"/>
  <c r="AB43" i="23" s="1"/>
  <c r="T43" i="23"/>
  <c r="Q43" i="23"/>
  <c r="Y42" i="23"/>
  <c r="T42" i="23"/>
  <c r="Q42" i="23"/>
  <c r="Y41" i="23"/>
  <c r="T41" i="23"/>
  <c r="Q41" i="23"/>
  <c r="Y40" i="23"/>
  <c r="T40" i="23"/>
  <c r="Q40" i="23"/>
  <c r="Y39" i="23"/>
  <c r="Y38" i="23"/>
  <c r="AB38" i="23" s="1"/>
  <c r="T38" i="23"/>
  <c r="Q38" i="23"/>
  <c r="Y37" i="23"/>
  <c r="T37" i="23"/>
  <c r="Q37" i="23"/>
  <c r="Y36" i="23"/>
  <c r="Y35" i="23"/>
  <c r="AB35" i="23" s="1"/>
  <c r="T35" i="23"/>
  <c r="Q35" i="23"/>
  <c r="Y34" i="23"/>
  <c r="T34" i="23"/>
  <c r="Q34" i="23"/>
  <c r="Y33" i="23"/>
  <c r="AB33" i="23" s="1"/>
  <c r="T33" i="23"/>
  <c r="Q33" i="23"/>
  <c r="Y32" i="23"/>
  <c r="T32" i="23"/>
  <c r="Q32" i="23"/>
  <c r="Y31" i="23"/>
  <c r="T31" i="23"/>
  <c r="Q31" i="23"/>
  <c r="Y30" i="23"/>
  <c r="Y29" i="23"/>
  <c r="AB29" i="23" s="1"/>
  <c r="T29" i="23"/>
  <c r="Q29" i="23"/>
  <c r="Y28" i="23"/>
  <c r="AB28" i="23" s="1"/>
  <c r="T28" i="23"/>
  <c r="Q28" i="23"/>
  <c r="Y27" i="23"/>
  <c r="AB27" i="23" s="1"/>
  <c r="T27" i="23"/>
  <c r="Q27" i="23"/>
  <c r="Y26" i="23"/>
  <c r="AB26" i="23" s="1"/>
  <c r="T26" i="23"/>
  <c r="Q26" i="23"/>
  <c r="Y25" i="23"/>
  <c r="AB25" i="23" s="1"/>
  <c r="T25" i="23"/>
  <c r="Q25" i="23"/>
  <c r="Y24" i="23"/>
  <c r="AB24" i="23" s="1"/>
  <c r="T24" i="23"/>
  <c r="Q24" i="23"/>
  <c r="Y23" i="23"/>
  <c r="AB23" i="23" s="1"/>
  <c r="T23" i="23"/>
  <c r="Q23" i="23"/>
  <c r="Y22" i="23"/>
  <c r="AB22" i="23" s="1"/>
  <c r="T22" i="23"/>
  <c r="Q22" i="23"/>
  <c r="Y21" i="23"/>
  <c r="AB21" i="23" s="1"/>
  <c r="T21" i="23"/>
  <c r="Q21" i="23"/>
  <c r="Y20" i="23"/>
  <c r="T20" i="23"/>
  <c r="Q20" i="23"/>
  <c r="Y19" i="23"/>
  <c r="AD18" i="23"/>
  <c r="AB18" i="23"/>
  <c r="T18" i="23"/>
  <c r="Q18" i="23"/>
  <c r="Y17" i="23"/>
  <c r="AD17" i="23" s="1"/>
  <c r="T17" i="23"/>
  <c r="Q17" i="23"/>
  <c r="Y16" i="23"/>
  <c r="AB16" i="23" s="1"/>
  <c r="T16" i="23"/>
  <c r="Q16" i="23"/>
  <c r="Y15" i="23"/>
  <c r="Y14" i="23"/>
  <c r="AB14" i="23" s="1"/>
  <c r="T14" i="23"/>
  <c r="T80" i="23" s="1"/>
  <c r="Q14" i="23"/>
  <c r="Y13" i="23"/>
  <c r="Y12" i="23"/>
  <c r="AD12" i="23" s="1"/>
  <c r="T12" i="23"/>
  <c r="Q12" i="23"/>
  <c r="N12" i="23"/>
  <c r="Y11" i="23"/>
  <c r="Y79" i="23" s="1"/>
  <c r="T11" i="23"/>
  <c r="T79" i="23" s="1"/>
  <c r="Q11" i="23"/>
  <c r="B3" i="23"/>
  <c r="B1" i="23"/>
  <c r="AD47" i="22"/>
  <c r="AB47" i="22"/>
  <c r="T47" i="22"/>
  <c r="Q47" i="22"/>
  <c r="Y46" i="22"/>
  <c r="AD46" i="22" s="1"/>
  <c r="T46" i="22"/>
  <c r="Q46" i="22"/>
  <c r="Y45" i="22"/>
  <c r="T45" i="22"/>
  <c r="Q45" i="22"/>
  <c r="Y44" i="22"/>
  <c r="T43" i="22"/>
  <c r="Q43" i="22"/>
  <c r="Y42" i="22"/>
  <c r="AB42" i="22" s="1"/>
  <c r="T42" i="22"/>
  <c r="Q42" i="22"/>
  <c r="Y41" i="22"/>
  <c r="AD41" i="22" s="1"/>
  <c r="T41" i="22"/>
  <c r="Q41" i="22"/>
  <c r="Y40" i="22"/>
  <c r="AB40" i="22" s="1"/>
  <c r="T40" i="22"/>
  <c r="Q40" i="22"/>
  <c r="Y39" i="22"/>
  <c r="T39" i="22"/>
  <c r="Q39" i="22"/>
  <c r="Y38" i="22"/>
  <c r="AD37" i="22"/>
  <c r="AB37" i="22"/>
  <c r="T37" i="22"/>
  <c r="Q37" i="22"/>
  <c r="Y36" i="22"/>
  <c r="AD36" i="22" s="1"/>
  <c r="T36" i="22"/>
  <c r="Q36" i="22"/>
  <c r="Y35" i="22"/>
  <c r="AD35" i="22" s="1"/>
  <c r="T35" i="22"/>
  <c r="Q35" i="22"/>
  <c r="Y34" i="22"/>
  <c r="T34" i="22"/>
  <c r="Q34" i="22"/>
  <c r="Y33" i="22"/>
  <c r="Y32" i="22"/>
  <c r="AD32" i="22" s="1"/>
  <c r="T32" i="22"/>
  <c r="Q32" i="22"/>
  <c r="Y31" i="22"/>
  <c r="AD31" i="22" s="1"/>
  <c r="T31" i="22"/>
  <c r="Q31" i="22"/>
  <c r="Y30" i="22"/>
  <c r="AD30" i="22" s="1"/>
  <c r="T30" i="22"/>
  <c r="Q30" i="22"/>
  <c r="Y29" i="22"/>
  <c r="T29" i="22"/>
  <c r="Q29" i="22"/>
  <c r="Y28" i="22"/>
  <c r="AD27" i="22"/>
  <c r="AB27" i="22"/>
  <c r="T27" i="22"/>
  <c r="Q27" i="22"/>
  <c r="Y26" i="22"/>
  <c r="AB26" i="22" s="1"/>
  <c r="T26" i="22"/>
  <c r="Q26" i="22"/>
  <c r="Y25" i="22"/>
  <c r="AD25" i="22" s="1"/>
  <c r="T25" i="22"/>
  <c r="Q25" i="22"/>
  <c r="Y24" i="22"/>
  <c r="AB24" i="22" s="1"/>
  <c r="T24" i="22"/>
  <c r="Q24" i="22"/>
  <c r="Y23" i="22"/>
  <c r="AD23" i="22" s="1"/>
  <c r="T23" i="22"/>
  <c r="Q23" i="22"/>
  <c r="Y22" i="22"/>
  <c r="AB22" i="22" s="1"/>
  <c r="T22" i="22"/>
  <c r="Q22" i="22"/>
  <c r="Y21" i="22"/>
  <c r="AD21" i="22" s="1"/>
  <c r="T21" i="22"/>
  <c r="Q21" i="22"/>
  <c r="Y20" i="22"/>
  <c r="T20" i="22"/>
  <c r="Q20" i="22"/>
  <c r="Y19" i="22"/>
  <c r="AD18" i="22"/>
  <c r="AB18" i="22"/>
  <c r="T18" i="22"/>
  <c r="Q18" i="22"/>
  <c r="AD17" i="22"/>
  <c r="AB17" i="22"/>
  <c r="T17" i="22"/>
  <c r="Q17" i="22"/>
  <c r="Y16" i="22"/>
  <c r="T16" i="22"/>
  <c r="Q16" i="22"/>
  <c r="Y15" i="22"/>
  <c r="Y14" i="22"/>
  <c r="T14" i="22"/>
  <c r="T73" i="22" s="1"/>
  <c r="Q14" i="22"/>
  <c r="Y13" i="22"/>
  <c r="Y12" i="22"/>
  <c r="AB12" i="22" s="1"/>
  <c r="T12" i="22"/>
  <c r="Q12" i="22"/>
  <c r="N12" i="22"/>
  <c r="Y11" i="22"/>
  <c r="Y72" i="22" s="1"/>
  <c r="T11" i="22"/>
  <c r="T72" i="22" s="1"/>
  <c r="Q11" i="22"/>
  <c r="B3" i="22"/>
  <c r="B1" i="22"/>
  <c r="Y61" i="21"/>
  <c r="AB61" i="21" s="1"/>
  <c r="T61" i="21"/>
  <c r="Q61" i="21"/>
  <c r="Y60" i="21"/>
  <c r="T60" i="21"/>
  <c r="Q60" i="21"/>
  <c r="Y59" i="21"/>
  <c r="AB59" i="21" s="1"/>
  <c r="T59" i="21"/>
  <c r="Q59" i="21"/>
  <c r="Y58" i="21"/>
  <c r="T58" i="21"/>
  <c r="Q58" i="21"/>
  <c r="Y57" i="21"/>
  <c r="AB57" i="21" s="1"/>
  <c r="Y56" i="21"/>
  <c r="AB56" i="21" s="1"/>
  <c r="T56" i="21"/>
  <c r="Q56" i="21"/>
  <c r="Y55" i="21"/>
  <c r="T55" i="21"/>
  <c r="Q55" i="21"/>
  <c r="Y54" i="21"/>
  <c r="AB54" i="21" s="1"/>
  <c r="T54" i="21"/>
  <c r="Q54" i="21"/>
  <c r="Y53" i="21"/>
  <c r="T53" i="21"/>
  <c r="Q53" i="21"/>
  <c r="Y52" i="21"/>
  <c r="AB52" i="21" s="1"/>
  <c r="T52" i="21"/>
  <c r="Q52" i="21"/>
  <c r="Y51" i="21"/>
  <c r="T51" i="21"/>
  <c r="Q51" i="21"/>
  <c r="AE50" i="21"/>
  <c r="Y49" i="21"/>
  <c r="AD49" i="21" s="1"/>
  <c r="T49" i="21"/>
  <c r="Q49" i="21"/>
  <c r="Y48" i="21"/>
  <c r="AD48" i="21" s="1"/>
  <c r="T48" i="21"/>
  <c r="Q48" i="21"/>
  <c r="AD47" i="21"/>
  <c r="Y47" i="21"/>
  <c r="AB47" i="21" s="1"/>
  <c r="AE47" i="21" s="1"/>
  <c r="T47" i="21"/>
  <c r="Q47" i="21"/>
  <c r="Y46" i="21"/>
  <c r="T46" i="21"/>
  <c r="Q46" i="21"/>
  <c r="AD45" i="21"/>
  <c r="Y45" i="21"/>
  <c r="AB45" i="21" s="1"/>
  <c r="AE45" i="21" s="1"/>
  <c r="T45" i="21"/>
  <c r="Q45" i="21"/>
  <c r="Y44" i="21"/>
  <c r="AD44" i="21" s="1"/>
  <c r="T44" i="21"/>
  <c r="Q44" i="21"/>
  <c r="AD43" i="21"/>
  <c r="Y43" i="21"/>
  <c r="AB43" i="21" s="1"/>
  <c r="AE43" i="21" s="1"/>
  <c r="T43" i="21"/>
  <c r="Q43" i="21"/>
  <c r="Y42" i="21"/>
  <c r="AB42" i="21" s="1"/>
  <c r="T42" i="21"/>
  <c r="Q42" i="21"/>
  <c r="Y41" i="21"/>
  <c r="AD41" i="21" s="1"/>
  <c r="Y40" i="21"/>
  <c r="AD40" i="21" s="1"/>
  <c r="T40" i="21"/>
  <c r="Q40" i="21"/>
  <c r="Y39" i="21"/>
  <c r="AD39" i="21" s="1"/>
  <c r="T39" i="21"/>
  <c r="Q39" i="21"/>
  <c r="AD38" i="21"/>
  <c r="Y38" i="21"/>
  <c r="AB38" i="21" s="1"/>
  <c r="AE38" i="21" s="1"/>
  <c r="T38" i="21"/>
  <c r="Q38" i="21"/>
  <c r="Y37" i="21"/>
  <c r="T37" i="21"/>
  <c r="Q37" i="21"/>
  <c r="AD36" i="21"/>
  <c r="AB36" i="21"/>
  <c r="Y35" i="21"/>
  <c r="T35" i="21"/>
  <c r="Q35" i="21"/>
  <c r="Y34" i="21"/>
  <c r="AB34" i="21" s="1"/>
  <c r="T34" i="21"/>
  <c r="Q34" i="21"/>
  <c r="Y33" i="21"/>
  <c r="AD33" i="21" s="1"/>
  <c r="T33" i="21"/>
  <c r="Q33" i="21"/>
  <c r="Y32" i="21"/>
  <c r="AB32" i="21" s="1"/>
  <c r="T32" i="21"/>
  <c r="Q32" i="21"/>
  <c r="Y31" i="21"/>
  <c r="T31" i="21"/>
  <c r="Q31" i="21"/>
  <c r="AD30" i="21"/>
  <c r="Y30" i="21"/>
  <c r="AB30" i="21" s="1"/>
  <c r="T30" i="21"/>
  <c r="Q30" i="21"/>
  <c r="AD29" i="21"/>
  <c r="Y29" i="21"/>
  <c r="AB29" i="21" s="1"/>
  <c r="T29" i="21"/>
  <c r="Q29" i="21"/>
  <c r="Y28" i="21"/>
  <c r="AB28" i="21" s="1"/>
  <c r="T28" i="21"/>
  <c r="Q28" i="21"/>
  <c r="Y27" i="21"/>
  <c r="T27" i="21"/>
  <c r="Q27" i="21"/>
  <c r="Y26" i="21"/>
  <c r="AB26" i="21" s="1"/>
  <c r="T26" i="21"/>
  <c r="Q26" i="21"/>
  <c r="AD25" i="21"/>
  <c r="AB25" i="21"/>
  <c r="Y25" i="21"/>
  <c r="T25" i="21"/>
  <c r="Q25" i="21"/>
  <c r="Y24" i="21"/>
  <c r="AB24" i="21" s="1"/>
  <c r="T24" i="21"/>
  <c r="Q24" i="21"/>
  <c r="Y23" i="21"/>
  <c r="T23" i="21"/>
  <c r="Q23" i="21"/>
  <c r="Y22" i="21"/>
  <c r="AB22" i="21" s="1"/>
  <c r="T22" i="21"/>
  <c r="Q22" i="21"/>
  <c r="Y21" i="21"/>
  <c r="AD21" i="21" s="1"/>
  <c r="T21" i="21"/>
  <c r="Q21" i="21"/>
  <c r="Y20" i="21"/>
  <c r="AB20" i="21" s="1"/>
  <c r="T20" i="21"/>
  <c r="Q20" i="21"/>
  <c r="Y19" i="21"/>
  <c r="T19" i="21"/>
  <c r="Q19" i="21"/>
  <c r="AE18" i="21"/>
  <c r="Y17" i="21"/>
  <c r="AD17" i="21" s="1"/>
  <c r="T17" i="21"/>
  <c r="Q17" i="21"/>
  <c r="AD16" i="21"/>
  <c r="AD67" i="21" s="1"/>
  <c r="Y16" i="21"/>
  <c r="AB16" i="21" s="1"/>
  <c r="AE16" i="21" s="1"/>
  <c r="T16" i="21"/>
  <c r="T67" i="21" s="1"/>
  <c r="B208" i="28" s="1"/>
  <c r="Q16" i="21"/>
  <c r="AE15" i="21"/>
  <c r="Y14" i="21"/>
  <c r="Y66" i="21" s="1"/>
  <c r="G207" i="28" s="1"/>
  <c r="T14" i="21"/>
  <c r="T66" i="21" s="1"/>
  <c r="B207" i="28" s="1"/>
  <c r="Q14" i="21"/>
  <c r="Y13" i="21"/>
  <c r="AB13" i="21" s="1"/>
  <c r="AD12" i="21"/>
  <c r="Y12" i="21"/>
  <c r="T12" i="21"/>
  <c r="Q12" i="21"/>
  <c r="N12" i="21"/>
  <c r="Y11" i="21"/>
  <c r="AD11" i="21" s="1"/>
  <c r="T11" i="21"/>
  <c r="Q11" i="21"/>
  <c r="B3" i="21"/>
  <c r="B1" i="21"/>
  <c r="Y41" i="20"/>
  <c r="AD41" i="20" s="1"/>
  <c r="T41" i="20"/>
  <c r="Q41" i="20"/>
  <c r="Y40" i="20"/>
  <c r="T40" i="20"/>
  <c r="Q40" i="20"/>
  <c r="Y39" i="20"/>
  <c r="T38" i="20"/>
  <c r="Q38" i="20"/>
  <c r="Y37" i="20"/>
  <c r="AB37" i="20" s="1"/>
  <c r="T37" i="20"/>
  <c r="Q37" i="20"/>
  <c r="Y36" i="20"/>
  <c r="AB36" i="20" s="1"/>
  <c r="T36" i="20"/>
  <c r="Q36" i="20"/>
  <c r="Y35" i="20"/>
  <c r="AB35" i="20" s="1"/>
  <c r="T35" i="20"/>
  <c r="Q35" i="20"/>
  <c r="Y34" i="20"/>
  <c r="T34" i="20"/>
  <c r="Q34" i="20"/>
  <c r="Y33" i="20"/>
  <c r="Y32" i="20"/>
  <c r="AB32" i="20" s="1"/>
  <c r="T32" i="20"/>
  <c r="Q32" i="20"/>
  <c r="Y31" i="20"/>
  <c r="AB31" i="20" s="1"/>
  <c r="T31" i="20"/>
  <c r="Q31" i="20"/>
  <c r="Y30" i="20"/>
  <c r="AB30" i="20" s="1"/>
  <c r="T30" i="20"/>
  <c r="Q30" i="20"/>
  <c r="Y29" i="20"/>
  <c r="T29" i="20"/>
  <c r="Q29" i="20"/>
  <c r="Y28" i="20"/>
  <c r="Y27" i="20"/>
  <c r="T27" i="20"/>
  <c r="T74" i="20" s="1"/>
  <c r="Q27" i="20"/>
  <c r="Y26" i="20"/>
  <c r="AD25" i="20"/>
  <c r="AB25" i="20"/>
  <c r="T25" i="20"/>
  <c r="Q25" i="20"/>
  <c r="Y24" i="20"/>
  <c r="AD24" i="20" s="1"/>
  <c r="T24" i="20"/>
  <c r="Q24" i="20"/>
  <c r="Y23" i="20"/>
  <c r="AD23" i="20" s="1"/>
  <c r="T23" i="20"/>
  <c r="Q23" i="20"/>
  <c r="Y22" i="20"/>
  <c r="AD22" i="20" s="1"/>
  <c r="T22" i="20"/>
  <c r="Q22" i="20"/>
  <c r="Y21" i="20"/>
  <c r="AD21" i="20" s="1"/>
  <c r="T21" i="20"/>
  <c r="Q21" i="20"/>
  <c r="Y20" i="20"/>
  <c r="AD20" i="20" s="1"/>
  <c r="T20" i="20"/>
  <c r="Q20" i="20"/>
  <c r="Y19" i="20"/>
  <c r="T19" i="20"/>
  <c r="Q19" i="20"/>
  <c r="Y18" i="20"/>
  <c r="Y17" i="20"/>
  <c r="AD17" i="20" s="1"/>
  <c r="T17" i="20"/>
  <c r="Q17" i="20"/>
  <c r="Y16" i="20"/>
  <c r="T16" i="20"/>
  <c r="Q16" i="20"/>
  <c r="Y15" i="20"/>
  <c r="Y14" i="20"/>
  <c r="T14" i="20"/>
  <c r="T71" i="20" s="1"/>
  <c r="Q14" i="20"/>
  <c r="Y13" i="20"/>
  <c r="Y12" i="20"/>
  <c r="AD12" i="20" s="1"/>
  <c r="T12" i="20"/>
  <c r="Q12" i="20"/>
  <c r="N12" i="20"/>
  <c r="Y11" i="20"/>
  <c r="Y70" i="20" s="1"/>
  <c r="T11" i="20"/>
  <c r="T70" i="20" s="1"/>
  <c r="Q11" i="20"/>
  <c r="B3" i="20"/>
  <c r="B1" i="20"/>
  <c r="AD67" i="19"/>
  <c r="AB67" i="19"/>
  <c r="T67" i="19"/>
  <c r="Q67" i="19"/>
  <c r="AD66" i="19"/>
  <c r="AB66" i="19"/>
  <c r="T66" i="19"/>
  <c r="Q66" i="19"/>
  <c r="AD65" i="19"/>
  <c r="AB65" i="19"/>
  <c r="T65" i="19"/>
  <c r="Q65" i="19"/>
  <c r="AD64" i="19"/>
  <c r="AB64" i="19"/>
  <c r="T64" i="19"/>
  <c r="Q64" i="19"/>
  <c r="AD63" i="19"/>
  <c r="AB63" i="19"/>
  <c r="T63" i="19"/>
  <c r="Q63" i="19"/>
  <c r="Y62" i="19"/>
  <c r="AD62" i="19" s="1"/>
  <c r="T62" i="19"/>
  <c r="Q62" i="19"/>
  <c r="Y61" i="19"/>
  <c r="AB61" i="19" s="1"/>
  <c r="T61" i="19"/>
  <c r="Q61" i="19"/>
  <c r="Y60" i="19"/>
  <c r="AD60" i="19" s="1"/>
  <c r="T60" i="19"/>
  <c r="Q60" i="19"/>
  <c r="Y59" i="19"/>
  <c r="AB59" i="19" s="1"/>
  <c r="T59" i="19"/>
  <c r="Q59" i="19"/>
  <c r="Y58" i="19"/>
  <c r="AD58" i="19" s="1"/>
  <c r="T58" i="19"/>
  <c r="Q58" i="19"/>
  <c r="Y57" i="19"/>
  <c r="AB57" i="19" s="1"/>
  <c r="T57" i="19"/>
  <c r="Q57" i="19"/>
  <c r="Y56" i="19"/>
  <c r="T56" i="19"/>
  <c r="Q56" i="19"/>
  <c r="Y55" i="19"/>
  <c r="AD54" i="19"/>
  <c r="AB54" i="19"/>
  <c r="T54" i="19"/>
  <c r="Q54" i="19"/>
  <c r="AD53" i="19"/>
  <c r="AB53" i="19"/>
  <c r="T53" i="19"/>
  <c r="Q53" i="19"/>
  <c r="AD52" i="19"/>
  <c r="AB52" i="19"/>
  <c r="T52" i="19"/>
  <c r="Q52" i="19"/>
  <c r="Y51" i="19"/>
  <c r="T51" i="19"/>
  <c r="T100" i="19" s="1"/>
  <c r="Q51" i="19"/>
  <c r="Y50" i="19"/>
  <c r="T49" i="19"/>
  <c r="Q49" i="19"/>
  <c r="Y48" i="19"/>
  <c r="AB48" i="19" s="1"/>
  <c r="T48" i="19"/>
  <c r="Q48" i="19"/>
  <c r="Y47" i="19"/>
  <c r="AD47" i="19" s="1"/>
  <c r="T47" i="19"/>
  <c r="Q47" i="19"/>
  <c r="Y46" i="19"/>
  <c r="AB46" i="19" s="1"/>
  <c r="T46" i="19"/>
  <c r="Q46" i="19"/>
  <c r="Y45" i="19"/>
  <c r="T45" i="19"/>
  <c r="T99" i="19" s="1"/>
  <c r="Q45" i="19"/>
  <c r="Y44" i="19"/>
  <c r="Y43" i="19"/>
  <c r="AB43" i="19" s="1"/>
  <c r="T43" i="19"/>
  <c r="Q43" i="19"/>
  <c r="Y42" i="19"/>
  <c r="AD42" i="19" s="1"/>
  <c r="T42" i="19"/>
  <c r="Q42" i="19"/>
  <c r="Y41" i="19"/>
  <c r="T41" i="19"/>
  <c r="Q41" i="19"/>
  <c r="AE40" i="19"/>
  <c r="AD39" i="19"/>
  <c r="AB39" i="19"/>
  <c r="T39" i="19"/>
  <c r="Q39" i="19"/>
  <c r="AD38" i="19"/>
  <c r="AB38" i="19"/>
  <c r="T38" i="19"/>
  <c r="Q38" i="19"/>
  <c r="Y37" i="19"/>
  <c r="AD37" i="19" s="1"/>
  <c r="T37" i="19"/>
  <c r="Q37" i="19"/>
  <c r="Y36" i="19"/>
  <c r="AB36" i="19" s="1"/>
  <c r="T36" i="19"/>
  <c r="Q36" i="19"/>
  <c r="Y35" i="19"/>
  <c r="AD35" i="19" s="1"/>
  <c r="T35" i="19"/>
  <c r="Q35" i="19"/>
  <c r="Y34" i="19"/>
  <c r="AD34" i="19" s="1"/>
  <c r="T34" i="19"/>
  <c r="Q34" i="19"/>
  <c r="Y33" i="19"/>
  <c r="T33" i="19"/>
  <c r="Q33" i="19"/>
  <c r="AE32" i="19"/>
  <c r="AD31" i="19"/>
  <c r="AB31" i="19"/>
  <c r="T31" i="19"/>
  <c r="Q31" i="19"/>
  <c r="Y30" i="19"/>
  <c r="AD30" i="19" s="1"/>
  <c r="T30" i="19"/>
  <c r="Q30" i="19"/>
  <c r="Y29" i="19"/>
  <c r="AD29" i="19" s="1"/>
  <c r="T29" i="19"/>
  <c r="Q29" i="19"/>
  <c r="Y28" i="19"/>
  <c r="AD28" i="19" s="1"/>
  <c r="T28" i="19"/>
  <c r="Q28" i="19"/>
  <c r="Y27" i="19"/>
  <c r="AB27" i="19" s="1"/>
  <c r="T27" i="19"/>
  <c r="Q27" i="19"/>
  <c r="Y26" i="19"/>
  <c r="AD26" i="19" s="1"/>
  <c r="T26" i="19"/>
  <c r="Q26" i="19"/>
  <c r="Y25" i="19"/>
  <c r="AD25" i="19" s="1"/>
  <c r="T25" i="19"/>
  <c r="Q25" i="19"/>
  <c r="Y24" i="19"/>
  <c r="AD24" i="19" s="1"/>
  <c r="T24" i="19"/>
  <c r="Q24" i="19"/>
  <c r="Y23" i="19"/>
  <c r="AD23" i="19" s="1"/>
  <c r="T23" i="19"/>
  <c r="Q23" i="19"/>
  <c r="Y22" i="19"/>
  <c r="AD22" i="19" s="1"/>
  <c r="T22" i="19"/>
  <c r="Q22" i="19"/>
  <c r="Y21" i="19"/>
  <c r="T21" i="19"/>
  <c r="Q21" i="19"/>
  <c r="AE20" i="19"/>
  <c r="AD19" i="19"/>
  <c r="AB19" i="19"/>
  <c r="T19" i="19"/>
  <c r="Q19" i="19"/>
  <c r="Y18" i="19"/>
  <c r="AD18" i="19" s="1"/>
  <c r="T18" i="19"/>
  <c r="Q18" i="19"/>
  <c r="Y17" i="19"/>
  <c r="AD17" i="19" s="1"/>
  <c r="T17" i="19"/>
  <c r="Q17" i="19"/>
  <c r="Y16" i="19"/>
  <c r="T16" i="19"/>
  <c r="Q16" i="19"/>
  <c r="AE15" i="19"/>
  <c r="Y14" i="19"/>
  <c r="Y94" i="19" s="1"/>
  <c r="T14" i="19"/>
  <c r="T94" i="19" s="1"/>
  <c r="Q14" i="19"/>
  <c r="AE13" i="19"/>
  <c r="Y12" i="19"/>
  <c r="T12" i="19"/>
  <c r="Q12" i="19"/>
  <c r="N12" i="19"/>
  <c r="Y11" i="19"/>
  <c r="Y93" i="19" s="1"/>
  <c r="T11" i="19"/>
  <c r="T93" i="19" s="1"/>
  <c r="Q11" i="19"/>
  <c r="B3" i="19"/>
  <c r="B1" i="19"/>
  <c r="AD67" i="18"/>
  <c r="AB67" i="18"/>
  <c r="T67" i="18"/>
  <c r="Q67" i="18"/>
  <c r="AD66" i="18"/>
  <c r="AB66" i="18"/>
  <c r="T66" i="18"/>
  <c r="Q66" i="18"/>
  <c r="AD65" i="18"/>
  <c r="AB65" i="18"/>
  <c r="T65" i="18"/>
  <c r="Q65" i="18"/>
  <c r="AD64" i="18"/>
  <c r="AB64" i="18"/>
  <c r="AE64" i="18" s="1"/>
  <c r="T64" i="18"/>
  <c r="Q64" i="18"/>
  <c r="AD63" i="18"/>
  <c r="AB63" i="18"/>
  <c r="AE63" i="18" s="1"/>
  <c r="T63" i="18"/>
  <c r="Q63" i="18"/>
  <c r="Y62" i="18"/>
  <c r="AB62" i="18" s="1"/>
  <c r="T62" i="18"/>
  <c r="Q62" i="18"/>
  <c r="Y61" i="18"/>
  <c r="AD61" i="18" s="1"/>
  <c r="T61" i="18"/>
  <c r="Q61" i="18"/>
  <c r="Y60" i="18"/>
  <c r="T60" i="18"/>
  <c r="Q60" i="18"/>
  <c r="Y59" i="18"/>
  <c r="AD59" i="18" s="1"/>
  <c r="T59" i="18"/>
  <c r="Q59" i="18"/>
  <c r="Y58" i="18"/>
  <c r="AB58" i="18" s="1"/>
  <c r="T58" i="18"/>
  <c r="Q58" i="18"/>
  <c r="Y57" i="18"/>
  <c r="AD57" i="18" s="1"/>
  <c r="T57" i="18"/>
  <c r="Q57" i="18"/>
  <c r="Y56" i="18"/>
  <c r="AB56" i="18" s="1"/>
  <c r="T56" i="18"/>
  <c r="Q56" i="18"/>
  <c r="Y55" i="18"/>
  <c r="AD55" i="18" s="1"/>
  <c r="T55" i="18"/>
  <c r="Q55" i="18"/>
  <c r="Y54" i="18"/>
  <c r="AB54" i="18" s="1"/>
  <c r="T54" i="18"/>
  <c r="Q54" i="18"/>
  <c r="Y53" i="18"/>
  <c r="AD53" i="18" s="1"/>
  <c r="T53" i="18"/>
  <c r="Q53" i="18"/>
  <c r="Y52" i="18"/>
  <c r="T52" i="18"/>
  <c r="Q52" i="18"/>
  <c r="Y51" i="18"/>
  <c r="AD51" i="18" s="1"/>
  <c r="T51" i="18"/>
  <c r="Q51" i="18"/>
  <c r="Y50" i="18"/>
  <c r="AB50" i="18" s="1"/>
  <c r="T50" i="18"/>
  <c r="Q50" i="18"/>
  <c r="Y49" i="18"/>
  <c r="T49" i="18"/>
  <c r="Q49" i="18"/>
  <c r="Y48" i="18"/>
  <c r="AD47" i="18"/>
  <c r="AB47" i="18"/>
  <c r="T47" i="18"/>
  <c r="Q47" i="18"/>
  <c r="AD46" i="18"/>
  <c r="AB46" i="18"/>
  <c r="T46" i="18"/>
  <c r="Q46" i="18"/>
  <c r="Y45" i="18"/>
  <c r="AD45" i="18" s="1"/>
  <c r="T45" i="18"/>
  <c r="Q45" i="18"/>
  <c r="Y44" i="18"/>
  <c r="AB44" i="18" s="1"/>
  <c r="T44" i="18"/>
  <c r="Q44" i="18"/>
  <c r="Y43" i="18"/>
  <c r="AD43" i="18" s="1"/>
  <c r="T43" i="18"/>
  <c r="Q43" i="18"/>
  <c r="Y42" i="18"/>
  <c r="AB42" i="18" s="1"/>
  <c r="T42" i="18"/>
  <c r="Q42" i="18"/>
  <c r="Y41" i="18"/>
  <c r="AD41" i="18" s="1"/>
  <c r="T41" i="18"/>
  <c r="Q41" i="18"/>
  <c r="Y40" i="18"/>
  <c r="AD40" i="18" s="1"/>
  <c r="T40" i="18"/>
  <c r="Q40" i="18"/>
  <c r="Y39" i="18"/>
  <c r="AD38" i="18"/>
  <c r="AB38" i="18"/>
  <c r="T38" i="18"/>
  <c r="Q38" i="18"/>
  <c r="Y37" i="18"/>
  <c r="AD37" i="18" s="1"/>
  <c r="T37" i="18"/>
  <c r="Q37" i="18"/>
  <c r="Y36" i="18"/>
  <c r="T36" i="18"/>
  <c r="Q36" i="18"/>
  <c r="Y35" i="18"/>
  <c r="T35" i="18"/>
  <c r="Q35" i="18"/>
  <c r="Y34" i="18"/>
  <c r="T34" i="18"/>
  <c r="Q34" i="18"/>
  <c r="Y33" i="18"/>
  <c r="Y32" i="18"/>
  <c r="T32" i="18"/>
  <c r="Q32" i="18"/>
  <c r="Y31" i="18"/>
  <c r="Y30" i="18"/>
  <c r="T30" i="18"/>
  <c r="Q30" i="18"/>
  <c r="Y29" i="18"/>
  <c r="T29" i="18"/>
  <c r="Q29" i="18"/>
  <c r="Y28" i="18"/>
  <c r="Y27" i="18"/>
  <c r="T27" i="18"/>
  <c r="Q27" i="18"/>
  <c r="Y26" i="18"/>
  <c r="T26" i="18"/>
  <c r="Q26" i="18"/>
  <c r="Y25" i="18"/>
  <c r="AD25" i="18" s="1"/>
  <c r="T25" i="18"/>
  <c r="Q25" i="18"/>
  <c r="Y24" i="18"/>
  <c r="AB24" i="18" s="1"/>
  <c r="T24" i="18"/>
  <c r="Q24" i="18"/>
  <c r="Y23" i="18"/>
  <c r="AD23" i="18" s="1"/>
  <c r="T23" i="18"/>
  <c r="Q23" i="18"/>
  <c r="Y22" i="18"/>
  <c r="AD22" i="18" s="1"/>
  <c r="T22" i="18"/>
  <c r="Q22" i="18"/>
  <c r="Y21" i="18"/>
  <c r="T21" i="18"/>
  <c r="T78" i="18" s="1"/>
  <c r="Q21" i="18"/>
  <c r="Y20" i="18"/>
  <c r="AD19" i="18"/>
  <c r="AB19" i="18"/>
  <c r="T19" i="18"/>
  <c r="Q19" i="18"/>
  <c r="AD18" i="18"/>
  <c r="AB18" i="18"/>
  <c r="T18" i="18"/>
  <c r="Q18" i="18"/>
  <c r="AD17" i="18"/>
  <c r="AB17" i="18"/>
  <c r="T17" i="18"/>
  <c r="Q17" i="18"/>
  <c r="Y16" i="18"/>
  <c r="T16" i="18"/>
  <c r="T77" i="18" s="1"/>
  <c r="Q16" i="18"/>
  <c r="AE15" i="18"/>
  <c r="Y15" i="18"/>
  <c r="Y77" i="18" s="1"/>
  <c r="Y14" i="18"/>
  <c r="T14" i="18"/>
  <c r="Q14" i="18"/>
  <c r="AE13" i="18"/>
  <c r="Y13" i="18"/>
  <c r="Y76" i="18" s="1"/>
  <c r="Y12" i="18"/>
  <c r="AB12" i="18" s="1"/>
  <c r="T12" i="18"/>
  <c r="Q12" i="18"/>
  <c r="N12" i="18"/>
  <c r="Y11" i="18"/>
  <c r="Y75" i="18" s="1"/>
  <c r="T11" i="18"/>
  <c r="T75" i="18" s="1"/>
  <c r="Q11" i="18"/>
  <c r="B3" i="18"/>
  <c r="B1" i="18"/>
  <c r="B166" i="28"/>
  <c r="B161" i="28"/>
  <c r="AD45" i="15"/>
  <c r="AB45" i="15"/>
  <c r="AD44" i="15"/>
  <c r="AB44" i="15"/>
  <c r="AD43" i="15"/>
  <c r="AB43" i="15"/>
  <c r="AD42" i="15"/>
  <c r="AB42" i="15"/>
  <c r="AD41" i="15"/>
  <c r="AB41" i="15"/>
  <c r="AB40" i="15"/>
  <c r="AD39" i="15"/>
  <c r="AB38" i="15"/>
  <c r="AB37" i="15"/>
  <c r="Y35" i="15"/>
  <c r="Y75" i="15" s="1"/>
  <c r="Y34" i="15"/>
  <c r="X33" i="15"/>
  <c r="AD26" i="15"/>
  <c r="AB26" i="15"/>
  <c r="AD25" i="15"/>
  <c r="AD24" i="15"/>
  <c r="AB23" i="15"/>
  <c r="AD22" i="15"/>
  <c r="AB21" i="15"/>
  <c r="AD20" i="15"/>
  <c r="AB19" i="15"/>
  <c r="AB17" i="15"/>
  <c r="AB15" i="15"/>
  <c r="AB69" i="15" s="1"/>
  <c r="AD13" i="15"/>
  <c r="AD12" i="15"/>
  <c r="B3" i="15"/>
  <c r="B1" i="15"/>
  <c r="AD52" i="17"/>
  <c r="AB52" i="17"/>
  <c r="T52" i="17"/>
  <c r="Q52" i="17"/>
  <c r="AD51" i="17"/>
  <c r="AB51" i="17"/>
  <c r="T51" i="17"/>
  <c r="Q51" i="17"/>
  <c r="AD50" i="17"/>
  <c r="AB50" i="17"/>
  <c r="T50" i="17"/>
  <c r="Q50" i="17"/>
  <c r="AD49" i="17"/>
  <c r="AB49" i="17"/>
  <c r="T49" i="17"/>
  <c r="Q49" i="17"/>
  <c r="AD48" i="17"/>
  <c r="AB48" i="17"/>
  <c r="T48" i="17"/>
  <c r="Q48" i="17"/>
  <c r="Y47" i="17"/>
  <c r="T47" i="17"/>
  <c r="Q47" i="17"/>
  <c r="Y46" i="17"/>
  <c r="AB46" i="17" s="1"/>
  <c r="T46" i="17"/>
  <c r="Q46" i="17"/>
  <c r="Y45" i="17"/>
  <c r="AB45" i="17" s="1"/>
  <c r="T45" i="17"/>
  <c r="Q45" i="17"/>
  <c r="Y44" i="17"/>
  <c r="AB44" i="17" s="1"/>
  <c r="T44" i="17"/>
  <c r="Q44" i="17"/>
  <c r="Y43" i="17"/>
  <c r="AB43" i="17" s="1"/>
  <c r="T43" i="17"/>
  <c r="Q43" i="17"/>
  <c r="Y42" i="17"/>
  <c r="T42" i="17"/>
  <c r="T86" i="17" s="1"/>
  <c r="Q42" i="17"/>
  <c r="Y41" i="17"/>
  <c r="AD40" i="17"/>
  <c r="AB40" i="17"/>
  <c r="T40" i="17"/>
  <c r="Q40" i="17"/>
  <c r="Y39" i="17"/>
  <c r="AD39" i="17" s="1"/>
  <c r="T39" i="17"/>
  <c r="Q39" i="17"/>
  <c r="Y38" i="17"/>
  <c r="AD38" i="17" s="1"/>
  <c r="T38" i="17"/>
  <c r="Q38" i="17"/>
  <c r="Y37" i="17"/>
  <c r="AB37" i="17" s="1"/>
  <c r="T37" i="17"/>
  <c r="Q37" i="17"/>
  <c r="Y36" i="17"/>
  <c r="T35" i="17"/>
  <c r="Q35" i="17"/>
  <c r="Y34" i="17"/>
  <c r="AB34" i="17" s="1"/>
  <c r="T34" i="17"/>
  <c r="Q34" i="17"/>
  <c r="Y33" i="17"/>
  <c r="AB33" i="17" s="1"/>
  <c r="T33" i="17"/>
  <c r="Q33" i="17"/>
  <c r="Y32" i="17"/>
  <c r="AB32" i="17" s="1"/>
  <c r="T32" i="17"/>
  <c r="Q32" i="17"/>
  <c r="Y31" i="17"/>
  <c r="T31" i="17"/>
  <c r="Q31" i="17"/>
  <c r="Y30" i="17"/>
  <c r="Y29" i="17"/>
  <c r="T29" i="17"/>
  <c r="T83" i="17" s="1"/>
  <c r="Q29" i="17"/>
  <c r="Y28" i="17"/>
  <c r="Y27" i="17"/>
  <c r="AD27" i="17" s="1"/>
  <c r="T27" i="17"/>
  <c r="Q27" i="17"/>
  <c r="Y26" i="17"/>
  <c r="Y25" i="17"/>
  <c r="AB25" i="17" s="1"/>
  <c r="T25" i="17"/>
  <c r="Q25" i="17"/>
  <c r="Y24" i="17"/>
  <c r="AB24" i="17" s="1"/>
  <c r="T24" i="17"/>
  <c r="Q24" i="17"/>
  <c r="Y23" i="17"/>
  <c r="AB23" i="17" s="1"/>
  <c r="T23" i="17"/>
  <c r="Q23" i="17"/>
  <c r="Y22" i="17"/>
  <c r="AB22" i="17" s="1"/>
  <c r="T22" i="17"/>
  <c r="Q22" i="17"/>
  <c r="Y21" i="17"/>
  <c r="AB21" i="17" s="1"/>
  <c r="T21" i="17"/>
  <c r="Q21" i="17"/>
  <c r="Y20" i="17"/>
  <c r="AB20" i="17" s="1"/>
  <c r="T20" i="17"/>
  <c r="Q20" i="17"/>
  <c r="Y19" i="17"/>
  <c r="T19" i="17"/>
  <c r="Q19" i="17"/>
  <c r="Y18" i="17"/>
  <c r="Y17" i="17"/>
  <c r="AB17" i="17" s="1"/>
  <c r="T17" i="17"/>
  <c r="Q17" i="17"/>
  <c r="Y16" i="17"/>
  <c r="T16" i="17"/>
  <c r="Q16" i="17"/>
  <c r="Y15" i="17"/>
  <c r="Y14" i="17"/>
  <c r="AD14" i="17" s="1"/>
  <c r="T14" i="17"/>
  <c r="T79" i="17" s="1"/>
  <c r="Q14" i="17"/>
  <c r="Y13" i="17"/>
  <c r="Y12" i="17"/>
  <c r="AB12" i="17" s="1"/>
  <c r="T12" i="17"/>
  <c r="Q12" i="17"/>
  <c r="N12" i="17"/>
  <c r="Y11" i="17"/>
  <c r="T11" i="17"/>
  <c r="T78" i="17" s="1"/>
  <c r="Q11" i="17"/>
  <c r="B3" i="17"/>
  <c r="B1" i="17"/>
  <c r="M140" i="28"/>
  <c r="O140" i="28" s="1"/>
  <c r="J140" i="28"/>
  <c r="B140" i="28"/>
  <c r="Y49" i="16"/>
  <c r="Y48" i="16"/>
  <c r="AB48" i="16" s="1"/>
  <c r="Y47" i="16"/>
  <c r="Y46" i="16"/>
  <c r="AB46" i="16" s="1"/>
  <c r="Y45" i="16"/>
  <c r="Y44" i="16"/>
  <c r="Y43" i="16"/>
  <c r="Y42" i="16"/>
  <c r="AB42" i="16" s="1"/>
  <c r="Y41" i="16"/>
  <c r="Y40" i="16"/>
  <c r="AB40" i="16" s="1"/>
  <c r="Y39" i="16"/>
  <c r="Y38" i="16"/>
  <c r="AB38" i="16" s="1"/>
  <c r="Y37" i="16"/>
  <c r="T37" i="16"/>
  <c r="T61" i="16" s="1"/>
  <c r="Q37" i="16"/>
  <c r="Y36" i="16"/>
  <c r="T35" i="16"/>
  <c r="Q35" i="16"/>
  <c r="Y32" i="16"/>
  <c r="AD32" i="16" s="1"/>
  <c r="T32" i="16"/>
  <c r="Q32" i="16"/>
  <c r="Y31" i="16"/>
  <c r="AB31" i="16" s="1"/>
  <c r="T31" i="16"/>
  <c r="Q31" i="16"/>
  <c r="Y30" i="16"/>
  <c r="T30" i="16"/>
  <c r="Q30" i="16"/>
  <c r="Y29" i="16"/>
  <c r="T29" i="16"/>
  <c r="Q29" i="16"/>
  <c r="Y28" i="16"/>
  <c r="Y27" i="16"/>
  <c r="T27" i="16"/>
  <c r="Q27" i="16"/>
  <c r="Y26" i="16"/>
  <c r="T26" i="16"/>
  <c r="T59" i="16" s="1"/>
  <c r="Q26" i="16"/>
  <c r="Y25" i="16"/>
  <c r="Y24" i="16"/>
  <c r="T24" i="16"/>
  <c r="Q24" i="16"/>
  <c r="Y23" i="16"/>
  <c r="AD23" i="16" s="1"/>
  <c r="T23" i="16"/>
  <c r="Q23" i="16"/>
  <c r="Y22" i="16"/>
  <c r="Y21" i="16"/>
  <c r="T21" i="16"/>
  <c r="Q21" i="16"/>
  <c r="Y20" i="16"/>
  <c r="AD20" i="16" s="1"/>
  <c r="T20" i="16"/>
  <c r="Q20" i="16"/>
  <c r="Y19" i="16"/>
  <c r="AD19" i="16" s="1"/>
  <c r="T19" i="16"/>
  <c r="Q19" i="16"/>
  <c r="Y18" i="16"/>
  <c r="AD18" i="16" s="1"/>
  <c r="T18" i="16"/>
  <c r="Q18" i="16"/>
  <c r="Y17" i="16"/>
  <c r="T17" i="16"/>
  <c r="Q17" i="16"/>
  <c r="AE16" i="16"/>
  <c r="AE15" i="16"/>
  <c r="AE56" i="16" s="1"/>
  <c r="Y14" i="16"/>
  <c r="T14" i="16"/>
  <c r="T55" i="16" s="1"/>
  <c r="Q14" i="16"/>
  <c r="Y13" i="16"/>
  <c r="Y12" i="16"/>
  <c r="AB12" i="16" s="1"/>
  <c r="T12" i="16"/>
  <c r="Q12" i="16"/>
  <c r="N12" i="16"/>
  <c r="Y11" i="16"/>
  <c r="Y54" i="16" s="1"/>
  <c r="T11" i="16"/>
  <c r="T54" i="16" s="1"/>
  <c r="Q11" i="16"/>
  <c r="B3" i="16"/>
  <c r="B1" i="16"/>
  <c r="B134" i="28"/>
  <c r="B131" i="28"/>
  <c r="Y74" i="14"/>
  <c r="AD74" i="14" s="1"/>
  <c r="Y73" i="14"/>
  <c r="Y72" i="14"/>
  <c r="AD72" i="14" s="1"/>
  <c r="Y71" i="14"/>
  <c r="AB71" i="14" s="1"/>
  <c r="Y70" i="14"/>
  <c r="AD70" i="14" s="1"/>
  <c r="Y69" i="14"/>
  <c r="Y68" i="14"/>
  <c r="AD68" i="14" s="1"/>
  <c r="Y67" i="14"/>
  <c r="AB67" i="14" s="1"/>
  <c r="Y66" i="14"/>
  <c r="AD66" i="14" s="1"/>
  <c r="Y65" i="14"/>
  <c r="Y64" i="14"/>
  <c r="AD64" i="14" s="1"/>
  <c r="Y63" i="14"/>
  <c r="AB63" i="14" s="1"/>
  <c r="Y62" i="14"/>
  <c r="AB62" i="14" s="1"/>
  <c r="Y61" i="14"/>
  <c r="AD61" i="14" s="1"/>
  <c r="Y60" i="14"/>
  <c r="Y59" i="14"/>
  <c r="AD59" i="14" s="1"/>
  <c r="Y57" i="14"/>
  <c r="AB57" i="14" s="1"/>
  <c r="Y56" i="14"/>
  <c r="AB56" i="14" s="1"/>
  <c r="Y55" i="14"/>
  <c r="AB55" i="14" s="1"/>
  <c r="Y54" i="14"/>
  <c r="AB54" i="14" s="1"/>
  <c r="Y53" i="14"/>
  <c r="AB53" i="14" s="1"/>
  <c r="Y52" i="14"/>
  <c r="AB52" i="14" s="1"/>
  <c r="AD51" i="14"/>
  <c r="AB51" i="14"/>
  <c r="T51" i="14"/>
  <c r="Q51" i="14"/>
  <c r="AD50" i="14"/>
  <c r="AB50" i="14"/>
  <c r="T50" i="14"/>
  <c r="Q50" i="14"/>
  <c r="AD49" i="14"/>
  <c r="AB49" i="14"/>
  <c r="T49" i="14"/>
  <c r="Q49" i="14"/>
  <c r="AD48" i="14"/>
  <c r="AB48" i="14"/>
  <c r="T48" i="14"/>
  <c r="Q48" i="14"/>
  <c r="AD47" i="14"/>
  <c r="AB47" i="14"/>
  <c r="T47" i="14"/>
  <c r="Q47" i="14"/>
  <c r="Y46" i="14"/>
  <c r="AB46" i="14" s="1"/>
  <c r="T46" i="14"/>
  <c r="Q46" i="14"/>
  <c r="Y45" i="14"/>
  <c r="AD45" i="14" s="1"/>
  <c r="T45" i="14"/>
  <c r="Q45" i="14"/>
  <c r="Y44" i="14"/>
  <c r="AD44" i="14" s="1"/>
  <c r="T44" i="14"/>
  <c r="Q44" i="14"/>
  <c r="Y43" i="14"/>
  <c r="AD43" i="14" s="1"/>
  <c r="T43" i="14"/>
  <c r="Q43" i="14"/>
  <c r="Y42" i="14"/>
  <c r="AB42" i="14" s="1"/>
  <c r="T42" i="14"/>
  <c r="Q42" i="14"/>
  <c r="Y41" i="14"/>
  <c r="AD41" i="14" s="1"/>
  <c r="T41" i="14"/>
  <c r="Q41" i="14"/>
  <c r="Y40" i="14"/>
  <c r="AD40" i="14" s="1"/>
  <c r="T40" i="14"/>
  <c r="Q40" i="14"/>
  <c r="Y39" i="14"/>
  <c r="AD39" i="14" s="1"/>
  <c r="T39" i="14"/>
  <c r="Q39" i="14"/>
  <c r="Y38" i="14"/>
  <c r="AB38" i="14" s="1"/>
  <c r="T38" i="14"/>
  <c r="Q38" i="14"/>
  <c r="Y37" i="14"/>
  <c r="Y36" i="14"/>
  <c r="T35" i="14"/>
  <c r="Q35" i="14"/>
  <c r="Y34" i="14"/>
  <c r="AB34" i="14" s="1"/>
  <c r="T34" i="14"/>
  <c r="Q34" i="14"/>
  <c r="Y33" i="14"/>
  <c r="AD33" i="14" s="1"/>
  <c r="T33" i="14"/>
  <c r="Q33" i="14"/>
  <c r="Y32" i="14"/>
  <c r="T32" i="14"/>
  <c r="Q32" i="14"/>
  <c r="Y31" i="14"/>
  <c r="Y30" i="14"/>
  <c r="T30" i="14"/>
  <c r="Q30" i="14"/>
  <c r="Y29" i="14"/>
  <c r="T29" i="14"/>
  <c r="Q29" i="14"/>
  <c r="Y28" i="14"/>
  <c r="Y27" i="14"/>
  <c r="Y26" i="14"/>
  <c r="Y25" i="14"/>
  <c r="AB25" i="14" s="1"/>
  <c r="T25" i="14"/>
  <c r="Q25" i="14"/>
  <c r="Y24" i="14"/>
  <c r="AB24" i="14" s="1"/>
  <c r="T24" i="14"/>
  <c r="Q24" i="14"/>
  <c r="Y23" i="14"/>
  <c r="AD23" i="14" s="1"/>
  <c r="T23" i="14"/>
  <c r="Q23" i="14"/>
  <c r="Y22" i="14"/>
  <c r="T22" i="14"/>
  <c r="Q22" i="14"/>
  <c r="Y21" i="14"/>
  <c r="AD21" i="14" s="1"/>
  <c r="T21" i="14"/>
  <c r="Q21" i="14"/>
  <c r="Y20" i="14"/>
  <c r="AD20" i="14" s="1"/>
  <c r="T20" i="14"/>
  <c r="Q20" i="14"/>
  <c r="Y19" i="14"/>
  <c r="T19" i="14"/>
  <c r="Q19" i="14"/>
  <c r="Y18" i="14"/>
  <c r="Y17" i="14"/>
  <c r="AB17" i="14" s="1"/>
  <c r="T17" i="14"/>
  <c r="Q17" i="14"/>
  <c r="Y16" i="14"/>
  <c r="AD16" i="14" s="1"/>
  <c r="T16" i="14"/>
  <c r="T81" i="14" s="1"/>
  <c r="Q16" i="14"/>
  <c r="Y15" i="14"/>
  <c r="Y14" i="14"/>
  <c r="AB14" i="14" s="1"/>
  <c r="T14" i="14"/>
  <c r="Q14" i="14"/>
  <c r="Y13" i="14"/>
  <c r="Y12" i="14"/>
  <c r="AD12" i="14" s="1"/>
  <c r="T12" i="14"/>
  <c r="Q12" i="14"/>
  <c r="N12" i="14"/>
  <c r="Y11" i="14"/>
  <c r="T11" i="14"/>
  <c r="T79" i="14" s="1"/>
  <c r="Q11" i="14"/>
  <c r="B3" i="14"/>
  <c r="B1" i="14"/>
  <c r="Y72" i="13"/>
  <c r="AB72" i="13" s="1"/>
  <c r="Y71" i="13"/>
  <c r="AD71" i="13" s="1"/>
  <c r="Y70" i="13"/>
  <c r="Y69" i="13"/>
  <c r="AD69" i="13" s="1"/>
  <c r="Y68" i="13"/>
  <c r="AB68" i="13" s="1"/>
  <c r="Y67" i="13"/>
  <c r="AB67" i="13" s="1"/>
  <c r="Y66" i="13"/>
  <c r="Y65" i="13"/>
  <c r="Y64" i="13"/>
  <c r="AD64" i="13" s="1"/>
  <c r="Y63" i="13"/>
  <c r="AB63" i="13" s="1"/>
  <c r="Y62" i="13"/>
  <c r="Y61" i="13"/>
  <c r="Y60" i="13"/>
  <c r="AD60" i="13" s="1"/>
  <c r="Y59" i="13"/>
  <c r="Y58" i="13"/>
  <c r="AB58" i="13" s="1"/>
  <c r="Y57" i="13"/>
  <c r="Y56" i="13"/>
  <c r="Y55" i="13"/>
  <c r="Y54" i="13"/>
  <c r="AB54" i="13" s="1"/>
  <c r="Y53" i="13"/>
  <c r="Y52" i="13"/>
  <c r="AB52" i="13" s="1"/>
  <c r="Y51" i="13"/>
  <c r="AD50" i="13"/>
  <c r="AB50" i="13"/>
  <c r="S50" i="13"/>
  <c r="T50" i="13" s="1"/>
  <c r="Q50" i="13"/>
  <c r="AD49" i="13"/>
  <c r="AB49" i="13"/>
  <c r="T49" i="13"/>
  <c r="Q49" i="13"/>
  <c r="AD48" i="13"/>
  <c r="AB48" i="13"/>
  <c r="T48" i="13"/>
  <c r="Q48" i="13"/>
  <c r="AD47" i="13"/>
  <c r="AB47" i="13"/>
  <c r="T47" i="13"/>
  <c r="Q47" i="13"/>
  <c r="AD46" i="13"/>
  <c r="AB46" i="13"/>
  <c r="T46" i="13"/>
  <c r="Q46" i="13"/>
  <c r="Y45" i="13"/>
  <c r="AD45" i="13" s="1"/>
  <c r="T45" i="13"/>
  <c r="Q45" i="13"/>
  <c r="Y44" i="13"/>
  <c r="AD44" i="13" s="1"/>
  <c r="T44" i="13"/>
  <c r="Q44" i="13"/>
  <c r="Y43" i="13"/>
  <c r="AD43" i="13" s="1"/>
  <c r="T43" i="13"/>
  <c r="Q43" i="13"/>
  <c r="Y42" i="13"/>
  <c r="T42" i="13"/>
  <c r="T85" i="13" s="1"/>
  <c r="Q42" i="13"/>
  <c r="Y41" i="13"/>
  <c r="AD40" i="13"/>
  <c r="AB40" i="13"/>
  <c r="T40" i="13"/>
  <c r="T84" i="13" s="1"/>
  <c r="Q40" i="13"/>
  <c r="Y39" i="13"/>
  <c r="T38" i="13"/>
  <c r="Q38" i="13"/>
  <c r="Y37" i="13"/>
  <c r="AB37" i="13" s="1"/>
  <c r="T37" i="13"/>
  <c r="Q37" i="13"/>
  <c r="Y36" i="13"/>
  <c r="AD36" i="13" s="1"/>
  <c r="T36" i="13"/>
  <c r="Q36" i="13"/>
  <c r="Y35" i="13"/>
  <c r="AD35" i="13" s="1"/>
  <c r="T35" i="13"/>
  <c r="Q35" i="13"/>
  <c r="Y34" i="13"/>
  <c r="T34" i="13"/>
  <c r="T83" i="13" s="1"/>
  <c r="Q34" i="13"/>
  <c r="Y33" i="13"/>
  <c r="Y32" i="13"/>
  <c r="AB32" i="13" s="1"/>
  <c r="T32" i="13"/>
  <c r="Q32" i="13"/>
  <c r="Y31" i="13"/>
  <c r="T31" i="13"/>
  <c r="Q31" i="13"/>
  <c r="Y30" i="13"/>
  <c r="Y29" i="13"/>
  <c r="T29" i="13"/>
  <c r="Q29" i="13"/>
  <c r="Y28" i="13"/>
  <c r="T28" i="13"/>
  <c r="Q28" i="13"/>
  <c r="Y27" i="13"/>
  <c r="T27" i="13"/>
  <c r="Q27" i="13"/>
  <c r="Y26" i="13"/>
  <c r="Y25" i="13"/>
  <c r="AD25" i="13" s="1"/>
  <c r="T25" i="13"/>
  <c r="Q25" i="13"/>
  <c r="Y24" i="13"/>
  <c r="AD24" i="13" s="1"/>
  <c r="T24" i="13"/>
  <c r="Q24" i="13"/>
  <c r="Y23" i="13"/>
  <c r="AD23" i="13" s="1"/>
  <c r="T23" i="13"/>
  <c r="Q23" i="13"/>
  <c r="Y22" i="13"/>
  <c r="AB22" i="13" s="1"/>
  <c r="T22" i="13"/>
  <c r="Q22" i="13"/>
  <c r="Y21" i="13"/>
  <c r="T21" i="13"/>
  <c r="Q21" i="13"/>
  <c r="Y20" i="13"/>
  <c r="Y19" i="13"/>
  <c r="AD19" i="13" s="1"/>
  <c r="T19" i="13"/>
  <c r="Q19" i="13"/>
  <c r="Y18" i="13"/>
  <c r="AD18" i="13" s="1"/>
  <c r="T18" i="13"/>
  <c r="Q18" i="13"/>
  <c r="Y17" i="13"/>
  <c r="AB17" i="13" s="1"/>
  <c r="T17" i="13"/>
  <c r="Q17" i="13"/>
  <c r="Y16" i="13"/>
  <c r="T16" i="13"/>
  <c r="Q16" i="13"/>
  <c r="Y15" i="13"/>
  <c r="Y14" i="13"/>
  <c r="T14" i="13"/>
  <c r="T78" i="13" s="1"/>
  <c r="Q14" i="13"/>
  <c r="Y13" i="13"/>
  <c r="Y12" i="13"/>
  <c r="AD12" i="13" s="1"/>
  <c r="T12" i="13"/>
  <c r="Q12" i="13"/>
  <c r="N12" i="13"/>
  <c r="Y11" i="13"/>
  <c r="Y77" i="13" s="1"/>
  <c r="T11" i="13"/>
  <c r="T77" i="13" s="1"/>
  <c r="Q11" i="13"/>
  <c r="B3" i="13"/>
  <c r="B1" i="13"/>
  <c r="B113" i="28"/>
  <c r="J106" i="28"/>
  <c r="G106" i="28"/>
  <c r="B106" i="28"/>
  <c r="Y89" i="12"/>
  <c r="Y88" i="12"/>
  <c r="Y87" i="12"/>
  <c r="Y86" i="12"/>
  <c r="Y85" i="12"/>
  <c r="AD85" i="12" s="1"/>
  <c r="Y84" i="12"/>
  <c r="AD84" i="12" s="1"/>
  <c r="Y83" i="12"/>
  <c r="AD83" i="12" s="1"/>
  <c r="Y82" i="12"/>
  <c r="AD82" i="12" s="1"/>
  <c r="Y81" i="12"/>
  <c r="AD81" i="12" s="1"/>
  <c r="Y80" i="12"/>
  <c r="AD80" i="12" s="1"/>
  <c r="Y79" i="12"/>
  <c r="AD79" i="12" s="1"/>
  <c r="Y78" i="12"/>
  <c r="AD78" i="12" s="1"/>
  <c r="Y77" i="12"/>
  <c r="AD77" i="12" s="1"/>
  <c r="Y76" i="12"/>
  <c r="AD76" i="12" s="1"/>
  <c r="Y75" i="12"/>
  <c r="AD75" i="12" s="1"/>
  <c r="Y74" i="12"/>
  <c r="AD74" i="12" s="1"/>
  <c r="Y73" i="12"/>
  <c r="AD73" i="12" s="1"/>
  <c r="Y72" i="12"/>
  <c r="AD72" i="12" s="1"/>
  <c r="Y71" i="12"/>
  <c r="AD71" i="12" s="1"/>
  <c r="Y70" i="12"/>
  <c r="AD70" i="12" s="1"/>
  <c r="Y69" i="12"/>
  <c r="AD69" i="12" s="1"/>
  <c r="X68" i="12"/>
  <c r="Y68" i="12" s="1"/>
  <c r="AD68" i="12" s="1"/>
  <c r="Y67" i="12"/>
  <c r="AD67" i="12" s="1"/>
  <c r="Y66" i="12"/>
  <c r="Y65" i="12"/>
  <c r="Y64" i="12"/>
  <c r="AB64" i="12" s="1"/>
  <c r="Y63" i="12"/>
  <c r="Y62" i="12"/>
  <c r="AD62" i="12" s="1"/>
  <c r="AD61" i="12"/>
  <c r="AB61" i="12"/>
  <c r="T61" i="12"/>
  <c r="Q61" i="12"/>
  <c r="AD60" i="12"/>
  <c r="AB60" i="12"/>
  <c r="T60" i="12"/>
  <c r="Q60" i="12"/>
  <c r="AD59" i="12"/>
  <c r="AB59" i="12"/>
  <c r="T59" i="12"/>
  <c r="Q59" i="12"/>
  <c r="AD58" i="12"/>
  <c r="AB58" i="12"/>
  <c r="T58" i="12"/>
  <c r="Q58" i="12"/>
  <c r="AD57" i="12"/>
  <c r="AB57" i="12"/>
  <c r="T57" i="12"/>
  <c r="Q57" i="12"/>
  <c r="Y56" i="12"/>
  <c r="AD56" i="12" s="1"/>
  <c r="T56" i="12"/>
  <c r="Q56" i="12"/>
  <c r="Y55" i="12"/>
  <c r="AD55" i="12" s="1"/>
  <c r="T55" i="12"/>
  <c r="Q55" i="12"/>
  <c r="Y54" i="12"/>
  <c r="AD54" i="12" s="1"/>
  <c r="T54" i="12"/>
  <c r="Q54" i="12"/>
  <c r="Y53" i="12"/>
  <c r="AD53" i="12" s="1"/>
  <c r="T53" i="12"/>
  <c r="Q53" i="12"/>
  <c r="Y52" i="12"/>
  <c r="AD52" i="12" s="1"/>
  <c r="T52" i="12"/>
  <c r="Q52" i="12"/>
  <c r="Y51" i="12"/>
  <c r="AD51" i="12" s="1"/>
  <c r="T51" i="12"/>
  <c r="Q51" i="12"/>
  <c r="Y50" i="12"/>
  <c r="AD50" i="12" s="1"/>
  <c r="T50" i="12"/>
  <c r="Q50" i="12"/>
  <c r="Y49" i="12"/>
  <c r="T49" i="12"/>
  <c r="Q49" i="12"/>
  <c r="Y48" i="12"/>
  <c r="AD47" i="12"/>
  <c r="AB47" i="12"/>
  <c r="T47" i="12"/>
  <c r="Q47" i="12"/>
  <c r="AD46" i="12"/>
  <c r="AB46" i="12"/>
  <c r="T46" i="12"/>
  <c r="Q46" i="12"/>
  <c r="AD45" i="12"/>
  <c r="AB45" i="12"/>
  <c r="T45" i="12"/>
  <c r="Q45" i="12"/>
  <c r="AD44" i="12"/>
  <c r="AB44" i="12"/>
  <c r="T44" i="12"/>
  <c r="T101" i="12" s="1"/>
  <c r="Q44" i="12"/>
  <c r="Y43" i="12"/>
  <c r="T42" i="12"/>
  <c r="Q42" i="12"/>
  <c r="Y41" i="12"/>
  <c r="AD41" i="12" s="1"/>
  <c r="T41" i="12"/>
  <c r="Q41" i="12"/>
  <c r="Y40" i="12"/>
  <c r="AB40" i="12" s="1"/>
  <c r="T40" i="12"/>
  <c r="Q40" i="12"/>
  <c r="Y39" i="12"/>
  <c r="AB39" i="12" s="1"/>
  <c r="T39" i="12"/>
  <c r="Q39" i="12"/>
  <c r="Y38" i="12"/>
  <c r="T38" i="12"/>
  <c r="Q38" i="12"/>
  <c r="Y37" i="12"/>
  <c r="Y36" i="12"/>
  <c r="AB36" i="12" s="1"/>
  <c r="T36" i="12"/>
  <c r="Q36" i="12"/>
  <c r="Y35" i="12"/>
  <c r="AB35" i="12" s="1"/>
  <c r="T35" i="12"/>
  <c r="Q35" i="12"/>
  <c r="Y34" i="12"/>
  <c r="AD34" i="12" s="1"/>
  <c r="T34" i="12"/>
  <c r="Q34" i="12"/>
  <c r="Y33" i="12"/>
  <c r="AB33" i="12" s="1"/>
  <c r="T33" i="12"/>
  <c r="Q33" i="12"/>
  <c r="Y32" i="12"/>
  <c r="T32" i="12"/>
  <c r="Q32" i="12"/>
  <c r="Y31" i="12"/>
  <c r="AD30" i="12"/>
  <c r="AB30" i="12"/>
  <c r="T30" i="12"/>
  <c r="Q30" i="12"/>
  <c r="AD29" i="12"/>
  <c r="AB29" i="12"/>
  <c r="T29" i="12"/>
  <c r="Q29" i="12"/>
  <c r="AD28" i="12"/>
  <c r="AB28" i="12"/>
  <c r="T28" i="12"/>
  <c r="Q28" i="12"/>
  <c r="Y27" i="12"/>
  <c r="Y26" i="12"/>
  <c r="AB26" i="12" s="1"/>
  <c r="T26" i="12"/>
  <c r="Q26" i="12"/>
  <c r="Y25" i="12"/>
  <c r="AD25" i="12" s="1"/>
  <c r="T25" i="12"/>
  <c r="Q25" i="12"/>
  <c r="Y24" i="12"/>
  <c r="AB24" i="12" s="1"/>
  <c r="T24" i="12"/>
  <c r="Q24" i="12"/>
  <c r="Y23" i="12"/>
  <c r="AD23" i="12" s="1"/>
  <c r="T23" i="12"/>
  <c r="Q23" i="12"/>
  <c r="Y22" i="12"/>
  <c r="AD22" i="12" s="1"/>
  <c r="T22" i="12"/>
  <c r="Q22" i="12"/>
  <c r="Y21" i="12"/>
  <c r="AD21" i="12" s="1"/>
  <c r="T21" i="12"/>
  <c r="Q21" i="12"/>
  <c r="Y20" i="12"/>
  <c r="AD20" i="12" s="1"/>
  <c r="T20" i="12"/>
  <c r="Q20" i="12"/>
  <c r="Y19" i="12"/>
  <c r="T19" i="12"/>
  <c r="Q19" i="12"/>
  <c r="Y18" i="12"/>
  <c r="T18" i="12"/>
  <c r="Q18" i="12"/>
  <c r="AE17" i="12"/>
  <c r="AE16" i="12"/>
  <c r="AE15" i="12"/>
  <c r="AE96" i="12" s="1"/>
  <c r="Y14" i="12"/>
  <c r="T14" i="12"/>
  <c r="T95" i="12" s="1"/>
  <c r="Q14" i="12"/>
  <c r="Y13" i="12"/>
  <c r="Y12" i="12"/>
  <c r="T12" i="12"/>
  <c r="Q12" i="12"/>
  <c r="N12" i="12"/>
  <c r="Y11" i="12"/>
  <c r="Y94" i="12" s="1"/>
  <c r="T11" i="12"/>
  <c r="T94" i="12" s="1"/>
  <c r="Q11" i="12"/>
  <c r="B3" i="12"/>
  <c r="B1" i="12"/>
  <c r="B101" i="28"/>
  <c r="J94" i="28"/>
  <c r="G94" i="28"/>
  <c r="B94" i="28"/>
  <c r="Y82" i="11"/>
  <c r="AB82" i="11" s="1"/>
  <c r="Y81" i="11"/>
  <c r="AD81" i="11" s="1"/>
  <c r="Y80" i="11"/>
  <c r="Y79" i="11"/>
  <c r="AB79" i="11" s="1"/>
  <c r="Y78" i="11"/>
  <c r="AD78" i="11" s="1"/>
  <c r="Y77" i="11"/>
  <c r="AB77" i="11" s="1"/>
  <c r="Y76" i="11"/>
  <c r="AD76" i="11" s="1"/>
  <c r="Y75" i="11"/>
  <c r="AD75" i="11" s="1"/>
  <c r="Y74" i="11"/>
  <c r="AD74" i="11" s="1"/>
  <c r="Y73" i="11"/>
  <c r="AB73" i="11" s="1"/>
  <c r="Y72" i="11"/>
  <c r="AD72" i="11" s="1"/>
  <c r="Y71" i="11"/>
  <c r="AD71" i="11" s="1"/>
  <c r="Y70" i="11"/>
  <c r="AD70" i="11" s="1"/>
  <c r="Y69" i="11"/>
  <c r="Y68" i="11"/>
  <c r="AD68" i="11" s="1"/>
  <c r="Y67" i="11"/>
  <c r="Y66" i="11"/>
  <c r="Y96" i="11" s="1"/>
  <c r="Y65" i="11"/>
  <c r="AB65" i="11" s="1"/>
  <c r="Y64" i="11"/>
  <c r="AD64" i="11" s="1"/>
  <c r="Y63" i="11"/>
  <c r="AD63" i="11" s="1"/>
  <c r="Y62" i="11"/>
  <c r="Y61" i="11"/>
  <c r="AD61" i="11" s="1"/>
  <c r="Y60" i="11"/>
  <c r="Y59" i="11"/>
  <c r="AB59" i="11" s="1"/>
  <c r="T59" i="11"/>
  <c r="Q59" i="11"/>
  <c r="Y58" i="11"/>
  <c r="T58" i="11"/>
  <c r="Q58" i="11"/>
  <c r="Y57" i="11"/>
  <c r="AB57" i="11" s="1"/>
  <c r="T57" i="11"/>
  <c r="Q57" i="11"/>
  <c r="Y56" i="11"/>
  <c r="AB56" i="11" s="1"/>
  <c r="T56" i="11"/>
  <c r="Q56" i="11"/>
  <c r="Y55" i="11"/>
  <c r="AB55" i="11" s="1"/>
  <c r="T55" i="11"/>
  <c r="Q55" i="11"/>
  <c r="Y54" i="11"/>
  <c r="T54" i="11"/>
  <c r="Q54" i="11"/>
  <c r="Y53" i="11"/>
  <c r="AB53" i="11" s="1"/>
  <c r="T53" i="11"/>
  <c r="Q53" i="11"/>
  <c r="Y52" i="11"/>
  <c r="AB52" i="11" s="1"/>
  <c r="T52" i="11"/>
  <c r="Q52" i="11"/>
  <c r="Y51" i="11"/>
  <c r="AB51" i="11" s="1"/>
  <c r="T51" i="11"/>
  <c r="Q51" i="11"/>
  <c r="Y50" i="11"/>
  <c r="T50" i="11"/>
  <c r="Q50" i="11"/>
  <c r="Y49" i="11"/>
  <c r="AB49" i="11" s="1"/>
  <c r="T49" i="11"/>
  <c r="Q49" i="11"/>
  <c r="Y48" i="11"/>
  <c r="AB48" i="11" s="1"/>
  <c r="T48" i="11"/>
  <c r="Q48" i="11"/>
  <c r="Y47" i="11"/>
  <c r="AB47" i="11" s="1"/>
  <c r="T47" i="11"/>
  <c r="Q47" i="11"/>
  <c r="Y46" i="11"/>
  <c r="T46" i="11"/>
  <c r="Q46" i="11"/>
  <c r="Y45" i="11"/>
  <c r="Y44" i="11"/>
  <c r="T44" i="11"/>
  <c r="Q44" i="11"/>
  <c r="Y43" i="11"/>
  <c r="T42" i="11"/>
  <c r="Q42" i="11"/>
  <c r="Y41" i="11"/>
  <c r="AD41" i="11" s="1"/>
  <c r="T41" i="11"/>
  <c r="Q41" i="11"/>
  <c r="Y40" i="11"/>
  <c r="AB40" i="11" s="1"/>
  <c r="T40" i="11"/>
  <c r="Q40" i="11"/>
  <c r="Y39" i="11"/>
  <c r="T39" i="11"/>
  <c r="Q39" i="11"/>
  <c r="Y38" i="11"/>
  <c r="AD38" i="11" s="1"/>
  <c r="T38" i="11"/>
  <c r="Q38" i="11"/>
  <c r="Y37" i="11"/>
  <c r="T37" i="11"/>
  <c r="Q37" i="11"/>
  <c r="Y36" i="11"/>
  <c r="Y35" i="11"/>
  <c r="AD35" i="11" s="1"/>
  <c r="T35" i="11"/>
  <c r="Q35" i="11"/>
  <c r="Y34" i="11"/>
  <c r="AD34" i="11" s="1"/>
  <c r="T34" i="11"/>
  <c r="Q34" i="11"/>
  <c r="Y33" i="11"/>
  <c r="AD33" i="11" s="1"/>
  <c r="T33" i="11"/>
  <c r="Q33" i="11"/>
  <c r="Y32" i="11"/>
  <c r="AD32" i="11" s="1"/>
  <c r="T32" i="11"/>
  <c r="Q32" i="11"/>
  <c r="Y31" i="11"/>
  <c r="AD31" i="11" s="1"/>
  <c r="T31" i="11"/>
  <c r="Q31" i="11"/>
  <c r="Y30" i="11"/>
  <c r="Y29" i="11"/>
  <c r="T29" i="11"/>
  <c r="Q29" i="11"/>
  <c r="Y28" i="11"/>
  <c r="T28" i="11"/>
  <c r="Q28" i="11"/>
  <c r="Y27" i="11"/>
  <c r="AD27" i="11" s="1"/>
  <c r="T27" i="11"/>
  <c r="Q27" i="11"/>
  <c r="Y26" i="11"/>
  <c r="Y25" i="11"/>
  <c r="AB25" i="11" s="1"/>
  <c r="T25" i="11"/>
  <c r="Q25" i="11"/>
  <c r="Y24" i="11"/>
  <c r="T24" i="11"/>
  <c r="Q24" i="11"/>
  <c r="Y23" i="11"/>
  <c r="AB23" i="11" s="1"/>
  <c r="T23" i="11"/>
  <c r="Q23" i="11"/>
  <c r="Y22" i="11"/>
  <c r="T22" i="11"/>
  <c r="Q22" i="11"/>
  <c r="Y21" i="11"/>
  <c r="AB21" i="11" s="1"/>
  <c r="T21" i="11"/>
  <c r="Q21" i="11"/>
  <c r="Y20" i="11"/>
  <c r="AD20" i="11" s="1"/>
  <c r="T20" i="11"/>
  <c r="Q20" i="11"/>
  <c r="Y19" i="11"/>
  <c r="T19" i="11"/>
  <c r="Q19" i="11"/>
  <c r="Y18" i="11"/>
  <c r="T18" i="11"/>
  <c r="Q18" i="11"/>
  <c r="AE17" i="11"/>
  <c r="AE16" i="11"/>
  <c r="AE15" i="11"/>
  <c r="AE89" i="11" s="1"/>
  <c r="Y14" i="11"/>
  <c r="T14" i="11"/>
  <c r="Q14" i="11"/>
  <c r="AE13" i="11"/>
  <c r="Y12" i="11"/>
  <c r="AB12" i="11" s="1"/>
  <c r="T12" i="11"/>
  <c r="Q12" i="11"/>
  <c r="N12" i="11"/>
  <c r="Y11" i="11"/>
  <c r="T11" i="11"/>
  <c r="Q11" i="11"/>
  <c r="B3" i="11"/>
  <c r="B1" i="11"/>
  <c r="Y69" i="10"/>
  <c r="X69" i="10"/>
  <c r="X68" i="10"/>
  <c r="Y68" i="10" s="1"/>
  <c r="AB68" i="10" s="1"/>
  <c r="Y67" i="10"/>
  <c r="X67" i="10"/>
  <c r="X66" i="10"/>
  <c r="Y66" i="10" s="1"/>
  <c r="AD66" i="10" s="1"/>
  <c r="Y65" i="10"/>
  <c r="AD65" i="10" s="1"/>
  <c r="X65" i="10"/>
  <c r="X64" i="10"/>
  <c r="Y64" i="10" s="1"/>
  <c r="AB64" i="10" s="1"/>
  <c r="Y63" i="10"/>
  <c r="X63" i="10"/>
  <c r="X62" i="10"/>
  <c r="Y62" i="10" s="1"/>
  <c r="AD62" i="10" s="1"/>
  <c r="Y61" i="10"/>
  <c r="AD61" i="10" s="1"/>
  <c r="X61" i="10"/>
  <c r="X60" i="10"/>
  <c r="Y60" i="10" s="1"/>
  <c r="AB60" i="10" s="1"/>
  <c r="Y59" i="10"/>
  <c r="X59" i="10"/>
  <c r="X58" i="10"/>
  <c r="Y58" i="10" s="1"/>
  <c r="AD58" i="10" s="1"/>
  <c r="Y57" i="10"/>
  <c r="AD57" i="10" s="1"/>
  <c r="X57" i="10"/>
  <c r="X56" i="10"/>
  <c r="Y56" i="10" s="1"/>
  <c r="AB56" i="10" s="1"/>
  <c r="Y55" i="10"/>
  <c r="X55" i="10"/>
  <c r="X54" i="10"/>
  <c r="Y54" i="10" s="1"/>
  <c r="AB54" i="10" s="1"/>
  <c r="Y53" i="10"/>
  <c r="AD53" i="10" s="1"/>
  <c r="Y52" i="10"/>
  <c r="AB52" i="10" s="1"/>
  <c r="Y51" i="10"/>
  <c r="AB51" i="10" s="1"/>
  <c r="Y50" i="10"/>
  <c r="AD50" i="10" s="1"/>
  <c r="Y49" i="10"/>
  <c r="AD49" i="10" s="1"/>
  <c r="AD48" i="10"/>
  <c r="AB48" i="10"/>
  <c r="T48" i="10"/>
  <c r="Q48" i="10"/>
  <c r="Y47" i="10"/>
  <c r="AB47" i="10" s="1"/>
  <c r="T47" i="10"/>
  <c r="Q47" i="10"/>
  <c r="Y46" i="10"/>
  <c r="T46" i="10"/>
  <c r="Q46" i="10"/>
  <c r="Y45" i="10"/>
  <c r="T44" i="10"/>
  <c r="Q44" i="10"/>
  <c r="Y43" i="10"/>
  <c r="T43" i="10"/>
  <c r="Q43" i="10"/>
  <c r="Y42" i="10"/>
  <c r="AB42" i="10" s="1"/>
  <c r="T42" i="10"/>
  <c r="Q42" i="10"/>
  <c r="Y41" i="10"/>
  <c r="T41" i="10"/>
  <c r="Q41" i="10"/>
  <c r="Y40" i="10"/>
  <c r="T40" i="10"/>
  <c r="Q40" i="10"/>
  <c r="Y39" i="10"/>
  <c r="Y38" i="10"/>
  <c r="T38" i="10"/>
  <c r="Q38" i="10"/>
  <c r="Y37" i="10"/>
  <c r="AD37" i="10" s="1"/>
  <c r="T37" i="10"/>
  <c r="Q37" i="10"/>
  <c r="Y36" i="10"/>
  <c r="T36" i="10"/>
  <c r="Q36" i="10"/>
  <c r="Y35" i="10"/>
  <c r="AD34" i="10"/>
  <c r="AB34" i="10"/>
  <c r="T34" i="10"/>
  <c r="Q34" i="10"/>
  <c r="Y33" i="10"/>
  <c r="AB33" i="10" s="1"/>
  <c r="T33" i="10"/>
  <c r="Q33" i="10"/>
  <c r="Y32" i="10"/>
  <c r="AD32" i="10" s="1"/>
  <c r="T32" i="10"/>
  <c r="Q32" i="10"/>
  <c r="Y31" i="10"/>
  <c r="AB31" i="10" s="1"/>
  <c r="T31" i="10"/>
  <c r="Q31" i="10"/>
  <c r="Y30" i="10"/>
  <c r="AD30" i="10" s="1"/>
  <c r="T30" i="10"/>
  <c r="Q30" i="10"/>
  <c r="Y29" i="10"/>
  <c r="T29" i="10"/>
  <c r="Q29" i="10"/>
  <c r="Y28" i="10"/>
  <c r="AD27" i="10"/>
  <c r="AB27" i="10"/>
  <c r="T27" i="10"/>
  <c r="Q27" i="10"/>
  <c r="Y26" i="10"/>
  <c r="AB26" i="10" s="1"/>
  <c r="T26" i="10"/>
  <c r="Q26" i="10"/>
  <c r="Y25" i="10"/>
  <c r="AD25" i="10" s="1"/>
  <c r="T25" i="10"/>
  <c r="Q25" i="10"/>
  <c r="Y24" i="10"/>
  <c r="AB24" i="10" s="1"/>
  <c r="T24" i="10"/>
  <c r="Q24" i="10"/>
  <c r="Y23" i="10"/>
  <c r="AD23" i="10" s="1"/>
  <c r="T23" i="10"/>
  <c r="Q23" i="10"/>
  <c r="Y22" i="10"/>
  <c r="T22" i="10"/>
  <c r="Q22" i="10"/>
  <c r="Y21" i="10"/>
  <c r="AD21" i="10" s="1"/>
  <c r="T21" i="10"/>
  <c r="Q21" i="10"/>
  <c r="Y20" i="10"/>
  <c r="T20" i="10"/>
  <c r="Q20" i="10"/>
  <c r="AE19" i="10"/>
  <c r="AD18" i="10"/>
  <c r="AB18" i="10"/>
  <c r="T18" i="10"/>
  <c r="Q18" i="10"/>
  <c r="AD17" i="10"/>
  <c r="AB17" i="10"/>
  <c r="T17" i="10"/>
  <c r="Q17" i="10"/>
  <c r="Y16" i="10"/>
  <c r="Y76" i="10" s="1"/>
  <c r="T16" i="10"/>
  <c r="Q16" i="10"/>
  <c r="AE15" i="10"/>
  <c r="Y14" i="10"/>
  <c r="T14" i="10"/>
  <c r="T75" i="10" s="1"/>
  <c r="Q14" i="10"/>
  <c r="AE13" i="10"/>
  <c r="Y12" i="10"/>
  <c r="AD12" i="10" s="1"/>
  <c r="T12" i="10"/>
  <c r="Q12" i="10"/>
  <c r="N12" i="10"/>
  <c r="Y11" i="10"/>
  <c r="Y74" i="10" s="1"/>
  <c r="T11" i="10"/>
  <c r="Q11" i="10"/>
  <c r="B3" i="10"/>
  <c r="B1" i="10"/>
  <c r="Y79" i="9"/>
  <c r="Y78" i="9"/>
  <c r="AB78" i="9" s="1"/>
  <c r="Y77" i="9"/>
  <c r="AB77" i="9" s="1"/>
  <c r="Y76" i="9"/>
  <c r="AD76" i="9" s="1"/>
  <c r="Y74" i="9"/>
  <c r="AD74" i="9" s="1"/>
  <c r="X73" i="9"/>
  <c r="Y73" i="9" s="1"/>
  <c r="X72" i="9"/>
  <c r="Y72" i="9" s="1"/>
  <c r="AD72" i="9" s="1"/>
  <c r="Y71" i="9"/>
  <c r="AB71" i="9" s="1"/>
  <c r="X71" i="9"/>
  <c r="X70" i="9"/>
  <c r="Y70" i="9" s="1"/>
  <c r="AB70" i="9" s="1"/>
  <c r="X69" i="9"/>
  <c r="Y69" i="9" s="1"/>
  <c r="X68" i="9"/>
  <c r="Y68" i="9" s="1"/>
  <c r="Y67" i="9"/>
  <c r="Y66" i="9"/>
  <c r="Y65" i="9"/>
  <c r="AD65" i="9" s="1"/>
  <c r="Y64" i="9"/>
  <c r="AB64" i="9" s="1"/>
  <c r="Y63" i="9"/>
  <c r="AB63" i="9" s="1"/>
  <c r="Y62" i="9"/>
  <c r="AB62" i="9" s="1"/>
  <c r="Y61" i="9"/>
  <c r="AB61" i="9" s="1"/>
  <c r="Y60" i="9"/>
  <c r="AB60" i="9" s="1"/>
  <c r="Y59" i="9"/>
  <c r="AB59" i="9" s="1"/>
  <c r="AD58" i="9"/>
  <c r="AB58" i="9"/>
  <c r="T58" i="9"/>
  <c r="Q58" i="9"/>
  <c r="AD57" i="9"/>
  <c r="AB57" i="9"/>
  <c r="T57" i="9"/>
  <c r="Q57" i="9"/>
  <c r="AD56" i="9"/>
  <c r="AB56" i="9"/>
  <c r="T56" i="9"/>
  <c r="Q56" i="9"/>
  <c r="AD55" i="9"/>
  <c r="AB55" i="9"/>
  <c r="T55" i="9"/>
  <c r="Q55" i="9"/>
  <c r="AD54" i="9"/>
  <c r="AB54" i="9"/>
  <c r="T54" i="9"/>
  <c r="Q54" i="9"/>
  <c r="Y53" i="9"/>
  <c r="AB53" i="9" s="1"/>
  <c r="T53" i="9"/>
  <c r="Q53" i="9"/>
  <c r="Y52" i="9"/>
  <c r="AD52" i="9" s="1"/>
  <c r="T52" i="9"/>
  <c r="Q52" i="9"/>
  <c r="Y51" i="9"/>
  <c r="AD51" i="9" s="1"/>
  <c r="T51" i="9"/>
  <c r="Q51" i="9"/>
  <c r="Y50" i="9"/>
  <c r="AD50" i="9" s="1"/>
  <c r="T50" i="9"/>
  <c r="Q50" i="9"/>
  <c r="Y49" i="9"/>
  <c r="AB49" i="9" s="1"/>
  <c r="T49" i="9"/>
  <c r="Q49" i="9"/>
  <c r="Y48" i="9"/>
  <c r="AD48" i="9" s="1"/>
  <c r="T48" i="9"/>
  <c r="Q48" i="9"/>
  <c r="Y47" i="9"/>
  <c r="AD47" i="9" s="1"/>
  <c r="T47" i="9"/>
  <c r="Q47" i="9"/>
  <c r="Y46" i="9"/>
  <c r="AD46" i="9" s="1"/>
  <c r="T46" i="9"/>
  <c r="Q46" i="9"/>
  <c r="Y45" i="9"/>
  <c r="AB45" i="9" s="1"/>
  <c r="T45" i="9"/>
  <c r="Q45" i="9"/>
  <c r="Y44" i="9"/>
  <c r="AD43" i="9"/>
  <c r="AB43" i="9"/>
  <c r="T43" i="9"/>
  <c r="Q43" i="9"/>
  <c r="Y42" i="9"/>
  <c r="T41" i="9"/>
  <c r="Q41" i="9"/>
  <c r="Y39" i="9"/>
  <c r="AD39" i="9" s="1"/>
  <c r="T39" i="9"/>
  <c r="Q39" i="9"/>
  <c r="Y38" i="9"/>
  <c r="AD38" i="9" s="1"/>
  <c r="T38" i="9"/>
  <c r="Q38" i="9"/>
  <c r="Y37" i="9"/>
  <c r="AD37" i="9" s="1"/>
  <c r="T37" i="9"/>
  <c r="Q37" i="9"/>
  <c r="Y36" i="9"/>
  <c r="T36" i="9"/>
  <c r="Q36" i="9"/>
  <c r="Y35" i="9"/>
  <c r="Y34" i="9"/>
  <c r="T34" i="9"/>
  <c r="Q34" i="9"/>
  <c r="Y33" i="9"/>
  <c r="AB33" i="9" s="1"/>
  <c r="T33" i="9"/>
  <c r="T89" i="9" s="1"/>
  <c r="Q33" i="9"/>
  <c r="Y32" i="9"/>
  <c r="Y31" i="9"/>
  <c r="T31" i="9"/>
  <c r="Q31" i="9"/>
  <c r="Y30" i="9"/>
  <c r="AB30" i="9" s="1"/>
  <c r="T30" i="9"/>
  <c r="Q30" i="9"/>
  <c r="Y29" i="9"/>
  <c r="T29" i="9"/>
  <c r="Q29" i="9"/>
  <c r="Y28" i="9"/>
  <c r="AD28" i="9" s="1"/>
  <c r="T28" i="9"/>
  <c r="Q28" i="9"/>
  <c r="Y27" i="9"/>
  <c r="Y26" i="9"/>
  <c r="T26" i="9"/>
  <c r="Q26" i="9"/>
  <c r="Y25" i="9"/>
  <c r="AD25" i="9" s="1"/>
  <c r="T25" i="9"/>
  <c r="Q25" i="9"/>
  <c r="Y24" i="9"/>
  <c r="AB24" i="9" s="1"/>
  <c r="T24" i="9"/>
  <c r="Q24" i="9"/>
  <c r="Y23" i="9"/>
  <c r="T23" i="9"/>
  <c r="Q23" i="9"/>
  <c r="Y22" i="9"/>
  <c r="AD22" i="9" s="1"/>
  <c r="T22" i="9"/>
  <c r="Q22" i="9"/>
  <c r="Y21" i="9"/>
  <c r="Y20" i="9"/>
  <c r="AB20" i="9" s="1"/>
  <c r="T20" i="9"/>
  <c r="Q20" i="9"/>
  <c r="Y19" i="9"/>
  <c r="T19" i="9"/>
  <c r="Q19" i="9"/>
  <c r="Y18" i="9"/>
  <c r="AB18" i="9" s="1"/>
  <c r="T18" i="9"/>
  <c r="Q18" i="9"/>
  <c r="Y17" i="9"/>
  <c r="T17" i="9"/>
  <c r="Q17" i="9"/>
  <c r="Y16" i="9"/>
  <c r="AD15" i="9"/>
  <c r="AB15" i="9"/>
  <c r="T15" i="9"/>
  <c r="Q15" i="9"/>
  <c r="Y14" i="9"/>
  <c r="AD14" i="9" s="1"/>
  <c r="T14" i="9"/>
  <c r="Q14" i="9"/>
  <c r="Y13" i="9"/>
  <c r="Y85" i="9" s="1"/>
  <c r="Y12" i="9"/>
  <c r="AD12" i="9" s="1"/>
  <c r="T12" i="9"/>
  <c r="Q12" i="9"/>
  <c r="N12" i="9"/>
  <c r="Y11" i="9"/>
  <c r="T11" i="9"/>
  <c r="T84" i="9" s="1"/>
  <c r="Q11" i="9"/>
  <c r="B3" i="9"/>
  <c r="B1" i="9"/>
  <c r="J62" i="28"/>
  <c r="G62" i="28"/>
  <c r="B62" i="28"/>
  <c r="AD57" i="8"/>
  <c r="AB57" i="8"/>
  <c r="AD56" i="8"/>
  <c r="AB56" i="8"/>
  <c r="T56" i="8"/>
  <c r="Q56" i="8"/>
  <c r="AD55" i="8"/>
  <c r="AB55" i="8"/>
  <c r="T55" i="8"/>
  <c r="Q55" i="8"/>
  <c r="AD54" i="8"/>
  <c r="AB54" i="8"/>
  <c r="T54" i="8"/>
  <c r="Q54" i="8"/>
  <c r="AD53" i="8"/>
  <c r="AB53" i="8"/>
  <c r="T53" i="8"/>
  <c r="Q53" i="8"/>
  <c r="AD52" i="8"/>
  <c r="AB52" i="8"/>
  <c r="T52" i="8"/>
  <c r="Q52" i="8"/>
  <c r="Y51" i="8"/>
  <c r="AB51" i="8" s="1"/>
  <c r="T51" i="8"/>
  <c r="Q51" i="8"/>
  <c r="Y50" i="8"/>
  <c r="AB50" i="8" s="1"/>
  <c r="T50" i="8"/>
  <c r="Q50" i="8"/>
  <c r="Y49" i="8"/>
  <c r="AB49" i="8" s="1"/>
  <c r="T49" i="8"/>
  <c r="Q49" i="8"/>
  <c r="Y48" i="8"/>
  <c r="AB48" i="8" s="1"/>
  <c r="T48" i="8"/>
  <c r="Q48" i="8"/>
  <c r="Y47" i="8"/>
  <c r="AB47" i="8" s="1"/>
  <c r="T47" i="8"/>
  <c r="Q47" i="8"/>
  <c r="Y46" i="8"/>
  <c r="AB46" i="8" s="1"/>
  <c r="T46" i="8"/>
  <c r="Q46" i="8"/>
  <c r="Y45" i="8"/>
  <c r="AB45" i="8" s="1"/>
  <c r="T45" i="8"/>
  <c r="Q45" i="8"/>
  <c r="Y44" i="8"/>
  <c r="AD44" i="8" s="1"/>
  <c r="T44" i="8"/>
  <c r="Q44" i="8"/>
  <c r="Y43" i="8"/>
  <c r="Y42" i="8"/>
  <c r="AB42" i="8" s="1"/>
  <c r="T42" i="8"/>
  <c r="Q42" i="8"/>
  <c r="Y41" i="8"/>
  <c r="AD41" i="8" s="1"/>
  <c r="T41" i="8"/>
  <c r="Q41" i="8"/>
  <c r="Y40" i="8"/>
  <c r="T39" i="8"/>
  <c r="Q39" i="8"/>
  <c r="Y36" i="8"/>
  <c r="AD36" i="8" s="1"/>
  <c r="T36" i="8"/>
  <c r="Q36" i="8"/>
  <c r="Y35" i="8"/>
  <c r="AD35" i="8" s="1"/>
  <c r="T35" i="8"/>
  <c r="Q35" i="8"/>
  <c r="Y34" i="8"/>
  <c r="AD34" i="8" s="1"/>
  <c r="T34" i="8"/>
  <c r="Q34" i="8"/>
  <c r="Y33" i="8"/>
  <c r="T33" i="8"/>
  <c r="Q33" i="8"/>
  <c r="Y32" i="8"/>
  <c r="Y31" i="8"/>
  <c r="AB31" i="8" s="1"/>
  <c r="T31" i="8"/>
  <c r="Q31" i="8"/>
  <c r="Y30" i="8"/>
  <c r="T30" i="8"/>
  <c r="Q30" i="8"/>
  <c r="Y29" i="8"/>
  <c r="Y28" i="8"/>
  <c r="AB28" i="8" s="1"/>
  <c r="T28" i="8"/>
  <c r="Q28" i="8"/>
  <c r="Y27" i="8"/>
  <c r="AD27" i="8" s="1"/>
  <c r="T27" i="8"/>
  <c r="Q27" i="8"/>
  <c r="Y26" i="8"/>
  <c r="AB26" i="8" s="1"/>
  <c r="T26" i="8"/>
  <c r="Q26" i="8"/>
  <c r="Y25" i="8"/>
  <c r="T25" i="8"/>
  <c r="Q25" i="8"/>
  <c r="Y24" i="8"/>
  <c r="Y23" i="8"/>
  <c r="AD23" i="8" s="1"/>
  <c r="T23" i="8"/>
  <c r="Q23" i="8"/>
  <c r="Y22" i="8"/>
  <c r="AD22" i="8" s="1"/>
  <c r="T22" i="8"/>
  <c r="Q22" i="8"/>
  <c r="Y21" i="8"/>
  <c r="AD21" i="8" s="1"/>
  <c r="T21" i="8"/>
  <c r="Q21" i="8"/>
  <c r="Y20" i="8"/>
  <c r="AD20" i="8" s="1"/>
  <c r="T20" i="8"/>
  <c r="Q20" i="8"/>
  <c r="Y19" i="8"/>
  <c r="AD19" i="8" s="1"/>
  <c r="T19" i="8"/>
  <c r="Q19" i="8"/>
  <c r="Y18" i="8"/>
  <c r="T18" i="8"/>
  <c r="Q18" i="8"/>
  <c r="AE17" i="8"/>
  <c r="AE16" i="8"/>
  <c r="AE15" i="8"/>
  <c r="AE63" i="8" s="1"/>
  <c r="Y14" i="8"/>
  <c r="T14" i="8"/>
  <c r="Q14" i="8"/>
  <c r="Y13" i="8"/>
  <c r="Y12" i="8"/>
  <c r="AB12" i="8" s="1"/>
  <c r="T12" i="8"/>
  <c r="Q12" i="8"/>
  <c r="N12" i="8"/>
  <c r="Y11" i="8"/>
  <c r="Y61" i="8" s="1"/>
  <c r="T11" i="8"/>
  <c r="T61" i="8" s="1"/>
  <c r="Q11" i="8"/>
  <c r="B3" i="8"/>
  <c r="B1" i="8"/>
  <c r="B57" i="28"/>
  <c r="B51" i="28"/>
  <c r="Y59" i="7"/>
  <c r="Y58" i="7"/>
  <c r="Y57" i="7"/>
  <c r="Y56" i="7"/>
  <c r="Y55" i="7"/>
  <c r="Y54" i="7"/>
  <c r="Y53" i="7"/>
  <c r="Y52" i="7"/>
  <c r="AD52" i="7" s="1"/>
  <c r="Y51" i="7"/>
  <c r="AB51" i="7" s="1"/>
  <c r="Y50" i="7"/>
  <c r="AD50" i="7" s="1"/>
  <c r="Y49" i="7"/>
  <c r="AD48" i="7"/>
  <c r="AB48" i="7"/>
  <c r="T48" i="7"/>
  <c r="Q48" i="7"/>
  <c r="Y47" i="7"/>
  <c r="AD47" i="7" s="1"/>
  <c r="T47" i="7"/>
  <c r="Q47" i="7"/>
  <c r="Y46" i="7"/>
  <c r="AD46" i="7" s="1"/>
  <c r="T46" i="7"/>
  <c r="Q46" i="7"/>
  <c r="Y45" i="7"/>
  <c r="T44" i="7"/>
  <c r="Q44" i="7"/>
  <c r="Y41" i="7"/>
  <c r="AB41" i="7" s="1"/>
  <c r="T41" i="7"/>
  <c r="Q41" i="7"/>
  <c r="Y40" i="7"/>
  <c r="AB40" i="7" s="1"/>
  <c r="T40" i="7"/>
  <c r="Q40" i="7"/>
  <c r="Y39" i="7"/>
  <c r="T39" i="7"/>
  <c r="Q39" i="7"/>
  <c r="Y38" i="7"/>
  <c r="T38" i="7"/>
  <c r="Q38" i="7"/>
  <c r="Y37" i="7"/>
  <c r="Y36" i="7"/>
  <c r="T36" i="7"/>
  <c r="Q36" i="7"/>
  <c r="Y35" i="7"/>
  <c r="AD35" i="7" s="1"/>
  <c r="T35" i="7"/>
  <c r="Q35" i="7"/>
  <c r="Y34" i="7"/>
  <c r="AD34" i="7" s="1"/>
  <c r="T34" i="7"/>
  <c r="Q34" i="7"/>
  <c r="Y33" i="7"/>
  <c r="AD32" i="7"/>
  <c r="AB32" i="7"/>
  <c r="T32" i="7"/>
  <c r="Q32" i="7"/>
  <c r="AD31" i="7"/>
  <c r="AB31" i="7"/>
  <c r="T31" i="7"/>
  <c r="Q31" i="7"/>
  <c r="AD30" i="7"/>
  <c r="T30" i="7"/>
  <c r="Q30" i="7"/>
  <c r="AD29" i="7"/>
  <c r="T29" i="7"/>
  <c r="Q29" i="7"/>
  <c r="AD28" i="7"/>
  <c r="T28" i="7"/>
  <c r="Q28" i="7"/>
  <c r="AD27" i="7"/>
  <c r="AB27" i="7"/>
  <c r="AD26" i="7"/>
  <c r="AB26" i="7"/>
  <c r="T26" i="7"/>
  <c r="Q26" i="7"/>
  <c r="Y25" i="7"/>
  <c r="AD25" i="7" s="1"/>
  <c r="T25" i="7"/>
  <c r="Q25" i="7"/>
  <c r="Y24" i="7"/>
  <c r="AD24" i="7" s="1"/>
  <c r="T24" i="7"/>
  <c r="Q24" i="7"/>
  <c r="Y23" i="7"/>
  <c r="AB23" i="7" s="1"/>
  <c r="T23" i="7"/>
  <c r="Q23" i="7"/>
  <c r="Y22" i="7"/>
  <c r="AD22" i="7" s="1"/>
  <c r="T22" i="7"/>
  <c r="Q22" i="7"/>
  <c r="Y21" i="7"/>
  <c r="AB21" i="7" s="1"/>
  <c r="T21" i="7"/>
  <c r="Q21" i="7"/>
  <c r="Y20" i="7"/>
  <c r="AB20" i="7" s="1"/>
  <c r="T20" i="7"/>
  <c r="Q20" i="7"/>
  <c r="Y19" i="7"/>
  <c r="AD19" i="7" s="1"/>
  <c r="T19" i="7"/>
  <c r="Q19" i="7"/>
  <c r="Y18" i="7"/>
  <c r="T18" i="7"/>
  <c r="Q18" i="7"/>
  <c r="Y14" i="7"/>
  <c r="T14" i="7"/>
  <c r="Q14" i="7"/>
  <c r="Y13" i="7"/>
  <c r="Y65" i="7" s="1"/>
  <c r="Y12" i="7"/>
  <c r="AB12" i="7" s="1"/>
  <c r="T12" i="7"/>
  <c r="Q12" i="7"/>
  <c r="N12" i="7"/>
  <c r="Y11" i="7"/>
  <c r="T11" i="7"/>
  <c r="T64" i="7" s="1"/>
  <c r="Q11" i="7"/>
  <c r="B3" i="7"/>
  <c r="B1" i="7"/>
  <c r="M42" i="28"/>
  <c r="O42" i="28" s="1"/>
  <c r="J42" i="28"/>
  <c r="G42" i="28"/>
  <c r="B42" i="28"/>
  <c r="AD54" i="6"/>
  <c r="AB54" i="6"/>
  <c r="Q54" i="6"/>
  <c r="AD53" i="6"/>
  <c r="AB53" i="6"/>
  <c r="T53" i="6"/>
  <c r="Q53" i="6"/>
  <c r="Y52" i="6"/>
  <c r="AD52" i="6" s="1"/>
  <c r="T52" i="6"/>
  <c r="Q52" i="6"/>
  <c r="Y51" i="6"/>
  <c r="AD51" i="6" s="1"/>
  <c r="T51" i="6"/>
  <c r="Q51" i="6"/>
  <c r="AD50" i="6"/>
  <c r="AB50" i="6"/>
  <c r="T50" i="6"/>
  <c r="Q50" i="6"/>
  <c r="Y49" i="6"/>
  <c r="AB49" i="6" s="1"/>
  <c r="T49" i="6"/>
  <c r="Q49" i="6"/>
  <c r="Y48" i="6"/>
  <c r="AB48" i="6" s="1"/>
  <c r="T48" i="6"/>
  <c r="Q48" i="6"/>
  <c r="Y47" i="6"/>
  <c r="AB47" i="6" s="1"/>
  <c r="T47" i="6"/>
  <c r="Q47" i="6"/>
  <c r="Y46" i="6"/>
  <c r="AD46" i="6" s="1"/>
  <c r="T46" i="6"/>
  <c r="Q46" i="6"/>
  <c r="Y45" i="6"/>
  <c r="AB45" i="6" s="1"/>
  <c r="Y44" i="6"/>
  <c r="AB44" i="6" s="1"/>
  <c r="T44" i="6"/>
  <c r="Q44" i="6"/>
  <c r="Y43" i="6"/>
  <c r="AB43" i="6" s="1"/>
  <c r="T43" i="6"/>
  <c r="Q43" i="6"/>
  <c r="Y42" i="6"/>
  <c r="AB42" i="6" s="1"/>
  <c r="T42" i="6"/>
  <c r="Q42" i="6"/>
  <c r="Y41" i="6"/>
  <c r="AD41" i="6" s="1"/>
  <c r="T41" i="6"/>
  <c r="Q41" i="6"/>
  <c r="Y40" i="6"/>
  <c r="AB40" i="6" s="1"/>
  <c r="Y39" i="6"/>
  <c r="AB39" i="6" s="1"/>
  <c r="T39" i="6"/>
  <c r="Q39" i="6"/>
  <c r="Y38" i="6"/>
  <c r="AB38" i="6" s="1"/>
  <c r="T38" i="6"/>
  <c r="Q38" i="6"/>
  <c r="Y37" i="6"/>
  <c r="AB37" i="6" s="1"/>
  <c r="T37" i="6"/>
  <c r="Q37" i="6"/>
  <c r="Y36" i="6"/>
  <c r="AB36" i="6" s="1"/>
  <c r="T36" i="6"/>
  <c r="Q36" i="6"/>
  <c r="Y35" i="6"/>
  <c r="AB35" i="6" s="1"/>
  <c r="T35" i="6"/>
  <c r="Q35" i="6"/>
  <c r="Y34" i="6"/>
  <c r="AB34" i="6" s="1"/>
  <c r="T34" i="6"/>
  <c r="Q34" i="6"/>
  <c r="Y33" i="6"/>
  <c r="AB33" i="6" s="1"/>
  <c r="T33" i="6"/>
  <c r="Q33" i="6"/>
  <c r="Y32" i="6"/>
  <c r="AB32" i="6" s="1"/>
  <c r="T32" i="6"/>
  <c r="Q32" i="6"/>
  <c r="Y31" i="6"/>
  <c r="AB31" i="6" s="1"/>
  <c r="T31" i="6"/>
  <c r="Q31" i="6"/>
  <c r="Y30" i="6"/>
  <c r="AB30" i="6" s="1"/>
  <c r="T30" i="6"/>
  <c r="Q30" i="6"/>
  <c r="Y29" i="6"/>
  <c r="AB29" i="6" s="1"/>
  <c r="T29" i="6"/>
  <c r="Q29" i="6"/>
  <c r="Y28" i="6"/>
  <c r="AB28" i="6" s="1"/>
  <c r="T28" i="6"/>
  <c r="Q28" i="6"/>
  <c r="Y27" i="6"/>
  <c r="AD27" i="6" s="1"/>
  <c r="T27" i="6"/>
  <c r="Q27" i="6"/>
  <c r="AD26" i="6"/>
  <c r="AB26" i="6"/>
  <c r="Y25" i="6"/>
  <c r="AD25" i="6" s="1"/>
  <c r="T25" i="6"/>
  <c r="Q25" i="6"/>
  <c r="Y24" i="6"/>
  <c r="AD24" i="6" s="1"/>
  <c r="T24" i="6"/>
  <c r="Q24" i="6"/>
  <c r="Y23" i="6"/>
  <c r="AD23" i="6" s="1"/>
  <c r="T23" i="6"/>
  <c r="Q23" i="6"/>
  <c r="Y22" i="6"/>
  <c r="AD22" i="6" s="1"/>
  <c r="T22" i="6"/>
  <c r="Q22" i="6"/>
  <c r="Y21" i="6"/>
  <c r="AD21" i="6" s="1"/>
  <c r="T21" i="6"/>
  <c r="Q21" i="6"/>
  <c r="Y20" i="6"/>
  <c r="AD20" i="6" s="1"/>
  <c r="T20" i="6"/>
  <c r="Q20" i="6"/>
  <c r="Y19" i="6"/>
  <c r="AD19" i="6" s="1"/>
  <c r="T19" i="6"/>
  <c r="Q19" i="6"/>
  <c r="Y18" i="6"/>
  <c r="AB18" i="6" s="1"/>
  <c r="T18" i="6"/>
  <c r="Q18" i="6"/>
  <c r="Y17" i="6"/>
  <c r="AD17" i="6" s="1"/>
  <c r="T17" i="6"/>
  <c r="Q17" i="6"/>
  <c r="Y16" i="6"/>
  <c r="AB16" i="6" s="1"/>
  <c r="T16" i="6"/>
  <c r="Q16" i="6"/>
  <c r="Y15" i="6"/>
  <c r="AB15" i="6" s="1"/>
  <c r="T15" i="6"/>
  <c r="Q15" i="6"/>
  <c r="Y11" i="6"/>
  <c r="Y58" i="6" s="1"/>
  <c r="G41" i="28" s="1"/>
  <c r="T11" i="6"/>
  <c r="T58" i="6" s="1"/>
  <c r="B41" i="28" s="1"/>
  <c r="Q11" i="6"/>
  <c r="B3" i="6"/>
  <c r="B1" i="6"/>
  <c r="B38" i="28"/>
  <c r="G36" i="28"/>
  <c r="B36" i="28"/>
  <c r="G35" i="28"/>
  <c r="G33" i="28"/>
  <c r="B33" i="28"/>
  <c r="Y40" i="5"/>
  <c r="AD40" i="5" s="1"/>
  <c r="Y39" i="5"/>
  <c r="AD39" i="5" s="1"/>
  <c r="Y38" i="5"/>
  <c r="AD38" i="5" s="1"/>
  <c r="Y37" i="5"/>
  <c r="AD37" i="5" s="1"/>
  <c r="Y36" i="5"/>
  <c r="AD36" i="5" s="1"/>
  <c r="Y35" i="5"/>
  <c r="AB35" i="5" s="1"/>
  <c r="Y34" i="5"/>
  <c r="AD33" i="5"/>
  <c r="AB33" i="5"/>
  <c r="T33" i="5"/>
  <c r="Q33" i="5"/>
  <c r="T32" i="5"/>
  <c r="Q32" i="5"/>
  <c r="B32" i="5"/>
  <c r="Y31" i="5"/>
  <c r="AB31" i="5" s="1"/>
  <c r="T31" i="5"/>
  <c r="Q31" i="5"/>
  <c r="Y30" i="5"/>
  <c r="AB30" i="5" s="1"/>
  <c r="T30" i="5"/>
  <c r="Q30" i="5"/>
  <c r="Y29" i="5"/>
  <c r="AB29" i="5" s="1"/>
  <c r="T29" i="5"/>
  <c r="Q29" i="5"/>
  <c r="Y28" i="5"/>
  <c r="AB28" i="5" s="1"/>
  <c r="T28" i="5"/>
  <c r="Q28" i="5"/>
  <c r="Y27" i="5"/>
  <c r="AB27" i="5" s="1"/>
  <c r="T27" i="5"/>
  <c r="Q27" i="5"/>
  <c r="Y26" i="5"/>
  <c r="T26" i="5"/>
  <c r="Q26" i="5"/>
  <c r="AD25" i="5"/>
  <c r="AB25" i="5"/>
  <c r="AD24" i="5"/>
  <c r="AB24" i="5"/>
  <c r="AD23" i="5"/>
  <c r="AD50" i="5" s="1"/>
  <c r="AB23" i="5"/>
  <c r="AB50" i="5" s="1"/>
  <c r="AD22" i="5"/>
  <c r="AB22" i="5"/>
  <c r="T22" i="5"/>
  <c r="Q22" i="5"/>
  <c r="AD21" i="5"/>
  <c r="AB21" i="5"/>
  <c r="T21" i="5"/>
  <c r="Q21" i="5"/>
  <c r="AD20" i="5"/>
  <c r="AD49" i="5" s="1"/>
  <c r="AB20" i="5"/>
  <c r="AB49" i="5" s="1"/>
  <c r="AD19" i="5"/>
  <c r="AB19" i="5"/>
  <c r="T19" i="5"/>
  <c r="Q19" i="5"/>
  <c r="Y18" i="5"/>
  <c r="AD18" i="5" s="1"/>
  <c r="T18" i="5"/>
  <c r="Q18" i="5"/>
  <c r="Y17" i="5"/>
  <c r="T17" i="5"/>
  <c r="Q17" i="5"/>
  <c r="AD16" i="5"/>
  <c r="AB16" i="5"/>
  <c r="AD15" i="5"/>
  <c r="AD47" i="5" s="1"/>
  <c r="AB15" i="5"/>
  <c r="AB47" i="5" s="1"/>
  <c r="Y14" i="5"/>
  <c r="T14" i="5"/>
  <c r="Q14" i="5"/>
  <c r="Y13" i="5"/>
  <c r="Y12" i="5"/>
  <c r="AB12" i="5" s="1"/>
  <c r="T12" i="5"/>
  <c r="Q12" i="5"/>
  <c r="N12" i="5"/>
  <c r="Y11" i="5"/>
  <c r="Y45" i="5" s="1"/>
  <c r="T11" i="5"/>
  <c r="T45" i="5" s="1"/>
  <c r="Q11" i="5"/>
  <c r="B3" i="5"/>
  <c r="B1" i="5"/>
  <c r="AD52" i="4"/>
  <c r="AB52" i="4"/>
  <c r="T52" i="4"/>
  <c r="Q52" i="4"/>
  <c r="AD51" i="4"/>
  <c r="AB51" i="4"/>
  <c r="AE51" i="4" s="1"/>
  <c r="T51" i="4"/>
  <c r="Q51" i="4"/>
  <c r="AD50" i="4"/>
  <c r="T50" i="4"/>
  <c r="Q50" i="4"/>
  <c r="AB49" i="4"/>
  <c r="T49" i="4"/>
  <c r="Q49" i="4"/>
  <c r="AB48" i="4"/>
  <c r="T48" i="4"/>
  <c r="Q48" i="4"/>
  <c r="AB47" i="4"/>
  <c r="T47" i="4"/>
  <c r="Q47" i="4"/>
  <c r="AD46" i="4"/>
  <c r="T46" i="4"/>
  <c r="Q46" i="4"/>
  <c r="AB45" i="4"/>
  <c r="T45" i="4"/>
  <c r="Q45" i="4"/>
  <c r="AB44" i="4"/>
  <c r="T44" i="4"/>
  <c r="Q44" i="4"/>
  <c r="AB43" i="4"/>
  <c r="AB42" i="4"/>
  <c r="T42" i="4"/>
  <c r="Q42" i="4"/>
  <c r="AB41" i="4"/>
  <c r="T41" i="4"/>
  <c r="Q41" i="4"/>
  <c r="AB40" i="4"/>
  <c r="T40" i="4"/>
  <c r="Q40" i="4"/>
  <c r="AD39" i="4"/>
  <c r="T39" i="4"/>
  <c r="Q39" i="4"/>
  <c r="AD38" i="4"/>
  <c r="AB38" i="4"/>
  <c r="AD37" i="4"/>
  <c r="AB37" i="4"/>
  <c r="T37" i="4"/>
  <c r="Q37" i="4"/>
  <c r="AD36" i="4"/>
  <c r="AB36" i="4"/>
  <c r="T36" i="4"/>
  <c r="Q36" i="4"/>
  <c r="AD35" i="4"/>
  <c r="AB35" i="4"/>
  <c r="T35" i="4"/>
  <c r="Q35" i="4"/>
  <c r="AD34" i="4"/>
  <c r="AB34" i="4"/>
  <c r="T34" i="4"/>
  <c r="Q34" i="4"/>
  <c r="AD33" i="4"/>
  <c r="AB33" i="4"/>
  <c r="T33" i="4"/>
  <c r="Q33" i="4"/>
  <c r="AD32" i="4"/>
  <c r="AB32" i="4"/>
  <c r="T32" i="4"/>
  <c r="Q32" i="4"/>
  <c r="AD31" i="4"/>
  <c r="AB31" i="4"/>
  <c r="T31" i="4"/>
  <c r="Q31" i="4"/>
  <c r="AD30" i="4"/>
  <c r="AB30" i="4"/>
  <c r="T30" i="4"/>
  <c r="Q30" i="4"/>
  <c r="AD29" i="4"/>
  <c r="AB29" i="4"/>
  <c r="AD28" i="4"/>
  <c r="AB28" i="4"/>
  <c r="AE28" i="4" s="1"/>
  <c r="T28" i="4"/>
  <c r="Q28" i="4"/>
  <c r="AD27" i="4"/>
  <c r="T27" i="4"/>
  <c r="Q27" i="4"/>
  <c r="AD26" i="4"/>
  <c r="T26" i="4"/>
  <c r="Q26" i="4"/>
  <c r="AD25" i="4"/>
  <c r="T25" i="4"/>
  <c r="Q25" i="4"/>
  <c r="AD24" i="4"/>
  <c r="T24" i="4"/>
  <c r="Q24" i="4"/>
  <c r="AD23" i="4"/>
  <c r="T23" i="4"/>
  <c r="Q23" i="4"/>
  <c r="AD22" i="4"/>
  <c r="T22" i="4"/>
  <c r="Q22" i="4"/>
  <c r="AD21" i="4"/>
  <c r="T21" i="4"/>
  <c r="Q21" i="4"/>
  <c r="AD20" i="4"/>
  <c r="T20" i="4"/>
  <c r="Q20" i="4"/>
  <c r="AD19" i="4"/>
  <c r="T19" i="4"/>
  <c r="Q19" i="4"/>
  <c r="AD18" i="4"/>
  <c r="T18" i="4"/>
  <c r="Q18" i="4"/>
  <c r="AB17" i="4"/>
  <c r="T17" i="4"/>
  <c r="Q17" i="4"/>
  <c r="T16" i="4"/>
  <c r="Q16" i="4"/>
  <c r="Y57" i="4"/>
  <c r="G24" i="28" s="1"/>
  <c r="AD14" i="4"/>
  <c r="AB14" i="4"/>
  <c r="T14" i="4"/>
  <c r="Q14" i="4"/>
  <c r="AD13" i="4"/>
  <c r="AB13" i="4"/>
  <c r="T13" i="4"/>
  <c r="T57" i="4" s="1"/>
  <c r="B24" i="28" s="1"/>
  <c r="Q13" i="4"/>
  <c r="AB12" i="4"/>
  <c r="Y11" i="4"/>
  <c r="AD11" i="4" s="1"/>
  <c r="T11" i="4"/>
  <c r="T56" i="4" s="1"/>
  <c r="B23" i="28" s="1"/>
  <c r="Q11" i="4"/>
  <c r="B3" i="4"/>
  <c r="B1" i="4"/>
  <c r="B20" i="28"/>
  <c r="B275" i="28" s="1"/>
  <c r="B19" i="28"/>
  <c r="B18" i="28"/>
  <c r="B17" i="28"/>
  <c r="Y67" i="3"/>
  <c r="AD67" i="3" s="1"/>
  <c r="Y66" i="3"/>
  <c r="AD66" i="3" s="1"/>
  <c r="Y65" i="3"/>
  <c r="AD65" i="3" s="1"/>
  <c r="Y64" i="3"/>
  <c r="AD64" i="3" s="1"/>
  <c r="Y63" i="3"/>
  <c r="Y62" i="3"/>
  <c r="AD62" i="3" s="1"/>
  <c r="Y61" i="3"/>
  <c r="AD61" i="3" s="1"/>
  <c r="Y60" i="3"/>
  <c r="AD60" i="3" s="1"/>
  <c r="Y58" i="3"/>
  <c r="AD58" i="3" s="1"/>
  <c r="Y57" i="3"/>
  <c r="AD57" i="3" s="1"/>
  <c r="Y56" i="3"/>
  <c r="AD56" i="3" s="1"/>
  <c r="Y55" i="3"/>
  <c r="AD55" i="3" s="1"/>
  <c r="Y54" i="3"/>
  <c r="AD54" i="3" s="1"/>
  <c r="Y53" i="3"/>
  <c r="AD53" i="3" s="1"/>
  <c r="Y52" i="3"/>
  <c r="AD52" i="3" s="1"/>
  <c r="Y51" i="3"/>
  <c r="AD51" i="3" s="1"/>
  <c r="Y50" i="3"/>
  <c r="Y49" i="3"/>
  <c r="AD49" i="3" s="1"/>
  <c r="Y48" i="3"/>
  <c r="AD48" i="3" s="1"/>
  <c r="Y47" i="3"/>
  <c r="AD47" i="3" s="1"/>
  <c r="Y46" i="3"/>
  <c r="Y45" i="3"/>
  <c r="AD45" i="3" s="1"/>
  <c r="Y43" i="3"/>
  <c r="AD43" i="3" s="1"/>
  <c r="Y42" i="3"/>
  <c r="AD42" i="3" s="1"/>
  <c r="Y41" i="3"/>
  <c r="AD41" i="3" s="1"/>
  <c r="Y40" i="3"/>
  <c r="Y38" i="3"/>
  <c r="AD38" i="3" s="1"/>
  <c r="AB37" i="3"/>
  <c r="T37" i="3"/>
  <c r="Q37" i="3"/>
  <c r="Y36" i="3"/>
  <c r="T36" i="3"/>
  <c r="Q36" i="3"/>
  <c r="AE35" i="3"/>
  <c r="T34" i="3"/>
  <c r="Q34" i="3"/>
  <c r="Y33" i="3"/>
  <c r="T33" i="3"/>
  <c r="Q33" i="3"/>
  <c r="Y32" i="3"/>
  <c r="T32" i="3"/>
  <c r="Q32" i="3"/>
  <c r="Y31" i="3"/>
  <c r="T31" i="3"/>
  <c r="Q31" i="3"/>
  <c r="Y30" i="3"/>
  <c r="T30" i="3"/>
  <c r="Q30" i="3"/>
  <c r="Y29" i="3"/>
  <c r="T29" i="3"/>
  <c r="Q29" i="3"/>
  <c r="AE28" i="3"/>
  <c r="AB27" i="3"/>
  <c r="T27" i="3"/>
  <c r="Q27" i="3"/>
  <c r="Y26" i="3"/>
  <c r="T26" i="3"/>
  <c r="Q26" i="3"/>
  <c r="AE25" i="3"/>
  <c r="Y24" i="3"/>
  <c r="AD24" i="3" s="1"/>
  <c r="T24" i="3"/>
  <c r="Q24" i="3"/>
  <c r="Y23" i="3"/>
  <c r="T23" i="3"/>
  <c r="Q23" i="3"/>
  <c r="AE22" i="3"/>
  <c r="Y21" i="3"/>
  <c r="AD21" i="3" s="1"/>
  <c r="T21" i="3"/>
  <c r="Q21" i="3"/>
  <c r="Y20" i="3"/>
  <c r="AD20" i="3" s="1"/>
  <c r="T20" i="3"/>
  <c r="Q20" i="3"/>
  <c r="Y19" i="3"/>
  <c r="AD19" i="3" s="1"/>
  <c r="T19" i="3"/>
  <c r="Q19" i="3"/>
  <c r="Y18" i="3"/>
  <c r="T18" i="3"/>
  <c r="Q18" i="3"/>
  <c r="Y17" i="3"/>
  <c r="T17" i="3"/>
  <c r="Q17" i="3"/>
  <c r="AE16" i="3"/>
  <c r="AB15" i="3"/>
  <c r="T15" i="3"/>
  <c r="Q15" i="3"/>
  <c r="AB14" i="3"/>
  <c r="T14" i="3"/>
  <c r="Q14" i="3"/>
  <c r="Y13" i="3"/>
  <c r="T13" i="3"/>
  <c r="Q13" i="3"/>
  <c r="Y11" i="3"/>
  <c r="Y76" i="3" s="1"/>
  <c r="T11" i="3"/>
  <c r="T76" i="3" s="1"/>
  <c r="Q11" i="3"/>
  <c r="B3" i="3"/>
  <c r="B1" i="3"/>
  <c r="D89" i="26"/>
  <c r="D90" i="26" s="1"/>
  <c r="D85" i="26"/>
  <c r="D86" i="26" s="1"/>
  <c r="D80" i="26"/>
  <c r="D81" i="26" s="1"/>
  <c r="D71" i="26"/>
  <c r="D72" i="26" s="1"/>
  <c r="D67" i="26"/>
  <c r="D68" i="26" s="1"/>
  <c r="D62" i="26"/>
  <c r="D63" i="26" s="1"/>
  <c r="S50" i="26"/>
  <c r="U50" i="26" s="1"/>
  <c r="Z49" i="26"/>
  <c r="S49" i="26"/>
  <c r="M49" i="26"/>
  <c r="Z48" i="26"/>
  <c r="S48" i="26"/>
  <c r="M48" i="26"/>
  <c r="Z47" i="26"/>
  <c r="S47" i="26"/>
  <c r="U47" i="26" s="1"/>
  <c r="M47" i="26"/>
  <c r="Z46" i="26"/>
  <c r="S46" i="26"/>
  <c r="U46" i="26" s="1"/>
  <c r="M46" i="26"/>
  <c r="Z45" i="26"/>
  <c r="S45" i="26"/>
  <c r="U45" i="26" s="1"/>
  <c r="M45" i="26"/>
  <c r="Z44" i="26"/>
  <c r="S44" i="26"/>
  <c r="U44" i="26" s="1"/>
  <c r="M44" i="26"/>
  <c r="Z43" i="26"/>
  <c r="S43" i="26"/>
  <c r="U43" i="26" s="1"/>
  <c r="M43" i="26"/>
  <c r="Z42" i="26"/>
  <c r="S42" i="26"/>
  <c r="M42" i="26"/>
  <c r="Z41" i="26"/>
  <c r="S41" i="26"/>
  <c r="U41" i="26" s="1"/>
  <c r="M41" i="26"/>
  <c r="M40" i="26"/>
  <c r="M38" i="26"/>
  <c r="M37" i="26"/>
  <c r="M36" i="26"/>
  <c r="M35" i="26"/>
  <c r="M34" i="26"/>
  <c r="M33" i="26"/>
  <c r="M32" i="26"/>
  <c r="M31" i="26"/>
  <c r="M30" i="26"/>
  <c r="Z29" i="26"/>
  <c r="AB29" i="26" s="1"/>
  <c r="S29" i="26"/>
  <c r="M29" i="26"/>
  <c r="M28" i="26"/>
  <c r="Z27" i="26"/>
  <c r="AB27" i="26" s="1"/>
  <c r="S27" i="26"/>
  <c r="M27" i="26"/>
  <c r="M26" i="26"/>
  <c r="M25" i="26"/>
  <c r="Z23" i="26"/>
  <c r="AB23" i="26" s="1"/>
  <c r="S23" i="26"/>
  <c r="M23" i="26"/>
  <c r="Z22" i="26"/>
  <c r="AB22" i="26" s="1"/>
  <c r="M22" i="26"/>
  <c r="M21" i="26"/>
  <c r="Z20" i="26"/>
  <c r="AB20" i="26" s="1"/>
  <c r="S20" i="26"/>
  <c r="M20" i="26"/>
  <c r="M19" i="26"/>
  <c r="Z18" i="26"/>
  <c r="AB18" i="26" s="1"/>
  <c r="S18" i="26"/>
  <c r="M18" i="26"/>
  <c r="Z17" i="26"/>
  <c r="AB17" i="26" s="1"/>
  <c r="S17" i="26"/>
  <c r="M17" i="26"/>
  <c r="Z16" i="26"/>
  <c r="AB16" i="26" s="1"/>
  <c r="S16" i="26"/>
  <c r="M16" i="26"/>
  <c r="M15" i="26"/>
  <c r="Z14" i="26"/>
  <c r="AB14" i="26" s="1"/>
  <c r="S14" i="26"/>
  <c r="M14" i="26"/>
  <c r="X13" i="26"/>
  <c r="Z13" i="26" s="1"/>
  <c r="M13" i="26"/>
  <c r="Z12" i="26"/>
  <c r="AB12" i="26" s="1"/>
  <c r="S12" i="26"/>
  <c r="M12" i="26"/>
  <c r="Z11" i="26"/>
  <c r="AB11" i="26" s="1"/>
  <c r="S11" i="26"/>
  <c r="M11" i="26"/>
  <c r="H256" i="28"/>
  <c r="F256" i="28"/>
  <c r="E256" i="28"/>
  <c r="D256" i="28"/>
  <c r="C256" i="28"/>
  <c r="H255" i="28"/>
  <c r="F255" i="28"/>
  <c r="E255" i="28"/>
  <c r="D255" i="28"/>
  <c r="C255" i="28"/>
  <c r="H254" i="28"/>
  <c r="F254" i="28"/>
  <c r="E254" i="28"/>
  <c r="D254" i="28"/>
  <c r="C254" i="28"/>
  <c r="H253" i="28"/>
  <c r="F253" i="28"/>
  <c r="E253" i="28"/>
  <c r="D253" i="28"/>
  <c r="C253" i="28"/>
  <c r="H252" i="28"/>
  <c r="F252" i="28"/>
  <c r="E252" i="28"/>
  <c r="D252" i="28"/>
  <c r="C252" i="28"/>
  <c r="H251" i="28"/>
  <c r="F251" i="28"/>
  <c r="E251" i="28"/>
  <c r="D251" i="28"/>
  <c r="C251" i="28"/>
  <c r="H250" i="28"/>
  <c r="F250" i="28"/>
  <c r="E250" i="28"/>
  <c r="D250" i="28"/>
  <c r="C250" i="28"/>
  <c r="H249" i="28"/>
  <c r="F249" i="28"/>
  <c r="E249" i="28"/>
  <c r="D249" i="28"/>
  <c r="C249" i="28"/>
  <c r="H248" i="28"/>
  <c r="F248" i="28"/>
  <c r="E248" i="28"/>
  <c r="D248" i="28"/>
  <c r="C248" i="28"/>
  <c r="H245" i="28"/>
  <c r="F245" i="28"/>
  <c r="E245" i="28"/>
  <c r="D245" i="28"/>
  <c r="C245" i="28"/>
  <c r="H244" i="28"/>
  <c r="F244" i="28"/>
  <c r="E244" i="28"/>
  <c r="D244" i="28"/>
  <c r="C244" i="28"/>
  <c r="H243" i="28"/>
  <c r="F243" i="28"/>
  <c r="E243" i="28"/>
  <c r="D243" i="28"/>
  <c r="C243" i="28"/>
  <c r="H242" i="28"/>
  <c r="F242" i="28"/>
  <c r="E242" i="28"/>
  <c r="D242" i="28"/>
  <c r="C242" i="28"/>
  <c r="H241" i="28"/>
  <c r="F241" i="28"/>
  <c r="E241" i="28"/>
  <c r="D241" i="28"/>
  <c r="C241" i="28"/>
  <c r="H240" i="28"/>
  <c r="F240" i="28"/>
  <c r="E240" i="28"/>
  <c r="D240" i="28"/>
  <c r="C240" i="28"/>
  <c r="H239" i="28"/>
  <c r="F239" i="28"/>
  <c r="E239" i="28"/>
  <c r="D239" i="28"/>
  <c r="C239" i="28"/>
  <c r="H238" i="28"/>
  <c r="F238" i="28"/>
  <c r="E238" i="28"/>
  <c r="D238" i="28"/>
  <c r="C238" i="28"/>
  <c r="H237" i="28"/>
  <c r="F237" i="28"/>
  <c r="E237" i="28"/>
  <c r="D237" i="28"/>
  <c r="C237" i="28"/>
  <c r="H234" i="28"/>
  <c r="F234" i="28"/>
  <c r="E234" i="28"/>
  <c r="D234" i="28"/>
  <c r="C234" i="28"/>
  <c r="H233" i="28"/>
  <c r="F233" i="28"/>
  <c r="E233" i="28"/>
  <c r="D233" i="28"/>
  <c r="C233" i="28"/>
  <c r="H232" i="28"/>
  <c r="F232" i="28"/>
  <c r="E232" i="28"/>
  <c r="D232" i="28"/>
  <c r="C232" i="28"/>
  <c r="H231" i="28"/>
  <c r="F231" i="28"/>
  <c r="E231" i="28"/>
  <c r="D231" i="28"/>
  <c r="C231" i="28"/>
  <c r="H230" i="28"/>
  <c r="F230" i="28"/>
  <c r="E230" i="28"/>
  <c r="D230" i="28"/>
  <c r="C230" i="28"/>
  <c r="H229" i="28"/>
  <c r="F229" i="28"/>
  <c r="E229" i="28"/>
  <c r="D229" i="28"/>
  <c r="C229" i="28"/>
  <c r="H228" i="28"/>
  <c r="F228" i="28"/>
  <c r="E228" i="28"/>
  <c r="D228" i="28"/>
  <c r="C228" i="28"/>
  <c r="H227" i="28"/>
  <c r="F227" i="28"/>
  <c r="E227" i="28"/>
  <c r="D227" i="28"/>
  <c r="C227" i="28"/>
  <c r="H226" i="28"/>
  <c r="F226" i="28"/>
  <c r="E226" i="28"/>
  <c r="D226" i="28"/>
  <c r="C226" i="28"/>
  <c r="H223" i="28"/>
  <c r="F223" i="28"/>
  <c r="E223" i="28"/>
  <c r="D223" i="28"/>
  <c r="C223" i="28"/>
  <c r="H222" i="28"/>
  <c r="F222" i="28"/>
  <c r="E222" i="28"/>
  <c r="D222" i="28"/>
  <c r="C222" i="28"/>
  <c r="H221" i="28"/>
  <c r="F221" i="28"/>
  <c r="E221" i="28"/>
  <c r="D221" i="28"/>
  <c r="C221" i="28"/>
  <c r="H220" i="28"/>
  <c r="F220" i="28"/>
  <c r="E220" i="28"/>
  <c r="D220" i="28"/>
  <c r="C220" i="28"/>
  <c r="H219" i="28"/>
  <c r="F219" i="28"/>
  <c r="E219" i="28"/>
  <c r="D219" i="28"/>
  <c r="C219" i="28"/>
  <c r="H218" i="28"/>
  <c r="F218" i="28"/>
  <c r="E218" i="28"/>
  <c r="D218" i="28"/>
  <c r="C218" i="28"/>
  <c r="H217" i="28"/>
  <c r="F217" i="28"/>
  <c r="E217" i="28"/>
  <c r="D217" i="28"/>
  <c r="C217" i="28"/>
  <c r="H216" i="28"/>
  <c r="F216" i="28"/>
  <c r="E216" i="28"/>
  <c r="D216" i="28"/>
  <c r="C216" i="28"/>
  <c r="H213" i="28"/>
  <c r="F213" i="28"/>
  <c r="E213" i="28"/>
  <c r="D213" i="28"/>
  <c r="C213" i="28"/>
  <c r="H212" i="28"/>
  <c r="F212" i="28"/>
  <c r="E212" i="28"/>
  <c r="D212" i="28"/>
  <c r="C212" i="28"/>
  <c r="H211" i="28"/>
  <c r="F211" i="28"/>
  <c r="E211" i="28"/>
  <c r="D211" i="28"/>
  <c r="C211" i="28"/>
  <c r="H210" i="28"/>
  <c r="F210" i="28"/>
  <c r="E210" i="28"/>
  <c r="D210" i="28"/>
  <c r="C210" i="28"/>
  <c r="H209" i="28"/>
  <c r="F209" i="28"/>
  <c r="E209" i="28"/>
  <c r="D209" i="28"/>
  <c r="C209" i="28"/>
  <c r="H208" i="28"/>
  <c r="F208" i="28"/>
  <c r="E208" i="28"/>
  <c r="D208" i="28"/>
  <c r="C208" i="28"/>
  <c r="H207" i="28"/>
  <c r="F207" i="28"/>
  <c r="E207" i="28"/>
  <c r="D207" i="28"/>
  <c r="C207" i="28"/>
  <c r="H206" i="28"/>
  <c r="F206" i="28"/>
  <c r="E206" i="28"/>
  <c r="D206" i="28"/>
  <c r="C206" i="28"/>
  <c r="H201" i="28"/>
  <c r="F201" i="28"/>
  <c r="E201" i="28"/>
  <c r="D201" i="28"/>
  <c r="C201" i="28"/>
  <c r="H200" i="28"/>
  <c r="F200" i="28"/>
  <c r="E200" i="28"/>
  <c r="D200" i="28"/>
  <c r="C200" i="28"/>
  <c r="H199" i="28"/>
  <c r="F199" i="28"/>
  <c r="E199" i="28"/>
  <c r="D199" i="28"/>
  <c r="C199" i="28"/>
  <c r="H198" i="28"/>
  <c r="F198" i="28"/>
  <c r="E198" i="28"/>
  <c r="D198" i="28"/>
  <c r="C198" i="28"/>
  <c r="H197" i="28"/>
  <c r="F197" i="28"/>
  <c r="E197" i="28"/>
  <c r="D197" i="28"/>
  <c r="C197" i="28"/>
  <c r="H196" i="28"/>
  <c r="F196" i="28"/>
  <c r="E196" i="28"/>
  <c r="D196" i="28"/>
  <c r="C196" i="28"/>
  <c r="H195" i="28"/>
  <c r="F195" i="28"/>
  <c r="E195" i="28"/>
  <c r="D195" i="28"/>
  <c r="C195" i="28"/>
  <c r="H194" i="28"/>
  <c r="F194" i="28"/>
  <c r="E194" i="28"/>
  <c r="D194" i="28"/>
  <c r="C194" i="28"/>
  <c r="H190" i="28"/>
  <c r="F190" i="28"/>
  <c r="E190" i="28"/>
  <c r="D190" i="28"/>
  <c r="C190" i="28"/>
  <c r="H189" i="28"/>
  <c r="F189" i="28"/>
  <c r="E189" i="28"/>
  <c r="D189" i="28"/>
  <c r="C189" i="28"/>
  <c r="H188" i="28"/>
  <c r="F188" i="28"/>
  <c r="E188" i="28"/>
  <c r="D188" i="28"/>
  <c r="C188" i="28"/>
  <c r="H187" i="28"/>
  <c r="F187" i="28"/>
  <c r="E187" i="28"/>
  <c r="D187" i="28"/>
  <c r="C187" i="28"/>
  <c r="H186" i="28"/>
  <c r="F186" i="28"/>
  <c r="E186" i="28"/>
  <c r="D186" i="28"/>
  <c r="C186" i="28"/>
  <c r="H185" i="28"/>
  <c r="F185" i="28"/>
  <c r="E185" i="28"/>
  <c r="D185" i="28"/>
  <c r="C185" i="28"/>
  <c r="H184" i="28"/>
  <c r="F184" i="28"/>
  <c r="E184" i="28"/>
  <c r="D184" i="28"/>
  <c r="C184" i="28"/>
  <c r="H183" i="28"/>
  <c r="F183" i="28"/>
  <c r="E183" i="28"/>
  <c r="D183" i="28"/>
  <c r="C183" i="28"/>
  <c r="H182" i="28"/>
  <c r="F182" i="28"/>
  <c r="E182" i="28"/>
  <c r="D182" i="28"/>
  <c r="C182" i="28"/>
  <c r="H179" i="28"/>
  <c r="F179" i="28"/>
  <c r="E179" i="28"/>
  <c r="D179" i="28"/>
  <c r="C179" i="28"/>
  <c r="H178" i="28"/>
  <c r="F178" i="28"/>
  <c r="E178" i="28"/>
  <c r="D178" i="28"/>
  <c r="C178" i="28"/>
  <c r="H177" i="28"/>
  <c r="F177" i="28"/>
  <c r="E177" i="28"/>
  <c r="D177" i="28"/>
  <c r="C177" i="28"/>
  <c r="H176" i="28"/>
  <c r="F176" i="28"/>
  <c r="E176" i="28"/>
  <c r="D176" i="28"/>
  <c r="C176" i="28"/>
  <c r="H175" i="28"/>
  <c r="F175" i="28"/>
  <c r="E175" i="28"/>
  <c r="D175" i="28"/>
  <c r="C175" i="28"/>
  <c r="H174" i="28"/>
  <c r="F174" i="28"/>
  <c r="E174" i="28"/>
  <c r="D174" i="28"/>
  <c r="C174" i="28"/>
  <c r="H173" i="28"/>
  <c r="F173" i="28"/>
  <c r="E173" i="28"/>
  <c r="D173" i="28"/>
  <c r="C173" i="28"/>
  <c r="H172" i="28"/>
  <c r="F172" i="28"/>
  <c r="E172" i="28"/>
  <c r="D172" i="28"/>
  <c r="C172" i="28"/>
  <c r="H171" i="28"/>
  <c r="F171" i="28"/>
  <c r="E171" i="28"/>
  <c r="D171" i="28"/>
  <c r="C171" i="28"/>
  <c r="H167" i="28"/>
  <c r="F167" i="28"/>
  <c r="E167" i="28"/>
  <c r="D167" i="28"/>
  <c r="C167" i="28"/>
  <c r="H166" i="28"/>
  <c r="F166" i="28"/>
  <c r="E166" i="28"/>
  <c r="D166" i="28"/>
  <c r="C166" i="28"/>
  <c r="H165" i="28"/>
  <c r="F165" i="28"/>
  <c r="E165" i="28"/>
  <c r="D165" i="28"/>
  <c r="C165" i="28"/>
  <c r="H164" i="28"/>
  <c r="F164" i="28"/>
  <c r="E164" i="28"/>
  <c r="D164" i="28"/>
  <c r="C164" i="28"/>
  <c r="H163" i="28"/>
  <c r="F163" i="28"/>
  <c r="E163" i="28"/>
  <c r="D163" i="28"/>
  <c r="C163" i="28"/>
  <c r="H162" i="28"/>
  <c r="F162" i="28"/>
  <c r="E162" i="28"/>
  <c r="D162" i="28"/>
  <c r="C162" i="28"/>
  <c r="H161" i="28"/>
  <c r="F161" i="28"/>
  <c r="E161" i="28"/>
  <c r="D161" i="28"/>
  <c r="C161" i="28"/>
  <c r="H160" i="28"/>
  <c r="F160" i="28"/>
  <c r="E160" i="28"/>
  <c r="D160" i="28"/>
  <c r="C160" i="28"/>
  <c r="H159" i="28"/>
  <c r="F159" i="28"/>
  <c r="E159" i="28"/>
  <c r="D159" i="28"/>
  <c r="C159" i="28"/>
  <c r="H156" i="28"/>
  <c r="F156" i="28"/>
  <c r="E156" i="28"/>
  <c r="D156" i="28"/>
  <c r="C156" i="28"/>
  <c r="H155" i="28"/>
  <c r="F155" i="28"/>
  <c r="E155" i="28"/>
  <c r="D155" i="28"/>
  <c r="C155" i="28"/>
  <c r="H154" i="28"/>
  <c r="F154" i="28"/>
  <c r="E154" i="28"/>
  <c r="D154" i="28"/>
  <c r="C154" i="28"/>
  <c r="H153" i="28"/>
  <c r="F153" i="28"/>
  <c r="E153" i="28"/>
  <c r="D153" i="28"/>
  <c r="C153" i="28"/>
  <c r="H152" i="28"/>
  <c r="F152" i="28"/>
  <c r="E152" i="28"/>
  <c r="D152" i="28"/>
  <c r="C152" i="28"/>
  <c r="H151" i="28"/>
  <c r="F151" i="28"/>
  <c r="E151" i="28"/>
  <c r="D151" i="28"/>
  <c r="C151" i="28"/>
  <c r="H150" i="28"/>
  <c r="F150" i="28"/>
  <c r="E150" i="28"/>
  <c r="D150" i="28"/>
  <c r="C150" i="28"/>
  <c r="H149" i="28"/>
  <c r="F149" i="28"/>
  <c r="E149" i="28"/>
  <c r="D149" i="28"/>
  <c r="C149" i="28"/>
  <c r="H148" i="28"/>
  <c r="F148" i="28"/>
  <c r="E148" i="28"/>
  <c r="D148" i="28"/>
  <c r="C148" i="28"/>
  <c r="H145" i="28"/>
  <c r="F145" i="28"/>
  <c r="E145" i="28"/>
  <c r="D145" i="28"/>
  <c r="C145" i="28"/>
  <c r="H144" i="28"/>
  <c r="F144" i="28"/>
  <c r="E144" i="28"/>
  <c r="D144" i="28"/>
  <c r="C144" i="28"/>
  <c r="H143" i="28"/>
  <c r="F143" i="28"/>
  <c r="E143" i="28"/>
  <c r="D143" i="28"/>
  <c r="C143" i="28"/>
  <c r="H142" i="28"/>
  <c r="F142" i="28"/>
  <c r="E142" i="28"/>
  <c r="D142" i="28"/>
  <c r="C142" i="28"/>
  <c r="H141" i="28"/>
  <c r="F141" i="28"/>
  <c r="E141" i="28"/>
  <c r="D141" i="28"/>
  <c r="C141" i="28"/>
  <c r="H140" i="28"/>
  <c r="F140" i="28"/>
  <c r="E140" i="28"/>
  <c r="D140" i="28"/>
  <c r="C140" i="28"/>
  <c r="H139" i="28"/>
  <c r="F139" i="28"/>
  <c r="E139" i="28"/>
  <c r="D139" i="28"/>
  <c r="C139" i="28"/>
  <c r="H138" i="28"/>
  <c r="F138" i="28"/>
  <c r="E138" i="28"/>
  <c r="D138" i="28"/>
  <c r="C138" i="28"/>
  <c r="H135" i="28"/>
  <c r="F135" i="28"/>
  <c r="E135" i="28"/>
  <c r="D135" i="28"/>
  <c r="C135" i="28"/>
  <c r="H134" i="28"/>
  <c r="F134" i="28"/>
  <c r="E134" i="28"/>
  <c r="D134" i="28"/>
  <c r="C134" i="28"/>
  <c r="H133" i="28"/>
  <c r="F133" i="28"/>
  <c r="E133" i="28"/>
  <c r="D133" i="28"/>
  <c r="C133" i="28"/>
  <c r="H132" i="28"/>
  <c r="F132" i="28"/>
  <c r="E132" i="28"/>
  <c r="D132" i="28"/>
  <c r="C132" i="28"/>
  <c r="H131" i="28"/>
  <c r="F131" i="28"/>
  <c r="E131" i="28"/>
  <c r="D131" i="28"/>
  <c r="C131" i="28"/>
  <c r="H130" i="28"/>
  <c r="F130" i="28"/>
  <c r="E130" i="28"/>
  <c r="D130" i="28"/>
  <c r="C130" i="28"/>
  <c r="H129" i="28"/>
  <c r="F129" i="28"/>
  <c r="E129" i="28"/>
  <c r="D129" i="28"/>
  <c r="C129" i="28"/>
  <c r="H128" i="28"/>
  <c r="F128" i="28"/>
  <c r="E128" i="28"/>
  <c r="D128" i="28"/>
  <c r="C128" i="28"/>
  <c r="H127" i="28"/>
  <c r="F127" i="28"/>
  <c r="E127" i="28"/>
  <c r="D127" i="28"/>
  <c r="C127" i="28"/>
  <c r="H124" i="28"/>
  <c r="F124" i="28"/>
  <c r="E124" i="28"/>
  <c r="D124" i="28"/>
  <c r="C124" i="28"/>
  <c r="H123" i="28"/>
  <c r="F123" i="28"/>
  <c r="E123" i="28"/>
  <c r="D123" i="28"/>
  <c r="C123" i="28"/>
  <c r="H122" i="28"/>
  <c r="F122" i="28"/>
  <c r="E122" i="28"/>
  <c r="D122" i="28"/>
  <c r="C122" i="28"/>
  <c r="H121" i="28"/>
  <c r="F121" i="28"/>
  <c r="E121" i="28"/>
  <c r="D121" i="28"/>
  <c r="C121" i="28"/>
  <c r="H120" i="28"/>
  <c r="F120" i="28"/>
  <c r="E120" i="28"/>
  <c r="D120" i="28"/>
  <c r="C120" i="28"/>
  <c r="H119" i="28"/>
  <c r="F119" i="28"/>
  <c r="E119" i="28"/>
  <c r="D119" i="28"/>
  <c r="C119" i="28"/>
  <c r="H118" i="28"/>
  <c r="F118" i="28"/>
  <c r="E118" i="28"/>
  <c r="D118" i="28"/>
  <c r="C118" i="28"/>
  <c r="H117" i="28"/>
  <c r="F117" i="28"/>
  <c r="E117" i="28"/>
  <c r="D117" i="28"/>
  <c r="C117" i="28"/>
  <c r="H116" i="28"/>
  <c r="F116" i="28"/>
  <c r="E116" i="28"/>
  <c r="D116" i="28"/>
  <c r="C116" i="28"/>
  <c r="H113" i="28"/>
  <c r="F113" i="28"/>
  <c r="E113" i="28"/>
  <c r="D113" i="28"/>
  <c r="C113" i="28"/>
  <c r="H112" i="28"/>
  <c r="F112" i="28"/>
  <c r="E112" i="28"/>
  <c r="D112" i="28"/>
  <c r="C112" i="28"/>
  <c r="H111" i="28"/>
  <c r="F111" i="28"/>
  <c r="E111" i="28"/>
  <c r="D111" i="28"/>
  <c r="C111" i="28"/>
  <c r="H110" i="28"/>
  <c r="F110" i="28"/>
  <c r="E110" i="28"/>
  <c r="D110" i="28"/>
  <c r="C110" i="28"/>
  <c r="H109" i="28"/>
  <c r="F109" i="28"/>
  <c r="E109" i="28"/>
  <c r="D109" i="28"/>
  <c r="C109" i="28"/>
  <c r="H108" i="28"/>
  <c r="F108" i="28"/>
  <c r="E108" i="28"/>
  <c r="D108" i="28"/>
  <c r="C108" i="28"/>
  <c r="H107" i="28"/>
  <c r="F107" i="28"/>
  <c r="E107" i="28"/>
  <c r="D107" i="28"/>
  <c r="C107" i="28"/>
  <c r="H106" i="28"/>
  <c r="F106" i="28"/>
  <c r="E106" i="28"/>
  <c r="D106" i="28"/>
  <c r="C106" i="28"/>
  <c r="H105" i="28"/>
  <c r="F105" i="28"/>
  <c r="E105" i="28"/>
  <c r="D105" i="28"/>
  <c r="C105" i="28"/>
  <c r="H104" i="28"/>
  <c r="F104" i="28"/>
  <c r="E104" i="28"/>
  <c r="D104" i="28"/>
  <c r="C104" i="28"/>
  <c r="H101" i="28"/>
  <c r="F101" i="28"/>
  <c r="E101" i="28"/>
  <c r="D101" i="28"/>
  <c r="C101" i="28"/>
  <c r="H100" i="28"/>
  <c r="F100" i="28"/>
  <c r="E100" i="28"/>
  <c r="D100" i="28"/>
  <c r="C100" i="28"/>
  <c r="H99" i="28"/>
  <c r="F99" i="28"/>
  <c r="E99" i="28"/>
  <c r="D99" i="28"/>
  <c r="C99" i="28"/>
  <c r="H98" i="28"/>
  <c r="F98" i="28"/>
  <c r="E98" i="28"/>
  <c r="D98" i="28"/>
  <c r="C98" i="28"/>
  <c r="H97" i="28"/>
  <c r="F97" i="28"/>
  <c r="E97" i="28"/>
  <c r="D97" i="28"/>
  <c r="C97" i="28"/>
  <c r="H96" i="28"/>
  <c r="F96" i="28"/>
  <c r="E96" i="28"/>
  <c r="D96" i="28"/>
  <c r="C96" i="28"/>
  <c r="H95" i="28"/>
  <c r="F95" i="28"/>
  <c r="E95" i="28"/>
  <c r="D95" i="28"/>
  <c r="C95" i="28"/>
  <c r="H94" i="28"/>
  <c r="F94" i="28"/>
  <c r="E94" i="28"/>
  <c r="D94" i="28"/>
  <c r="C94" i="28"/>
  <c r="H93" i="28"/>
  <c r="F93" i="28"/>
  <c r="E93" i="28"/>
  <c r="D93" i="28"/>
  <c r="C93" i="28"/>
  <c r="H92" i="28"/>
  <c r="F92" i="28"/>
  <c r="E92" i="28"/>
  <c r="D92" i="28"/>
  <c r="C92" i="28"/>
  <c r="H89" i="28"/>
  <c r="F89" i="28"/>
  <c r="E89" i="28"/>
  <c r="D89" i="28"/>
  <c r="C89" i="28"/>
  <c r="H88" i="28"/>
  <c r="F88" i="28"/>
  <c r="E88" i="28"/>
  <c r="D88" i="28"/>
  <c r="C88" i="28"/>
  <c r="H87" i="28"/>
  <c r="F87" i="28"/>
  <c r="E87" i="28"/>
  <c r="D87" i="28"/>
  <c r="C87" i="28"/>
  <c r="H86" i="28"/>
  <c r="F86" i="28"/>
  <c r="E86" i="28"/>
  <c r="D86" i="28"/>
  <c r="C86" i="28"/>
  <c r="H85" i="28"/>
  <c r="F85" i="28"/>
  <c r="E85" i="28"/>
  <c r="D85" i="28"/>
  <c r="C85" i="28"/>
  <c r="H84" i="28"/>
  <c r="F84" i="28"/>
  <c r="E84" i="28"/>
  <c r="D84" i="28"/>
  <c r="C84" i="28"/>
  <c r="H83" i="28"/>
  <c r="F83" i="28"/>
  <c r="E83" i="28"/>
  <c r="D83" i="28"/>
  <c r="C83" i="28"/>
  <c r="H82" i="28"/>
  <c r="F82" i="28"/>
  <c r="E82" i="28"/>
  <c r="D82" i="28"/>
  <c r="C82" i="28"/>
  <c r="H79" i="28"/>
  <c r="F79" i="28"/>
  <c r="E79" i="28"/>
  <c r="D79" i="28"/>
  <c r="C79" i="28"/>
  <c r="H78" i="28"/>
  <c r="F78" i="28"/>
  <c r="E78" i="28"/>
  <c r="D78" i="28"/>
  <c r="C78" i="28"/>
  <c r="H77" i="28"/>
  <c r="F77" i="28"/>
  <c r="E77" i="28"/>
  <c r="D77" i="28"/>
  <c r="C77" i="28"/>
  <c r="H76" i="28"/>
  <c r="F76" i="28"/>
  <c r="E76" i="28"/>
  <c r="D76" i="28"/>
  <c r="C76" i="28"/>
  <c r="H75" i="28"/>
  <c r="F75" i="28"/>
  <c r="E75" i="28"/>
  <c r="D75" i="28"/>
  <c r="C75" i="28"/>
  <c r="H74" i="28"/>
  <c r="F74" i="28"/>
  <c r="E74" i="28"/>
  <c r="D74" i="28"/>
  <c r="C74" i="28"/>
  <c r="H73" i="28"/>
  <c r="F73" i="28"/>
  <c r="E73" i="28"/>
  <c r="D73" i="28"/>
  <c r="C73" i="28"/>
  <c r="H72" i="28"/>
  <c r="F72" i="28"/>
  <c r="E72" i="28"/>
  <c r="D72" i="28"/>
  <c r="C72" i="28"/>
  <c r="H71" i="28"/>
  <c r="F71" i="28"/>
  <c r="E71" i="28"/>
  <c r="D71" i="28"/>
  <c r="C71" i="28"/>
  <c r="H68" i="28"/>
  <c r="F68" i="28"/>
  <c r="E68" i="28"/>
  <c r="D68" i="28"/>
  <c r="C68" i="28"/>
  <c r="H67" i="28"/>
  <c r="F67" i="28"/>
  <c r="E67" i="28"/>
  <c r="D67" i="28"/>
  <c r="C67" i="28"/>
  <c r="H66" i="28"/>
  <c r="F66" i="28"/>
  <c r="E66" i="28"/>
  <c r="D66" i="28"/>
  <c r="C66" i="28"/>
  <c r="H65" i="28"/>
  <c r="F65" i="28"/>
  <c r="E65" i="28"/>
  <c r="D65" i="28"/>
  <c r="C65" i="28"/>
  <c r="H64" i="28"/>
  <c r="F64" i="28"/>
  <c r="E64" i="28"/>
  <c r="D64" i="28"/>
  <c r="C64" i="28"/>
  <c r="H63" i="28"/>
  <c r="F63" i="28"/>
  <c r="E63" i="28"/>
  <c r="D63" i="28"/>
  <c r="C63" i="28"/>
  <c r="H62" i="28"/>
  <c r="F62" i="28"/>
  <c r="E62" i="28"/>
  <c r="D62" i="28"/>
  <c r="C62" i="28"/>
  <c r="H61" i="28"/>
  <c r="F61" i="28"/>
  <c r="E61" i="28"/>
  <c r="D61" i="28"/>
  <c r="C61" i="28"/>
  <c r="H60" i="28"/>
  <c r="F60" i="28"/>
  <c r="E60" i="28"/>
  <c r="D60" i="28"/>
  <c r="C60" i="28"/>
  <c r="H57" i="28"/>
  <c r="F57" i="28"/>
  <c r="E57" i="28"/>
  <c r="D57" i="28"/>
  <c r="C57" i="28"/>
  <c r="H56" i="28"/>
  <c r="F56" i="28"/>
  <c r="E56" i="28"/>
  <c r="D56" i="28"/>
  <c r="C56" i="28"/>
  <c r="H55" i="28"/>
  <c r="F55" i="28"/>
  <c r="E55" i="28"/>
  <c r="D55" i="28"/>
  <c r="C55" i="28"/>
  <c r="H54" i="28"/>
  <c r="F54" i="28"/>
  <c r="E54" i="28"/>
  <c r="D54" i="28"/>
  <c r="C54" i="28"/>
  <c r="H53" i="28"/>
  <c r="F53" i="28"/>
  <c r="E53" i="28"/>
  <c r="D53" i="28"/>
  <c r="C53" i="28"/>
  <c r="H52" i="28"/>
  <c r="F52" i="28"/>
  <c r="E52" i="28"/>
  <c r="D52" i="28"/>
  <c r="C52" i="28"/>
  <c r="H51" i="28"/>
  <c r="F51" i="28"/>
  <c r="E51" i="28"/>
  <c r="D51" i="28"/>
  <c r="C51" i="28"/>
  <c r="H50" i="28"/>
  <c r="F50" i="28"/>
  <c r="E50" i="28"/>
  <c r="D50" i="28"/>
  <c r="C50" i="28"/>
  <c r="H49" i="28"/>
  <c r="F49" i="28"/>
  <c r="E49" i="28"/>
  <c r="D49" i="28"/>
  <c r="C49" i="28"/>
  <c r="H46" i="28"/>
  <c r="F46" i="28"/>
  <c r="E46" i="28"/>
  <c r="D46" i="28"/>
  <c r="C46" i="28"/>
  <c r="H45" i="28"/>
  <c r="F45" i="28"/>
  <c r="E45" i="28"/>
  <c r="D45" i="28"/>
  <c r="C45" i="28"/>
  <c r="H44" i="28"/>
  <c r="F44" i="28"/>
  <c r="E44" i="28"/>
  <c r="D44" i="28"/>
  <c r="C44" i="28"/>
  <c r="H43" i="28"/>
  <c r="F43" i="28"/>
  <c r="E43" i="28"/>
  <c r="D43" i="28"/>
  <c r="C43" i="28"/>
  <c r="H42" i="28"/>
  <c r="F42" i="28"/>
  <c r="E42" i="28"/>
  <c r="D42" i="28"/>
  <c r="C42" i="28"/>
  <c r="H41" i="28"/>
  <c r="F41" i="28"/>
  <c r="E41" i="28"/>
  <c r="D41" i="28"/>
  <c r="C41" i="28"/>
  <c r="H38" i="28"/>
  <c r="F38" i="28"/>
  <c r="E38" i="28"/>
  <c r="D38" i="28"/>
  <c r="C38" i="28"/>
  <c r="H37" i="28"/>
  <c r="F37" i="28"/>
  <c r="E37" i="28"/>
  <c r="D37" i="28"/>
  <c r="C37" i="28"/>
  <c r="H36" i="28"/>
  <c r="F36" i="28"/>
  <c r="E36" i="28"/>
  <c r="D36" i="28"/>
  <c r="C36" i="28"/>
  <c r="H35" i="28"/>
  <c r="F35" i="28"/>
  <c r="E35" i="28"/>
  <c r="D35" i="28"/>
  <c r="C35" i="28"/>
  <c r="H34" i="28"/>
  <c r="F34" i="28"/>
  <c r="E34" i="28"/>
  <c r="D34" i="28"/>
  <c r="C34" i="28"/>
  <c r="H33" i="28"/>
  <c r="F33" i="28"/>
  <c r="E33" i="28"/>
  <c r="D33" i="28"/>
  <c r="C33" i="28"/>
  <c r="H32" i="28"/>
  <c r="F32" i="28"/>
  <c r="E32" i="28"/>
  <c r="D32" i="28"/>
  <c r="C32" i="28"/>
  <c r="H31" i="28"/>
  <c r="F31" i="28"/>
  <c r="E31" i="28"/>
  <c r="D31" i="28"/>
  <c r="C31" i="28"/>
  <c r="H28" i="28"/>
  <c r="F28" i="28"/>
  <c r="E28" i="28"/>
  <c r="D28" i="28"/>
  <c r="C28" i="28"/>
  <c r="H27" i="28"/>
  <c r="F27" i="28"/>
  <c r="E27" i="28"/>
  <c r="D27" i="28"/>
  <c r="C27" i="28"/>
  <c r="H26" i="28"/>
  <c r="F26" i="28"/>
  <c r="E26" i="28"/>
  <c r="D26" i="28"/>
  <c r="C26" i="28"/>
  <c r="H25" i="28"/>
  <c r="F25" i="28"/>
  <c r="E25" i="28"/>
  <c r="D25" i="28"/>
  <c r="C25" i="28"/>
  <c r="H24" i="28"/>
  <c r="F24" i="28"/>
  <c r="E24" i="28"/>
  <c r="D24" i="28"/>
  <c r="C24" i="28"/>
  <c r="H23" i="28"/>
  <c r="F23" i="28"/>
  <c r="E23" i="28"/>
  <c r="D23" i="28"/>
  <c r="C23" i="28"/>
  <c r="H20" i="28"/>
  <c r="F20" i="28"/>
  <c r="E20" i="28"/>
  <c r="D20" i="28"/>
  <c r="C20" i="28"/>
  <c r="H19" i="28"/>
  <c r="F19" i="28"/>
  <c r="E19" i="28"/>
  <c r="D19" i="28"/>
  <c r="C19" i="28"/>
  <c r="H18" i="28"/>
  <c r="F18" i="28"/>
  <c r="E18" i="28"/>
  <c r="D18" i="28"/>
  <c r="C18" i="28"/>
  <c r="H17" i="28"/>
  <c r="F17" i="28"/>
  <c r="E17" i="28"/>
  <c r="D17" i="28"/>
  <c r="C17" i="28"/>
  <c r="H16" i="28"/>
  <c r="F16" i="28"/>
  <c r="E16" i="28"/>
  <c r="D16" i="28"/>
  <c r="C16" i="28"/>
  <c r="H15" i="28"/>
  <c r="F15" i="28"/>
  <c r="E15" i="28"/>
  <c r="D15" i="28"/>
  <c r="C15" i="28"/>
  <c r="H14" i="28"/>
  <c r="F14" i="28"/>
  <c r="E14" i="28"/>
  <c r="D14" i="28"/>
  <c r="C14" i="28"/>
  <c r="H13" i="28"/>
  <c r="F13" i="28"/>
  <c r="E13" i="28"/>
  <c r="D13" i="28"/>
  <c r="C13" i="28"/>
  <c r="H12" i="28"/>
  <c r="F12" i="28"/>
  <c r="E12" i="28"/>
  <c r="D12" i="28"/>
  <c r="C12" i="28"/>
  <c r="H11" i="28"/>
  <c r="F11" i="28"/>
  <c r="E11" i="28"/>
  <c r="D11" i="28"/>
  <c r="C11" i="28"/>
  <c r="H10" i="28"/>
  <c r="F10" i="28"/>
  <c r="E10" i="28"/>
  <c r="D10" i="28"/>
  <c r="C10" i="28"/>
  <c r="C38" i="27"/>
  <c r="J35" i="1"/>
  <c r="F35" i="1"/>
  <c r="E35" i="1"/>
  <c r="D35" i="1"/>
  <c r="C35" i="1"/>
  <c r="G31" i="1"/>
  <c r="G30" i="1"/>
  <c r="G29" i="1"/>
  <c r="G28" i="1"/>
  <c r="G27" i="1"/>
  <c r="G26" i="1"/>
  <c r="G25" i="1"/>
  <c r="G24" i="1"/>
  <c r="G23" i="1"/>
  <c r="G22" i="1"/>
  <c r="G21" i="1"/>
  <c r="G20" i="1"/>
  <c r="G19" i="1"/>
  <c r="G18" i="1"/>
  <c r="G17" i="1"/>
  <c r="G16" i="1"/>
  <c r="G15" i="1"/>
  <c r="G14" i="1"/>
  <c r="G13" i="1"/>
  <c r="G12" i="1"/>
  <c r="G11" i="1"/>
  <c r="G10" i="1"/>
  <c r="G9" i="1"/>
  <c r="AD71" i="15" l="1"/>
  <c r="T77" i="22"/>
  <c r="T82" i="23"/>
  <c r="T86" i="23"/>
  <c r="B233" i="28" s="1"/>
  <c r="T76" i="10"/>
  <c r="T68" i="8"/>
  <c r="AB16" i="9"/>
  <c r="Y86" i="9"/>
  <c r="T80" i="14"/>
  <c r="B128" i="28" s="1"/>
  <c r="AD36" i="16"/>
  <c r="Y61" i="16"/>
  <c r="AD36" i="17"/>
  <c r="Y85" i="17"/>
  <c r="AB38" i="22"/>
  <c r="T67" i="7"/>
  <c r="B52" i="28" s="1"/>
  <c r="T69" i="7"/>
  <c r="B54" i="28" s="1"/>
  <c r="Y66" i="7"/>
  <c r="G51" i="28" s="1"/>
  <c r="T65" i="8"/>
  <c r="T67" i="8"/>
  <c r="AB43" i="8"/>
  <c r="Y69" i="8"/>
  <c r="G68" i="28" s="1"/>
  <c r="AD21" i="9"/>
  <c r="Y87" i="9"/>
  <c r="G74" i="28" s="1"/>
  <c r="Y88" i="9"/>
  <c r="G75" i="28" s="1"/>
  <c r="AB35" i="9"/>
  <c r="Y92" i="9"/>
  <c r="G79" i="28" s="1"/>
  <c r="AD20" i="13"/>
  <c r="Y80" i="13"/>
  <c r="AD26" i="13"/>
  <c r="Y81" i="13"/>
  <c r="G120" i="28" s="1"/>
  <c r="T82" i="13"/>
  <c r="AB39" i="13"/>
  <c r="AB84" i="13" s="1"/>
  <c r="Y84" i="13"/>
  <c r="AB11" i="14"/>
  <c r="AB79" i="14" s="1"/>
  <c r="Y79" i="14"/>
  <c r="AD18" i="14"/>
  <c r="Y82" i="14"/>
  <c r="Y84" i="14"/>
  <c r="G132" i="28" s="1"/>
  <c r="Y87" i="14"/>
  <c r="T57" i="16"/>
  <c r="T58" i="16"/>
  <c r="AD28" i="16"/>
  <c r="T81" i="17"/>
  <c r="AB26" i="17"/>
  <c r="Y82" i="17"/>
  <c r="G152" i="28" s="1"/>
  <c r="AB28" i="17"/>
  <c r="Y83" i="17"/>
  <c r="AB30" i="17"/>
  <c r="Y84" i="17"/>
  <c r="AD34" i="15"/>
  <c r="AD74" i="15" s="1"/>
  <c r="Y74" i="15"/>
  <c r="T95" i="19"/>
  <c r="AD50" i="19"/>
  <c r="Y100" i="19"/>
  <c r="AB55" i="19"/>
  <c r="Y101" i="19"/>
  <c r="G190" i="28" s="1"/>
  <c r="AB14" i="21"/>
  <c r="AB17" i="21"/>
  <c r="AE17" i="21" s="1"/>
  <c r="AB21" i="21"/>
  <c r="AD26" i="21"/>
  <c r="AE26" i="21" s="1"/>
  <c r="AB39" i="21"/>
  <c r="AE39" i="21" s="1"/>
  <c r="AB40" i="21"/>
  <c r="AE40" i="21" s="1"/>
  <c r="AB41" i="21"/>
  <c r="AE41" i="21" s="1"/>
  <c r="AB48" i="21"/>
  <c r="AE48" i="21" s="1"/>
  <c r="AB49" i="21"/>
  <c r="AE49" i="21" s="1"/>
  <c r="AD56" i="21"/>
  <c r="T72" i="21"/>
  <c r="B213" i="28" s="1"/>
  <c r="AD61" i="21"/>
  <c r="T74" i="22"/>
  <c r="T75" i="22"/>
  <c r="B219" i="28" s="1"/>
  <c r="AD28" i="22"/>
  <c r="Y76" i="22"/>
  <c r="G220" i="28" s="1"/>
  <c r="T79" i="22"/>
  <c r="T81" i="23"/>
  <c r="Y83" i="23"/>
  <c r="Y84" i="23"/>
  <c r="G231" i="28" s="1"/>
  <c r="T87" i="23"/>
  <c r="B234" i="28" s="1"/>
  <c r="B237" i="28"/>
  <c r="T57" i="24"/>
  <c r="AB25" i="24"/>
  <c r="T62" i="24"/>
  <c r="T63" i="24"/>
  <c r="Y65" i="24"/>
  <c r="G245" i="28" s="1"/>
  <c r="AB40" i="24"/>
  <c r="AD45" i="7"/>
  <c r="AD71" i="7" s="1"/>
  <c r="Y71" i="7"/>
  <c r="AD58" i="7"/>
  <c r="AD72" i="7" s="1"/>
  <c r="Y72" i="7"/>
  <c r="G57" i="28" s="1"/>
  <c r="AD13" i="13"/>
  <c r="Y78" i="13"/>
  <c r="AD15" i="13"/>
  <c r="Y79" i="13"/>
  <c r="AB31" i="14"/>
  <c r="AD36" i="14"/>
  <c r="AD86" i="14" s="1"/>
  <c r="Y86" i="14"/>
  <c r="AB13" i="17"/>
  <c r="Y79" i="17"/>
  <c r="AB15" i="17"/>
  <c r="AB80" i="17" s="1"/>
  <c r="Y80" i="17"/>
  <c r="AD16" i="24"/>
  <c r="Y59" i="24"/>
  <c r="X36" i="26"/>
  <c r="Z36" i="26" s="1"/>
  <c r="X32" i="26"/>
  <c r="Z32" i="26" s="1"/>
  <c r="X26" i="26"/>
  <c r="Z26" i="26" s="1"/>
  <c r="X15" i="26"/>
  <c r="Z15" i="26" s="1"/>
  <c r="X34" i="26"/>
  <c r="Z34" i="26" s="1"/>
  <c r="X21" i="26"/>
  <c r="Z21" i="26" s="1"/>
  <c r="Z57" i="26" s="1"/>
  <c r="X33" i="26"/>
  <c r="Z33" i="26" s="1"/>
  <c r="X19" i="26"/>
  <c r="Z19" i="26" s="1"/>
  <c r="X40" i="26"/>
  <c r="Z40" i="26" s="1"/>
  <c r="X35" i="26"/>
  <c r="Z35" i="26" s="1"/>
  <c r="X31" i="26"/>
  <c r="Z31" i="26" s="1"/>
  <c r="X25" i="26"/>
  <c r="Z25" i="26" s="1"/>
  <c r="X38" i="26"/>
  <c r="Z38" i="26" s="1"/>
  <c r="X30" i="26"/>
  <c r="Z30" i="26" s="1"/>
  <c r="X37" i="26"/>
  <c r="Z37" i="26" s="1"/>
  <c r="X28" i="26"/>
  <c r="Z28" i="26" s="1"/>
  <c r="T65" i="7"/>
  <c r="B50" i="28" s="1"/>
  <c r="Y67" i="7"/>
  <c r="AE26" i="7"/>
  <c r="T71" i="7"/>
  <c r="B56" i="28" s="1"/>
  <c r="AB13" i="8"/>
  <c r="Y62" i="8"/>
  <c r="T64" i="8"/>
  <c r="B63" i="28" s="1"/>
  <c r="T66" i="8"/>
  <c r="B65" i="28" s="1"/>
  <c r="AB40" i="8"/>
  <c r="Y68" i="8"/>
  <c r="T85" i="9"/>
  <c r="B72" i="28" s="1"/>
  <c r="T86" i="9"/>
  <c r="Y89" i="9"/>
  <c r="G76" i="28" s="1"/>
  <c r="T91" i="9"/>
  <c r="B78" i="28" s="1"/>
  <c r="T81" i="10"/>
  <c r="B89" i="28" s="1"/>
  <c r="T79" i="13"/>
  <c r="B118" i="28" s="1"/>
  <c r="Y85" i="13"/>
  <c r="Y80" i="14"/>
  <c r="Y81" i="14"/>
  <c r="G129" i="28" s="1"/>
  <c r="T85" i="14"/>
  <c r="AB13" i="16"/>
  <c r="Y55" i="16"/>
  <c r="Y57" i="16"/>
  <c r="G141" i="28" s="1"/>
  <c r="AD25" i="16"/>
  <c r="Y59" i="16"/>
  <c r="T80" i="17"/>
  <c r="T85" i="17"/>
  <c r="B155" i="28" s="1"/>
  <c r="AB41" i="17"/>
  <c r="Y86" i="17"/>
  <c r="Y95" i="19"/>
  <c r="G184" i="28" s="1"/>
  <c r="T97" i="19"/>
  <c r="T98" i="19"/>
  <c r="AB44" i="19"/>
  <c r="Y99" i="19"/>
  <c r="AB11" i="21"/>
  <c r="AD14" i="21"/>
  <c r="AD66" i="21" s="1"/>
  <c r="M207" i="28" s="1"/>
  <c r="O207" i="28" s="1"/>
  <c r="AD22" i="21"/>
  <c r="AB33" i="21"/>
  <c r="AE33" i="21" s="1"/>
  <c r="T71" i="21"/>
  <c r="B212" i="28" s="1"/>
  <c r="AD54" i="21"/>
  <c r="AD59" i="21"/>
  <c r="AD33" i="22"/>
  <c r="Y77" i="22"/>
  <c r="G221" i="28" s="1"/>
  <c r="T78" i="22"/>
  <c r="AB19" i="23"/>
  <c r="Y82" i="23"/>
  <c r="T85" i="23"/>
  <c r="B232" i="28" s="1"/>
  <c r="AD46" i="23"/>
  <c r="Y86" i="23"/>
  <c r="T58" i="24"/>
  <c r="B238" i="28" s="1"/>
  <c r="T60" i="24"/>
  <c r="AB23" i="24"/>
  <c r="AD30" i="24"/>
  <c r="AD62" i="24" s="1"/>
  <c r="Y62" i="24"/>
  <c r="Y63" i="24"/>
  <c r="G243" i="28"/>
  <c r="AB48" i="24"/>
  <c r="AB12" i="25"/>
  <c r="AE14" i="25"/>
  <c r="AE51" i="25" s="1"/>
  <c r="AB16" i="25"/>
  <c r="T53" i="25"/>
  <c r="B251" i="28" s="1"/>
  <c r="AB19" i="25"/>
  <c r="AB20" i="25"/>
  <c r="AE20" i="25" s="1"/>
  <c r="AB23" i="25"/>
  <c r="AB25" i="25"/>
  <c r="T55" i="25"/>
  <c r="B253" i="28" s="1"/>
  <c r="AB28" i="25"/>
  <c r="AB31" i="25"/>
  <c r="AB32" i="25"/>
  <c r="AE32" i="25" s="1"/>
  <c r="T62" i="8"/>
  <c r="B61" i="28" s="1"/>
  <c r="AB29" i="8"/>
  <c r="Y66" i="8"/>
  <c r="G65" i="28" s="1"/>
  <c r="AB42" i="9"/>
  <c r="AB91" i="9" s="1"/>
  <c r="Y91" i="9"/>
  <c r="G78" i="28" s="1"/>
  <c r="AD21" i="19"/>
  <c r="Y96" i="19"/>
  <c r="G185" i="28" s="1"/>
  <c r="AB39" i="23"/>
  <c r="AD11" i="7"/>
  <c r="Y64" i="7"/>
  <c r="G49" i="28" s="1"/>
  <c r="T68" i="7"/>
  <c r="B53" i="28" s="1"/>
  <c r="AD33" i="7"/>
  <c r="Y69" i="7"/>
  <c r="G54" i="28" s="1"/>
  <c r="T70" i="7"/>
  <c r="B55" i="28" s="1"/>
  <c r="Y68" i="7"/>
  <c r="G53" i="28" s="1"/>
  <c r="Y64" i="8"/>
  <c r="AB24" i="8"/>
  <c r="Y65" i="8"/>
  <c r="G64" i="28" s="1"/>
  <c r="AD32" i="8"/>
  <c r="T69" i="8"/>
  <c r="AD11" i="9"/>
  <c r="AD84" i="9" s="1"/>
  <c r="Y84" i="9"/>
  <c r="T87" i="9"/>
  <c r="B74" i="28" s="1"/>
  <c r="T88" i="9"/>
  <c r="B75" i="28" s="1"/>
  <c r="T90" i="9"/>
  <c r="B77" i="28" s="1"/>
  <c r="T92" i="9"/>
  <c r="T77" i="10"/>
  <c r="T80" i="10"/>
  <c r="B88" i="28" s="1"/>
  <c r="T97" i="12"/>
  <c r="B107" i="28" s="1"/>
  <c r="T80" i="13"/>
  <c r="T81" i="13"/>
  <c r="AD30" i="13"/>
  <c r="Y82" i="13"/>
  <c r="T82" i="14"/>
  <c r="Y83" i="14"/>
  <c r="T84" i="14"/>
  <c r="T87" i="14"/>
  <c r="B135" i="28" s="1"/>
  <c r="AD22" i="16"/>
  <c r="Y58" i="16"/>
  <c r="T60" i="16"/>
  <c r="B144" i="28" s="1"/>
  <c r="AD11" i="17"/>
  <c r="Y78" i="17"/>
  <c r="Y81" i="17"/>
  <c r="B152" i="28"/>
  <c r="T82" i="17"/>
  <c r="T84" i="17"/>
  <c r="AE48" i="17"/>
  <c r="AE49" i="17"/>
  <c r="AE50" i="17"/>
  <c r="T96" i="19"/>
  <c r="B185" i="28" s="1"/>
  <c r="Y97" i="19"/>
  <c r="Y98" i="19"/>
  <c r="T101" i="19"/>
  <c r="AD34" i="21"/>
  <c r="AE34" i="21" s="1"/>
  <c r="AD52" i="21"/>
  <c r="AE52" i="21" s="1"/>
  <c r="AD57" i="21"/>
  <c r="AE57" i="21" s="1"/>
  <c r="AB13" i="22"/>
  <c r="Y73" i="22"/>
  <c r="G217" i="28" s="1"/>
  <c r="AD15" i="22"/>
  <c r="Y74" i="22"/>
  <c r="G218" i="28" s="1"/>
  <c r="AD19" i="22"/>
  <c r="Y75" i="22"/>
  <c r="G219" i="28" s="1"/>
  <c r="T76" i="22"/>
  <c r="AD44" i="22"/>
  <c r="Y79" i="22"/>
  <c r="G223" i="28" s="1"/>
  <c r="AD13" i="23"/>
  <c r="AD80" i="23" s="1"/>
  <c r="Y80" i="23"/>
  <c r="G227" i="28" s="1"/>
  <c r="AB15" i="23"/>
  <c r="Y81" i="23"/>
  <c r="T83" i="23"/>
  <c r="T84" i="23"/>
  <c r="B231" i="28" s="1"/>
  <c r="AB52" i="23"/>
  <c r="Y87" i="23"/>
  <c r="T59" i="24"/>
  <c r="B239" i="28" s="1"/>
  <c r="AD18" i="24"/>
  <c r="AB19" i="24"/>
  <c r="AD21" i="24"/>
  <c r="Y60" i="24"/>
  <c r="G240" i="28" s="1"/>
  <c r="AE42" i="25"/>
  <c r="AD18" i="20"/>
  <c r="Y73" i="20"/>
  <c r="AD13" i="20"/>
  <c r="Y71" i="20"/>
  <c r="G195" i="28" s="1"/>
  <c r="AB15" i="20"/>
  <c r="Y72" i="20"/>
  <c r="T75" i="20"/>
  <c r="B199" i="28" s="1"/>
  <c r="T77" i="20"/>
  <c r="T73" i="20"/>
  <c r="B197" i="28" s="1"/>
  <c r="T76" i="20"/>
  <c r="AB33" i="20"/>
  <c r="T72" i="20"/>
  <c r="B196" i="28" s="1"/>
  <c r="AD26" i="20"/>
  <c r="Y74" i="20"/>
  <c r="AB28" i="20"/>
  <c r="Y75" i="20"/>
  <c r="G199" i="28" s="1"/>
  <c r="AD39" i="20"/>
  <c r="Y77" i="20"/>
  <c r="Y75" i="10"/>
  <c r="G83" i="28" s="1"/>
  <c r="AD20" i="10"/>
  <c r="Y77" i="10"/>
  <c r="G85" i="28" s="1"/>
  <c r="AB45" i="10"/>
  <c r="Y81" i="10"/>
  <c r="G89" i="28" s="1"/>
  <c r="AD28" i="10"/>
  <c r="Y78" i="10"/>
  <c r="G86" i="28" s="1"/>
  <c r="AD35" i="10"/>
  <c r="Y79" i="10"/>
  <c r="G87" i="28" s="1"/>
  <c r="T78" i="10"/>
  <c r="T79" i="10"/>
  <c r="B87" i="28" s="1"/>
  <c r="T74" i="10"/>
  <c r="B82" i="28" s="1"/>
  <c r="T46" i="5"/>
  <c r="B32" i="28" s="1"/>
  <c r="J33" i="28"/>
  <c r="AD17" i="5"/>
  <c r="Y48" i="5"/>
  <c r="M33" i="28"/>
  <c r="O33" i="28" s="1"/>
  <c r="T51" i="5"/>
  <c r="B37" i="28" s="1"/>
  <c r="AD34" i="5"/>
  <c r="Y52" i="5"/>
  <c r="G38" i="28" s="1"/>
  <c r="AB13" i="5"/>
  <c r="Y46" i="5"/>
  <c r="G32" i="28" s="1"/>
  <c r="T48" i="5"/>
  <c r="B34" i="28" s="1"/>
  <c r="T49" i="5"/>
  <c r="B35" i="28" s="1"/>
  <c r="T98" i="12"/>
  <c r="AD27" i="12"/>
  <c r="AD98" i="12" s="1"/>
  <c r="Y98" i="12"/>
  <c r="AD43" i="12"/>
  <c r="AD101" i="12" s="1"/>
  <c r="Y101" i="12"/>
  <c r="Y99" i="12"/>
  <c r="G109" i="28" s="1"/>
  <c r="AD37" i="12"/>
  <c r="Y102" i="12"/>
  <c r="G112" i="28" s="1"/>
  <c r="AD65" i="12"/>
  <c r="Y103" i="12"/>
  <c r="AB13" i="12"/>
  <c r="Y95" i="12"/>
  <c r="G105" i="28" s="1"/>
  <c r="Y97" i="12"/>
  <c r="G107" i="28" s="1"/>
  <c r="T99" i="12"/>
  <c r="B109" i="28" s="1"/>
  <c r="T100" i="12"/>
  <c r="T102" i="12"/>
  <c r="T90" i="11"/>
  <c r="B95" i="28" s="1"/>
  <c r="AD18" i="11"/>
  <c r="Y90" i="11"/>
  <c r="G95" i="28" s="1"/>
  <c r="T91" i="11"/>
  <c r="AB30" i="11"/>
  <c r="Y92" i="11"/>
  <c r="AD36" i="11"/>
  <c r="B99" i="28"/>
  <c r="T94" i="11"/>
  <c r="T95" i="11"/>
  <c r="B100" i="28" s="1"/>
  <c r="T87" i="11"/>
  <c r="B92" i="28" s="1"/>
  <c r="T88" i="11"/>
  <c r="B93" i="28" s="1"/>
  <c r="AB11" i="11"/>
  <c r="AB87" i="11" s="1"/>
  <c r="Y87" i="11"/>
  <c r="G92" i="28" s="1"/>
  <c r="Y88" i="11"/>
  <c r="G93" i="28" s="1"/>
  <c r="AB26" i="11"/>
  <c r="Y91" i="11"/>
  <c r="G96" i="28" s="1"/>
  <c r="T92" i="11"/>
  <c r="T93" i="11"/>
  <c r="AB43" i="11"/>
  <c r="Y94" i="11"/>
  <c r="AB45" i="11"/>
  <c r="Y95" i="11"/>
  <c r="AB12" i="19"/>
  <c r="AD12" i="19"/>
  <c r="AD41" i="17"/>
  <c r="AE47" i="13"/>
  <c r="AB12" i="12"/>
  <c r="AD12" i="12"/>
  <c r="AE54" i="9"/>
  <c r="AE55" i="9"/>
  <c r="AE57" i="9"/>
  <c r="AD23" i="7"/>
  <c r="AE23" i="7" s="1"/>
  <c r="AE65" i="18"/>
  <c r="Y79" i="18"/>
  <c r="G175" i="28" s="1"/>
  <c r="AD56" i="18"/>
  <c r="T80" i="18"/>
  <c r="B176" i="28" s="1"/>
  <c r="T81" i="18"/>
  <c r="AD39" i="18"/>
  <c r="Y82" i="18"/>
  <c r="G178" i="28" s="1"/>
  <c r="T83" i="18"/>
  <c r="B179" i="28" s="1"/>
  <c r="AD20" i="18"/>
  <c r="Y78" i="18"/>
  <c r="G174" i="28" s="1"/>
  <c r="T79" i="18"/>
  <c r="T82" i="18"/>
  <c r="B178" i="28" s="1"/>
  <c r="T76" i="18"/>
  <c r="B172" i="28" s="1"/>
  <c r="Y80" i="18"/>
  <c r="AD33" i="18"/>
  <c r="Y81" i="18"/>
  <c r="G177" i="28" s="1"/>
  <c r="AB48" i="18"/>
  <c r="Y83" i="18"/>
  <c r="G179" i="28" s="1"/>
  <c r="M57" i="26"/>
  <c r="B259" i="28" s="1"/>
  <c r="B282" i="28" s="1"/>
  <c r="B242" i="28"/>
  <c r="AD34" i="24"/>
  <c r="AE34" i="24" s="1"/>
  <c r="AB35" i="24"/>
  <c r="AE35" i="24" s="1"/>
  <c r="AE36" i="24"/>
  <c r="AB42" i="24"/>
  <c r="AB12" i="24"/>
  <c r="AE12" i="24" s="1"/>
  <c r="AB16" i="24"/>
  <c r="AB21" i="24"/>
  <c r="AB30" i="24"/>
  <c r="AB46" i="24"/>
  <c r="AE46" i="24" s="1"/>
  <c r="AB31" i="24"/>
  <c r="AB44" i="24"/>
  <c r="AE44" i="24" s="1"/>
  <c r="X45" i="23"/>
  <c r="X43" i="22"/>
  <c r="Y43" i="22" s="1"/>
  <c r="Y70" i="22" s="1"/>
  <c r="I28" i="1" s="1"/>
  <c r="X49" i="19"/>
  <c r="Y49" i="19" s="1"/>
  <c r="AD15" i="17"/>
  <c r="AD80" i="17" s="1"/>
  <c r="X35" i="17"/>
  <c r="AD42" i="14"/>
  <c r="AE42" i="14" s="1"/>
  <c r="X42" i="12"/>
  <c r="Y42" i="12" s="1"/>
  <c r="Y100" i="12" s="1"/>
  <c r="AB11" i="7"/>
  <c r="X38" i="20"/>
  <c r="Y38" i="20" s="1"/>
  <c r="Y76" i="20" s="1"/>
  <c r="AD15" i="23"/>
  <c r="AB17" i="23"/>
  <c r="AD47" i="23"/>
  <c r="AE47" i="23" s="1"/>
  <c r="AB48" i="23"/>
  <c r="AE48" i="23" s="1"/>
  <c r="X39" i="8"/>
  <c r="Y39" i="8" s="1"/>
  <c r="Y67" i="8" s="1"/>
  <c r="AD38" i="7"/>
  <c r="X44" i="7"/>
  <c r="Y44" i="7" s="1"/>
  <c r="Y62" i="7" s="1"/>
  <c r="I13" i="1" s="1"/>
  <c r="AD20" i="7"/>
  <c r="AE20" i="7" s="1"/>
  <c r="AB56" i="12"/>
  <c r="AE56" i="12" s="1"/>
  <c r="AE58" i="12"/>
  <c r="AB80" i="12"/>
  <c r="AE80" i="12" s="1"/>
  <c r="AE45" i="12"/>
  <c r="AE47" i="12"/>
  <c r="G113" i="28"/>
  <c r="X35" i="14"/>
  <c r="Y35" i="14" s="1"/>
  <c r="AD63" i="14"/>
  <c r="B129" i="28"/>
  <c r="AD52" i="14"/>
  <c r="AE52" i="14" s="1"/>
  <c r="AE48" i="14"/>
  <c r="AE50" i="14"/>
  <c r="AD79" i="11"/>
  <c r="AE79" i="11" s="1"/>
  <c r="AD22" i="13"/>
  <c r="AE22" i="13" s="1"/>
  <c r="B120" i="28"/>
  <c r="AE16" i="24"/>
  <c r="AE50" i="24"/>
  <c r="AE51" i="24"/>
  <c r="AB11" i="24"/>
  <c r="AB14" i="24"/>
  <c r="AB17" i="24"/>
  <c r="AE17" i="24" s="1"/>
  <c r="AE59" i="24" s="1"/>
  <c r="AB33" i="24"/>
  <c r="AB63" i="24" s="1"/>
  <c r="AE53" i="24"/>
  <c r="AE18" i="24"/>
  <c r="X44" i="10"/>
  <c r="Y44" i="10" s="1"/>
  <c r="Y72" i="10" s="1"/>
  <c r="I16" i="1" s="1"/>
  <c r="AD17" i="14"/>
  <c r="AD37" i="13"/>
  <c r="AE37" i="13" s="1"/>
  <c r="X38" i="13"/>
  <c r="Y38" i="13" s="1"/>
  <c r="AE30" i="12"/>
  <c r="AE29" i="12"/>
  <c r="AD61" i="9"/>
  <c r="AE61" i="9" s="1"/>
  <c r="AD78" i="9"/>
  <c r="AE78" i="9" s="1"/>
  <c r="AB38" i="9"/>
  <c r="AE38" i="9" s="1"/>
  <c r="AB39" i="9"/>
  <c r="AE39" i="9" s="1"/>
  <c r="AD26" i="5"/>
  <c r="X32" i="5"/>
  <c r="Y32" i="5" s="1"/>
  <c r="Y51" i="5" s="1"/>
  <c r="G159" i="28"/>
  <c r="G160" i="28"/>
  <c r="AB29" i="11"/>
  <c r="AD29" i="11"/>
  <c r="AB28" i="11"/>
  <c r="AD28" i="11"/>
  <c r="X42" i="11"/>
  <c r="Y42" i="11" s="1"/>
  <c r="AD20" i="9"/>
  <c r="AE20" i="9" s="1"/>
  <c r="B73" i="28"/>
  <c r="AB22" i="9"/>
  <c r="AE22" i="9" s="1"/>
  <c r="X41" i="9"/>
  <c r="Y41" i="9" s="1"/>
  <c r="AD45" i="9"/>
  <c r="AE45" i="9" s="1"/>
  <c r="AD59" i="9"/>
  <c r="AE59" i="9" s="1"/>
  <c r="X34" i="3"/>
  <c r="Y34" i="3" s="1"/>
  <c r="AD34" i="3" s="1"/>
  <c r="T81" i="3"/>
  <c r="B15" i="28" s="1"/>
  <c r="AD29" i="3"/>
  <c r="AB33" i="3"/>
  <c r="AD33" i="3"/>
  <c r="AD17" i="3"/>
  <c r="Y79" i="3"/>
  <c r="G13" i="28" s="1"/>
  <c r="AD23" i="3"/>
  <c r="Y80" i="3"/>
  <c r="G14" i="28" s="1"/>
  <c r="AB31" i="3"/>
  <c r="AD31" i="3"/>
  <c r="AD36" i="3"/>
  <c r="AD78" i="3" s="1"/>
  <c r="M12" i="28" s="1"/>
  <c r="Y78" i="3"/>
  <c r="G12" i="28" s="1"/>
  <c r="T77" i="3"/>
  <c r="B11" i="28" s="1"/>
  <c r="T82" i="3"/>
  <c r="B16" i="28" s="1"/>
  <c r="AB30" i="3"/>
  <c r="AD30" i="3"/>
  <c r="AD40" i="3"/>
  <c r="AD84" i="3" s="1"/>
  <c r="M18" i="28" s="1"/>
  <c r="O18" i="28" s="1"/>
  <c r="Y84" i="3"/>
  <c r="G18" i="28" s="1"/>
  <c r="AD13" i="3"/>
  <c r="AD77" i="3" s="1"/>
  <c r="M11" i="28" s="1"/>
  <c r="Y77" i="3"/>
  <c r="G11" i="28" s="1"/>
  <c r="AD46" i="3"/>
  <c r="AD85" i="3" s="1"/>
  <c r="M19" i="28" s="1"/>
  <c r="O19" i="28" s="1"/>
  <c r="Y85" i="3"/>
  <c r="G19" i="28" s="1"/>
  <c r="AD50" i="3"/>
  <c r="AD86" i="3" s="1"/>
  <c r="M20" i="28" s="1"/>
  <c r="Y86" i="3"/>
  <c r="G20" i="28" s="1"/>
  <c r="G275" i="28" s="1"/>
  <c r="T79" i="3"/>
  <c r="B13" i="28" s="1"/>
  <c r="AB18" i="3"/>
  <c r="AD18" i="3"/>
  <c r="T80" i="3"/>
  <c r="B14" i="28" s="1"/>
  <c r="AD26" i="3"/>
  <c r="AD81" i="3" s="1"/>
  <c r="M15" i="28" s="1"/>
  <c r="O15" i="28" s="1"/>
  <c r="Y81" i="3"/>
  <c r="G15" i="28" s="1"/>
  <c r="AB32" i="3"/>
  <c r="AD32" i="3"/>
  <c r="T78" i="3"/>
  <c r="B12" i="28" s="1"/>
  <c r="AD63" i="3"/>
  <c r="AD83" i="3" s="1"/>
  <c r="M17" i="28" s="1"/>
  <c r="O17" i="28" s="1"/>
  <c r="Y83" i="3"/>
  <c r="G17" i="28" s="1"/>
  <c r="AD18" i="6"/>
  <c r="AD16" i="6"/>
  <c r="AD45" i="6"/>
  <c r="AE45" i="6" s="1"/>
  <c r="AE50" i="6"/>
  <c r="AE54" i="6"/>
  <c r="AE18" i="6"/>
  <c r="AD47" i="6"/>
  <c r="AD48" i="6"/>
  <c r="AE48" i="6" s="1"/>
  <c r="AD49" i="6"/>
  <c r="AE49" i="6" s="1"/>
  <c r="AE16" i="6"/>
  <c r="T60" i="6"/>
  <c r="B43" i="28" s="1"/>
  <c r="AB19" i="6"/>
  <c r="AE19" i="6" s="1"/>
  <c r="AB20" i="6"/>
  <c r="AE20" i="6" s="1"/>
  <c r="AB22" i="6"/>
  <c r="AE22" i="6" s="1"/>
  <c r="AD37" i="6"/>
  <c r="AE37" i="6" s="1"/>
  <c r="AD38" i="6"/>
  <c r="AE38" i="6" s="1"/>
  <c r="AD39" i="6"/>
  <c r="AE39" i="6" s="1"/>
  <c r="AB51" i="6"/>
  <c r="AE51" i="6" s="1"/>
  <c r="AB11" i="6"/>
  <c r="AB58" i="6" s="1"/>
  <c r="AA58" i="6" s="1"/>
  <c r="I41" i="28" s="1"/>
  <c r="AB23" i="6"/>
  <c r="AE23" i="6" s="1"/>
  <c r="AB24" i="6"/>
  <c r="AE24" i="6" s="1"/>
  <c r="AE31" i="6"/>
  <c r="AD33" i="6"/>
  <c r="AE33" i="6" s="1"/>
  <c r="AD34" i="6"/>
  <c r="AE34" i="6" s="1"/>
  <c r="AD35" i="6"/>
  <c r="AE35" i="6" s="1"/>
  <c r="AD42" i="6"/>
  <c r="AE42" i="6" s="1"/>
  <c r="AD43" i="6"/>
  <c r="AE43" i="6" s="1"/>
  <c r="AD44" i="6"/>
  <c r="AE44" i="6" s="1"/>
  <c r="AB52" i="6"/>
  <c r="AE52" i="6" s="1"/>
  <c r="AD11" i="6"/>
  <c r="AD58" i="6" s="1"/>
  <c r="M41" i="28" s="1"/>
  <c r="O41" i="28" s="1"/>
  <c r="AD29" i="6"/>
  <c r="AE29" i="6" s="1"/>
  <c r="AD30" i="6"/>
  <c r="AE30" i="6" s="1"/>
  <c r="AD31" i="6"/>
  <c r="AE14" i="4"/>
  <c r="AE31" i="4"/>
  <c r="AE32" i="4"/>
  <c r="AE29" i="4"/>
  <c r="AE38" i="4"/>
  <c r="AD40" i="4"/>
  <c r="AE40" i="4" s="1"/>
  <c r="AD44" i="4"/>
  <c r="AE44" i="4" s="1"/>
  <c r="AE13" i="4"/>
  <c r="AE33" i="4"/>
  <c r="AE34" i="4"/>
  <c r="AE35" i="4"/>
  <c r="AE52" i="4"/>
  <c r="AD15" i="4"/>
  <c r="AD57" i="4" s="1"/>
  <c r="M24" i="28" s="1"/>
  <c r="T59" i="4"/>
  <c r="B26" i="28" s="1"/>
  <c r="AB46" i="4"/>
  <c r="AE46" i="4" s="1"/>
  <c r="AD17" i="4"/>
  <c r="AE17" i="4" s="1"/>
  <c r="AB26" i="4"/>
  <c r="AE26" i="4" s="1"/>
  <c r="AB27" i="4"/>
  <c r="AE27" i="4" s="1"/>
  <c r="AD48" i="4"/>
  <c r="AE48" i="4" s="1"/>
  <c r="T54" i="4"/>
  <c r="AB18" i="4"/>
  <c r="AE18" i="4" s="1"/>
  <c r="AB19" i="4"/>
  <c r="AE19" i="4" s="1"/>
  <c r="AB21" i="4"/>
  <c r="AE21" i="4" s="1"/>
  <c r="AE36" i="4"/>
  <c r="AB22" i="4"/>
  <c r="AE22" i="4" s="1"/>
  <c r="AB23" i="4"/>
  <c r="AE23" i="4" s="1"/>
  <c r="AB25" i="4"/>
  <c r="AE25" i="4" s="1"/>
  <c r="AE37" i="4"/>
  <c r="AB15" i="4"/>
  <c r="AE15" i="4" s="1"/>
  <c r="AD42" i="4"/>
  <c r="AE42" i="4" s="1"/>
  <c r="AB50" i="4"/>
  <c r="AE50" i="4" s="1"/>
  <c r="M238" i="28"/>
  <c r="O238" i="28" s="1"/>
  <c r="AC58" i="24"/>
  <c r="L238" i="28" s="1"/>
  <c r="AE40" i="24"/>
  <c r="AE42" i="24"/>
  <c r="AE48" i="24"/>
  <c r="AE49" i="24"/>
  <c r="AE31" i="24"/>
  <c r="AE18" i="23"/>
  <c r="AD39" i="23"/>
  <c r="AD14" i="23"/>
  <c r="AE14" i="23" s="1"/>
  <c r="AD62" i="23"/>
  <c r="AE62" i="23" s="1"/>
  <c r="AE65" i="23"/>
  <c r="AD31" i="17"/>
  <c r="AD67" i="14"/>
  <c r="AE67" i="14" s="1"/>
  <c r="AD11" i="14"/>
  <c r="B130" i="28"/>
  <c r="AD38" i="14"/>
  <c r="AE38" i="14" s="1"/>
  <c r="AD54" i="14"/>
  <c r="AE54" i="14" s="1"/>
  <c r="AB59" i="14"/>
  <c r="AE59" i="14" s="1"/>
  <c r="AB61" i="14"/>
  <c r="AE61" i="14" s="1"/>
  <c r="AB37" i="14"/>
  <c r="AD46" i="14"/>
  <c r="AE46" i="14" s="1"/>
  <c r="AD56" i="14"/>
  <c r="AE56" i="14" s="1"/>
  <c r="AD71" i="14"/>
  <c r="AE71" i="14" s="1"/>
  <c r="AD24" i="10"/>
  <c r="AE24" i="10" s="1"/>
  <c r="AD49" i="9"/>
  <c r="AE49" i="9" s="1"/>
  <c r="AB65" i="9"/>
  <c r="AE65" i="9" s="1"/>
  <c r="AD70" i="9"/>
  <c r="AE70" i="9" s="1"/>
  <c r="AD53" i="9"/>
  <c r="AE53" i="9" s="1"/>
  <c r="AD63" i="9"/>
  <c r="AE63" i="9" s="1"/>
  <c r="T82" i="9"/>
  <c r="AD33" i="8"/>
  <c r="AB43" i="18"/>
  <c r="AE43" i="18" s="1"/>
  <c r="AD44" i="18"/>
  <c r="AE44" i="18" s="1"/>
  <c r="AB33" i="18"/>
  <c r="Y73" i="18"/>
  <c r="I24" i="1" s="1"/>
  <c r="AB37" i="18"/>
  <c r="AE37" i="18" s="1"/>
  <c r="AD12" i="18"/>
  <c r="AD24" i="18"/>
  <c r="AE24" i="18" s="1"/>
  <c r="G176" i="28"/>
  <c r="AE47" i="18"/>
  <c r="AB12" i="23"/>
  <c r="AE12" i="23" s="1"/>
  <c r="AD43" i="23"/>
  <c r="AE43" i="23" s="1"/>
  <c r="AB49" i="23"/>
  <c r="AE49" i="23" s="1"/>
  <c r="AD54" i="23"/>
  <c r="AE54" i="23" s="1"/>
  <c r="AD60" i="23"/>
  <c r="AE60" i="23" s="1"/>
  <c r="AE66" i="23"/>
  <c r="AD35" i="23"/>
  <c r="AE35" i="23" s="1"/>
  <c r="AD38" i="23"/>
  <c r="AE38" i="23" s="1"/>
  <c r="AD52" i="23"/>
  <c r="AD58" i="23"/>
  <c r="AE58" i="23" s="1"/>
  <c r="AB13" i="23"/>
  <c r="G228" i="28"/>
  <c r="B230" i="28"/>
  <c r="AD33" i="23"/>
  <c r="AE33" i="23" s="1"/>
  <c r="AB46" i="23"/>
  <c r="B165" i="28"/>
  <c r="AD28" i="17"/>
  <c r="AD45" i="17"/>
  <c r="AE45" i="17" s="1"/>
  <c r="B150" i="28"/>
  <c r="AD20" i="17"/>
  <c r="AE20" i="17" s="1"/>
  <c r="AB36" i="17"/>
  <c r="AB38" i="17"/>
  <c r="AE38" i="17" s="1"/>
  <c r="AB39" i="17"/>
  <c r="AE39" i="17" s="1"/>
  <c r="AD24" i="17"/>
  <c r="AE24" i="17" s="1"/>
  <c r="AD31" i="16"/>
  <c r="AE31" i="16" s="1"/>
  <c r="AB32" i="16"/>
  <c r="AE32" i="16" s="1"/>
  <c r="AB36" i="16"/>
  <c r="B141" i="28"/>
  <c r="AB20" i="14"/>
  <c r="B132" i="28"/>
  <c r="AB33" i="14"/>
  <c r="AE33" i="14" s="1"/>
  <c r="AB43" i="14"/>
  <c r="AE43" i="14" s="1"/>
  <c r="AB44" i="14"/>
  <c r="AE44" i="14" s="1"/>
  <c r="AB18" i="14"/>
  <c r="AB21" i="14"/>
  <c r="AE21" i="14" s="1"/>
  <c r="AB23" i="14"/>
  <c r="AE23" i="14" s="1"/>
  <c r="AD34" i="14"/>
  <c r="AE34" i="14" s="1"/>
  <c r="AB36" i="14"/>
  <c r="AB39" i="14"/>
  <c r="AE39" i="14" s="1"/>
  <c r="AB40" i="14"/>
  <c r="AE40" i="14" s="1"/>
  <c r="AE49" i="14"/>
  <c r="AD53" i="14"/>
  <c r="AD55" i="14"/>
  <c r="AE55" i="14" s="1"/>
  <c r="AD57" i="14"/>
  <c r="AE57" i="14" s="1"/>
  <c r="AD62" i="14"/>
  <c r="AE62" i="14" s="1"/>
  <c r="AB64" i="14"/>
  <c r="AE64" i="14" s="1"/>
  <c r="AB66" i="14"/>
  <c r="AE66" i="14" s="1"/>
  <c r="AB68" i="14"/>
  <c r="AE68" i="14" s="1"/>
  <c r="AB70" i="14"/>
  <c r="AE70" i="14" s="1"/>
  <c r="AB72" i="14"/>
  <c r="AE72" i="14" s="1"/>
  <c r="AB74" i="14"/>
  <c r="AE74" i="14" s="1"/>
  <c r="AB41" i="14"/>
  <c r="AE41" i="14" s="1"/>
  <c r="AB45" i="14"/>
  <c r="AE45" i="14" s="1"/>
  <c r="AD72" i="13"/>
  <c r="AE72" i="13" s="1"/>
  <c r="G116" i="28"/>
  <c r="G117" i="28"/>
  <c r="AD54" i="13"/>
  <c r="AE54" i="13" s="1"/>
  <c r="B122" i="28"/>
  <c r="AD58" i="13"/>
  <c r="AE58" i="13" s="1"/>
  <c r="AD68" i="13"/>
  <c r="AE68" i="13" s="1"/>
  <c r="AB71" i="13"/>
  <c r="AE71" i="13" s="1"/>
  <c r="AD17" i="13"/>
  <c r="AE17" i="13" s="1"/>
  <c r="AE50" i="13"/>
  <c r="AD67" i="13"/>
  <c r="AE67" i="13" s="1"/>
  <c r="B110" i="28"/>
  <c r="B112" i="28"/>
  <c r="AD30" i="11"/>
  <c r="AD77" i="11"/>
  <c r="AE77" i="11" s="1"/>
  <c r="AB36" i="11"/>
  <c r="AB37" i="11"/>
  <c r="AD37" i="11"/>
  <c r="AD65" i="11"/>
  <c r="AE65" i="11" s="1"/>
  <c r="AB68" i="11"/>
  <c r="AE68" i="11" s="1"/>
  <c r="AB72" i="11"/>
  <c r="AB33" i="11"/>
  <c r="AE33" i="11" s="1"/>
  <c r="AB34" i="11"/>
  <c r="AE34" i="11" s="1"/>
  <c r="AD51" i="11"/>
  <c r="AE51" i="11" s="1"/>
  <c r="AD52" i="11"/>
  <c r="AE52" i="11" s="1"/>
  <c r="AD53" i="11"/>
  <c r="AE53" i="11" s="1"/>
  <c r="AB81" i="11"/>
  <c r="AE81" i="11" s="1"/>
  <c r="AD12" i="11"/>
  <c r="AE12" i="11" s="1"/>
  <c r="AD25" i="11"/>
  <c r="AE25" i="11" s="1"/>
  <c r="AD40" i="11"/>
  <c r="AE40" i="11" s="1"/>
  <c r="AB41" i="11"/>
  <c r="AE41" i="11" s="1"/>
  <c r="AD43" i="11"/>
  <c r="AD47" i="11"/>
  <c r="AE47" i="11" s="1"/>
  <c r="AD48" i="11"/>
  <c r="AE48" i="11" s="1"/>
  <c r="AD49" i="11"/>
  <c r="AE49" i="11" s="1"/>
  <c r="AB64" i="11"/>
  <c r="AE64" i="11" s="1"/>
  <c r="AB71" i="11"/>
  <c r="AE71" i="11" s="1"/>
  <c r="AB74" i="11"/>
  <c r="AE74" i="11" s="1"/>
  <c r="AB76" i="11"/>
  <c r="AE76" i="11" s="1"/>
  <c r="AB14" i="11"/>
  <c r="AB88" i="11" s="1"/>
  <c r="AB20" i="11"/>
  <c r="AE20" i="11" s="1"/>
  <c r="AD23" i="11"/>
  <c r="AE23" i="11" s="1"/>
  <c r="AB31" i="11"/>
  <c r="AE31" i="11" s="1"/>
  <c r="AB32" i="11"/>
  <c r="AE32" i="11" s="1"/>
  <c r="AB35" i="11"/>
  <c r="AE35" i="11" s="1"/>
  <c r="B98" i="28"/>
  <c r="AB38" i="11"/>
  <c r="AE38" i="11" s="1"/>
  <c r="AD45" i="11"/>
  <c r="AD59" i="11"/>
  <c r="AE59" i="11" s="1"/>
  <c r="AB78" i="11"/>
  <c r="AE78" i="11" s="1"/>
  <c r="AD82" i="11"/>
  <c r="AE82" i="11" s="1"/>
  <c r="AD14" i="11"/>
  <c r="AD21" i="11"/>
  <c r="AE21" i="11" s="1"/>
  <c r="AD26" i="11"/>
  <c r="AD55" i="11"/>
  <c r="AE55" i="11" s="1"/>
  <c r="AD56" i="11"/>
  <c r="AE56" i="11" s="1"/>
  <c r="AD57" i="11"/>
  <c r="AE57" i="11" s="1"/>
  <c r="AB63" i="11"/>
  <c r="AE63" i="11" s="1"/>
  <c r="AB70" i="11"/>
  <c r="AE70" i="11" s="1"/>
  <c r="AD73" i="11"/>
  <c r="AE73" i="11" s="1"/>
  <c r="AB75" i="11"/>
  <c r="AE75" i="11" s="1"/>
  <c r="AD42" i="10"/>
  <c r="AE42" i="10" s="1"/>
  <c r="AD18" i="9"/>
  <c r="AE18" i="9" s="1"/>
  <c r="AD42" i="9"/>
  <c r="B79" i="28"/>
  <c r="AB46" i="9"/>
  <c r="AE46" i="9" s="1"/>
  <c r="AB47" i="9"/>
  <c r="AE47" i="9" s="1"/>
  <c r="AB50" i="9"/>
  <c r="AE50" i="9" s="1"/>
  <c r="AB51" i="9"/>
  <c r="AE51" i="9" s="1"/>
  <c r="AE56" i="9"/>
  <c r="AB72" i="9"/>
  <c r="AE72" i="9" s="1"/>
  <c r="AB74" i="9"/>
  <c r="AE74" i="9" s="1"/>
  <c r="AD77" i="9"/>
  <c r="AE77" i="9" s="1"/>
  <c r="AB12" i="9"/>
  <c r="AD16" i="9"/>
  <c r="AB21" i="9"/>
  <c r="AD30" i="9"/>
  <c r="AE30" i="9" s="1"/>
  <c r="AD33" i="9"/>
  <c r="AE33" i="9" s="1"/>
  <c r="AB37" i="9"/>
  <c r="AE37" i="9" s="1"/>
  <c r="AD60" i="9"/>
  <c r="AE60" i="9" s="1"/>
  <c r="AD62" i="9"/>
  <c r="AE62" i="9" s="1"/>
  <c r="AD64" i="9"/>
  <c r="AE64" i="9" s="1"/>
  <c r="G72" i="28"/>
  <c r="AE15" i="9"/>
  <c r="AD24" i="9"/>
  <c r="AE24" i="9" s="1"/>
  <c r="AB25" i="9"/>
  <c r="AE25" i="9" s="1"/>
  <c r="AD35" i="9"/>
  <c r="AB44" i="9"/>
  <c r="AB48" i="9"/>
  <c r="AE48" i="9" s="1"/>
  <c r="AB52" i="9"/>
  <c r="AE52" i="9" s="1"/>
  <c r="AD71" i="9"/>
  <c r="AE71" i="9" s="1"/>
  <c r="AB76" i="9"/>
  <c r="AE76" i="9" s="1"/>
  <c r="AD26" i="8"/>
  <c r="AE26" i="8" s="1"/>
  <c r="AE52" i="8"/>
  <c r="AD40" i="7"/>
  <c r="AE40" i="7" s="1"/>
  <c r="AD41" i="7"/>
  <c r="AE41" i="7" s="1"/>
  <c r="AB45" i="7"/>
  <c r="AB46" i="7"/>
  <c r="AE46" i="7" s="1"/>
  <c r="AB35" i="7"/>
  <c r="AE35" i="7" s="1"/>
  <c r="AB19" i="7"/>
  <c r="AE19" i="7" s="1"/>
  <c r="AB22" i="7"/>
  <c r="AE22" i="7" s="1"/>
  <c r="AD12" i="7"/>
  <c r="AB50" i="7"/>
  <c r="AE50" i="7" s="1"/>
  <c r="AB52" i="7"/>
  <c r="AE52" i="7" s="1"/>
  <c r="AB58" i="7"/>
  <c r="AB24" i="7"/>
  <c r="AE24" i="7" s="1"/>
  <c r="AB25" i="7"/>
  <c r="AE25" i="7" s="1"/>
  <c r="AE27" i="7"/>
  <c r="AB29" i="7"/>
  <c r="AE29" i="7" s="1"/>
  <c r="AB30" i="7"/>
  <c r="AE30" i="7" s="1"/>
  <c r="AB33" i="7"/>
  <c r="AB34" i="7"/>
  <c r="AE34" i="7" s="1"/>
  <c r="AB47" i="7"/>
  <c r="AE47" i="7" s="1"/>
  <c r="AE48" i="7"/>
  <c r="AE31" i="7"/>
  <c r="AE32" i="7"/>
  <c r="AD51" i="7"/>
  <c r="AE51" i="7" s="1"/>
  <c r="AD59" i="7"/>
  <c r="AD12" i="5"/>
  <c r="AE24" i="5"/>
  <c r="AE20" i="5"/>
  <c r="AE22" i="5"/>
  <c r="AE16" i="5"/>
  <c r="AB17" i="5"/>
  <c r="AE17" i="5" s="1"/>
  <c r="AE19" i="5"/>
  <c r="AE33" i="5"/>
  <c r="AE15" i="5"/>
  <c r="AE47" i="5" s="1"/>
  <c r="AE23" i="5"/>
  <c r="AE50" i="5" s="1"/>
  <c r="AD30" i="5"/>
  <c r="AE30" i="5" s="1"/>
  <c r="AD31" i="5"/>
  <c r="AE31" i="5" s="1"/>
  <c r="T43" i="5"/>
  <c r="AD27" i="5"/>
  <c r="AE27" i="5" s="1"/>
  <c r="AD28" i="5"/>
  <c r="AE28" i="5" s="1"/>
  <c r="AB39" i="5"/>
  <c r="AE39" i="5" s="1"/>
  <c r="G31" i="28"/>
  <c r="AD13" i="5"/>
  <c r="AD14" i="5"/>
  <c r="M35" i="28"/>
  <c r="O35" i="28" s="1"/>
  <c r="AB37" i="5"/>
  <c r="AE37" i="5" s="1"/>
  <c r="M168" i="28"/>
  <c r="O168" i="28" s="1"/>
  <c r="AA78" i="20"/>
  <c r="I202" i="28" s="1"/>
  <c r="P22" i="26"/>
  <c r="S22" i="26" s="1"/>
  <c r="P40" i="26"/>
  <c r="S40" i="26" s="1"/>
  <c r="P38" i="26"/>
  <c r="S38" i="26" s="1"/>
  <c r="P37" i="26"/>
  <c r="S37" i="26" s="1"/>
  <c r="P36" i="26"/>
  <c r="S36" i="26" s="1"/>
  <c r="P35" i="26"/>
  <c r="S35" i="26" s="1"/>
  <c r="P34" i="26"/>
  <c r="S34" i="26" s="1"/>
  <c r="P33" i="26"/>
  <c r="S33" i="26" s="1"/>
  <c r="P32" i="26"/>
  <c r="S32" i="26" s="1"/>
  <c r="P31" i="26"/>
  <c r="S31" i="26" s="1"/>
  <c r="P30" i="26"/>
  <c r="S30" i="26" s="1"/>
  <c r="P28" i="26"/>
  <c r="S28" i="26" s="1"/>
  <c r="P26" i="26"/>
  <c r="S26" i="26" s="1"/>
  <c r="P25" i="26"/>
  <c r="S25" i="26" s="1"/>
  <c r="P21" i="26"/>
  <c r="S21" i="26" s="1"/>
  <c r="P19" i="26"/>
  <c r="S19" i="26" s="1"/>
  <c r="P15" i="26"/>
  <c r="S15" i="26" s="1"/>
  <c r="G35" i="1"/>
  <c r="AD59" i="4"/>
  <c r="AC59" i="4" s="1"/>
  <c r="L26" i="28" s="1"/>
  <c r="Y60" i="4"/>
  <c r="G27" i="28" s="1"/>
  <c r="AD41" i="4"/>
  <c r="AE41" i="4" s="1"/>
  <c r="AB61" i="4"/>
  <c r="AD11" i="5"/>
  <c r="AD29" i="5"/>
  <c r="AE29" i="5" s="1"/>
  <c r="T61" i="6"/>
  <c r="B44" i="28" s="1"/>
  <c r="AD28" i="6"/>
  <c r="AE28" i="6" s="1"/>
  <c r="AD32" i="6"/>
  <c r="AE32" i="6" s="1"/>
  <c r="AD36" i="6"/>
  <c r="T56" i="6"/>
  <c r="AD36" i="7"/>
  <c r="AB36" i="7"/>
  <c r="AD39" i="7"/>
  <c r="AB39" i="7"/>
  <c r="AD56" i="7"/>
  <c r="AB56" i="7"/>
  <c r="G73" i="28"/>
  <c r="AD17" i="9"/>
  <c r="AB17" i="9"/>
  <c r="AD31" i="9"/>
  <c r="AB31" i="9"/>
  <c r="AB34" i="9"/>
  <c r="AE43" i="9"/>
  <c r="AD68" i="9"/>
  <c r="AB68" i="9"/>
  <c r="AD73" i="9"/>
  <c r="AB73" i="9"/>
  <c r="AD54" i="11"/>
  <c r="AB54" i="11"/>
  <c r="AB60" i="11"/>
  <c r="AD60" i="11"/>
  <c r="AD80" i="11"/>
  <c r="AB80" i="11"/>
  <c r="AB33" i="13"/>
  <c r="AD33" i="13"/>
  <c r="AB26" i="14"/>
  <c r="AD26" i="14"/>
  <c r="AB30" i="14"/>
  <c r="AD30" i="14"/>
  <c r="AD65" i="14"/>
  <c r="AB65" i="14"/>
  <c r="AD69" i="14"/>
  <c r="AB69" i="14"/>
  <c r="AD73" i="14"/>
  <c r="AB73" i="14"/>
  <c r="AD27" i="21"/>
  <c r="AB27" i="21"/>
  <c r="AD46" i="21"/>
  <c r="AB46" i="21"/>
  <c r="P13" i="26"/>
  <c r="S13" i="26" s="1"/>
  <c r="Y56" i="4"/>
  <c r="G23" i="28" s="1"/>
  <c r="Y54" i="4"/>
  <c r="I10" i="1" s="1"/>
  <c r="AB11" i="4"/>
  <c r="AD12" i="4"/>
  <c r="T58" i="4"/>
  <c r="B25" i="28" s="1"/>
  <c r="AB20" i="4"/>
  <c r="AE20" i="4" s="1"/>
  <c r="AB39" i="4"/>
  <c r="AD45" i="4"/>
  <c r="AE45" i="4" s="1"/>
  <c r="AD49" i="4"/>
  <c r="AE49" i="4" s="1"/>
  <c r="AB14" i="5"/>
  <c r="AB18" i="5"/>
  <c r="AE18" i="5" s="1"/>
  <c r="AD35" i="5"/>
  <c r="AB36" i="5"/>
  <c r="AE36" i="5" s="1"/>
  <c r="AB40" i="5"/>
  <c r="AE40" i="5" s="1"/>
  <c r="AB21" i="6"/>
  <c r="AE21" i="6" s="1"/>
  <c r="AE26" i="6"/>
  <c r="Y61" i="6"/>
  <c r="G44" i="28" s="1"/>
  <c r="AB27" i="6"/>
  <c r="AD40" i="6"/>
  <c r="AE40" i="6" s="1"/>
  <c r="Y62" i="6"/>
  <c r="G45" i="28" s="1"/>
  <c r="AB41" i="6"/>
  <c r="AD21" i="7"/>
  <c r="AE21" i="7" s="1"/>
  <c r="AD37" i="7"/>
  <c r="AB37" i="7"/>
  <c r="AD49" i="7"/>
  <c r="AB49" i="7"/>
  <c r="AD53" i="7"/>
  <c r="AB53" i="7"/>
  <c r="AD57" i="7"/>
  <c r="AB57" i="7"/>
  <c r="AD26" i="9"/>
  <c r="AB26" i="9"/>
  <c r="AD29" i="9"/>
  <c r="AB29" i="9"/>
  <c r="AD32" i="9"/>
  <c r="AB32" i="9"/>
  <c r="AD36" i="9"/>
  <c r="AB36" i="9"/>
  <c r="AE58" i="9"/>
  <c r="AD69" i="9"/>
  <c r="AB69" i="9"/>
  <c r="AB22" i="10"/>
  <c r="AD22" i="10"/>
  <c r="AD24" i="11"/>
  <c r="AB24" i="11"/>
  <c r="AD39" i="11"/>
  <c r="AB39" i="11"/>
  <c r="G99" i="28"/>
  <c r="AD44" i="11"/>
  <c r="AB44" i="11"/>
  <c r="AD50" i="11"/>
  <c r="AB50" i="11"/>
  <c r="AD21" i="13"/>
  <c r="G119" i="28"/>
  <c r="AB22" i="14"/>
  <c r="AD22" i="14"/>
  <c r="AB29" i="14"/>
  <c r="AD29" i="14"/>
  <c r="B145" i="28"/>
  <c r="AB44" i="16"/>
  <c r="AD44" i="16"/>
  <c r="AB18" i="17"/>
  <c r="AD18" i="17"/>
  <c r="AB47" i="17"/>
  <c r="AD47" i="17"/>
  <c r="Y58" i="4"/>
  <c r="G25" i="28" s="1"/>
  <c r="AD16" i="4"/>
  <c r="B49" i="28"/>
  <c r="T62" i="7"/>
  <c r="G50" i="28"/>
  <c r="AB14" i="7"/>
  <c r="AB65" i="7" s="1"/>
  <c r="G52" i="28"/>
  <c r="AB18" i="7"/>
  <c r="AD54" i="7"/>
  <c r="AB54" i="7"/>
  <c r="AD11" i="8"/>
  <c r="AB11" i="8"/>
  <c r="AD23" i="9"/>
  <c r="AB23" i="9"/>
  <c r="AD27" i="9"/>
  <c r="AB27" i="9"/>
  <c r="AD66" i="9"/>
  <c r="AB66" i="9"/>
  <c r="AD79" i="9"/>
  <c r="AB79" i="9"/>
  <c r="AD69" i="10"/>
  <c r="AB69" i="10"/>
  <c r="AD19" i="11"/>
  <c r="AB19" i="11"/>
  <c r="AD22" i="11"/>
  <c r="AB22" i="11"/>
  <c r="AB27" i="11"/>
  <c r="AE27" i="11" s="1"/>
  <c r="G100" i="28"/>
  <c r="AD46" i="11"/>
  <c r="AB46" i="11"/>
  <c r="AD62" i="11"/>
  <c r="AB62" i="11"/>
  <c r="AB66" i="11"/>
  <c r="AB96" i="11" s="1"/>
  <c r="AD66" i="11"/>
  <c r="AD96" i="11" s="1"/>
  <c r="AD18" i="12"/>
  <c r="AE28" i="12"/>
  <c r="AB62" i="13"/>
  <c r="AD62" i="13"/>
  <c r="AB13" i="14"/>
  <c r="AB80" i="14" s="1"/>
  <c r="AD13" i="14"/>
  <c r="AB28" i="14"/>
  <c r="AB84" i="14" s="1"/>
  <c r="AD28" i="14"/>
  <c r="D91" i="26"/>
  <c r="AB42" i="26" s="1"/>
  <c r="AB16" i="4"/>
  <c r="AB24" i="4"/>
  <c r="AE24" i="4" s="1"/>
  <c r="AB59" i="4"/>
  <c r="J26" i="28" s="1"/>
  <c r="AE30" i="4"/>
  <c r="AD43" i="4"/>
  <c r="AE43" i="4" s="1"/>
  <c r="Y61" i="4"/>
  <c r="G28" i="28" s="1"/>
  <c r="AD47" i="4"/>
  <c r="AB11" i="5"/>
  <c r="AB45" i="5" s="1"/>
  <c r="G34" i="28"/>
  <c r="AE21" i="5"/>
  <c r="AE25" i="5"/>
  <c r="AB26" i="5"/>
  <c r="AB34" i="5"/>
  <c r="AB38" i="5"/>
  <c r="AE38" i="5" s="1"/>
  <c r="Y60" i="6"/>
  <c r="G43" i="28" s="1"/>
  <c r="Y56" i="6"/>
  <c r="I12" i="1" s="1"/>
  <c r="AD15" i="6"/>
  <c r="AB17" i="6"/>
  <c r="AE17" i="6" s="1"/>
  <c r="AB25" i="6"/>
  <c r="AE25" i="6" s="1"/>
  <c r="Y63" i="6"/>
  <c r="G46" i="28" s="1"/>
  <c r="AB46" i="6"/>
  <c r="AE47" i="6"/>
  <c r="AE53" i="6"/>
  <c r="AD14" i="7"/>
  <c r="AD18" i="7"/>
  <c r="AD55" i="7"/>
  <c r="AB55" i="7"/>
  <c r="AD13" i="9"/>
  <c r="AD85" i="9" s="1"/>
  <c r="AB13" i="9"/>
  <c r="AD19" i="9"/>
  <c r="AB19" i="9"/>
  <c r="AD67" i="9"/>
  <c r="AB67" i="9"/>
  <c r="AD58" i="11"/>
  <c r="AB58" i="11"/>
  <c r="AD69" i="11"/>
  <c r="AB69" i="11"/>
  <c r="AB53" i="13"/>
  <c r="AD53" i="13"/>
  <c r="AB56" i="13"/>
  <c r="AD56" i="13"/>
  <c r="AD15" i="14"/>
  <c r="AD81" i="14" s="1"/>
  <c r="AB15" i="14"/>
  <c r="D73" i="26"/>
  <c r="T34" i="26" s="1"/>
  <c r="T60" i="4"/>
  <c r="B27" i="28" s="1"/>
  <c r="T61" i="4"/>
  <c r="B28" i="28" s="1"/>
  <c r="B31" i="28"/>
  <c r="J35" i="28"/>
  <c r="T62" i="6"/>
  <c r="B45" i="28" s="1"/>
  <c r="T63" i="6"/>
  <c r="B46" i="28" s="1"/>
  <c r="G56" i="28"/>
  <c r="B71" i="28"/>
  <c r="B76" i="28"/>
  <c r="AD44" i="9"/>
  <c r="AD11" i="11"/>
  <c r="AD87" i="11" s="1"/>
  <c r="AE72" i="11"/>
  <c r="T85" i="11"/>
  <c r="B104" i="28"/>
  <c r="B105" i="28"/>
  <c r="AB32" i="12"/>
  <c r="AB38" i="12"/>
  <c r="AB49" i="12"/>
  <c r="AB63" i="12"/>
  <c r="AD63" i="12"/>
  <c r="B124" i="28"/>
  <c r="AB51" i="13"/>
  <c r="AD51" i="13"/>
  <c r="AB59" i="13"/>
  <c r="AD59" i="13"/>
  <c r="B127" i="28"/>
  <c r="T77" i="14"/>
  <c r="AB12" i="14"/>
  <c r="AE12" i="14" s="1"/>
  <c r="G128" i="28"/>
  <c r="AB16" i="14"/>
  <c r="AE51" i="14"/>
  <c r="B149" i="28"/>
  <c r="AB19" i="20"/>
  <c r="G197" i="28"/>
  <c r="AE11" i="21"/>
  <c r="AE22" i="21"/>
  <c r="AD23" i="21"/>
  <c r="AB23" i="21"/>
  <c r="Y50" i="25"/>
  <c r="G248" i="28" s="1"/>
  <c r="AD11" i="25"/>
  <c r="AB11" i="25"/>
  <c r="Y48" i="25"/>
  <c r="I31" i="1" s="1"/>
  <c r="G71" i="28"/>
  <c r="B97" i="28"/>
  <c r="G101" i="28"/>
  <c r="AD67" i="11"/>
  <c r="G118" i="28"/>
  <c r="B121" i="28"/>
  <c r="G124" i="28"/>
  <c r="AB42" i="13"/>
  <c r="AB57" i="13"/>
  <c r="AD57" i="13"/>
  <c r="AB19" i="14"/>
  <c r="G131" i="28"/>
  <c r="AB27" i="14"/>
  <c r="AB32" i="14"/>
  <c r="AD60" i="14"/>
  <c r="AB60" i="14"/>
  <c r="AB60" i="18"/>
  <c r="AD60" i="18"/>
  <c r="Y68" i="21"/>
  <c r="G209" i="28" s="1"/>
  <c r="AD19" i="21"/>
  <c r="AB19" i="21"/>
  <c r="AD35" i="21"/>
  <c r="AB35" i="21"/>
  <c r="AB28" i="7"/>
  <c r="AE28" i="7" s="1"/>
  <c r="AB38" i="7"/>
  <c r="AB59" i="7"/>
  <c r="AB66" i="7" s="1"/>
  <c r="AB11" i="9"/>
  <c r="AB84" i="9" s="1"/>
  <c r="AB14" i="9"/>
  <c r="AB28" i="9"/>
  <c r="AE28" i="9" s="1"/>
  <c r="AD26" i="10"/>
  <c r="AE26" i="10" s="1"/>
  <c r="AD52" i="10"/>
  <c r="AE52" i="10" s="1"/>
  <c r="AB18" i="11"/>
  <c r="B96" i="28"/>
  <c r="G97" i="28"/>
  <c r="AB61" i="11"/>
  <c r="AE61" i="11" s="1"/>
  <c r="AB67" i="11"/>
  <c r="B108" i="28"/>
  <c r="B111" i="28"/>
  <c r="B119" i="28"/>
  <c r="AD31" i="13"/>
  <c r="G121" i="28"/>
  <c r="AD32" i="13"/>
  <c r="AE32" i="13" s="1"/>
  <c r="G123" i="28"/>
  <c r="AB41" i="13"/>
  <c r="AD52" i="13"/>
  <c r="AE52" i="13" s="1"/>
  <c r="AB55" i="13"/>
  <c r="AD55" i="13"/>
  <c r="AD63" i="13"/>
  <c r="AE63" i="13" s="1"/>
  <c r="AD14" i="14"/>
  <c r="AD19" i="14"/>
  <c r="AE20" i="14"/>
  <c r="AD24" i="14"/>
  <c r="AE24" i="14" s="1"/>
  <c r="AD25" i="14"/>
  <c r="AE25" i="14" s="1"/>
  <c r="AD27" i="14"/>
  <c r="AD31" i="14"/>
  <c r="AD32" i="14"/>
  <c r="AE47" i="14"/>
  <c r="AE63" i="14"/>
  <c r="G138" i="28"/>
  <c r="AD14" i="16"/>
  <c r="G139" i="28"/>
  <c r="AB19" i="17"/>
  <c r="G151" i="28"/>
  <c r="AE30" i="21"/>
  <c r="AD31" i="21"/>
  <c r="AB31" i="21"/>
  <c r="AE36" i="21"/>
  <c r="Y69" i="21"/>
  <c r="G210" i="28" s="1"/>
  <c r="AD37" i="21"/>
  <c r="AD69" i="21" s="1"/>
  <c r="M210" i="28" s="1"/>
  <c r="O210" i="28" s="1"/>
  <c r="AB37" i="21"/>
  <c r="AD53" i="21"/>
  <c r="AB53" i="21"/>
  <c r="Y72" i="21"/>
  <c r="G213" i="28" s="1"/>
  <c r="AD58" i="21"/>
  <c r="AB58" i="21"/>
  <c r="G104" i="28"/>
  <c r="AB14" i="12"/>
  <c r="G108" i="28"/>
  <c r="G111" i="28"/>
  <c r="B117" i="28"/>
  <c r="B123" i="28"/>
  <c r="G127" i="28"/>
  <c r="AD37" i="14"/>
  <c r="G135" i="28"/>
  <c r="B142" i="28"/>
  <c r="G145" i="28"/>
  <c r="B148" i="28"/>
  <c r="T76" i="17"/>
  <c r="AB14" i="17"/>
  <c r="G149" i="28"/>
  <c r="AD37" i="17"/>
  <c r="G155" i="28"/>
  <c r="AE40" i="17"/>
  <c r="AE51" i="17"/>
  <c r="AE52" i="17"/>
  <c r="G162" i="28"/>
  <c r="G167" i="28"/>
  <c r="AD35" i="18"/>
  <c r="AB35" i="18"/>
  <c r="B189" i="28"/>
  <c r="AE54" i="19"/>
  <c r="B190" i="28"/>
  <c r="G194" i="28"/>
  <c r="AD14" i="20"/>
  <c r="AB16" i="20"/>
  <c r="G196" i="28"/>
  <c r="AB67" i="21"/>
  <c r="J208" i="28" s="1"/>
  <c r="T70" i="21"/>
  <c r="B211" i="28" s="1"/>
  <c r="Y71" i="21"/>
  <c r="G212" i="28" s="1"/>
  <c r="AD51" i="21"/>
  <c r="AB51" i="21"/>
  <c r="AB41" i="23"/>
  <c r="AD41" i="23"/>
  <c r="AE19" i="24"/>
  <c r="J243" i="28"/>
  <c r="AD39" i="24"/>
  <c r="AB39" i="24"/>
  <c r="AD41" i="24"/>
  <c r="AB41" i="24"/>
  <c r="AD43" i="24"/>
  <c r="AB43" i="24"/>
  <c r="AD45" i="24"/>
  <c r="AB45" i="24"/>
  <c r="AD47" i="24"/>
  <c r="AB47" i="24"/>
  <c r="AE12" i="25"/>
  <c r="AB52" i="25"/>
  <c r="J250" i="28" s="1"/>
  <c r="AE19" i="25"/>
  <c r="AE53" i="25" s="1"/>
  <c r="AE23" i="25"/>
  <c r="AB54" i="25"/>
  <c r="J252" i="28" s="1"/>
  <c r="AE28" i="25"/>
  <c r="AE55" i="25" s="1"/>
  <c r="T56" i="25"/>
  <c r="B254" i="28" s="1"/>
  <c r="AE31" i="25"/>
  <c r="AD35" i="25"/>
  <c r="AD56" i="25" s="1"/>
  <c r="AB35" i="25"/>
  <c r="G142" i="28"/>
  <c r="B143" i="28"/>
  <c r="AB29" i="16"/>
  <c r="G148" i="28"/>
  <c r="B153" i="28"/>
  <c r="B154" i="28"/>
  <c r="B156" i="28"/>
  <c r="AD29" i="18"/>
  <c r="AB29" i="18"/>
  <c r="B198" i="28"/>
  <c r="B201" i="28"/>
  <c r="T65" i="21"/>
  <c r="B206" i="28" s="1"/>
  <c r="T63" i="21"/>
  <c r="Y63" i="21"/>
  <c r="I27" i="1" s="1"/>
  <c r="AB12" i="21"/>
  <c r="AE12" i="21" s="1"/>
  <c r="AD13" i="21"/>
  <c r="AE13" i="21" s="1"/>
  <c r="AD20" i="21"/>
  <c r="AE20" i="21" s="1"/>
  <c r="AD24" i="21"/>
  <c r="AE24" i="21" s="1"/>
  <c r="AD28" i="21"/>
  <c r="AE28" i="21" s="1"/>
  <c r="AD32" i="21"/>
  <c r="AE32" i="21" s="1"/>
  <c r="Y70" i="21"/>
  <c r="G211" i="28" s="1"/>
  <c r="AD42" i="21"/>
  <c r="AB44" i="21"/>
  <c r="AE44" i="21" s="1"/>
  <c r="AE56" i="21"/>
  <c r="AE61" i="21"/>
  <c r="AB36" i="23"/>
  <c r="AD36" i="23"/>
  <c r="AB56" i="23"/>
  <c r="AD56" i="23"/>
  <c r="AD22" i="24"/>
  <c r="AB22" i="24"/>
  <c r="AE23" i="24"/>
  <c r="AD24" i="24"/>
  <c r="AB24" i="24"/>
  <c r="AE25" i="24"/>
  <c r="AD26" i="24"/>
  <c r="AB26" i="24"/>
  <c r="Y57" i="25"/>
  <c r="G255" i="28" s="1"/>
  <c r="AD36" i="25"/>
  <c r="AD57" i="25" s="1"/>
  <c r="M255" i="28" s="1"/>
  <c r="O255" i="28" s="1"/>
  <c r="AB36" i="25"/>
  <c r="AE37" i="25"/>
  <c r="AD38" i="25"/>
  <c r="AB38" i="25"/>
  <c r="AE38" i="25" s="1"/>
  <c r="AE39" i="25"/>
  <c r="AD40" i="25"/>
  <c r="AB40" i="25"/>
  <c r="AE41" i="25"/>
  <c r="B133" i="28"/>
  <c r="B139" i="28"/>
  <c r="AB22" i="16"/>
  <c r="AB23" i="16"/>
  <c r="AE23" i="16" s="1"/>
  <c r="AD26" i="16"/>
  <c r="G143" i="28"/>
  <c r="AD29" i="16"/>
  <c r="AB11" i="17"/>
  <c r="AB16" i="17"/>
  <c r="G150" i="28"/>
  <c r="AD17" i="17"/>
  <c r="AE17" i="17" s="1"/>
  <c r="B151" i="28"/>
  <c r="AD22" i="17"/>
  <c r="AE22" i="17" s="1"/>
  <c r="AB29" i="17"/>
  <c r="G153" i="28"/>
  <c r="AD33" i="17"/>
  <c r="AE33" i="17" s="1"/>
  <c r="AE41" i="17"/>
  <c r="G156" i="28"/>
  <c r="AD43" i="17"/>
  <c r="AE43" i="17" s="1"/>
  <c r="AB12" i="15"/>
  <c r="AE12" i="15" s="1"/>
  <c r="B164" i="28"/>
  <c r="AD31" i="15"/>
  <c r="AE18" i="18"/>
  <c r="AB26" i="18"/>
  <c r="AD26" i="18"/>
  <c r="AE38" i="18"/>
  <c r="AD48" i="18"/>
  <c r="AB52" i="18"/>
  <c r="AD52" i="18"/>
  <c r="AB66" i="21"/>
  <c r="J207" i="28" s="1"/>
  <c r="AE14" i="21"/>
  <c r="AE66" i="21" s="1"/>
  <c r="AE67" i="21"/>
  <c r="AE21" i="21"/>
  <c r="AE25" i="21"/>
  <c r="AE29" i="21"/>
  <c r="T69" i="21"/>
  <c r="B210" i="28" s="1"/>
  <c r="AE54" i="21"/>
  <c r="AD55" i="21"/>
  <c r="AB55" i="21"/>
  <c r="AE59" i="21"/>
  <c r="AD60" i="21"/>
  <c r="AB60" i="21"/>
  <c r="AE17" i="23"/>
  <c r="B229" i="28"/>
  <c r="AB31" i="23"/>
  <c r="G230" i="28"/>
  <c r="AD31" i="23"/>
  <c r="AD50" i="23"/>
  <c r="AB50" i="23"/>
  <c r="AE52" i="24"/>
  <c r="T55" i="24"/>
  <c r="T48" i="25"/>
  <c r="B162" i="28"/>
  <c r="G164" i="28"/>
  <c r="B167" i="28"/>
  <c r="AE45" i="15"/>
  <c r="AE46" i="18"/>
  <c r="AE66" i="18"/>
  <c r="AE63" i="19"/>
  <c r="G198" i="28"/>
  <c r="AD29" i="20"/>
  <c r="B200" i="28"/>
  <c r="G201" i="28"/>
  <c r="Y65" i="21"/>
  <c r="G206" i="28" s="1"/>
  <c r="Y67" i="21"/>
  <c r="G208" i="28" s="1"/>
  <c r="T68" i="21"/>
  <c r="B209" i="28" s="1"/>
  <c r="B227" i="28"/>
  <c r="B228" i="28"/>
  <c r="G229" i="28"/>
  <c r="G233" i="28"/>
  <c r="AE51" i="23"/>
  <c r="AE63" i="23"/>
  <c r="AE64" i="23"/>
  <c r="AD11" i="24"/>
  <c r="AD57" i="24" s="1"/>
  <c r="G239" i="28"/>
  <c r="B240" i="28"/>
  <c r="G242" i="28"/>
  <c r="AD33" i="24"/>
  <c r="AD63" i="24" s="1"/>
  <c r="Y55" i="24"/>
  <c r="I30" i="1" s="1"/>
  <c r="AD16" i="25"/>
  <c r="AD52" i="25" s="1"/>
  <c r="AC52" i="25" s="1"/>
  <c r="L250" i="28" s="1"/>
  <c r="Y53" i="25"/>
  <c r="G251" i="28" s="1"/>
  <c r="AD25" i="25"/>
  <c r="AD54" i="25" s="1"/>
  <c r="M252" i="28" s="1"/>
  <c r="O252" i="28" s="1"/>
  <c r="Y55" i="25"/>
  <c r="G253" i="28" s="1"/>
  <c r="Y56" i="25"/>
  <c r="G254" i="28" s="1"/>
  <c r="T58" i="25"/>
  <c r="B256" i="28" s="1"/>
  <c r="B220" i="28"/>
  <c r="B223" i="28"/>
  <c r="B226" i="28"/>
  <c r="T77" i="23"/>
  <c r="G234" i="28"/>
  <c r="AE67" i="23"/>
  <c r="B243" i="28"/>
  <c r="AB53" i="25"/>
  <c r="J251" i="28" s="1"/>
  <c r="AB55" i="25"/>
  <c r="J253" i="28" s="1"/>
  <c r="Y58" i="25"/>
  <c r="G256" i="28" s="1"/>
  <c r="G226" i="28"/>
  <c r="B245" i="28"/>
  <c r="AD53" i="25"/>
  <c r="M251" i="28" s="1"/>
  <c r="O251" i="28" s="1"/>
  <c r="AD55" i="25"/>
  <c r="M253" i="28" s="1"/>
  <c r="O253" i="28" s="1"/>
  <c r="AB50" i="26"/>
  <c r="AE17" i="18"/>
  <c r="AB20" i="18"/>
  <c r="AB22" i="18"/>
  <c r="AE22" i="18" s="1"/>
  <c r="AB32" i="18"/>
  <c r="AD42" i="18"/>
  <c r="AE56" i="18"/>
  <c r="AD58" i="18"/>
  <c r="AE58" i="18" s="1"/>
  <c r="AB61" i="18"/>
  <c r="AE61" i="18" s="1"/>
  <c r="AD62" i="18"/>
  <c r="AE62" i="18" s="1"/>
  <c r="AE67" i="18"/>
  <c r="G173" i="28"/>
  <c r="AD32" i="18"/>
  <c r="AE12" i="18"/>
  <c r="AE19" i="18"/>
  <c r="AB23" i="18"/>
  <c r="AE23" i="18" s="1"/>
  <c r="B177" i="28"/>
  <c r="AE48" i="18"/>
  <c r="AD50" i="18"/>
  <c r="AE50" i="18" s="1"/>
  <c r="AB53" i="18"/>
  <c r="AE53" i="18" s="1"/>
  <c r="AD54" i="18"/>
  <c r="AE54" i="18" s="1"/>
  <c r="G171" i="28"/>
  <c r="AD11" i="18"/>
  <c r="AD75" i="18" s="1"/>
  <c r="AD21" i="18"/>
  <c r="AD27" i="18"/>
  <c r="AB27" i="18"/>
  <c r="AB11" i="18"/>
  <c r="AB75" i="18" s="1"/>
  <c r="G172" i="28"/>
  <c r="AB16" i="18"/>
  <c r="AB77" i="18" s="1"/>
  <c r="AB21" i="18"/>
  <c r="AD31" i="18"/>
  <c r="AB31" i="18"/>
  <c r="AD34" i="18"/>
  <c r="AB34" i="18"/>
  <c r="AB45" i="18"/>
  <c r="AE45" i="18" s="1"/>
  <c r="AD49" i="18"/>
  <c r="AB55" i="18"/>
  <c r="AE55" i="18" s="1"/>
  <c r="AB14" i="18"/>
  <c r="AB76" i="18" s="1"/>
  <c r="AD16" i="18"/>
  <c r="AD28" i="18"/>
  <c r="AB28" i="18"/>
  <c r="AD36" i="18"/>
  <c r="AB36" i="18"/>
  <c r="AB39" i="18"/>
  <c r="AB49" i="18"/>
  <c r="AB57" i="18"/>
  <c r="AE57" i="18" s="1"/>
  <c r="B171" i="28"/>
  <c r="T73" i="18"/>
  <c r="AD14" i="18"/>
  <c r="B174" i="28"/>
  <c r="AB25" i="18"/>
  <c r="AE25" i="18" s="1"/>
  <c r="AD30" i="18"/>
  <c r="AB30" i="18"/>
  <c r="AB41" i="18"/>
  <c r="AE41" i="18" s="1"/>
  <c r="AB51" i="18"/>
  <c r="AE51" i="18" s="1"/>
  <c r="AB59" i="18"/>
  <c r="AE59" i="18" s="1"/>
  <c r="B175" i="28"/>
  <c r="B173" i="28"/>
  <c r="AB40" i="18"/>
  <c r="AD24" i="8"/>
  <c r="AD29" i="8"/>
  <c r="AD28" i="8"/>
  <c r="AE28" i="8" s="1"/>
  <c r="B67" i="28"/>
  <c r="AD13" i="8"/>
  <c r="AD31" i="8"/>
  <c r="AE31" i="8" s="1"/>
  <c r="AE54" i="8"/>
  <c r="AE55" i="8"/>
  <c r="AE56" i="8"/>
  <c r="G63" i="28"/>
  <c r="AB19" i="8"/>
  <c r="AE19" i="8" s="1"/>
  <c r="AB21" i="8"/>
  <c r="AE21" i="8" s="1"/>
  <c r="AB23" i="8"/>
  <c r="AE23" i="8" s="1"/>
  <c r="B66" i="28"/>
  <c r="AD50" i="8"/>
  <c r="AE50" i="8" s="1"/>
  <c r="AE53" i="8"/>
  <c r="AD12" i="8"/>
  <c r="AB32" i="8"/>
  <c r="AB34" i="8"/>
  <c r="AE34" i="8" s="1"/>
  <c r="AB36" i="8"/>
  <c r="AE36" i="8" s="1"/>
  <c r="AD48" i="8"/>
  <c r="AE48" i="8" s="1"/>
  <c r="B64" i="28"/>
  <c r="AD46" i="8"/>
  <c r="AE46" i="8" s="1"/>
  <c r="AE57" i="8"/>
  <c r="B60" i="28"/>
  <c r="AD14" i="8"/>
  <c r="AB18" i="8"/>
  <c r="AB20" i="8"/>
  <c r="AE20" i="8" s="1"/>
  <c r="AB22" i="8"/>
  <c r="AE22" i="8" s="1"/>
  <c r="AB25" i="8"/>
  <c r="AB27" i="8"/>
  <c r="AE27" i="8" s="1"/>
  <c r="AB30" i="8"/>
  <c r="AB33" i="8"/>
  <c r="AB35" i="8"/>
  <c r="AE35" i="8" s="1"/>
  <c r="AD40" i="8"/>
  <c r="G67" i="28"/>
  <c r="AD42" i="8"/>
  <c r="AE42" i="8" s="1"/>
  <c r="AD43" i="8"/>
  <c r="AD45" i="8"/>
  <c r="AE45" i="8" s="1"/>
  <c r="AD47" i="8"/>
  <c r="AD49" i="8"/>
  <c r="AE49" i="8" s="1"/>
  <c r="AD51" i="8"/>
  <c r="AE51" i="8" s="1"/>
  <c r="G60" i="28"/>
  <c r="AD18" i="8"/>
  <c r="AD64" i="8" s="1"/>
  <c r="AD25" i="8"/>
  <c r="AD30" i="8"/>
  <c r="AB41" i="8"/>
  <c r="AB44" i="8"/>
  <c r="T59" i="8"/>
  <c r="AB14" i="8"/>
  <c r="B68" i="28"/>
  <c r="AD11" i="10"/>
  <c r="AD14" i="10"/>
  <c r="AD75" i="10" s="1"/>
  <c r="AB40" i="10"/>
  <c r="AD51" i="10"/>
  <c r="AE51" i="10" s="1"/>
  <c r="AB20" i="10"/>
  <c r="B86" i="28"/>
  <c r="AD40" i="10"/>
  <c r="AB29" i="10"/>
  <c r="B83" i="28"/>
  <c r="B84" i="28"/>
  <c r="AE17" i="10"/>
  <c r="B85" i="28"/>
  <c r="AD46" i="10"/>
  <c r="AD47" i="10"/>
  <c r="AE47" i="10" s="1"/>
  <c r="B218" i="28"/>
  <c r="B221" i="28"/>
  <c r="B217" i="28"/>
  <c r="AD12" i="22"/>
  <c r="AE12" i="22" s="1"/>
  <c r="AD16" i="22"/>
  <c r="AB28" i="22"/>
  <c r="AB29" i="22"/>
  <c r="AB30" i="22"/>
  <c r="AE30" i="22" s="1"/>
  <c r="AB31" i="22"/>
  <c r="AE31" i="22" s="1"/>
  <c r="AB32" i="22"/>
  <c r="AE32" i="22" s="1"/>
  <c r="AB34" i="22"/>
  <c r="AD38" i="22"/>
  <c r="AB45" i="22"/>
  <c r="B222" i="28"/>
  <c r="AE19" i="19"/>
  <c r="AD11" i="19"/>
  <c r="G182" i="28"/>
  <c r="B188" i="28"/>
  <c r="AB51" i="19"/>
  <c r="G189" i="28"/>
  <c r="B186" i="28"/>
  <c r="B187" i="28"/>
  <c r="B184" i="28"/>
  <c r="AB21" i="19"/>
  <c r="AB33" i="19"/>
  <c r="G186" i="28"/>
  <c r="AE38" i="19"/>
  <c r="AD44" i="19"/>
  <c r="AD34" i="9"/>
  <c r="AE12" i="9"/>
  <c r="AB13" i="3"/>
  <c r="AB29" i="3"/>
  <c r="G10" i="28"/>
  <c r="AB36" i="3"/>
  <c r="AD27" i="19"/>
  <c r="AE27" i="19" s="1"/>
  <c r="AB28" i="19"/>
  <c r="AE28" i="19" s="1"/>
  <c r="AB29" i="19"/>
  <c r="AE29" i="19" s="1"/>
  <c r="AD48" i="19"/>
  <c r="AE48" i="19" s="1"/>
  <c r="AB50" i="19"/>
  <c r="AE53" i="19"/>
  <c r="AD57" i="19"/>
  <c r="AE57" i="19" s="1"/>
  <c r="AB17" i="19"/>
  <c r="AE17" i="19" s="1"/>
  <c r="AB18" i="19"/>
  <c r="AE18" i="19" s="1"/>
  <c r="AB24" i="19"/>
  <c r="AE24" i="19" s="1"/>
  <c r="AB25" i="19"/>
  <c r="AE25" i="19" s="1"/>
  <c r="AB34" i="19"/>
  <c r="AE34" i="19" s="1"/>
  <c r="AD43" i="19"/>
  <c r="AE43" i="19" s="1"/>
  <c r="AD61" i="19"/>
  <c r="AE61" i="19" s="1"/>
  <c r="AE67" i="19"/>
  <c r="AB14" i="10"/>
  <c r="AD45" i="10"/>
  <c r="AB50" i="10"/>
  <c r="AE50" i="10" s="1"/>
  <c r="AB61" i="10"/>
  <c r="AE61" i="10" s="1"/>
  <c r="AB62" i="10"/>
  <c r="AE62" i="10" s="1"/>
  <c r="AB65" i="10"/>
  <c r="AE65" i="10" s="1"/>
  <c r="AD68" i="10"/>
  <c r="AE68" i="10" s="1"/>
  <c r="AB30" i="10"/>
  <c r="AE30" i="10" s="1"/>
  <c r="AB35" i="10"/>
  <c r="AB37" i="10"/>
  <c r="AE37" i="10" s="1"/>
  <c r="AB49" i="10"/>
  <c r="AE49" i="10" s="1"/>
  <c r="AB53" i="10"/>
  <c r="AE53" i="10" s="1"/>
  <c r="AB57" i="10"/>
  <c r="AE57" i="10" s="1"/>
  <c r="AD60" i="10"/>
  <c r="AE60" i="10" s="1"/>
  <c r="AD64" i="10"/>
  <c r="AE64" i="10" s="1"/>
  <c r="AE48" i="10"/>
  <c r="AD56" i="10"/>
  <c r="AE56" i="10" s="1"/>
  <c r="AE34" i="10"/>
  <c r="T72" i="10"/>
  <c r="AB12" i="10"/>
  <c r="AE12" i="10" s="1"/>
  <c r="G84" i="28"/>
  <c r="AB16" i="10"/>
  <c r="AB76" i="10" s="1"/>
  <c r="AB25" i="10"/>
  <c r="AE25" i="10" s="1"/>
  <c r="AD31" i="10"/>
  <c r="AE31" i="10" s="1"/>
  <c r="AB46" i="10"/>
  <c r="AD38" i="10"/>
  <c r="AB38" i="10"/>
  <c r="AD43" i="10"/>
  <c r="AB43" i="10"/>
  <c r="AD59" i="10"/>
  <c r="AB59" i="10"/>
  <c r="AD67" i="10"/>
  <c r="AB67" i="10"/>
  <c r="AD16" i="10"/>
  <c r="AD76" i="10" s="1"/>
  <c r="AB23" i="10"/>
  <c r="AE23" i="10" s="1"/>
  <c r="AB28" i="10"/>
  <c r="AB32" i="10"/>
  <c r="AE32" i="10" s="1"/>
  <c r="AD39" i="10"/>
  <c r="AB39" i="10"/>
  <c r="AD55" i="10"/>
  <c r="AB55" i="10"/>
  <c r="AB58" i="10"/>
  <c r="AE58" i="10" s="1"/>
  <c r="AD63" i="10"/>
  <c r="AB63" i="10"/>
  <c r="AB66" i="10"/>
  <c r="AE66" i="10" s="1"/>
  <c r="AB11" i="10"/>
  <c r="AE18" i="10"/>
  <c r="AB21" i="10"/>
  <c r="AE21" i="10" s="1"/>
  <c r="AE27" i="10"/>
  <c r="AD29" i="10"/>
  <c r="AD33" i="10"/>
  <c r="AE33" i="10" s="1"/>
  <c r="AD36" i="10"/>
  <c r="AB36" i="10"/>
  <c r="AD41" i="10"/>
  <c r="AB41" i="10"/>
  <c r="AD54" i="10"/>
  <c r="AE54" i="10" s="1"/>
  <c r="AD22" i="22"/>
  <c r="AE22" i="22" s="1"/>
  <c r="AD42" i="22"/>
  <c r="AE42" i="22" s="1"/>
  <c r="AD13" i="22"/>
  <c r="AE18" i="22"/>
  <c r="AD26" i="22"/>
  <c r="AE26" i="22" s="1"/>
  <c r="AB33" i="22"/>
  <c r="AB35" i="22"/>
  <c r="AB36" i="22"/>
  <c r="AE36" i="22" s="1"/>
  <c r="AB44" i="22"/>
  <c r="AB46" i="22"/>
  <c r="AE46" i="22" s="1"/>
  <c r="AE47" i="22"/>
  <c r="AB20" i="22"/>
  <c r="AB11" i="22"/>
  <c r="AB72" i="22" s="1"/>
  <c r="AD20" i="22"/>
  <c r="AE27" i="22"/>
  <c r="AE37" i="22"/>
  <c r="T70" i="22"/>
  <c r="B216" i="28"/>
  <c r="AB16" i="22"/>
  <c r="AE17" i="22"/>
  <c r="AD24" i="22"/>
  <c r="AE24" i="22" s="1"/>
  <c r="AD29" i="22"/>
  <c r="AD39" i="22"/>
  <c r="AD40" i="22"/>
  <c r="AE40" i="22" s="1"/>
  <c r="AD45" i="22"/>
  <c r="AD14" i="13"/>
  <c r="AD29" i="13"/>
  <c r="AB29" i="13"/>
  <c r="AB13" i="13"/>
  <c r="AB14" i="13"/>
  <c r="AB20" i="13"/>
  <c r="AB23" i="13"/>
  <c r="AE23" i="13" s="1"/>
  <c r="AB24" i="13"/>
  <c r="AD27" i="13"/>
  <c r="AD28" i="13"/>
  <c r="AB28" i="13"/>
  <c r="AB34" i="13"/>
  <c r="AB35" i="13"/>
  <c r="AE35" i="13" s="1"/>
  <c r="B116" i="28"/>
  <c r="AB26" i="13"/>
  <c r="AB27" i="13"/>
  <c r="AB30" i="13"/>
  <c r="AD65" i="13"/>
  <c r="AB65" i="13"/>
  <c r="AD70" i="13"/>
  <c r="AB70" i="13"/>
  <c r="AB15" i="13"/>
  <c r="AB18" i="13"/>
  <c r="AE18" i="13" s="1"/>
  <c r="AB19" i="13"/>
  <c r="AE19" i="13" s="1"/>
  <c r="AD41" i="13"/>
  <c r="AD85" i="13" s="1"/>
  <c r="AD42" i="13"/>
  <c r="AD61" i="13"/>
  <c r="AB61" i="13"/>
  <c r="AD66" i="13"/>
  <c r="AB66" i="13"/>
  <c r="AB60" i="13"/>
  <c r="AE60" i="13" s="1"/>
  <c r="AB64" i="13"/>
  <c r="AE64" i="13" s="1"/>
  <c r="AB69" i="13"/>
  <c r="AE69" i="13" s="1"/>
  <c r="AB12" i="13"/>
  <c r="AB16" i="13"/>
  <c r="AB21" i="13"/>
  <c r="AB25" i="13"/>
  <c r="AE25" i="13" s="1"/>
  <c r="AB31" i="13"/>
  <c r="AB36" i="13"/>
  <c r="AE36" i="13" s="1"/>
  <c r="AD39" i="13"/>
  <c r="AB43" i="13"/>
  <c r="AE43" i="13" s="1"/>
  <c r="AB44" i="13"/>
  <c r="AE44" i="13" s="1"/>
  <c r="AB45" i="13"/>
  <c r="AE45" i="13" s="1"/>
  <c r="AE46" i="13"/>
  <c r="AE48" i="13"/>
  <c r="AE49" i="13"/>
  <c r="T75" i="13"/>
  <c r="AE13" i="13"/>
  <c r="AB11" i="13"/>
  <c r="AB77" i="13" s="1"/>
  <c r="AD16" i="13"/>
  <c r="AD34" i="13"/>
  <c r="AD11" i="13"/>
  <c r="AD77" i="13" s="1"/>
  <c r="AE40" i="13"/>
  <c r="AD11" i="16"/>
  <c r="AD48" i="16"/>
  <c r="AE48" i="16" s="1"/>
  <c r="AB18" i="16"/>
  <c r="AE18" i="16" s="1"/>
  <c r="AB25" i="16"/>
  <c r="AB26" i="16"/>
  <c r="AB19" i="16"/>
  <c r="AB20" i="16"/>
  <c r="AE20" i="16" s="1"/>
  <c r="AB28" i="16"/>
  <c r="AD40" i="16"/>
  <c r="AE40" i="16" s="1"/>
  <c r="AD12" i="16"/>
  <c r="AE12" i="16" s="1"/>
  <c r="AD13" i="16"/>
  <c r="AB11" i="16"/>
  <c r="AB54" i="16" s="1"/>
  <c r="AB14" i="16"/>
  <c r="X35" i="16"/>
  <c r="Y35" i="16" s="1"/>
  <c r="Y60" i="16" s="1"/>
  <c r="AD38" i="16"/>
  <c r="AE38" i="16" s="1"/>
  <c r="AD46" i="16"/>
  <c r="AE46" i="16" s="1"/>
  <c r="AD42" i="16"/>
  <c r="AE42" i="16" s="1"/>
  <c r="AD13" i="12"/>
  <c r="AD14" i="12"/>
  <c r="AD26" i="12"/>
  <c r="AE26" i="12" s="1"/>
  <c r="AB43" i="12"/>
  <c r="AB48" i="12"/>
  <c r="AB54" i="12"/>
  <c r="AE54" i="12" s="1"/>
  <c r="AD24" i="12"/>
  <c r="AE24" i="12" s="1"/>
  <c r="AD48" i="12"/>
  <c r="AB52" i="12"/>
  <c r="AB27" i="12"/>
  <c r="AD39" i="12"/>
  <c r="AE39" i="12" s="1"/>
  <c r="AB50" i="12"/>
  <c r="AE60" i="12"/>
  <c r="AE61" i="12"/>
  <c r="AB72" i="12"/>
  <c r="AE72" i="12" s="1"/>
  <c r="AE50" i="12"/>
  <c r="AE52" i="12"/>
  <c r="AB18" i="12"/>
  <c r="AB20" i="12"/>
  <c r="AE20" i="12" s="1"/>
  <c r="AB22" i="12"/>
  <c r="AE22" i="12" s="1"/>
  <c r="AD32" i="12"/>
  <c r="AD33" i="12"/>
  <c r="AE33" i="12" s="1"/>
  <c r="AD64" i="12"/>
  <c r="AE64" i="12" s="1"/>
  <c r="AB67" i="12"/>
  <c r="AE67" i="12" s="1"/>
  <c r="AB68" i="12"/>
  <c r="AE68" i="12" s="1"/>
  <c r="AB84" i="12"/>
  <c r="AE84" i="12" s="1"/>
  <c r="AB23" i="12"/>
  <c r="AE23" i="12" s="1"/>
  <c r="AD36" i="12"/>
  <c r="AE36" i="12" s="1"/>
  <c r="AE46" i="12"/>
  <c r="AE59" i="12"/>
  <c r="AB76" i="12"/>
  <c r="AE76" i="12" s="1"/>
  <c r="AE44" i="12"/>
  <c r="AD19" i="12"/>
  <c r="AB21" i="12"/>
  <c r="AE21" i="12" s="1"/>
  <c r="AB31" i="12"/>
  <c r="AB34" i="12"/>
  <c r="AE34" i="12" s="1"/>
  <c r="AD40" i="12"/>
  <c r="AE40" i="12" s="1"/>
  <c r="AB55" i="12"/>
  <c r="AE55" i="12" s="1"/>
  <c r="AB62" i="12"/>
  <c r="AE62" i="12" s="1"/>
  <c r="AB66" i="12"/>
  <c r="AB71" i="12"/>
  <c r="AE71" i="12" s="1"/>
  <c r="AB75" i="12"/>
  <c r="AE75" i="12" s="1"/>
  <c r="AB79" i="12"/>
  <c r="AE79" i="12" s="1"/>
  <c r="AB83" i="12"/>
  <c r="AE83" i="12" s="1"/>
  <c r="AD86" i="12"/>
  <c r="AB86" i="12"/>
  <c r="AD88" i="12"/>
  <c r="AB88" i="12"/>
  <c r="T92" i="12"/>
  <c r="AB11" i="12"/>
  <c r="AB94" i="12" s="1"/>
  <c r="AB19" i="12"/>
  <c r="AD31" i="12"/>
  <c r="AD35" i="12"/>
  <c r="AE35" i="12" s="1"/>
  <c r="AB37" i="12"/>
  <c r="AB41" i="12"/>
  <c r="AE41" i="12" s="1"/>
  <c r="AB53" i="12"/>
  <c r="AE53" i="12" s="1"/>
  <c r="AB65" i="12"/>
  <c r="AD66" i="12"/>
  <c r="AB70" i="12"/>
  <c r="AE70" i="12" s="1"/>
  <c r="AB74" i="12"/>
  <c r="AE74" i="12" s="1"/>
  <c r="AB78" i="12"/>
  <c r="AE78" i="12" s="1"/>
  <c r="AB82" i="12"/>
  <c r="AE82" i="12" s="1"/>
  <c r="AD11" i="12"/>
  <c r="AB25" i="12"/>
  <c r="AE25" i="12" s="1"/>
  <c r="AD38" i="12"/>
  <c r="AD49" i="12"/>
  <c r="AB51" i="12"/>
  <c r="AE51" i="12" s="1"/>
  <c r="AE57" i="12"/>
  <c r="AB69" i="12"/>
  <c r="AE69" i="12" s="1"/>
  <c r="AB73" i="12"/>
  <c r="AE73" i="12" s="1"/>
  <c r="AB77" i="12"/>
  <c r="AE77" i="12" s="1"/>
  <c r="AB81" i="12"/>
  <c r="AE81" i="12" s="1"/>
  <c r="AB85" i="12"/>
  <c r="AE85" i="12" s="1"/>
  <c r="AD87" i="12"/>
  <c r="AB87" i="12"/>
  <c r="AD89" i="12"/>
  <c r="AB89" i="12"/>
  <c r="AD36" i="19"/>
  <c r="AE36" i="19" s="1"/>
  <c r="AB37" i="19"/>
  <c r="AE37" i="19" s="1"/>
  <c r="AD14" i="19"/>
  <c r="AD94" i="19" s="1"/>
  <c r="G183" i="28"/>
  <c r="AB41" i="19"/>
  <c r="B182" i="28"/>
  <c r="T91" i="19"/>
  <c r="AB16" i="19"/>
  <c r="AB95" i="19" s="1"/>
  <c r="AB22" i="19"/>
  <c r="AB23" i="19"/>
  <c r="AE23" i="19" s="1"/>
  <c r="AB30" i="19"/>
  <c r="AE30" i="19" s="1"/>
  <c r="AE31" i="19"/>
  <c r="AD41" i="19"/>
  <c r="AD45" i="19"/>
  <c r="AD46" i="19"/>
  <c r="AE46" i="19" s="1"/>
  <c r="AD59" i="19"/>
  <c r="AE59" i="19" s="1"/>
  <c r="AD16" i="19"/>
  <c r="AD95" i="19" s="1"/>
  <c r="J191" i="28"/>
  <c r="K191" i="28" s="1"/>
  <c r="AA102" i="19"/>
  <c r="I191" i="28" s="1"/>
  <c r="AB11" i="19"/>
  <c r="AB93" i="19" s="1"/>
  <c r="B183" i="28"/>
  <c r="AB26" i="19"/>
  <c r="AE26" i="19" s="1"/>
  <c r="AB35" i="19"/>
  <c r="AE35" i="19" s="1"/>
  <c r="AE39" i="19"/>
  <c r="AD51" i="19"/>
  <c r="AE52" i="19"/>
  <c r="AD55" i="19"/>
  <c r="AE64" i="19"/>
  <c r="AE65" i="19"/>
  <c r="AE66" i="19"/>
  <c r="AB13" i="20"/>
  <c r="AB14" i="20"/>
  <c r="AB21" i="20"/>
  <c r="AE21" i="20" s="1"/>
  <c r="AB22" i="20"/>
  <c r="AE22" i="20" s="1"/>
  <c r="AB23" i="20"/>
  <c r="AE23" i="20" s="1"/>
  <c r="AB24" i="20"/>
  <c r="AE24" i="20" s="1"/>
  <c r="AD15" i="20"/>
  <c r="AB17" i="20"/>
  <c r="AE17" i="20" s="1"/>
  <c r="AE14" i="3"/>
  <c r="AB19" i="3"/>
  <c r="AE19" i="3" s="1"/>
  <c r="AB20" i="3"/>
  <c r="AE20" i="3" s="1"/>
  <c r="AB23" i="3"/>
  <c r="AB24" i="3"/>
  <c r="AE24" i="3" s="1"/>
  <c r="AE37" i="3"/>
  <c r="AD11" i="3"/>
  <c r="AE15" i="3"/>
  <c r="T74" i="3"/>
  <c r="B10" i="28"/>
  <c r="AB21" i="3"/>
  <c r="AE21" i="3" s="1"/>
  <c r="AB40" i="3"/>
  <c r="AB42" i="3"/>
  <c r="AE42" i="3" s="1"/>
  <c r="AB45" i="3"/>
  <c r="AE45" i="3" s="1"/>
  <c r="AB47" i="3"/>
  <c r="AB49" i="3"/>
  <c r="AE49" i="3" s="1"/>
  <c r="AB51" i="3"/>
  <c r="AB53" i="3"/>
  <c r="AE53" i="3" s="1"/>
  <c r="AB55" i="3"/>
  <c r="AE55" i="3" s="1"/>
  <c r="AB57" i="3"/>
  <c r="AE57" i="3" s="1"/>
  <c r="AB61" i="3"/>
  <c r="AE61" i="3" s="1"/>
  <c r="AB63" i="3"/>
  <c r="AB64" i="3"/>
  <c r="AB66" i="3"/>
  <c r="AE66" i="3" s="1"/>
  <c r="AB17" i="3"/>
  <c r="AB38" i="3"/>
  <c r="AB41" i="3"/>
  <c r="AB43" i="3"/>
  <c r="AE43" i="3" s="1"/>
  <c r="AB46" i="3"/>
  <c r="AB48" i="3"/>
  <c r="AE48" i="3" s="1"/>
  <c r="AB50" i="3"/>
  <c r="AB52" i="3"/>
  <c r="AE52" i="3" s="1"/>
  <c r="AB54" i="3"/>
  <c r="AB56" i="3"/>
  <c r="AE56" i="3" s="1"/>
  <c r="AB58" i="3"/>
  <c r="AE58" i="3" s="1"/>
  <c r="AB60" i="3"/>
  <c r="AE60" i="3" s="1"/>
  <c r="AB62" i="3"/>
  <c r="AE62" i="3" s="1"/>
  <c r="AB65" i="3"/>
  <c r="AE65" i="3" s="1"/>
  <c r="AB67" i="3"/>
  <c r="AE67" i="3" s="1"/>
  <c r="AB11" i="3"/>
  <c r="AB76" i="3" s="1"/>
  <c r="AB26" i="3"/>
  <c r="AE27" i="3"/>
  <c r="AD30" i="23"/>
  <c r="AB30" i="23"/>
  <c r="AD40" i="23"/>
  <c r="AB40" i="23"/>
  <c r="AD59" i="23"/>
  <c r="AB59" i="23"/>
  <c r="AD57" i="23"/>
  <c r="AB57" i="23"/>
  <c r="AB11" i="23"/>
  <c r="AB79" i="23" s="1"/>
  <c r="AB20" i="23"/>
  <c r="AD34" i="23"/>
  <c r="AB34" i="23"/>
  <c r="AD44" i="23"/>
  <c r="AB44" i="23"/>
  <c r="AD55" i="23"/>
  <c r="AB55" i="23"/>
  <c r="AD11" i="23"/>
  <c r="AD79" i="23" s="1"/>
  <c r="AD19" i="23"/>
  <c r="AD20" i="23"/>
  <c r="AD21" i="23"/>
  <c r="AE21" i="23" s="1"/>
  <c r="AD22" i="23"/>
  <c r="AE22" i="23" s="1"/>
  <c r="AD23" i="23"/>
  <c r="AE23" i="23" s="1"/>
  <c r="AD24" i="23"/>
  <c r="AE24" i="23" s="1"/>
  <c r="AD25" i="23"/>
  <c r="AE25" i="23" s="1"/>
  <c r="AD26" i="23"/>
  <c r="AE26" i="23" s="1"/>
  <c r="AD27" i="23"/>
  <c r="AE27" i="23" s="1"/>
  <c r="AD28" i="23"/>
  <c r="AE28" i="23" s="1"/>
  <c r="AD29" i="23"/>
  <c r="AE29" i="23" s="1"/>
  <c r="AD32" i="23"/>
  <c r="AB32" i="23"/>
  <c r="AD37" i="23"/>
  <c r="AB37" i="23"/>
  <c r="AD42" i="23"/>
  <c r="AB42" i="23"/>
  <c r="AD53" i="23"/>
  <c r="AB53" i="23"/>
  <c r="AB61" i="23"/>
  <c r="AE61" i="23" s="1"/>
  <c r="AD16" i="23"/>
  <c r="AD11" i="22"/>
  <c r="AB14" i="22"/>
  <c r="AB15" i="22"/>
  <c r="AB19" i="22"/>
  <c r="AB21" i="22"/>
  <c r="AE21" i="22" s="1"/>
  <c r="AB23" i="22"/>
  <c r="AE23" i="22" s="1"/>
  <c r="AB25" i="22"/>
  <c r="AE25" i="22" s="1"/>
  <c r="AB39" i="22"/>
  <c r="AB41" i="22"/>
  <c r="AE41" i="22" s="1"/>
  <c r="AD14" i="22"/>
  <c r="AD34" i="22"/>
  <c r="AB12" i="20"/>
  <c r="AE12" i="20" s="1"/>
  <c r="AB18" i="20"/>
  <c r="AB20" i="20"/>
  <c r="AE20" i="20" s="1"/>
  <c r="M203" i="28"/>
  <c r="O203" i="28" s="1"/>
  <c r="AC79" i="20"/>
  <c r="L203" i="28" s="1"/>
  <c r="AD36" i="20"/>
  <c r="AE36" i="20" s="1"/>
  <c r="AC78" i="20"/>
  <c r="L202" i="28" s="1"/>
  <c r="M202" i="28"/>
  <c r="O202" i="28" s="1"/>
  <c r="B195" i="28"/>
  <c r="AD19" i="20"/>
  <c r="AB29" i="20"/>
  <c r="AD31" i="20"/>
  <c r="AE31" i="20" s="1"/>
  <c r="AD34" i="20"/>
  <c r="B194" i="28"/>
  <c r="T68" i="20"/>
  <c r="AD40" i="20"/>
  <c r="AD16" i="20"/>
  <c r="AE25" i="20"/>
  <c r="AB39" i="20"/>
  <c r="AB40" i="20"/>
  <c r="AB41" i="20"/>
  <c r="AE41" i="20" s="1"/>
  <c r="AD11" i="20"/>
  <c r="AD70" i="20" s="1"/>
  <c r="AD27" i="20"/>
  <c r="AD28" i="20"/>
  <c r="AD30" i="20"/>
  <c r="AD32" i="20"/>
  <c r="AE32" i="20" s="1"/>
  <c r="AD33" i="20"/>
  <c r="AD35" i="20"/>
  <c r="AE35" i="20" s="1"/>
  <c r="AD37" i="20"/>
  <c r="AE37" i="20" s="1"/>
  <c r="AB26" i="20"/>
  <c r="AB34" i="20"/>
  <c r="AB11" i="20"/>
  <c r="AB27" i="20"/>
  <c r="AA76" i="15"/>
  <c r="I168" i="28" s="1"/>
  <c r="AB14" i="19"/>
  <c r="AB94" i="19" s="1"/>
  <c r="AB42" i="19"/>
  <c r="AE42" i="19" s="1"/>
  <c r="AB45" i="19"/>
  <c r="AB47" i="19"/>
  <c r="AE47" i="19" s="1"/>
  <c r="AB56" i="19"/>
  <c r="AB58" i="19"/>
  <c r="AE58" i="19" s="1"/>
  <c r="AB60" i="19"/>
  <c r="AE60" i="19" s="1"/>
  <c r="AB62" i="19"/>
  <c r="AE62" i="19" s="1"/>
  <c r="AD56" i="19"/>
  <c r="AD33" i="19"/>
  <c r="AD97" i="19" s="1"/>
  <c r="AD17" i="15"/>
  <c r="AD15" i="15"/>
  <c r="AD21" i="15"/>
  <c r="AE21" i="15" s="1"/>
  <c r="AB22" i="15"/>
  <c r="AE22" i="15" s="1"/>
  <c r="AD23" i="15"/>
  <c r="AE23" i="15" s="1"/>
  <c r="AD38" i="15"/>
  <c r="AE38" i="15" s="1"/>
  <c r="AB39" i="15"/>
  <c r="AE39" i="15" s="1"/>
  <c r="AD40" i="15"/>
  <c r="AE40" i="15" s="1"/>
  <c r="AE43" i="15"/>
  <c r="B160" i="28"/>
  <c r="AD18" i="15"/>
  <c r="AD35" i="15"/>
  <c r="G166" i="28"/>
  <c r="AB36" i="15"/>
  <c r="AB14" i="15"/>
  <c r="G161" i="28"/>
  <c r="AB18" i="15"/>
  <c r="AB70" i="15" s="1"/>
  <c r="AD19" i="15"/>
  <c r="AE19" i="15" s="1"/>
  <c r="AE26" i="15"/>
  <c r="AB35" i="15"/>
  <c r="AD36" i="15"/>
  <c r="AE44" i="15"/>
  <c r="B159" i="28"/>
  <c r="T65" i="15"/>
  <c r="AB13" i="15"/>
  <c r="AD14" i="15"/>
  <c r="AD68" i="15" s="1"/>
  <c r="AD16" i="15"/>
  <c r="B163" i="28"/>
  <c r="AB28" i="15"/>
  <c r="AD28" i="15"/>
  <c r="AB31" i="15"/>
  <c r="AB34" i="15"/>
  <c r="AE41" i="15"/>
  <c r="AE42" i="15"/>
  <c r="AB20" i="15"/>
  <c r="AE20" i="15" s="1"/>
  <c r="AB25" i="15"/>
  <c r="AD29" i="15"/>
  <c r="AB29" i="15"/>
  <c r="AD37" i="15"/>
  <c r="AE37" i="15" s="1"/>
  <c r="AD11" i="15"/>
  <c r="AD67" i="15" s="1"/>
  <c r="AB11" i="15"/>
  <c r="AB67" i="15" s="1"/>
  <c r="AD30" i="15"/>
  <c r="AB30" i="15"/>
  <c r="AB24" i="15"/>
  <c r="AE24" i="15" s="1"/>
  <c r="AD27" i="15"/>
  <c r="AB27" i="15"/>
  <c r="G163" i="28"/>
  <c r="AD32" i="15"/>
  <c r="AB32" i="15"/>
  <c r="AB16" i="15"/>
  <c r="Y33" i="15"/>
  <c r="Y73" i="15" s="1"/>
  <c r="AE14" i="17"/>
  <c r="AD12" i="17"/>
  <c r="AD13" i="17"/>
  <c r="AD16" i="17"/>
  <c r="AD19" i="17"/>
  <c r="AD21" i="17"/>
  <c r="AE21" i="17" s="1"/>
  <c r="AD23" i="17"/>
  <c r="AE23" i="17" s="1"/>
  <c r="AD25" i="17"/>
  <c r="AE25" i="17" s="1"/>
  <c r="AD26" i="17"/>
  <c r="AD29" i="17"/>
  <c r="AD30" i="17"/>
  <c r="AD32" i="17"/>
  <c r="AD34" i="17"/>
  <c r="AE34" i="17" s="1"/>
  <c r="Y35" i="17"/>
  <c r="AD42" i="17"/>
  <c r="AD44" i="17"/>
  <c r="AE44" i="17" s="1"/>
  <c r="AD46" i="17"/>
  <c r="AE46" i="17" s="1"/>
  <c r="AB27" i="17"/>
  <c r="AB31" i="17"/>
  <c r="AB42" i="17"/>
  <c r="AA50" i="5"/>
  <c r="I36" i="28" s="1"/>
  <c r="AC89" i="11"/>
  <c r="L94" i="28" s="1"/>
  <c r="M94" i="28"/>
  <c r="O94" i="28" s="1"/>
  <c r="L244" i="28"/>
  <c r="J36" i="28"/>
  <c r="AA51" i="25"/>
  <c r="I249" i="28" s="1"/>
  <c r="AA61" i="24"/>
  <c r="I241" i="28" s="1"/>
  <c r="G241" i="28"/>
  <c r="AD24" i="16"/>
  <c r="AB24" i="16"/>
  <c r="AC51" i="25"/>
  <c r="L249" i="28" s="1"/>
  <c r="M249" i="28"/>
  <c r="O249" i="28" s="1"/>
  <c r="AD21" i="16"/>
  <c r="AB21" i="16"/>
  <c r="AC96" i="12"/>
  <c r="L106" i="28" s="1"/>
  <c r="M106" i="28"/>
  <c r="O106" i="28" s="1"/>
  <c r="T52" i="16"/>
  <c r="AD17" i="16"/>
  <c r="AB17" i="16"/>
  <c r="AB57" i="16" s="1"/>
  <c r="AD30" i="16"/>
  <c r="AB30" i="16"/>
  <c r="AB37" i="16"/>
  <c r="AD37" i="16"/>
  <c r="AB39" i="16"/>
  <c r="AD39" i="16"/>
  <c r="AB41" i="16"/>
  <c r="AD41" i="16"/>
  <c r="AB43" i="16"/>
  <c r="AD43" i="16"/>
  <c r="AB45" i="16"/>
  <c r="AD45" i="16"/>
  <c r="AB47" i="16"/>
  <c r="AD47" i="16"/>
  <c r="AB49" i="16"/>
  <c r="AD49" i="16"/>
  <c r="B138" i="28"/>
  <c r="AD27" i="16"/>
  <c r="AB27" i="16"/>
  <c r="G238" i="28"/>
  <c r="K241" i="28"/>
  <c r="AC50" i="5"/>
  <c r="L36" i="28" s="1"/>
  <c r="AA64" i="24"/>
  <c r="I244" i="28" s="1"/>
  <c r="J244" i="28"/>
  <c r="K244" i="28" s="1"/>
  <c r="AA56" i="16"/>
  <c r="I140" i="28" s="1"/>
  <c r="G140" i="28"/>
  <c r="G237" i="28"/>
  <c r="M208" i="28"/>
  <c r="O208" i="28" s="1"/>
  <c r="AC47" i="5"/>
  <c r="L33" i="28" s="1"/>
  <c r="AC63" i="8"/>
  <c r="L62" i="28" s="1"/>
  <c r="AC56" i="16"/>
  <c r="L140" i="28" s="1"/>
  <c r="AC59" i="6"/>
  <c r="L42" i="28" s="1"/>
  <c r="AA89" i="11"/>
  <c r="I94" i="28" s="1"/>
  <c r="K42" i="28"/>
  <c r="AA47" i="5"/>
  <c r="I33" i="28" s="1"/>
  <c r="AA63" i="8"/>
  <c r="I62" i="28" s="1"/>
  <c r="AA96" i="12"/>
  <c r="I106" i="28" s="1"/>
  <c r="G61" i="28"/>
  <c r="M62" i="28"/>
  <c r="O62" i="28" s="1"/>
  <c r="M36" i="28"/>
  <c r="O36" i="28" s="1"/>
  <c r="K140" i="28"/>
  <c r="G26" i="28"/>
  <c r="AA59" i="6"/>
  <c r="I42" i="28" s="1"/>
  <c r="G134" i="28"/>
  <c r="L241" i="28"/>
  <c r="AB75" i="15" l="1"/>
  <c r="AD48" i="5"/>
  <c r="M34" i="28" s="1"/>
  <c r="O34" i="28" s="1"/>
  <c r="AD75" i="15"/>
  <c r="AB72" i="15"/>
  <c r="AD72" i="22"/>
  <c r="AB74" i="10"/>
  <c r="AB89" i="9"/>
  <c r="AB85" i="9"/>
  <c r="AD92" i="9"/>
  <c r="AB83" i="23"/>
  <c r="AD98" i="19"/>
  <c r="AB70" i="20"/>
  <c r="AD57" i="16"/>
  <c r="M101" i="28"/>
  <c r="O101" i="28" s="1"/>
  <c r="AB69" i="8"/>
  <c r="AB64" i="8"/>
  <c r="AB68" i="8"/>
  <c r="AD67" i="7"/>
  <c r="AA66" i="7"/>
  <c r="I51" i="28" s="1"/>
  <c r="M56" i="28"/>
  <c r="O56" i="28" s="1"/>
  <c r="J51" i="28"/>
  <c r="AD80" i="3"/>
  <c r="M14" i="28" s="1"/>
  <c r="O14" i="28" s="1"/>
  <c r="K207" i="28"/>
  <c r="AC66" i="21"/>
  <c r="L207" i="28" s="1"/>
  <c r="AE26" i="17"/>
  <c r="AD82" i="17"/>
  <c r="M152" i="28" s="1"/>
  <c r="O152" i="28" s="1"/>
  <c r="AE25" i="15"/>
  <c r="AE71" i="15" s="1"/>
  <c r="AB71" i="15"/>
  <c r="AE34" i="15"/>
  <c r="AE74" i="15" s="1"/>
  <c r="AB74" i="15"/>
  <c r="AA74" i="15" s="1"/>
  <c r="I166" i="28" s="1"/>
  <c r="AE15" i="22"/>
  <c r="AE74" i="22" s="1"/>
  <c r="AB74" i="22"/>
  <c r="AA74" i="22" s="1"/>
  <c r="AE30" i="13"/>
  <c r="AB82" i="13"/>
  <c r="AD93" i="19"/>
  <c r="AC93" i="19" s="1"/>
  <c r="L182" i="28" s="1"/>
  <c r="AD81" i="17"/>
  <c r="AC81" i="17" s="1"/>
  <c r="J78" i="28"/>
  <c r="AB92" i="9"/>
  <c r="J79" i="28" s="1"/>
  <c r="AE11" i="7"/>
  <c r="AB64" i="7"/>
  <c r="J49" i="28" s="1"/>
  <c r="AD61" i="16"/>
  <c r="M145" i="28" s="1"/>
  <c r="O145" i="28" s="1"/>
  <c r="AE30" i="17"/>
  <c r="AE13" i="17"/>
  <c r="AE79" i="17" s="1"/>
  <c r="AD79" i="17"/>
  <c r="AC79" i="17" s="1"/>
  <c r="L149" i="28" s="1"/>
  <c r="AD72" i="15"/>
  <c r="AE13" i="15"/>
  <c r="AB68" i="15"/>
  <c r="AE17" i="15"/>
  <c r="AD70" i="15"/>
  <c r="AE19" i="22"/>
  <c r="AB75" i="22"/>
  <c r="AA75" i="22" s="1"/>
  <c r="AE19" i="23"/>
  <c r="AD82" i="23"/>
  <c r="AC82" i="23" s="1"/>
  <c r="AE55" i="19"/>
  <c r="AD101" i="19"/>
  <c r="AC101" i="19" s="1"/>
  <c r="L190" i="28" s="1"/>
  <c r="AD54" i="16"/>
  <c r="AE15" i="13"/>
  <c r="AB79" i="13"/>
  <c r="AE20" i="13"/>
  <c r="AB80" i="13"/>
  <c r="AE13" i="22"/>
  <c r="AD73" i="22"/>
  <c r="AC73" i="22" s="1"/>
  <c r="L217" i="28" s="1"/>
  <c r="AB80" i="18"/>
  <c r="AE60" i="21"/>
  <c r="AE22" i="16"/>
  <c r="AB58" i="16"/>
  <c r="AE40" i="25"/>
  <c r="AD58" i="25"/>
  <c r="AC58" i="25" s="1"/>
  <c r="L256" i="28" s="1"/>
  <c r="AB84" i="23"/>
  <c r="AA84" i="23" s="1"/>
  <c r="AD87" i="14"/>
  <c r="M135" i="28" s="1"/>
  <c r="O135" i="28" s="1"/>
  <c r="AD84" i="14"/>
  <c r="AD88" i="9"/>
  <c r="M75" i="28" s="1"/>
  <c r="O75" i="28" s="1"/>
  <c r="AD61" i="8"/>
  <c r="M60" i="28" s="1"/>
  <c r="O60" i="28" s="1"/>
  <c r="AE46" i="21"/>
  <c r="AD83" i="14"/>
  <c r="AE36" i="17"/>
  <c r="AB85" i="17"/>
  <c r="AE28" i="17"/>
  <c r="AD83" i="17"/>
  <c r="AC83" i="17" s="1"/>
  <c r="AE13" i="23"/>
  <c r="AE80" i="23" s="1"/>
  <c r="AB80" i="23"/>
  <c r="AB57" i="24"/>
  <c r="J237" i="28" s="1"/>
  <c r="AE30" i="24"/>
  <c r="AE62" i="24" s="1"/>
  <c r="AB62" i="24"/>
  <c r="AD86" i="17"/>
  <c r="AC86" i="17" s="1"/>
  <c r="L156" i="28" s="1"/>
  <c r="AD74" i="22"/>
  <c r="M218" i="28" s="1"/>
  <c r="O218" i="28" s="1"/>
  <c r="AD78" i="17"/>
  <c r="AD86" i="23"/>
  <c r="AB86" i="17"/>
  <c r="AD59" i="16"/>
  <c r="Y83" i="13"/>
  <c r="G122" i="28" s="1"/>
  <c r="AD59" i="24"/>
  <c r="AD100" i="19"/>
  <c r="AC100" i="19" s="1"/>
  <c r="L189" i="28" s="1"/>
  <c r="AB83" i="17"/>
  <c r="AD80" i="13"/>
  <c r="M119" i="28" s="1"/>
  <c r="O119" i="28" s="1"/>
  <c r="AD68" i="7"/>
  <c r="M53" i="28" s="1"/>
  <c r="O53" i="28" s="1"/>
  <c r="AB97" i="19"/>
  <c r="AB87" i="14"/>
  <c r="AB62" i="8"/>
  <c r="AD79" i="13"/>
  <c r="M118" i="28" s="1"/>
  <c r="O118" i="28" s="1"/>
  <c r="AB86" i="9"/>
  <c r="AD83" i="23"/>
  <c r="AC83" i="23" s="1"/>
  <c r="L230" i="28" s="1"/>
  <c r="AB98" i="19"/>
  <c r="AE13" i="16"/>
  <c r="AD55" i="16"/>
  <c r="AC55" i="16" s="1"/>
  <c r="L139" i="28" s="1"/>
  <c r="AE39" i="13"/>
  <c r="AE84" i="13" s="1"/>
  <c r="AD84" i="13"/>
  <c r="AC84" i="13" s="1"/>
  <c r="L123" i="28" s="1"/>
  <c r="AB78" i="13"/>
  <c r="AE44" i="22"/>
  <c r="AB79" i="22"/>
  <c r="AE50" i="19"/>
  <c r="AB100" i="19"/>
  <c r="AE44" i="19"/>
  <c r="AE21" i="19"/>
  <c r="AB96" i="19"/>
  <c r="AE28" i="22"/>
  <c r="AB76" i="22"/>
  <c r="AE43" i="8"/>
  <c r="AD69" i="8"/>
  <c r="AE29" i="8"/>
  <c r="AD66" i="8"/>
  <c r="M65" i="28" s="1"/>
  <c r="O65" i="28" s="1"/>
  <c r="AB56" i="25"/>
  <c r="J254" i="28" s="1"/>
  <c r="AB65" i="24"/>
  <c r="AE53" i="21"/>
  <c r="M139" i="28"/>
  <c r="O139" i="28" s="1"/>
  <c r="J123" i="28"/>
  <c r="AB85" i="13"/>
  <c r="AE35" i="21"/>
  <c r="AD65" i="7"/>
  <c r="M50" i="28" s="1"/>
  <c r="O50" i="28" s="1"/>
  <c r="AD80" i="14"/>
  <c r="M128" i="28" s="1"/>
  <c r="O128" i="28" s="1"/>
  <c r="AB81" i="17"/>
  <c r="J151" i="28" s="1"/>
  <c r="AD89" i="9"/>
  <c r="M76" i="28" s="1"/>
  <c r="M57" i="28"/>
  <c r="O57" i="28" s="1"/>
  <c r="AD66" i="7"/>
  <c r="AE35" i="9"/>
  <c r="AE21" i="9"/>
  <c r="AB87" i="9"/>
  <c r="AE42" i="9"/>
  <c r="AE91" i="9" s="1"/>
  <c r="AD91" i="9"/>
  <c r="M78" i="28" s="1"/>
  <c r="O78" i="28" s="1"/>
  <c r="AE36" i="16"/>
  <c r="AB61" i="16"/>
  <c r="AE52" i="23"/>
  <c r="AD87" i="23"/>
  <c r="AC87" i="23" s="1"/>
  <c r="M129" i="28"/>
  <c r="O129" i="28" s="1"/>
  <c r="AB59" i="24"/>
  <c r="AB75" i="20"/>
  <c r="AD60" i="24"/>
  <c r="AD75" i="22"/>
  <c r="AC75" i="22" s="1"/>
  <c r="L219" i="28" s="1"/>
  <c r="AB73" i="22"/>
  <c r="AA73" i="22" s="1"/>
  <c r="AD82" i="13"/>
  <c r="M121" i="28" s="1"/>
  <c r="O121" i="28" s="1"/>
  <c r="AB65" i="8"/>
  <c r="AD64" i="7"/>
  <c r="M49" i="28" s="1"/>
  <c r="O49" i="28" s="1"/>
  <c r="AD96" i="19"/>
  <c r="M185" i="28" s="1"/>
  <c r="O185" i="28" s="1"/>
  <c r="AB66" i="8"/>
  <c r="AD77" i="22"/>
  <c r="AC77" i="22" s="1"/>
  <c r="Y85" i="14"/>
  <c r="G133" i="28" s="1"/>
  <c r="AD76" i="22"/>
  <c r="AB101" i="19"/>
  <c r="AB82" i="17"/>
  <c r="AD81" i="13"/>
  <c r="Y70" i="7"/>
  <c r="G55" i="28" s="1"/>
  <c r="AE28" i="16"/>
  <c r="AE25" i="16"/>
  <c r="AB59" i="16"/>
  <c r="AE33" i="22"/>
  <c r="AB77" i="22"/>
  <c r="J221" i="28" s="1"/>
  <c r="J189" i="28"/>
  <c r="AE40" i="8"/>
  <c r="AD68" i="8"/>
  <c r="AB83" i="14"/>
  <c r="AE33" i="7"/>
  <c r="AB69" i="7"/>
  <c r="J54" i="28" s="1"/>
  <c r="AE39" i="23"/>
  <c r="AE21" i="24"/>
  <c r="AB60" i="24"/>
  <c r="AE15" i="15"/>
  <c r="AE69" i="15" s="1"/>
  <c r="AD69" i="15"/>
  <c r="AC69" i="15" s="1"/>
  <c r="L161" i="28" s="1"/>
  <c r="G144" i="28"/>
  <c r="AE26" i="13"/>
  <c r="AB81" i="13"/>
  <c r="AE38" i="22"/>
  <c r="AE32" i="8"/>
  <c r="AE13" i="8"/>
  <c r="AD62" i="8"/>
  <c r="M61" i="28" s="1"/>
  <c r="O61" i="28" s="1"/>
  <c r="AE24" i="8"/>
  <c r="AD65" i="8"/>
  <c r="M64" i="28" s="1"/>
  <c r="O64" i="28" s="1"/>
  <c r="AE11" i="17"/>
  <c r="AB78" i="17"/>
  <c r="AD84" i="23"/>
  <c r="AC84" i="23" s="1"/>
  <c r="L231" i="28" s="1"/>
  <c r="AD65" i="24"/>
  <c r="AE31" i="14"/>
  <c r="J128" i="28"/>
  <c r="AB81" i="14"/>
  <c r="AB88" i="9"/>
  <c r="J75" i="28" s="1"/>
  <c r="AB61" i="8"/>
  <c r="AA61" i="8" s="1"/>
  <c r="I60" i="28" s="1"/>
  <c r="AB67" i="7"/>
  <c r="J52" i="28" s="1"/>
  <c r="AD45" i="5"/>
  <c r="AE58" i="7"/>
  <c r="AE72" i="7" s="1"/>
  <c r="AB72" i="7"/>
  <c r="AE45" i="7"/>
  <c r="AE71" i="7" s="1"/>
  <c r="AB71" i="7"/>
  <c r="M72" i="28"/>
  <c r="O72" i="28" s="1"/>
  <c r="AD86" i="9"/>
  <c r="AE36" i="14"/>
  <c r="AE86" i="14" s="1"/>
  <c r="AB86" i="14"/>
  <c r="J134" i="28" s="1"/>
  <c r="AE18" i="14"/>
  <c r="AB82" i="14"/>
  <c r="AE46" i="23"/>
  <c r="AB86" i="23"/>
  <c r="AE11" i="14"/>
  <c r="AE79" i="14" s="1"/>
  <c r="AD79" i="14"/>
  <c r="M127" i="28" s="1"/>
  <c r="O127" i="28" s="1"/>
  <c r="AE15" i="23"/>
  <c r="AD81" i="23"/>
  <c r="AC81" i="23" s="1"/>
  <c r="AB87" i="23"/>
  <c r="AA87" i="23" s="1"/>
  <c r="AB81" i="23"/>
  <c r="J228" i="28" s="1"/>
  <c r="AD79" i="22"/>
  <c r="AC79" i="22" s="1"/>
  <c r="L223" i="28" s="1"/>
  <c r="AD58" i="16"/>
  <c r="M142" i="28" s="1"/>
  <c r="O142" i="28" s="1"/>
  <c r="AD69" i="7"/>
  <c r="M54" i="28" s="1"/>
  <c r="O54" i="28" s="1"/>
  <c r="AB82" i="23"/>
  <c r="AA82" i="23" s="1"/>
  <c r="AB55" i="16"/>
  <c r="J139" i="28" s="1"/>
  <c r="AB79" i="17"/>
  <c r="AD78" i="13"/>
  <c r="M117" i="28" s="1"/>
  <c r="O117" i="28" s="1"/>
  <c r="AD82" i="14"/>
  <c r="Y90" i="9"/>
  <c r="G77" i="28" s="1"/>
  <c r="AD87" i="9"/>
  <c r="M74" i="28" s="1"/>
  <c r="O74" i="28" s="1"/>
  <c r="Y78" i="22"/>
  <c r="G222" i="28" s="1"/>
  <c r="AD85" i="17"/>
  <c r="M155" i="28" s="1"/>
  <c r="O155" i="28" s="1"/>
  <c r="AB68" i="7"/>
  <c r="J53" i="28" s="1"/>
  <c r="AE26" i="20"/>
  <c r="AB74" i="20"/>
  <c r="AE13" i="20"/>
  <c r="AB71" i="20"/>
  <c r="AA71" i="20" s="1"/>
  <c r="I195" i="28" s="1"/>
  <c r="AD71" i="20"/>
  <c r="M195" i="28" s="1"/>
  <c r="O195" i="28" s="1"/>
  <c r="AE28" i="20"/>
  <c r="AD75" i="20"/>
  <c r="M199" i="28" s="1"/>
  <c r="O199" i="28" s="1"/>
  <c r="AD77" i="20"/>
  <c r="AC77" i="20" s="1"/>
  <c r="L201" i="28" s="1"/>
  <c r="AD74" i="20"/>
  <c r="AC74" i="20" s="1"/>
  <c r="L198" i="28" s="1"/>
  <c r="AE18" i="20"/>
  <c r="AB73" i="20"/>
  <c r="AA73" i="20" s="1"/>
  <c r="AE33" i="20"/>
  <c r="AE39" i="20"/>
  <c r="AB77" i="20"/>
  <c r="AA77" i="20" s="1"/>
  <c r="I201" i="28" s="1"/>
  <c r="AE15" i="20"/>
  <c r="AD72" i="20"/>
  <c r="M196" i="28" s="1"/>
  <c r="O196" i="28" s="1"/>
  <c r="AB72" i="20"/>
  <c r="J196" i="28" s="1"/>
  <c r="AD73" i="20"/>
  <c r="AC73" i="20" s="1"/>
  <c r="L197" i="28" s="1"/>
  <c r="AD79" i="10"/>
  <c r="AB81" i="10"/>
  <c r="AE45" i="10"/>
  <c r="AD81" i="10"/>
  <c r="M89" i="28" s="1"/>
  <c r="O89" i="28" s="1"/>
  <c r="Y80" i="10"/>
  <c r="G88" i="28" s="1"/>
  <c r="AE35" i="10"/>
  <c r="AB79" i="10"/>
  <c r="AB77" i="10"/>
  <c r="AD78" i="10"/>
  <c r="AD77" i="10"/>
  <c r="M85" i="28" s="1"/>
  <c r="O85" i="28" s="1"/>
  <c r="AE28" i="10"/>
  <c r="AB78" i="10"/>
  <c r="AB75" i="10"/>
  <c r="J83" i="28" s="1"/>
  <c r="AD74" i="10"/>
  <c r="M82" i="28" s="1"/>
  <c r="O82" i="28" s="1"/>
  <c r="O20" i="28"/>
  <c r="O275" i="28" s="1"/>
  <c r="M275" i="28"/>
  <c r="B276" i="28"/>
  <c r="G276" i="28"/>
  <c r="B277" i="28"/>
  <c r="G270" i="28"/>
  <c r="O11" i="28"/>
  <c r="B270" i="28"/>
  <c r="B272" i="28"/>
  <c r="B268" i="28"/>
  <c r="B269" i="28"/>
  <c r="G268" i="28"/>
  <c r="B267" i="28"/>
  <c r="O12" i="28"/>
  <c r="G269" i="28"/>
  <c r="B271" i="28"/>
  <c r="B266" i="28"/>
  <c r="G265" i="28"/>
  <c r="G266" i="28"/>
  <c r="B265" i="28"/>
  <c r="G274" i="28"/>
  <c r="B274" i="28"/>
  <c r="G278" i="28"/>
  <c r="G272" i="28"/>
  <c r="O24" i="28"/>
  <c r="B280" i="28"/>
  <c r="B273" i="28"/>
  <c r="B279" i="28"/>
  <c r="B278" i="28"/>
  <c r="AB58" i="24"/>
  <c r="AA58" i="24" s="1"/>
  <c r="I238" i="28" s="1"/>
  <c r="AE13" i="5"/>
  <c r="AD46" i="5"/>
  <c r="M32" i="28" s="1"/>
  <c r="O32" i="28" s="1"/>
  <c r="AB48" i="5"/>
  <c r="K33" i="28"/>
  <c r="AE34" i="5"/>
  <c r="AB52" i="5"/>
  <c r="AE48" i="5"/>
  <c r="AD52" i="5"/>
  <c r="M38" i="28" s="1"/>
  <c r="O38" i="28" s="1"/>
  <c r="AE49" i="5"/>
  <c r="AB46" i="5"/>
  <c r="AD94" i="12"/>
  <c r="AD97" i="12"/>
  <c r="AC97" i="12" s="1"/>
  <c r="L107" i="28" s="1"/>
  <c r="AB97" i="12"/>
  <c r="AD99" i="12"/>
  <c r="M109" i="28" s="1"/>
  <c r="O109" i="28" s="1"/>
  <c r="M111" i="28"/>
  <c r="O111" i="28" s="1"/>
  <c r="AD102" i="12"/>
  <c r="AE43" i="12"/>
  <c r="AE101" i="12" s="1"/>
  <c r="AB101" i="12"/>
  <c r="J111" i="28" s="1"/>
  <c r="AB95" i="12"/>
  <c r="J105" i="28" s="1"/>
  <c r="AB99" i="12"/>
  <c r="AA99" i="12" s="1"/>
  <c r="I109" i="28" s="1"/>
  <c r="AE37" i="12"/>
  <c r="AE27" i="12"/>
  <c r="AE98" i="12" s="1"/>
  <c r="AB98" i="12"/>
  <c r="AD103" i="12"/>
  <c r="M113" i="28" s="1"/>
  <c r="O113" i="28" s="1"/>
  <c r="AE65" i="12"/>
  <c r="AB103" i="12"/>
  <c r="AB102" i="12"/>
  <c r="AE13" i="12"/>
  <c r="AD95" i="12"/>
  <c r="M105" i="28" s="1"/>
  <c r="O105" i="28" s="1"/>
  <c r="AE26" i="11"/>
  <c r="AD91" i="11"/>
  <c r="M96" i="28" s="1"/>
  <c r="O96" i="28" s="1"/>
  <c r="AE30" i="11"/>
  <c r="AE92" i="11" s="1"/>
  <c r="AD92" i="11"/>
  <c r="AB95" i="11"/>
  <c r="AE18" i="11"/>
  <c r="AB90" i="11"/>
  <c r="J95" i="28" s="1"/>
  <c r="AD90" i="11"/>
  <c r="M95" i="28" s="1"/>
  <c r="O95" i="28" s="1"/>
  <c r="AD88" i="11"/>
  <c r="AC88" i="11" s="1"/>
  <c r="L93" i="28" s="1"/>
  <c r="AE45" i="11"/>
  <c r="AD95" i="11"/>
  <c r="AE43" i="11"/>
  <c r="AD94" i="11"/>
  <c r="M99" i="28" s="1"/>
  <c r="O99" i="28" s="1"/>
  <c r="AE36" i="11"/>
  <c r="AB94" i="11"/>
  <c r="AB91" i="11"/>
  <c r="AB92" i="11"/>
  <c r="J97" i="28" s="1"/>
  <c r="Y93" i="11"/>
  <c r="G98" i="28" s="1"/>
  <c r="T20" i="26"/>
  <c r="U20" i="26" s="1"/>
  <c r="AE12" i="19"/>
  <c r="AE15" i="17"/>
  <c r="AA86" i="17"/>
  <c r="AE57" i="13"/>
  <c r="AE51" i="13"/>
  <c r="AE12" i="12"/>
  <c r="AE11" i="9"/>
  <c r="AE84" i="9" s="1"/>
  <c r="AE38" i="7"/>
  <c r="AE12" i="7"/>
  <c r="J242" i="28"/>
  <c r="I33" i="1"/>
  <c r="AE29" i="18"/>
  <c r="AE35" i="18"/>
  <c r="AD81" i="18"/>
  <c r="AD80" i="18"/>
  <c r="AC80" i="18" s="1"/>
  <c r="L176" i="28" s="1"/>
  <c r="AD82" i="18"/>
  <c r="AC82" i="18" s="1"/>
  <c r="L178" i="28" s="1"/>
  <c r="AD76" i="18"/>
  <c r="M172" i="28" s="1"/>
  <c r="O172" i="28" s="1"/>
  <c r="AB79" i="18"/>
  <c r="AE39" i="18"/>
  <c r="AB82" i="18"/>
  <c r="AD79" i="18"/>
  <c r="M175" i="28" s="1"/>
  <c r="O175" i="28" s="1"/>
  <c r="AE20" i="18"/>
  <c r="AB78" i="18"/>
  <c r="AD77" i="18"/>
  <c r="M173" i="28" s="1"/>
  <c r="O173" i="28" s="1"/>
  <c r="AB81" i="18"/>
  <c r="AB83" i="18"/>
  <c r="AE33" i="18"/>
  <c r="AD83" i="18"/>
  <c r="AD78" i="18"/>
  <c r="T16" i="26"/>
  <c r="U16" i="26" s="1"/>
  <c r="T15" i="26"/>
  <c r="U15" i="26" s="1"/>
  <c r="T19" i="26"/>
  <c r="U19" i="26" s="1"/>
  <c r="T48" i="26"/>
  <c r="U48" i="26" s="1"/>
  <c r="T27" i="26"/>
  <c r="U27" i="26" s="1"/>
  <c r="T32" i="26"/>
  <c r="U32" i="26" s="1"/>
  <c r="T35" i="26"/>
  <c r="U35" i="26" s="1"/>
  <c r="AA40" i="26"/>
  <c r="AB40" i="26" s="1"/>
  <c r="AA26" i="26"/>
  <c r="AB26" i="26" s="1"/>
  <c r="AA13" i="26"/>
  <c r="AB13" i="26" s="1"/>
  <c r="AA33" i="26"/>
  <c r="AB33" i="26" s="1"/>
  <c r="AA34" i="26"/>
  <c r="AB34" i="26" s="1"/>
  <c r="AB45" i="26"/>
  <c r="AA30" i="26"/>
  <c r="AB30" i="26" s="1"/>
  <c r="AB47" i="26"/>
  <c r="AA35" i="26"/>
  <c r="AB35" i="26" s="1"/>
  <c r="AA15" i="26"/>
  <c r="AB15" i="26" s="1"/>
  <c r="AB41" i="26"/>
  <c r="AA28" i="26"/>
  <c r="AB28" i="26" s="1"/>
  <c r="AB46" i="26"/>
  <c r="L259" i="28"/>
  <c r="AA38" i="26"/>
  <c r="AB38" i="26" s="1"/>
  <c r="AA25" i="26"/>
  <c r="AB25" i="26" s="1"/>
  <c r="AB44" i="26"/>
  <c r="AA32" i="26"/>
  <c r="AB32" i="26" s="1"/>
  <c r="AB49" i="26"/>
  <c r="AA37" i="26"/>
  <c r="AB37" i="26" s="1"/>
  <c r="AA21" i="26"/>
  <c r="AB21" i="26" s="1"/>
  <c r="AB43" i="26"/>
  <c r="AA31" i="26"/>
  <c r="AB31" i="26" s="1"/>
  <c r="AB48" i="26"/>
  <c r="AA36" i="26"/>
  <c r="AB36" i="26" s="1"/>
  <c r="AA19" i="26"/>
  <c r="AB19" i="26" s="1"/>
  <c r="AD76" i="3"/>
  <c r="M10" i="28" s="1"/>
  <c r="AD74" i="3"/>
  <c r="C8" i="27" s="1"/>
  <c r="AC60" i="24"/>
  <c r="L240" i="28" s="1"/>
  <c r="AC63" i="24"/>
  <c r="L243" i="28" s="1"/>
  <c r="AE14" i="24"/>
  <c r="AE58" i="24" s="1"/>
  <c r="AE56" i="23"/>
  <c r="AE41" i="23"/>
  <c r="AE36" i="23"/>
  <c r="AE37" i="17"/>
  <c r="AE29" i="16"/>
  <c r="AE17" i="14"/>
  <c r="Y75" i="13"/>
  <c r="I19" i="1" s="1"/>
  <c r="Y59" i="8"/>
  <c r="I14" i="1" s="1"/>
  <c r="G66" i="28"/>
  <c r="AA85" i="17"/>
  <c r="I155" i="28" s="1"/>
  <c r="AE31" i="23"/>
  <c r="M227" i="28"/>
  <c r="O227" i="28" s="1"/>
  <c r="AE34" i="23"/>
  <c r="AE16" i="9"/>
  <c r="AE31" i="9"/>
  <c r="AE54" i="7"/>
  <c r="AE22" i="24"/>
  <c r="J239" i="28"/>
  <c r="AE24" i="24"/>
  <c r="U34" i="26"/>
  <c r="AE32" i="14"/>
  <c r="AE36" i="9"/>
  <c r="AE28" i="11"/>
  <c r="M97" i="28"/>
  <c r="O97" i="28" s="1"/>
  <c r="AE29" i="11"/>
  <c r="AE19" i="11"/>
  <c r="AE23" i="9"/>
  <c r="G200" i="28"/>
  <c r="Y68" i="20"/>
  <c r="I26" i="1" s="1"/>
  <c r="AE32" i="3"/>
  <c r="AE31" i="3"/>
  <c r="AE33" i="3"/>
  <c r="AB81" i="3"/>
  <c r="AE30" i="3"/>
  <c r="AE18" i="3"/>
  <c r="AE40" i="3"/>
  <c r="AB84" i="3"/>
  <c r="AA84" i="3" s="1"/>
  <c r="I18" i="28" s="1"/>
  <c r="AE46" i="3"/>
  <c r="AB85" i="3"/>
  <c r="AB83" i="3"/>
  <c r="AB78" i="3"/>
  <c r="AA78" i="3" s="1"/>
  <c r="I12" i="28" s="1"/>
  <c r="AB79" i="3"/>
  <c r="AB80" i="3"/>
  <c r="J14" i="28" s="1"/>
  <c r="AB77" i="3"/>
  <c r="J11" i="28" s="1"/>
  <c r="Y82" i="3"/>
  <c r="G16" i="28" s="1"/>
  <c r="AE50" i="3"/>
  <c r="AB86" i="3"/>
  <c r="AA86" i="3" s="1"/>
  <c r="I20" i="28" s="1"/>
  <c r="AD60" i="6"/>
  <c r="M43" i="28" s="1"/>
  <c r="O43" i="28" s="1"/>
  <c r="AD62" i="6"/>
  <c r="M45" i="28" s="1"/>
  <c r="O45" i="28" s="1"/>
  <c r="AD63" i="6"/>
  <c r="M46" i="28" s="1"/>
  <c r="O46" i="28" s="1"/>
  <c r="J41" i="28"/>
  <c r="K41" i="28" s="1"/>
  <c r="AD61" i="6"/>
  <c r="AC61" i="6" s="1"/>
  <c r="L44" i="28" s="1"/>
  <c r="AE11" i="6"/>
  <c r="AE58" i="6" s="1"/>
  <c r="AD60" i="4"/>
  <c r="M27" i="28" s="1"/>
  <c r="AE59" i="4"/>
  <c r="AD58" i="4"/>
  <c r="M25" i="28" s="1"/>
  <c r="AE57" i="4"/>
  <c r="AD61" i="4"/>
  <c r="AC61" i="4" s="1"/>
  <c r="L28" i="28" s="1"/>
  <c r="AB57" i="4"/>
  <c r="J24" i="28" s="1"/>
  <c r="AE47" i="4"/>
  <c r="AE61" i="4" s="1"/>
  <c r="AD54" i="4"/>
  <c r="C9" i="27" s="1"/>
  <c r="AE47" i="24"/>
  <c r="AE43" i="24"/>
  <c r="AE33" i="24"/>
  <c r="AE63" i="24" s="1"/>
  <c r="M242" i="28"/>
  <c r="O242" i="28" s="1"/>
  <c r="AC62" i="24"/>
  <c r="L242" i="28" s="1"/>
  <c r="M239" i="28"/>
  <c r="O239" i="28" s="1"/>
  <c r="AC59" i="24"/>
  <c r="L239" i="28" s="1"/>
  <c r="AA86" i="14"/>
  <c r="I134" i="28" s="1"/>
  <c r="AE29" i="17"/>
  <c r="AE15" i="14"/>
  <c r="AE81" i="14" s="1"/>
  <c r="AE29" i="14"/>
  <c r="J131" i="28"/>
  <c r="Y77" i="14"/>
  <c r="I20" i="1" s="1"/>
  <c r="J127" i="28"/>
  <c r="AE73" i="14"/>
  <c r="AE65" i="14"/>
  <c r="AE62" i="13"/>
  <c r="AE63" i="12"/>
  <c r="AE37" i="11"/>
  <c r="AD44" i="10"/>
  <c r="AD80" i="10" s="1"/>
  <c r="AB44" i="10"/>
  <c r="AB80" i="10" s="1"/>
  <c r="AE79" i="9"/>
  <c r="AE73" i="9"/>
  <c r="M79" i="28"/>
  <c r="O79" i="28" s="1"/>
  <c r="AE67" i="9"/>
  <c r="AE69" i="9"/>
  <c r="J73" i="28"/>
  <c r="AB39" i="8"/>
  <c r="AB59" i="8" s="1"/>
  <c r="B13" i="27" s="1"/>
  <c r="AD39" i="8"/>
  <c r="AD67" i="8" s="1"/>
  <c r="AE36" i="7"/>
  <c r="AD79" i="3"/>
  <c r="AE52" i="18"/>
  <c r="AE30" i="18"/>
  <c r="AB73" i="18"/>
  <c r="B23" i="27" s="1"/>
  <c r="AE60" i="18"/>
  <c r="AA81" i="23"/>
  <c r="I228" i="28" s="1"/>
  <c r="AA80" i="23"/>
  <c r="I227" i="28" s="1"/>
  <c r="AE30" i="23"/>
  <c r="J233" i="28"/>
  <c r="AB43" i="22"/>
  <c r="AB78" i="22" s="1"/>
  <c r="AD43" i="22"/>
  <c r="AD78" i="22" s="1"/>
  <c r="AE16" i="19"/>
  <c r="AE95" i="19" s="1"/>
  <c r="Y65" i="15"/>
  <c r="I23" i="1" s="1"/>
  <c r="J148" i="28"/>
  <c r="J150" i="28"/>
  <c r="AE47" i="17"/>
  <c r="AE14" i="16"/>
  <c r="AD35" i="16"/>
  <c r="AD60" i="16" s="1"/>
  <c r="AB35" i="16"/>
  <c r="AB60" i="16" s="1"/>
  <c r="Y52" i="16"/>
  <c r="I21" i="1" s="1"/>
  <c r="AC57" i="16"/>
  <c r="L141" i="28" s="1"/>
  <c r="AE11" i="16"/>
  <c r="AE54" i="16" s="1"/>
  <c r="J130" i="28"/>
  <c r="J135" i="28"/>
  <c r="AE28" i="14"/>
  <c r="AE53" i="14"/>
  <c r="AE19" i="14"/>
  <c r="AE60" i="14"/>
  <c r="AE30" i="14"/>
  <c r="AE21" i="13"/>
  <c r="AE27" i="13"/>
  <c r="AB38" i="13"/>
  <c r="AB83" i="13" s="1"/>
  <c r="AD38" i="13"/>
  <c r="AD75" i="13" s="1"/>
  <c r="C18" i="27" s="1"/>
  <c r="AE59" i="13"/>
  <c r="AE56" i="13"/>
  <c r="AE66" i="13"/>
  <c r="AE14" i="12"/>
  <c r="M108" i="28"/>
  <c r="O108" i="28" s="1"/>
  <c r="AE48" i="12"/>
  <c r="AE60" i="11"/>
  <c r="AE44" i="11"/>
  <c r="AE69" i="11"/>
  <c r="AE62" i="11"/>
  <c r="AE80" i="11"/>
  <c r="AE54" i="11"/>
  <c r="AE66" i="11"/>
  <c r="AE96" i="11" s="1"/>
  <c r="AE14" i="11"/>
  <c r="AE88" i="11" s="1"/>
  <c r="AE44" i="9"/>
  <c r="AE92" i="9" s="1"/>
  <c r="Y82" i="9"/>
  <c r="I15" i="1" s="1"/>
  <c r="AE29" i="9"/>
  <c r="AE11" i="8"/>
  <c r="AE57" i="7"/>
  <c r="AE49" i="7"/>
  <c r="AC72" i="7"/>
  <c r="L57" i="28" s="1"/>
  <c r="M52" i="28"/>
  <c r="O52" i="28" s="1"/>
  <c r="AC49" i="5"/>
  <c r="L35" i="28" s="1"/>
  <c r="K35" i="28"/>
  <c r="K168" i="28"/>
  <c r="M26" i="28"/>
  <c r="AA94" i="11"/>
  <c r="I99" i="28" s="1"/>
  <c r="AC48" i="5"/>
  <c r="L34" i="28" s="1"/>
  <c r="M250" i="28"/>
  <c r="O250" i="28" s="1"/>
  <c r="J99" i="28"/>
  <c r="AA61" i="4"/>
  <c r="I28" i="28" s="1"/>
  <c r="AA49" i="5"/>
  <c r="I35" i="28" s="1"/>
  <c r="AC57" i="4"/>
  <c r="L24" i="28" s="1"/>
  <c r="AC54" i="25"/>
  <c r="L252" i="28" s="1"/>
  <c r="AA54" i="25"/>
  <c r="I252" i="28" s="1"/>
  <c r="AA66" i="21"/>
  <c r="I207" i="28" s="1"/>
  <c r="AA87" i="11"/>
  <c r="I92" i="28" s="1"/>
  <c r="J92" i="28"/>
  <c r="AA59" i="4"/>
  <c r="I26" i="28" s="1"/>
  <c r="AA63" i="24"/>
  <c r="I243" i="28" s="1"/>
  <c r="AA52" i="25"/>
  <c r="I250" i="28" s="1"/>
  <c r="AC55" i="25"/>
  <c r="L253" i="28" s="1"/>
  <c r="AC85" i="9"/>
  <c r="L72" i="28" s="1"/>
  <c r="AA82" i="17"/>
  <c r="J227" i="28"/>
  <c r="K252" i="28"/>
  <c r="AC85" i="17"/>
  <c r="L155" i="28" s="1"/>
  <c r="AA79" i="17"/>
  <c r="I149" i="28" s="1"/>
  <c r="AC67" i="21"/>
  <c r="L208" i="28" s="1"/>
  <c r="AA57" i="24"/>
  <c r="I237" i="28" s="1"/>
  <c r="AC81" i="14"/>
  <c r="L129" i="28" s="1"/>
  <c r="AA83" i="17"/>
  <c r="I153" i="28" s="1"/>
  <c r="AA91" i="9"/>
  <c r="I78" i="28" s="1"/>
  <c r="J149" i="28"/>
  <c r="AC69" i="21"/>
  <c r="L210" i="28" s="1"/>
  <c r="AC71" i="7"/>
  <c r="L56" i="28" s="1"/>
  <c r="AA80" i="14"/>
  <c r="I128" i="28" s="1"/>
  <c r="AA55" i="25"/>
  <c r="I253" i="28" s="1"/>
  <c r="AC96" i="11"/>
  <c r="L101" i="28" s="1"/>
  <c r="AA67" i="21"/>
  <c r="I208" i="28" s="1"/>
  <c r="M254" i="28"/>
  <c r="O254" i="28" s="1"/>
  <c r="AC56" i="25"/>
  <c r="L254" i="28" s="1"/>
  <c r="M71" i="28"/>
  <c r="O71" i="28" s="1"/>
  <c r="AC84" i="9"/>
  <c r="L71" i="28" s="1"/>
  <c r="AC80" i="17"/>
  <c r="L150" i="28" s="1"/>
  <c r="AE19" i="17"/>
  <c r="AE32" i="17"/>
  <c r="AE27" i="15"/>
  <c r="AE28" i="15"/>
  <c r="AA72" i="15"/>
  <c r="AA70" i="15"/>
  <c r="AE59" i="23"/>
  <c r="AE14" i="20"/>
  <c r="AC98" i="19"/>
  <c r="L187" i="28" s="1"/>
  <c r="AE29" i="13"/>
  <c r="T26" i="26"/>
  <c r="U26" i="26" s="1"/>
  <c r="T12" i="26"/>
  <c r="U12" i="26" s="1"/>
  <c r="T37" i="26"/>
  <c r="U37" i="26" s="1"/>
  <c r="T14" i="26"/>
  <c r="U14" i="26" s="1"/>
  <c r="T31" i="26"/>
  <c r="U31" i="26" s="1"/>
  <c r="T13" i="26"/>
  <c r="U13" i="26" s="1"/>
  <c r="T23" i="26"/>
  <c r="U23" i="26" s="1"/>
  <c r="T38" i="26"/>
  <c r="U38" i="26" s="1"/>
  <c r="AE18" i="7"/>
  <c r="AE67" i="7" s="1"/>
  <c r="M63" i="28"/>
  <c r="O63" i="28" s="1"/>
  <c r="AE27" i="18"/>
  <c r="AE55" i="21"/>
  <c r="AB57" i="25"/>
  <c r="AE36" i="25"/>
  <c r="AE57" i="25" s="1"/>
  <c r="AE45" i="24"/>
  <c r="AE41" i="24"/>
  <c r="AD71" i="21"/>
  <c r="AD63" i="21"/>
  <c r="C26" i="27" s="1"/>
  <c r="AE37" i="14"/>
  <c r="AE87" i="14" s="1"/>
  <c r="AE67" i="11"/>
  <c r="AE14" i="9"/>
  <c r="AB68" i="21"/>
  <c r="AE19" i="21"/>
  <c r="AB35" i="14"/>
  <c r="AB77" i="14" s="1"/>
  <c r="B19" i="27" s="1"/>
  <c r="AD35" i="14"/>
  <c r="AD77" i="14" s="1"/>
  <c r="C19" i="27" s="1"/>
  <c r="AE14" i="14"/>
  <c r="AB50" i="25"/>
  <c r="AE11" i="25"/>
  <c r="AB48" i="25"/>
  <c r="B30" i="27" s="1"/>
  <c r="AB42" i="11"/>
  <c r="AB93" i="11" s="1"/>
  <c r="AD42" i="11"/>
  <c r="AD93" i="11" s="1"/>
  <c r="Y85" i="11"/>
  <c r="I17" i="1" s="1"/>
  <c r="AB63" i="6"/>
  <c r="AE46" i="6"/>
  <c r="AE63" i="6" s="1"/>
  <c r="AD56" i="6"/>
  <c r="C11" i="27" s="1"/>
  <c r="AE22" i="11"/>
  <c r="AE69" i="10"/>
  <c r="AE66" i="9"/>
  <c r="AE39" i="11"/>
  <c r="AD41" i="9"/>
  <c r="AD90" i="9" s="1"/>
  <c r="AB41" i="9"/>
  <c r="AB82" i="9" s="1"/>
  <c r="AE37" i="7"/>
  <c r="AE27" i="21"/>
  <c r="AE69" i="14"/>
  <c r="AE36" i="6"/>
  <c r="AE18" i="12"/>
  <c r="AC57" i="24"/>
  <c r="AD55" i="24"/>
  <c r="C29" i="27" s="1"/>
  <c r="G130" i="28"/>
  <c r="G273" i="28" s="1"/>
  <c r="AC97" i="19"/>
  <c r="G110" i="28"/>
  <c r="AA91" i="11"/>
  <c r="I96" i="28" s="1"/>
  <c r="AB58" i="25"/>
  <c r="AE11" i="24"/>
  <c r="AE57" i="24" s="1"/>
  <c r="AE50" i="23"/>
  <c r="AE26" i="18"/>
  <c r="M143" i="28"/>
  <c r="O143" i="28" s="1"/>
  <c r="Y76" i="17"/>
  <c r="I22" i="1" s="1"/>
  <c r="AE25" i="25"/>
  <c r="AE54" i="25" s="1"/>
  <c r="AE39" i="24"/>
  <c r="AB72" i="21"/>
  <c r="AE58" i="21"/>
  <c r="AE72" i="21" s="1"/>
  <c r="J138" i="28"/>
  <c r="AE65" i="21"/>
  <c r="AB32" i="5"/>
  <c r="AB51" i="5" s="1"/>
  <c r="AD32" i="5"/>
  <c r="AD51" i="5" s="1"/>
  <c r="AB58" i="4"/>
  <c r="AE16" i="4"/>
  <c r="AE58" i="4" s="1"/>
  <c r="AE14" i="7"/>
  <c r="AE65" i="7" s="1"/>
  <c r="AD56" i="4"/>
  <c r="AE18" i="17"/>
  <c r="AE81" i="17" s="1"/>
  <c r="AB61" i="6"/>
  <c r="AE27" i="6"/>
  <c r="AE15" i="6"/>
  <c r="AE60" i="6" s="1"/>
  <c r="AB56" i="4"/>
  <c r="AB54" i="4"/>
  <c r="B9" i="27" s="1"/>
  <c r="AE11" i="4"/>
  <c r="S57" i="26"/>
  <c r="G259" i="28" s="1"/>
  <c r="G282" i="28" s="1"/>
  <c r="AA85" i="13"/>
  <c r="I124" i="28" s="1"/>
  <c r="AC71" i="15"/>
  <c r="L163" i="28" s="1"/>
  <c r="AA83" i="23"/>
  <c r="AD65" i="21"/>
  <c r="AB63" i="21"/>
  <c r="B26" i="27" s="1"/>
  <c r="AD44" i="7"/>
  <c r="AD70" i="7" s="1"/>
  <c r="AB44" i="7"/>
  <c r="AB62" i="7" s="1"/>
  <c r="B12" i="27" s="1"/>
  <c r="AD68" i="21"/>
  <c r="AD50" i="25"/>
  <c r="AD48" i="25"/>
  <c r="C30" i="27" s="1"/>
  <c r="AE16" i="14"/>
  <c r="AE26" i="5"/>
  <c r="AE14" i="5"/>
  <c r="AB60" i="4"/>
  <c r="AE39" i="4"/>
  <c r="AE60" i="4" s="1"/>
  <c r="AB60" i="6"/>
  <c r="J28" i="28"/>
  <c r="AC58" i="6"/>
  <c r="L41" i="28" s="1"/>
  <c r="AE19" i="20"/>
  <c r="AE32" i="12"/>
  <c r="AE16" i="13"/>
  <c r="J121" i="28"/>
  <c r="T17" i="26"/>
  <c r="U17" i="26" s="1"/>
  <c r="T36" i="26"/>
  <c r="U36" i="26" s="1"/>
  <c r="T29" i="26"/>
  <c r="U29" i="26" s="1"/>
  <c r="I259" i="28"/>
  <c r="T25" i="26"/>
  <c r="U25" i="26" s="1"/>
  <c r="T40" i="26"/>
  <c r="U40" i="26" s="1"/>
  <c r="T18" i="26"/>
  <c r="U18" i="26" s="1"/>
  <c r="T30" i="26"/>
  <c r="U30" i="26" s="1"/>
  <c r="J74" i="28"/>
  <c r="AC53" i="25"/>
  <c r="L251" i="28" s="1"/>
  <c r="J153" i="28"/>
  <c r="AA53" i="25"/>
  <c r="I251" i="28" s="1"/>
  <c r="K251" i="28"/>
  <c r="AC57" i="25"/>
  <c r="L255" i="28" s="1"/>
  <c r="AC74" i="15"/>
  <c r="L166" i="28" s="1"/>
  <c r="AE40" i="20"/>
  <c r="AE32" i="23"/>
  <c r="AE44" i="23"/>
  <c r="AE57" i="23"/>
  <c r="AE31" i="13"/>
  <c r="M124" i="28"/>
  <c r="O124" i="28" s="1"/>
  <c r="AE70" i="13"/>
  <c r="T22" i="26"/>
  <c r="U22" i="26" s="1"/>
  <c r="T42" i="26"/>
  <c r="U42" i="26" s="1"/>
  <c r="T33" i="26"/>
  <c r="U33" i="26" s="1"/>
  <c r="T11" i="26"/>
  <c r="U11" i="26" s="1"/>
  <c r="T28" i="26"/>
  <c r="U28" i="26" s="1"/>
  <c r="T49" i="26"/>
  <c r="U49" i="26" s="1"/>
  <c r="T21" i="26"/>
  <c r="U21" i="26" s="1"/>
  <c r="AB55" i="24"/>
  <c r="B29" i="27" s="1"/>
  <c r="AB70" i="21"/>
  <c r="AA71" i="15"/>
  <c r="AE58" i="25"/>
  <c r="AE26" i="24"/>
  <c r="AD70" i="21"/>
  <c r="AE42" i="21"/>
  <c r="AE70" i="21" s="1"/>
  <c r="AE35" i="25"/>
  <c r="AE56" i="25" s="1"/>
  <c r="AE16" i="25"/>
  <c r="AE52" i="25" s="1"/>
  <c r="AC65" i="24"/>
  <c r="AB71" i="21"/>
  <c r="AE51" i="21"/>
  <c r="AD72" i="21"/>
  <c r="AB69" i="21"/>
  <c r="AE37" i="21"/>
  <c r="AE69" i="21" s="1"/>
  <c r="AE31" i="21"/>
  <c r="AA81" i="17"/>
  <c r="I151" i="28" s="1"/>
  <c r="AE55" i="13"/>
  <c r="AE59" i="7"/>
  <c r="AE66" i="7" s="1"/>
  <c r="AE27" i="14"/>
  <c r="AE23" i="21"/>
  <c r="AB65" i="21"/>
  <c r="AE53" i="13"/>
  <c r="AE58" i="11"/>
  <c r="AE19" i="9"/>
  <c r="AE13" i="9"/>
  <c r="AE55" i="7"/>
  <c r="AE35" i="5"/>
  <c r="G37" i="28"/>
  <c r="AE11" i="5"/>
  <c r="AE45" i="5" s="1"/>
  <c r="AE13" i="14"/>
  <c r="AE80" i="14" s="1"/>
  <c r="AE46" i="11"/>
  <c r="AE27" i="9"/>
  <c r="AE44" i="16"/>
  <c r="AE22" i="14"/>
  <c r="AE50" i="11"/>
  <c r="AE24" i="11"/>
  <c r="AE22" i="10"/>
  <c r="AE32" i="9"/>
  <c r="AE26" i="9"/>
  <c r="AE53" i="7"/>
  <c r="AB56" i="6"/>
  <c r="B11" i="27" s="1"/>
  <c r="AB62" i="6"/>
  <c r="AE41" i="6"/>
  <c r="AE62" i="6" s="1"/>
  <c r="AE26" i="14"/>
  <c r="AE33" i="13"/>
  <c r="AE11" i="11"/>
  <c r="AE87" i="11" s="1"/>
  <c r="AE68" i="9"/>
  <c r="AE17" i="9"/>
  <c r="AE56" i="7"/>
  <c r="AE39" i="7"/>
  <c r="Y43" i="5"/>
  <c r="I11" i="1" s="1"/>
  <c r="K253" i="28"/>
  <c r="K208" i="28"/>
  <c r="K249" i="28"/>
  <c r="K62" i="28"/>
  <c r="K106" i="28"/>
  <c r="K203" i="28"/>
  <c r="K94" i="28"/>
  <c r="K202" i="28"/>
  <c r="M176" i="28"/>
  <c r="O176" i="28" s="1"/>
  <c r="J176" i="28"/>
  <c r="AA80" i="18"/>
  <c r="I176" i="28" s="1"/>
  <c r="AE42" i="18"/>
  <c r="AE32" i="18"/>
  <c r="AE31" i="18"/>
  <c r="AE40" i="18"/>
  <c r="AE49" i="18"/>
  <c r="AE21" i="18"/>
  <c r="AE16" i="18"/>
  <c r="AE77" i="18" s="1"/>
  <c r="AE14" i="18"/>
  <c r="AE76" i="18" s="1"/>
  <c r="AD73" i="18"/>
  <c r="C23" i="27" s="1"/>
  <c r="AE36" i="18"/>
  <c r="AE28" i="18"/>
  <c r="AE34" i="18"/>
  <c r="AE11" i="18"/>
  <c r="AE75" i="18" s="1"/>
  <c r="AE12" i="8"/>
  <c r="M68" i="28"/>
  <c r="O68" i="28" s="1"/>
  <c r="AC62" i="8"/>
  <c r="L61" i="28" s="1"/>
  <c r="AE44" i="8"/>
  <c r="AE33" i="8"/>
  <c r="AE47" i="8"/>
  <c r="AE41" i="8"/>
  <c r="AE30" i="8"/>
  <c r="AE14" i="8"/>
  <c r="AE18" i="8"/>
  <c r="AE64" i="8" s="1"/>
  <c r="AE25" i="8"/>
  <c r="M83" i="28"/>
  <c r="O83" i="28" s="1"/>
  <c r="M84" i="28"/>
  <c r="O84" i="28" s="1"/>
  <c r="AE14" i="10"/>
  <c r="AE75" i="10" s="1"/>
  <c r="AE40" i="10"/>
  <c r="AE39" i="10"/>
  <c r="AE67" i="10"/>
  <c r="AE20" i="10"/>
  <c r="AE77" i="10" s="1"/>
  <c r="AE29" i="22"/>
  <c r="J223" i="28"/>
  <c r="M220" i="28"/>
  <c r="O220" i="28" s="1"/>
  <c r="AE16" i="22"/>
  <c r="AE20" i="22"/>
  <c r="AA76" i="22"/>
  <c r="I220" i="28" s="1"/>
  <c r="AA81" i="13"/>
  <c r="I120" i="28" s="1"/>
  <c r="AE24" i="13"/>
  <c r="AE12" i="13"/>
  <c r="AA95" i="19"/>
  <c r="I184" i="28" s="1"/>
  <c r="J186" i="28"/>
  <c r="Y91" i="19"/>
  <c r="I25" i="1" s="1"/>
  <c r="AE11" i="19"/>
  <c r="AE93" i="19" s="1"/>
  <c r="AA101" i="19"/>
  <c r="AE51" i="19"/>
  <c r="G188" i="28"/>
  <c r="AE41" i="19"/>
  <c r="AE98" i="19" s="1"/>
  <c r="AA96" i="19"/>
  <c r="I185" i="28" s="1"/>
  <c r="AE26" i="16"/>
  <c r="AE19" i="16"/>
  <c r="AE34" i="9"/>
  <c r="AC86" i="3"/>
  <c r="L20" i="28" s="1"/>
  <c r="AC83" i="3"/>
  <c r="L17" i="28" s="1"/>
  <c r="AE23" i="3"/>
  <c r="AE64" i="3"/>
  <c r="AE83" i="3" s="1"/>
  <c r="AC95" i="19"/>
  <c r="L184" i="28" s="1"/>
  <c r="AE63" i="10"/>
  <c r="AE59" i="10"/>
  <c r="AE11" i="10"/>
  <c r="AE74" i="10" s="1"/>
  <c r="AE36" i="10"/>
  <c r="AE43" i="10"/>
  <c r="AE41" i="10"/>
  <c r="AE29" i="10"/>
  <c r="AE16" i="10"/>
  <c r="AE76" i="10" s="1"/>
  <c r="G82" i="28"/>
  <c r="AE55" i="10"/>
  <c r="AE38" i="10"/>
  <c r="AE46" i="10"/>
  <c r="AE35" i="22"/>
  <c r="AE45" i="22"/>
  <c r="AA84" i="13"/>
  <c r="I123" i="28" s="1"/>
  <c r="AE14" i="13"/>
  <c r="AE78" i="13" s="1"/>
  <c r="AE28" i="13"/>
  <c r="AE42" i="13"/>
  <c r="AE41" i="13"/>
  <c r="AE85" i="13" s="1"/>
  <c r="AE61" i="13"/>
  <c r="AE65" i="13"/>
  <c r="AE11" i="13"/>
  <c r="AE77" i="13" s="1"/>
  <c r="AE34" i="13"/>
  <c r="AE21" i="16"/>
  <c r="AC101" i="12"/>
  <c r="L111" i="28" s="1"/>
  <c r="AE87" i="12"/>
  <c r="AE86" i="12"/>
  <c r="AE89" i="12"/>
  <c r="AE88" i="12"/>
  <c r="AE11" i="12"/>
  <c r="AE94" i="12" s="1"/>
  <c r="AE66" i="12"/>
  <c r="AE19" i="12"/>
  <c r="AE38" i="12"/>
  <c r="AB42" i="12"/>
  <c r="AB100" i="12" s="1"/>
  <c r="AD42" i="12"/>
  <c r="AD100" i="12" s="1"/>
  <c r="Y92" i="12"/>
  <c r="I18" i="1" s="1"/>
  <c r="AE49" i="12"/>
  <c r="AE31" i="12"/>
  <c r="AE99" i="12" s="1"/>
  <c r="AC94" i="19"/>
  <c r="L183" i="28" s="1"/>
  <c r="AA100" i="19"/>
  <c r="I189" i="28" s="1"/>
  <c r="AA94" i="19"/>
  <c r="M183" i="28"/>
  <c r="O183" i="28" s="1"/>
  <c r="AE22" i="19"/>
  <c r="AA93" i="19"/>
  <c r="I182" i="28" s="1"/>
  <c r="AE16" i="20"/>
  <c r="AE29" i="20"/>
  <c r="AE41" i="3"/>
  <c r="AE84" i="3" s="1"/>
  <c r="AE38" i="3"/>
  <c r="AE51" i="3"/>
  <c r="AE86" i="3" s="1"/>
  <c r="AC78" i="3"/>
  <c r="L12" i="28" s="1"/>
  <c r="AE54" i="3"/>
  <c r="Y74" i="3"/>
  <c r="AC77" i="3"/>
  <c r="L11" i="28" s="1"/>
  <c r="AE63" i="3"/>
  <c r="AC84" i="3"/>
  <c r="L18" i="28" s="1"/>
  <c r="AE17" i="3"/>
  <c r="AC85" i="3"/>
  <c r="L19" i="28" s="1"/>
  <c r="AE47" i="3"/>
  <c r="AE11" i="3"/>
  <c r="AE76" i="3" s="1"/>
  <c r="AC81" i="3"/>
  <c r="L15" i="28" s="1"/>
  <c r="AE13" i="3"/>
  <c r="AE77" i="3" s="1"/>
  <c r="AE36" i="3"/>
  <c r="AE29" i="3"/>
  <c r="AB34" i="3"/>
  <c r="AB74" i="3" s="1"/>
  <c r="B8" i="27" s="1"/>
  <c r="AE26" i="3"/>
  <c r="AE37" i="23"/>
  <c r="AE20" i="23"/>
  <c r="AE53" i="23"/>
  <c r="AE42" i="23"/>
  <c r="AE55" i="23"/>
  <c r="AE11" i="23"/>
  <c r="AE79" i="23" s="1"/>
  <c r="AE40" i="23"/>
  <c r="AE16" i="23"/>
  <c r="G216" i="28"/>
  <c r="AE34" i="22"/>
  <c r="AE11" i="22"/>
  <c r="AE72" i="22" s="1"/>
  <c r="AE39" i="22"/>
  <c r="AE14" i="22"/>
  <c r="AA74" i="20"/>
  <c r="AA75" i="20"/>
  <c r="I199" i="28" s="1"/>
  <c r="J199" i="28"/>
  <c r="AE11" i="20"/>
  <c r="AE70" i="20" s="1"/>
  <c r="AE34" i="20"/>
  <c r="AE30" i="20"/>
  <c r="AE27" i="20"/>
  <c r="AD38" i="20"/>
  <c r="AD76" i="20" s="1"/>
  <c r="AB38" i="20"/>
  <c r="AB76" i="20" s="1"/>
  <c r="M184" i="28"/>
  <c r="O184" i="28" s="1"/>
  <c r="G187" i="28"/>
  <c r="G280" i="28" s="1"/>
  <c r="AE56" i="19"/>
  <c r="AE14" i="19"/>
  <c r="AE94" i="19" s="1"/>
  <c r="AD49" i="19"/>
  <c r="AD91" i="19" s="1"/>
  <c r="C24" i="27" s="1"/>
  <c r="AB49" i="19"/>
  <c r="AB99" i="19" s="1"/>
  <c r="AE45" i="19"/>
  <c r="AE33" i="19"/>
  <c r="AE97" i="19" s="1"/>
  <c r="AA69" i="15"/>
  <c r="AA68" i="15"/>
  <c r="I160" i="28" s="1"/>
  <c r="AE30" i="15"/>
  <c r="AE31" i="15"/>
  <c r="AE29" i="15"/>
  <c r="AE18" i="15"/>
  <c r="AE35" i="15"/>
  <c r="AE14" i="15"/>
  <c r="AE36" i="15"/>
  <c r="J160" i="28"/>
  <c r="AE11" i="15"/>
  <c r="AE67" i="15" s="1"/>
  <c r="AD33" i="15"/>
  <c r="AD65" i="15" s="1"/>
  <c r="AB33" i="15"/>
  <c r="AB73" i="15" s="1"/>
  <c r="AE16" i="15"/>
  <c r="AE32" i="15"/>
  <c r="G165" i="28"/>
  <c r="AE31" i="17"/>
  <c r="AD35" i="17"/>
  <c r="AB35" i="17"/>
  <c r="AB84" i="17" s="1"/>
  <c r="AE12" i="17"/>
  <c r="AE27" i="17"/>
  <c r="AE42" i="17"/>
  <c r="AE86" i="17" s="1"/>
  <c r="G154" i="28"/>
  <c r="AE16" i="17"/>
  <c r="K36" i="28"/>
  <c r="B261" i="28"/>
  <c r="AE37" i="16"/>
  <c r="AE27" i="16"/>
  <c r="AE47" i="16"/>
  <c r="AE43" i="16"/>
  <c r="AE39" i="16"/>
  <c r="AE30" i="16"/>
  <c r="AE17" i="16"/>
  <c r="AE49" i="16"/>
  <c r="AE45" i="16"/>
  <c r="AE41" i="16"/>
  <c r="AE24" i="16"/>
  <c r="J166" i="28" l="1"/>
  <c r="AE73" i="22"/>
  <c r="AE89" i="9"/>
  <c r="AC74" i="22"/>
  <c r="L218" i="28" s="1"/>
  <c r="M182" i="28"/>
  <c r="O182" i="28" s="1"/>
  <c r="M149" i="28"/>
  <c r="O149" i="28" s="1"/>
  <c r="AE78" i="17"/>
  <c r="K139" i="28"/>
  <c r="AE57" i="16"/>
  <c r="AC78" i="13"/>
  <c r="L117" i="28" s="1"/>
  <c r="AC74" i="10"/>
  <c r="L82" i="28" s="1"/>
  <c r="AC91" i="9"/>
  <c r="L78" i="28" s="1"/>
  <c r="J60" i="28"/>
  <c r="K60" i="28" s="1"/>
  <c r="AC65" i="7"/>
  <c r="L50" i="28" s="1"/>
  <c r="AC64" i="7"/>
  <c r="L49" i="28" s="1"/>
  <c r="AE68" i="7"/>
  <c r="K49" i="28"/>
  <c r="AA56" i="25"/>
  <c r="I254" i="28" s="1"/>
  <c r="AC80" i="3"/>
  <c r="L14" i="28" s="1"/>
  <c r="M256" i="28"/>
  <c r="O256" i="28" s="1"/>
  <c r="AD85" i="14"/>
  <c r="M133" i="28" s="1"/>
  <c r="O133" i="28" s="1"/>
  <c r="AE60" i="24"/>
  <c r="AE69" i="7"/>
  <c r="AE59" i="16"/>
  <c r="AE87" i="23"/>
  <c r="AD83" i="13"/>
  <c r="AC83" i="13" s="1"/>
  <c r="L122" i="28" s="1"/>
  <c r="AE66" i="8"/>
  <c r="AD99" i="19"/>
  <c r="AC99" i="19" s="1"/>
  <c r="L188" i="28" s="1"/>
  <c r="AB70" i="7"/>
  <c r="AB90" i="9"/>
  <c r="AE85" i="17"/>
  <c r="AE101" i="19"/>
  <c r="AE75" i="22"/>
  <c r="AE68" i="15"/>
  <c r="M144" i="28"/>
  <c r="O144" i="28" s="1"/>
  <c r="J238" i="28"/>
  <c r="K238" i="28" s="1"/>
  <c r="AE81" i="23"/>
  <c r="AE62" i="8"/>
  <c r="AE76" i="22"/>
  <c r="AE79" i="22"/>
  <c r="AE58" i="16"/>
  <c r="AE79" i="13"/>
  <c r="M223" i="28"/>
  <c r="O223" i="28" s="1"/>
  <c r="AE85" i="9"/>
  <c r="AE61" i="8"/>
  <c r="AE86" i="9"/>
  <c r="AB67" i="8"/>
  <c r="J66" i="28" s="1"/>
  <c r="AE77" i="22"/>
  <c r="AE61" i="16"/>
  <c r="AE87" i="9"/>
  <c r="M51" i="28"/>
  <c r="AC66" i="7"/>
  <c r="L51" i="28" s="1"/>
  <c r="AE83" i="17"/>
  <c r="AE82" i="23"/>
  <c r="AE70" i="15"/>
  <c r="AD73" i="15"/>
  <c r="AC73" i="15" s="1"/>
  <c r="L165" i="28" s="1"/>
  <c r="AE64" i="7"/>
  <c r="J122" i="28"/>
  <c r="M222" i="28"/>
  <c r="O222" i="28" s="1"/>
  <c r="AC52" i="5"/>
  <c r="L38" i="28" s="1"/>
  <c r="AE86" i="23"/>
  <c r="AD84" i="17"/>
  <c r="M154" i="28" s="1"/>
  <c r="O154" i="28" s="1"/>
  <c r="AE75" i="15"/>
  <c r="AE83" i="14"/>
  <c r="AE88" i="9"/>
  <c r="AE71" i="21"/>
  <c r="AE65" i="24"/>
  <c r="AE72" i="15"/>
  <c r="AE84" i="14"/>
  <c r="AE83" i="23"/>
  <c r="AE84" i="23"/>
  <c r="AE80" i="17"/>
  <c r="AB85" i="14"/>
  <c r="AE82" i="14"/>
  <c r="AE65" i="8"/>
  <c r="AE81" i="13"/>
  <c r="AE68" i="8"/>
  <c r="AE69" i="8"/>
  <c r="AE96" i="19"/>
  <c r="AE100" i="19"/>
  <c r="AE55" i="16"/>
  <c r="AE80" i="13"/>
  <c r="AE82" i="13"/>
  <c r="AE82" i="17"/>
  <c r="AE77" i="20"/>
  <c r="AE73" i="20"/>
  <c r="AE75" i="20"/>
  <c r="AE71" i="20"/>
  <c r="AE72" i="20"/>
  <c r="AE74" i="20"/>
  <c r="AE78" i="10"/>
  <c r="AE79" i="10"/>
  <c r="AE81" i="10"/>
  <c r="K111" i="28"/>
  <c r="G271" i="28"/>
  <c r="G267" i="28"/>
  <c r="O10" i="28"/>
  <c r="O27" i="28"/>
  <c r="O26" i="28"/>
  <c r="O25" i="28"/>
  <c r="K24" i="28"/>
  <c r="B263" i="28"/>
  <c r="B283" i="28"/>
  <c r="B285" i="28" s="1"/>
  <c r="AE52" i="5"/>
  <c r="AE46" i="5"/>
  <c r="AC46" i="5"/>
  <c r="L32" i="28" s="1"/>
  <c r="AE97" i="12"/>
  <c r="AE102" i="12"/>
  <c r="AE103" i="12"/>
  <c r="AE95" i="12"/>
  <c r="M93" i="28"/>
  <c r="O93" i="28" s="1"/>
  <c r="AE94" i="11"/>
  <c r="AE90" i="11"/>
  <c r="AE95" i="11"/>
  <c r="AE91" i="11"/>
  <c r="AC82" i="17"/>
  <c r="L152" i="28" s="1"/>
  <c r="B14" i="27"/>
  <c r="AD82" i="9"/>
  <c r="C14" i="27" s="1"/>
  <c r="AA62" i="24"/>
  <c r="I242" i="28" s="1"/>
  <c r="M178" i="28"/>
  <c r="O178" i="28" s="1"/>
  <c r="AE79" i="18"/>
  <c r="AC76" i="18"/>
  <c r="L172" i="28" s="1"/>
  <c r="AE83" i="18"/>
  <c r="AC77" i="18"/>
  <c r="L173" i="28" s="1"/>
  <c r="AE82" i="18"/>
  <c r="AE80" i="18"/>
  <c r="AE78" i="18"/>
  <c r="AE81" i="18"/>
  <c r="AD52" i="16"/>
  <c r="C20" i="27" s="1"/>
  <c r="AB57" i="26"/>
  <c r="M259" i="28" s="1"/>
  <c r="AC76" i="3"/>
  <c r="L10" i="28" s="1"/>
  <c r="M243" i="28"/>
  <c r="O243" i="28" s="1"/>
  <c r="M240" i="28"/>
  <c r="O240" i="28" s="1"/>
  <c r="AB72" i="10"/>
  <c r="B15" i="27" s="1"/>
  <c r="AA64" i="7"/>
  <c r="I49" i="28" s="1"/>
  <c r="J155" i="28"/>
  <c r="K155" i="28" s="1"/>
  <c r="K227" i="28"/>
  <c r="AC80" i="23"/>
  <c r="L227" i="28" s="1"/>
  <c r="AA67" i="7"/>
  <c r="I52" i="28" s="1"/>
  <c r="AE35" i="16"/>
  <c r="AE52" i="16" s="1"/>
  <c r="AD59" i="8"/>
  <c r="C13" i="27" s="1"/>
  <c r="D13" i="27" s="1"/>
  <c r="AE39" i="8"/>
  <c r="AE59" i="8" s="1"/>
  <c r="AA59" i="24"/>
  <c r="I239" i="28" s="1"/>
  <c r="I9" i="1"/>
  <c r="AC92" i="11"/>
  <c r="L97" i="28" s="1"/>
  <c r="AE85" i="3"/>
  <c r="AC79" i="3"/>
  <c r="L13" i="28" s="1"/>
  <c r="M13" i="28"/>
  <c r="O13" i="28" s="1"/>
  <c r="U57" i="26"/>
  <c r="AD70" i="22"/>
  <c r="C27" i="27" s="1"/>
  <c r="AE43" i="22"/>
  <c r="AE78" i="22" s="1"/>
  <c r="AD72" i="10"/>
  <c r="C15" i="27" s="1"/>
  <c r="J77" i="28"/>
  <c r="AE79" i="3"/>
  <c r="AA77" i="3"/>
  <c r="I11" i="28" s="1"/>
  <c r="M28" i="28"/>
  <c r="AC62" i="6"/>
  <c r="L45" i="28" s="1"/>
  <c r="M44" i="28"/>
  <c r="O44" i="28" s="1"/>
  <c r="AC60" i="6"/>
  <c r="L43" i="28" s="1"/>
  <c r="AE61" i="6"/>
  <c r="AC60" i="4"/>
  <c r="L27" i="28" s="1"/>
  <c r="AC63" i="6"/>
  <c r="L46" i="28" s="1"/>
  <c r="D11" i="27"/>
  <c r="AE56" i="6"/>
  <c r="AC58" i="4"/>
  <c r="L25" i="28" s="1"/>
  <c r="AA57" i="4"/>
  <c r="I24" i="28" s="1"/>
  <c r="D9" i="27"/>
  <c r="D26" i="27"/>
  <c r="AB70" i="22"/>
  <c r="B27" i="27" s="1"/>
  <c r="AA78" i="22"/>
  <c r="I222" i="28" s="1"/>
  <c r="AB75" i="13"/>
  <c r="B18" i="27" s="1"/>
  <c r="D18" i="27" s="1"/>
  <c r="M231" i="28"/>
  <c r="O231" i="28" s="1"/>
  <c r="AB82" i="3"/>
  <c r="D8" i="27"/>
  <c r="K242" i="28"/>
  <c r="K239" i="28"/>
  <c r="D29" i="27"/>
  <c r="AA86" i="23"/>
  <c r="I233" i="28" s="1"/>
  <c r="AC80" i="14"/>
  <c r="L128" i="28" s="1"/>
  <c r="K128" i="28"/>
  <c r="AA82" i="14"/>
  <c r="I130" i="28" s="1"/>
  <c r="AC91" i="11"/>
  <c r="L96" i="28" s="1"/>
  <c r="AC79" i="14"/>
  <c r="L127" i="28" s="1"/>
  <c r="AA80" i="17"/>
  <c r="I150" i="28" s="1"/>
  <c r="AC87" i="14"/>
  <c r="L135" i="28" s="1"/>
  <c r="AA79" i="14"/>
  <c r="I127" i="28" s="1"/>
  <c r="AA83" i="14"/>
  <c r="I131" i="28" s="1"/>
  <c r="K135" i="28"/>
  <c r="AC80" i="10"/>
  <c r="L88" i="28" s="1"/>
  <c r="AE44" i="10"/>
  <c r="AE80" i="10" s="1"/>
  <c r="AC77" i="10"/>
  <c r="L85" i="28" s="1"/>
  <c r="K79" i="28"/>
  <c r="AC92" i="9"/>
  <c r="L79" i="28" s="1"/>
  <c r="AA86" i="9"/>
  <c r="I73" i="28" s="1"/>
  <c r="AC69" i="7"/>
  <c r="L54" i="28" s="1"/>
  <c r="AD62" i="7"/>
  <c r="C12" i="27" s="1"/>
  <c r="D12" i="27" s="1"/>
  <c r="AD82" i="3"/>
  <c r="AE73" i="18"/>
  <c r="AA78" i="17"/>
  <c r="I148" i="28" s="1"/>
  <c r="AD76" i="17"/>
  <c r="C21" i="27" s="1"/>
  <c r="AE35" i="17"/>
  <c r="AE84" i="17" s="1"/>
  <c r="AB52" i="16"/>
  <c r="B20" i="27" s="1"/>
  <c r="AC80" i="13"/>
  <c r="L119" i="28" s="1"/>
  <c r="AA87" i="14"/>
  <c r="I135" i="28" s="1"/>
  <c r="D19" i="27"/>
  <c r="AE38" i="13"/>
  <c r="AE83" i="13" s="1"/>
  <c r="AA83" i="13"/>
  <c r="I122" i="28" s="1"/>
  <c r="AC94" i="11"/>
  <c r="L99" i="28" s="1"/>
  <c r="AA92" i="11"/>
  <c r="I97" i="28" s="1"/>
  <c r="K99" i="28"/>
  <c r="AC90" i="11"/>
  <c r="L95" i="28" s="1"/>
  <c r="AD85" i="11"/>
  <c r="C16" i="27" s="1"/>
  <c r="AA88" i="11"/>
  <c r="I93" i="28" s="1"/>
  <c r="J93" i="28"/>
  <c r="AA90" i="11"/>
  <c r="I95" i="28" s="1"/>
  <c r="AC87" i="9"/>
  <c r="L74" i="28" s="1"/>
  <c r="AC88" i="9"/>
  <c r="L75" i="28" s="1"/>
  <c r="AA69" i="7"/>
  <c r="I54" i="28" s="1"/>
  <c r="AA92" i="9"/>
  <c r="I79" i="28" s="1"/>
  <c r="K52" i="28"/>
  <c r="AC68" i="7"/>
  <c r="L53" i="28" s="1"/>
  <c r="AC67" i="7"/>
  <c r="L52" i="28" s="1"/>
  <c r="AD43" i="5"/>
  <c r="C10" i="27" s="1"/>
  <c r="AE32" i="5"/>
  <c r="AB43" i="5"/>
  <c r="B10" i="27" s="1"/>
  <c r="K26" i="28"/>
  <c r="AA87" i="9"/>
  <c r="I74" i="28" s="1"/>
  <c r="J124" i="28"/>
  <c r="K124" i="28" s="1"/>
  <c r="K250" i="28"/>
  <c r="AC60" i="16"/>
  <c r="L144" i="28" s="1"/>
  <c r="J195" i="28"/>
  <c r="K195" i="28" s="1"/>
  <c r="AC95" i="12"/>
  <c r="L105" i="28" s="1"/>
  <c r="M163" i="28"/>
  <c r="O163" i="28" s="1"/>
  <c r="M107" i="28"/>
  <c r="O107" i="28" s="1"/>
  <c r="M230" i="28"/>
  <c r="O230" i="28" s="1"/>
  <c r="AA95" i="12"/>
  <c r="I105" i="28" s="1"/>
  <c r="AA82" i="13"/>
  <c r="I121" i="28" s="1"/>
  <c r="AC66" i="8"/>
  <c r="L65" i="28" s="1"/>
  <c r="AA55" i="16"/>
  <c r="I139" i="28" s="1"/>
  <c r="AC103" i="12"/>
  <c r="L113" i="28" s="1"/>
  <c r="K53" i="28"/>
  <c r="M166" i="28"/>
  <c r="O166" i="28" s="1"/>
  <c r="M156" i="28"/>
  <c r="O156" i="28" s="1"/>
  <c r="K105" i="28"/>
  <c r="AA101" i="12"/>
  <c r="I111" i="28" s="1"/>
  <c r="AC85" i="13"/>
  <c r="L124" i="28" s="1"/>
  <c r="AC61" i="8"/>
  <c r="L60" i="28" s="1"/>
  <c r="J96" i="28"/>
  <c r="K96" i="28" s="1"/>
  <c r="K54" i="28"/>
  <c r="K78" i="28"/>
  <c r="AC72" i="20"/>
  <c r="L196" i="28" s="1"/>
  <c r="AA88" i="9"/>
  <c r="I75" i="28" s="1"/>
  <c r="K127" i="28"/>
  <c r="AA68" i="7"/>
  <c r="I53" i="28" s="1"/>
  <c r="AC79" i="13"/>
  <c r="L118" i="28" s="1"/>
  <c r="K74" i="28"/>
  <c r="K95" i="28"/>
  <c r="M150" i="28"/>
  <c r="O150" i="28" s="1"/>
  <c r="AC93" i="11"/>
  <c r="L98" i="28" s="1"/>
  <c r="M98" i="28"/>
  <c r="O98" i="28" s="1"/>
  <c r="AC64" i="8"/>
  <c r="L63" i="28" s="1"/>
  <c r="M31" i="28"/>
  <c r="AC45" i="5"/>
  <c r="L31" i="28" s="1"/>
  <c r="M77" i="28"/>
  <c r="O77" i="28" s="1"/>
  <c r="AC90" i="9"/>
  <c r="L77" i="28" s="1"/>
  <c r="M92" i="28"/>
  <c r="O92" i="28" s="1"/>
  <c r="AC87" i="11"/>
  <c r="L92" i="28" s="1"/>
  <c r="AA71" i="7"/>
  <c r="I56" i="28" s="1"/>
  <c r="J56" i="28"/>
  <c r="K56" i="28" s="1"/>
  <c r="J57" i="28"/>
  <c r="K57" i="28" s="1"/>
  <c r="AA72" i="7"/>
  <c r="I57" i="28" s="1"/>
  <c r="M211" i="28"/>
  <c r="O211" i="28" s="1"/>
  <c r="AC70" i="21"/>
  <c r="L211" i="28" s="1"/>
  <c r="AA46" i="5"/>
  <c r="I32" i="28" s="1"/>
  <c r="J32" i="28"/>
  <c r="K32" i="28" s="1"/>
  <c r="J129" i="28"/>
  <c r="K129" i="28" s="1"/>
  <c r="AA81" i="14"/>
  <c r="I129" i="28" s="1"/>
  <c r="AC68" i="21"/>
  <c r="L209" i="28" s="1"/>
  <c r="M209" i="28"/>
  <c r="O209" i="28" s="1"/>
  <c r="M206" i="28"/>
  <c r="AC65" i="21"/>
  <c r="L206" i="28" s="1"/>
  <c r="J34" i="28"/>
  <c r="K34" i="28" s="1"/>
  <c r="AA48" i="5"/>
  <c r="I34" i="28" s="1"/>
  <c r="J44" i="28"/>
  <c r="AA61" i="6"/>
  <c r="I44" i="28" s="1"/>
  <c r="J38" i="28"/>
  <c r="K38" i="28" s="1"/>
  <c r="AA52" i="5"/>
  <c r="I38" i="28" s="1"/>
  <c r="AE42" i="11"/>
  <c r="AE93" i="11" s="1"/>
  <c r="AB85" i="11"/>
  <c r="B16" i="27" s="1"/>
  <c r="AA84" i="14"/>
  <c r="I132" i="28" s="1"/>
  <c r="J132" i="28"/>
  <c r="AA85" i="9"/>
  <c r="I72" i="28" s="1"/>
  <c r="J72" i="28"/>
  <c r="K72" i="28" s="1"/>
  <c r="M130" i="28"/>
  <c r="O130" i="28" s="1"/>
  <c r="AC82" i="14"/>
  <c r="L130" i="28" s="1"/>
  <c r="K254" i="28"/>
  <c r="J76" i="28"/>
  <c r="AA89" i="9"/>
  <c r="I76" i="28" s="1"/>
  <c r="M123" i="28"/>
  <c r="O123" i="28" s="1"/>
  <c r="J23" i="28"/>
  <c r="AA56" i="4"/>
  <c r="I23" i="28" s="1"/>
  <c r="J245" i="28"/>
  <c r="AA65" i="24"/>
  <c r="I245" i="28" s="1"/>
  <c r="M73" i="28"/>
  <c r="AC86" i="9"/>
  <c r="L73" i="28" s="1"/>
  <c r="J46" i="28"/>
  <c r="K46" i="28" s="1"/>
  <c r="AA63" i="6"/>
  <c r="I46" i="28" s="1"/>
  <c r="D30" i="27"/>
  <c r="AE68" i="21"/>
  <c r="M131" i="28"/>
  <c r="O131" i="28" s="1"/>
  <c r="O276" i="28" s="1"/>
  <c r="AC83" i="14"/>
  <c r="L131" i="28" s="1"/>
  <c r="J206" i="28"/>
  <c r="AA65" i="21"/>
  <c r="I206" i="28" s="1"/>
  <c r="J210" i="28"/>
  <c r="K210" i="28" s="1"/>
  <c r="AA69" i="21"/>
  <c r="I210" i="28" s="1"/>
  <c r="J212" i="28"/>
  <c r="AA71" i="21"/>
  <c r="I212" i="28" s="1"/>
  <c r="K75" i="28"/>
  <c r="M161" i="28"/>
  <c r="O161" i="28" s="1"/>
  <c r="J43" i="28"/>
  <c r="K43" i="28" s="1"/>
  <c r="AA60" i="6"/>
  <c r="I43" i="28" s="1"/>
  <c r="J27" i="28"/>
  <c r="AA60" i="4"/>
  <c r="I27" i="28" s="1"/>
  <c r="J37" i="28"/>
  <c r="AA51" i="5"/>
  <c r="I37" i="28" s="1"/>
  <c r="AC50" i="25"/>
  <c r="L248" i="28" s="1"/>
  <c r="M248" i="28"/>
  <c r="O248" i="28" s="1"/>
  <c r="M55" i="28"/>
  <c r="O55" i="28" s="1"/>
  <c r="AC70" i="7"/>
  <c r="L55" i="28" s="1"/>
  <c r="AA65" i="7"/>
  <c r="I50" i="28" s="1"/>
  <c r="J50" i="28"/>
  <c r="K50" i="28" s="1"/>
  <c r="AA58" i="4"/>
  <c r="I25" i="28" s="1"/>
  <c r="J25" i="28"/>
  <c r="J100" i="28"/>
  <c r="AA95" i="11"/>
  <c r="I100" i="28" s="1"/>
  <c r="AE50" i="25"/>
  <c r="AE48" i="25"/>
  <c r="J209" i="28"/>
  <c r="AA68" i="21"/>
  <c r="I209" i="28" s="1"/>
  <c r="J255" i="28"/>
  <c r="K255" i="28" s="1"/>
  <c r="AA57" i="25"/>
  <c r="I255" i="28" s="1"/>
  <c r="K196" i="28"/>
  <c r="M132" i="28"/>
  <c r="O132" i="28" s="1"/>
  <c r="AC84" i="14"/>
  <c r="L132" i="28" s="1"/>
  <c r="AA70" i="21"/>
  <c r="I211" i="28" s="1"/>
  <c r="J211" i="28"/>
  <c r="AC86" i="23"/>
  <c r="L233" i="28" s="1"/>
  <c r="M233" i="28"/>
  <c r="O233" i="28" s="1"/>
  <c r="AE44" i="7"/>
  <c r="AE70" i="7" s="1"/>
  <c r="AB76" i="17"/>
  <c r="B21" i="27" s="1"/>
  <c r="J213" i="28"/>
  <c r="AA72" i="21"/>
  <c r="I213" i="28" s="1"/>
  <c r="J256" i="28"/>
  <c r="AA58" i="25"/>
  <c r="I256" i="28" s="1"/>
  <c r="M100" i="28"/>
  <c r="O100" i="28" s="1"/>
  <c r="AC95" i="11"/>
  <c r="L100" i="28" s="1"/>
  <c r="M212" i="28"/>
  <c r="O212" i="28" s="1"/>
  <c r="AC71" i="21"/>
  <c r="L212" i="28" s="1"/>
  <c r="J240" i="28"/>
  <c r="AA60" i="24"/>
  <c r="I240" i="28" s="1"/>
  <c r="AC76" i="20"/>
  <c r="L200" i="28" s="1"/>
  <c r="K121" i="28"/>
  <c r="AC82" i="13"/>
  <c r="L121" i="28" s="1"/>
  <c r="J45" i="28"/>
  <c r="K45" i="28" s="1"/>
  <c r="AA62" i="6"/>
  <c r="I45" i="28" s="1"/>
  <c r="J31" i="28"/>
  <c r="AA45" i="5"/>
  <c r="I31" i="28" s="1"/>
  <c r="M213" i="28"/>
  <c r="AC72" i="21"/>
  <c r="L213" i="28" s="1"/>
  <c r="M245" i="28"/>
  <c r="O245" i="28" s="1"/>
  <c r="L245" i="28"/>
  <c r="J71" i="28"/>
  <c r="K71" i="28" s="1"/>
  <c r="AA84" i="9"/>
  <c r="I71" i="28" s="1"/>
  <c r="AE56" i="4"/>
  <c r="AE54" i="4"/>
  <c r="M23" i="28"/>
  <c r="M266" i="28" s="1"/>
  <c r="AC56" i="4"/>
  <c r="L23" i="28" s="1"/>
  <c r="AC51" i="5"/>
  <c r="L37" i="28" s="1"/>
  <c r="M37" i="28"/>
  <c r="O37" i="28" s="1"/>
  <c r="AE63" i="21"/>
  <c r="AE55" i="24"/>
  <c r="M237" i="28"/>
  <c r="O237" i="28" s="1"/>
  <c r="L237" i="28"/>
  <c r="AE41" i="9"/>
  <c r="AE90" i="9" s="1"/>
  <c r="J248" i="28"/>
  <c r="AA50" i="25"/>
  <c r="I248" i="28" s="1"/>
  <c r="AE35" i="14"/>
  <c r="AE85" i="14" s="1"/>
  <c r="J101" i="28"/>
  <c r="K101" i="28" s="1"/>
  <c r="AA96" i="11"/>
  <c r="I101" i="28" s="1"/>
  <c r="M134" i="28"/>
  <c r="O134" i="28" s="1"/>
  <c r="AC86" i="14"/>
  <c r="L134" i="28" s="1"/>
  <c r="AA84" i="17"/>
  <c r="I154" i="28" s="1"/>
  <c r="K97" i="28"/>
  <c r="K14" i="28"/>
  <c r="AC79" i="18"/>
  <c r="L175" i="28" s="1"/>
  <c r="M179" i="28"/>
  <c r="O179" i="28" s="1"/>
  <c r="AC83" i="18"/>
  <c r="L179" i="28" s="1"/>
  <c r="K176" i="28"/>
  <c r="J175" i="28"/>
  <c r="K175" i="28" s="1"/>
  <c r="AA79" i="18"/>
  <c r="I175" i="28" s="1"/>
  <c r="J174" i="28"/>
  <c r="AA78" i="18"/>
  <c r="I174" i="28" s="1"/>
  <c r="J171" i="28"/>
  <c r="AA75" i="18"/>
  <c r="I171" i="28" s="1"/>
  <c r="J172" i="28"/>
  <c r="K172" i="28" s="1"/>
  <c r="AA76" i="18"/>
  <c r="I172" i="28" s="1"/>
  <c r="M177" i="28"/>
  <c r="O177" i="28" s="1"/>
  <c r="AC81" i="18"/>
  <c r="L177" i="28" s="1"/>
  <c r="J178" i="28"/>
  <c r="AA82" i="18"/>
  <c r="I178" i="28" s="1"/>
  <c r="M174" i="28"/>
  <c r="O174" i="28" s="1"/>
  <c r="AC78" i="18"/>
  <c r="L174" i="28" s="1"/>
  <c r="D23" i="27"/>
  <c r="J177" i="28"/>
  <c r="AA81" i="18"/>
  <c r="I177" i="28" s="1"/>
  <c r="M171" i="28"/>
  <c r="O171" i="28" s="1"/>
  <c r="AC75" i="18"/>
  <c r="L171" i="28" s="1"/>
  <c r="J173" i="28"/>
  <c r="K173" i="28" s="1"/>
  <c r="AA77" i="18"/>
  <c r="I173" i="28" s="1"/>
  <c r="AA83" i="18"/>
  <c r="I179" i="28" s="1"/>
  <c r="J179" i="28"/>
  <c r="AC65" i="8"/>
  <c r="L64" i="28" s="1"/>
  <c r="AC69" i="8"/>
  <c r="L68" i="28" s="1"/>
  <c r="AC67" i="8"/>
  <c r="L66" i="28" s="1"/>
  <c r="M66" i="28"/>
  <c r="O66" i="28" s="1"/>
  <c r="AC75" i="10"/>
  <c r="L83" i="28" s="1"/>
  <c r="AC81" i="10"/>
  <c r="L89" i="28" s="1"/>
  <c r="J64" i="28"/>
  <c r="K64" i="28" s="1"/>
  <c r="AA65" i="8"/>
  <c r="I64" i="28" s="1"/>
  <c r="M67" i="28"/>
  <c r="AC68" i="8"/>
  <c r="L67" i="28" s="1"/>
  <c r="AA68" i="8"/>
  <c r="I67" i="28" s="1"/>
  <c r="J67" i="28"/>
  <c r="AC76" i="10"/>
  <c r="L84" i="28" s="1"/>
  <c r="J61" i="28"/>
  <c r="K61" i="28" s="1"/>
  <c r="AA62" i="8"/>
  <c r="I61" i="28" s="1"/>
  <c r="J65" i="28"/>
  <c r="K65" i="28" s="1"/>
  <c r="AA66" i="8"/>
  <c r="I65" i="28" s="1"/>
  <c r="AA64" i="8"/>
  <c r="I63" i="28" s="1"/>
  <c r="J63" i="28"/>
  <c r="K63" i="28" s="1"/>
  <c r="J68" i="28"/>
  <c r="K68" i="28" s="1"/>
  <c r="AA69" i="8"/>
  <c r="I68" i="28" s="1"/>
  <c r="AA79" i="22"/>
  <c r="I223" i="28" s="1"/>
  <c r="J120" i="28"/>
  <c r="AC76" i="22"/>
  <c r="L220" i="28" s="1"/>
  <c r="J220" i="28"/>
  <c r="K220" i="28" s="1"/>
  <c r="AA77" i="22"/>
  <c r="I221" i="28" s="1"/>
  <c r="AA99" i="19"/>
  <c r="O76" i="28"/>
  <c r="AC89" i="9"/>
  <c r="L76" i="28" s="1"/>
  <c r="AA73" i="15"/>
  <c r="J20" i="28"/>
  <c r="J275" i="28" s="1"/>
  <c r="J12" i="28"/>
  <c r="AE78" i="3"/>
  <c r="AE80" i="3"/>
  <c r="AE81" i="3"/>
  <c r="J185" i="28"/>
  <c r="K185" i="28" s="1"/>
  <c r="AC96" i="19"/>
  <c r="L185" i="28" s="1"/>
  <c r="M88" i="28"/>
  <c r="O88" i="28" s="1"/>
  <c r="K83" i="28"/>
  <c r="AA75" i="10"/>
  <c r="I83" i="28" s="1"/>
  <c r="J88" i="28"/>
  <c r="AA80" i="10"/>
  <c r="I88" i="28" s="1"/>
  <c r="J89" i="28"/>
  <c r="K89" i="28" s="1"/>
  <c r="AA81" i="10"/>
  <c r="I89" i="28" s="1"/>
  <c r="M87" i="28"/>
  <c r="O87" i="28" s="1"/>
  <c r="AC79" i="10"/>
  <c r="L87" i="28" s="1"/>
  <c r="J86" i="28"/>
  <c r="AA78" i="10"/>
  <c r="I86" i="28" s="1"/>
  <c r="J82" i="28"/>
  <c r="K82" i="28" s="1"/>
  <c r="AA74" i="10"/>
  <c r="I82" i="28" s="1"/>
  <c r="J84" i="28"/>
  <c r="K84" i="28" s="1"/>
  <c r="AA76" i="10"/>
  <c r="I84" i="28" s="1"/>
  <c r="M86" i="28"/>
  <c r="O86" i="28" s="1"/>
  <c r="AC78" i="10"/>
  <c r="L86" i="28" s="1"/>
  <c r="J85" i="28"/>
  <c r="K85" i="28" s="1"/>
  <c r="AA77" i="10"/>
  <c r="I85" i="28" s="1"/>
  <c r="AA79" i="10"/>
  <c r="I87" i="28" s="1"/>
  <c r="J87" i="28"/>
  <c r="AC78" i="22"/>
  <c r="L222" i="28" s="1"/>
  <c r="M217" i="28"/>
  <c r="O217" i="28" s="1"/>
  <c r="J216" i="28"/>
  <c r="AA72" i="22"/>
  <c r="I216" i="28" s="1"/>
  <c r="M219" i="28"/>
  <c r="O219" i="28" s="1"/>
  <c r="AC81" i="13"/>
  <c r="L120" i="28" s="1"/>
  <c r="M120" i="28"/>
  <c r="O120" i="28" s="1"/>
  <c r="J119" i="28"/>
  <c r="K119" i="28" s="1"/>
  <c r="AA80" i="13"/>
  <c r="I119" i="28" s="1"/>
  <c r="J118" i="28"/>
  <c r="K118" i="28" s="1"/>
  <c r="AA79" i="13"/>
  <c r="I118" i="28" s="1"/>
  <c r="AA78" i="13"/>
  <c r="I117" i="28" s="1"/>
  <c r="J117" i="28"/>
  <c r="K117" i="28" s="1"/>
  <c r="M141" i="28"/>
  <c r="O141" i="28" s="1"/>
  <c r="AC59" i="16"/>
  <c r="L143" i="28" s="1"/>
  <c r="AC61" i="16"/>
  <c r="L145" i="28" s="1"/>
  <c r="AA54" i="16"/>
  <c r="I138" i="28" s="1"/>
  <c r="J116" i="28"/>
  <c r="AA77" i="13"/>
  <c r="I116" i="28" s="1"/>
  <c r="M116" i="28"/>
  <c r="O116" i="28" s="1"/>
  <c r="AC77" i="13"/>
  <c r="L116" i="28" s="1"/>
  <c r="AC58" i="16"/>
  <c r="L142" i="28" s="1"/>
  <c r="M138" i="28"/>
  <c r="O138" i="28" s="1"/>
  <c r="AC54" i="16"/>
  <c r="L138" i="28" s="1"/>
  <c r="AC98" i="12"/>
  <c r="L108" i="28" s="1"/>
  <c r="AD92" i="12"/>
  <c r="C17" i="27" s="1"/>
  <c r="AE42" i="12"/>
  <c r="AE100" i="12" s="1"/>
  <c r="AA97" i="19"/>
  <c r="I186" i="28" s="1"/>
  <c r="J109" i="28"/>
  <c r="K109" i="28" s="1"/>
  <c r="AC99" i="12"/>
  <c r="L109" i="28" s="1"/>
  <c r="AC94" i="12"/>
  <c r="L104" i="28" s="1"/>
  <c r="M104" i="28"/>
  <c r="O104" i="28" s="1"/>
  <c r="J104" i="28"/>
  <c r="AA94" i="12"/>
  <c r="I104" i="28" s="1"/>
  <c r="J107" i="28"/>
  <c r="AA97" i="12"/>
  <c r="I107" i="28" s="1"/>
  <c r="J113" i="28"/>
  <c r="K113" i="28" s="1"/>
  <c r="AA103" i="12"/>
  <c r="I113" i="28" s="1"/>
  <c r="AB92" i="12"/>
  <c r="B17" i="27" s="1"/>
  <c r="J112" i="28"/>
  <c r="AA102" i="12"/>
  <c r="I112" i="28" s="1"/>
  <c r="M110" i="28"/>
  <c r="O110" i="28" s="1"/>
  <c r="AC100" i="12"/>
  <c r="L110" i="28" s="1"/>
  <c r="M112" i="28"/>
  <c r="O112" i="28" s="1"/>
  <c r="AC102" i="12"/>
  <c r="L112" i="28" s="1"/>
  <c r="J108" i="28"/>
  <c r="K108" i="28" s="1"/>
  <c r="AA98" i="12"/>
  <c r="I108" i="28" s="1"/>
  <c r="J182" i="28"/>
  <c r="M187" i="28"/>
  <c r="O187" i="28" s="1"/>
  <c r="AA98" i="19"/>
  <c r="I187" i="28" s="1"/>
  <c r="J187" i="28"/>
  <c r="M189" i="28"/>
  <c r="O189" i="28" s="1"/>
  <c r="AE49" i="19"/>
  <c r="AE99" i="19" s="1"/>
  <c r="AB91" i="19"/>
  <c r="B24" i="27" s="1"/>
  <c r="D24" i="27" s="1"/>
  <c r="M190" i="28"/>
  <c r="O190" i="28" s="1"/>
  <c r="J184" i="28"/>
  <c r="K184" i="28" s="1"/>
  <c r="AA72" i="20"/>
  <c r="I196" i="28" s="1"/>
  <c r="AC71" i="20"/>
  <c r="L195" i="28" s="1"/>
  <c r="AD68" i="20"/>
  <c r="C25" i="27" s="1"/>
  <c r="AE38" i="20"/>
  <c r="AE68" i="20" s="1"/>
  <c r="J18" i="28"/>
  <c r="AA80" i="3"/>
  <c r="I14" i="28" s="1"/>
  <c r="J17" i="28"/>
  <c r="AA83" i="3"/>
  <c r="I17" i="28" s="1"/>
  <c r="AA85" i="3"/>
  <c r="I19" i="28" s="1"/>
  <c r="J19" i="28"/>
  <c r="J13" i="28"/>
  <c r="AA79" i="3"/>
  <c r="I13" i="28" s="1"/>
  <c r="J15" i="28"/>
  <c r="AA81" i="3"/>
  <c r="I15" i="28" s="1"/>
  <c r="AE34" i="3"/>
  <c r="AE74" i="3" s="1"/>
  <c r="J10" i="28"/>
  <c r="AA76" i="3"/>
  <c r="I10" i="28" s="1"/>
  <c r="M234" i="28"/>
  <c r="O234" i="28" s="1"/>
  <c r="L234" i="28"/>
  <c r="AA79" i="23"/>
  <c r="I226" i="28" s="1"/>
  <c r="J226" i="28"/>
  <c r="I234" i="28"/>
  <c r="J234" i="28"/>
  <c r="J229" i="28"/>
  <c r="I229" i="28"/>
  <c r="J231" i="28"/>
  <c r="I231" i="28"/>
  <c r="J230" i="28"/>
  <c r="I230" i="28"/>
  <c r="L229" i="28"/>
  <c r="M229" i="28"/>
  <c r="O229" i="28" s="1"/>
  <c r="M228" i="28"/>
  <c r="O228" i="28" s="1"/>
  <c r="L228" i="28"/>
  <c r="M226" i="28"/>
  <c r="O226" i="28" s="1"/>
  <c r="AC79" i="23"/>
  <c r="L226" i="28" s="1"/>
  <c r="J217" i="28"/>
  <c r="I217" i="28"/>
  <c r="M216" i="28"/>
  <c r="O216" i="28" s="1"/>
  <c r="AC72" i="22"/>
  <c r="L216" i="28" s="1"/>
  <c r="M221" i="28"/>
  <c r="O221" i="28" s="1"/>
  <c r="L221" i="28"/>
  <c r="J218" i="28"/>
  <c r="K218" i="28" s="1"/>
  <c r="I218" i="28"/>
  <c r="I219" i="28"/>
  <c r="J219" i="28"/>
  <c r="AC75" i="20"/>
  <c r="L199" i="28" s="1"/>
  <c r="K199" i="28"/>
  <c r="M201" i="28"/>
  <c r="O201" i="28" s="1"/>
  <c r="J201" i="28"/>
  <c r="M197" i="28"/>
  <c r="O197" i="28" s="1"/>
  <c r="AB68" i="20"/>
  <c r="B25" i="27" s="1"/>
  <c r="M198" i="28"/>
  <c r="O198" i="28" s="1"/>
  <c r="AA76" i="20"/>
  <c r="M200" i="28"/>
  <c r="O200" i="28" s="1"/>
  <c r="J198" i="28"/>
  <c r="I198" i="28"/>
  <c r="I197" i="28"/>
  <c r="J197" i="28"/>
  <c r="J194" i="28"/>
  <c r="AA70" i="20"/>
  <c r="I194" i="28" s="1"/>
  <c r="M194" i="28"/>
  <c r="O194" i="28" s="1"/>
  <c r="AC70" i="20"/>
  <c r="L194" i="28" s="1"/>
  <c r="M186" i="28"/>
  <c r="O186" i="28" s="1"/>
  <c r="L186" i="28"/>
  <c r="I190" i="28"/>
  <c r="J190" i="28"/>
  <c r="J183" i="28"/>
  <c r="K183" i="28" s="1"/>
  <c r="I183" i="28"/>
  <c r="AC75" i="15"/>
  <c r="L167" i="28" s="1"/>
  <c r="M167" i="28"/>
  <c r="O167" i="28" s="1"/>
  <c r="C22" i="27"/>
  <c r="AA75" i="15"/>
  <c r="I167" i="28" s="1"/>
  <c r="J167" i="28"/>
  <c r="AC72" i="15"/>
  <c r="L164" i="28" s="1"/>
  <c r="M164" i="28"/>
  <c r="O164" i="28" s="1"/>
  <c r="AE33" i="15"/>
  <c r="AE73" i="15" s="1"/>
  <c r="AC70" i="15"/>
  <c r="L162" i="28" s="1"/>
  <c r="M162" i="28"/>
  <c r="O162" i="28" s="1"/>
  <c r="AC68" i="15"/>
  <c r="L160" i="28" s="1"/>
  <c r="M160" i="28"/>
  <c r="O160" i="28" s="1"/>
  <c r="AB65" i="15"/>
  <c r="B22" i="27" s="1"/>
  <c r="J162" i="28"/>
  <c r="I162" i="28"/>
  <c r="J164" i="28"/>
  <c r="I164" i="28"/>
  <c r="I163" i="28"/>
  <c r="J163" i="28"/>
  <c r="J161" i="28"/>
  <c r="I161" i="28"/>
  <c r="M159" i="28"/>
  <c r="O159" i="28" s="1"/>
  <c r="AC67" i="15"/>
  <c r="L159" i="28" s="1"/>
  <c r="AA67" i="15"/>
  <c r="I159" i="28" s="1"/>
  <c r="J159" i="28"/>
  <c r="M148" i="28"/>
  <c r="O148" i="28" s="1"/>
  <c r="AC78" i="17"/>
  <c r="L148" i="28" s="1"/>
  <c r="J152" i="28"/>
  <c r="K152" i="28" s="1"/>
  <c r="I152" i="28"/>
  <c r="M153" i="28"/>
  <c r="O153" i="28" s="1"/>
  <c r="L153" i="28"/>
  <c r="I156" i="28"/>
  <c r="J156" i="28"/>
  <c r="L151" i="28"/>
  <c r="M151" i="28"/>
  <c r="O151" i="28" s="1"/>
  <c r="J142" i="28"/>
  <c r="K142" i="28" s="1"/>
  <c r="AA58" i="16"/>
  <c r="I142" i="28" s="1"/>
  <c r="AA60" i="16"/>
  <c r="I144" i="28" s="1"/>
  <c r="J144" i="28"/>
  <c r="J145" i="28"/>
  <c r="K145" i="28" s="1"/>
  <c r="AA61" i="16"/>
  <c r="I145" i="28" s="1"/>
  <c r="AA57" i="16"/>
  <c r="I141" i="28" s="1"/>
  <c r="J141" i="28"/>
  <c r="J143" i="28"/>
  <c r="K143" i="28" s="1"/>
  <c r="AA59" i="16"/>
  <c r="I143" i="28" s="1"/>
  <c r="K11" i="28"/>
  <c r="D14" i="27" l="1"/>
  <c r="K182" i="28"/>
  <c r="K149" i="28"/>
  <c r="D20" i="27"/>
  <c r="K144" i="28"/>
  <c r="AC85" i="14"/>
  <c r="L133" i="28" s="1"/>
  <c r="M122" i="28"/>
  <c r="O122" i="28" s="1"/>
  <c r="K93" i="28"/>
  <c r="AA67" i="8"/>
  <c r="I66" i="28" s="1"/>
  <c r="AC84" i="17"/>
  <c r="L154" i="28" s="1"/>
  <c r="AE67" i="8"/>
  <c r="AE60" i="16"/>
  <c r="O51" i="28"/>
  <c r="K51" i="28"/>
  <c r="K223" i="28"/>
  <c r="AE76" i="20"/>
  <c r="J276" i="28"/>
  <c r="M276" i="28"/>
  <c r="J270" i="28"/>
  <c r="O73" i="28"/>
  <c r="O270" i="28" s="1"/>
  <c r="M270" i="28"/>
  <c r="O67" i="28"/>
  <c r="M268" i="28"/>
  <c r="J267" i="28"/>
  <c r="J268" i="28"/>
  <c r="O31" i="28"/>
  <c r="M267" i="28"/>
  <c r="J269" i="28"/>
  <c r="J266" i="28"/>
  <c r="K178" i="28"/>
  <c r="J265" i="28"/>
  <c r="M274" i="28"/>
  <c r="O259" i="28"/>
  <c r="O282" i="28" s="1"/>
  <c r="M282" i="28"/>
  <c r="O274" i="28"/>
  <c r="J272" i="28"/>
  <c r="M269" i="28"/>
  <c r="B286" i="28"/>
  <c r="J278" i="28"/>
  <c r="O278" i="28"/>
  <c r="K256" i="28"/>
  <c r="J274" i="28"/>
  <c r="J271" i="28"/>
  <c r="O206" i="28"/>
  <c r="M271" i="28"/>
  <c r="O23" i="28"/>
  <c r="O265" i="28" s="1"/>
  <c r="M265" i="28"/>
  <c r="O213" i="28"/>
  <c r="M272" i="28"/>
  <c r="M273" i="28"/>
  <c r="K27" i="28"/>
  <c r="J280" i="28"/>
  <c r="O273" i="28"/>
  <c r="M280" i="28"/>
  <c r="K25" i="28"/>
  <c r="J273" i="28"/>
  <c r="O28" i="28"/>
  <c r="M278" i="28"/>
  <c r="O280" i="28"/>
  <c r="AE43" i="5"/>
  <c r="AE51" i="5"/>
  <c r="J259" i="28"/>
  <c r="U59" i="26"/>
  <c r="AE70" i="22"/>
  <c r="AE76" i="17"/>
  <c r="D15" i="27"/>
  <c r="K240" i="28"/>
  <c r="C32" i="27"/>
  <c r="K243" i="28"/>
  <c r="AE75" i="13"/>
  <c r="D27" i="27"/>
  <c r="B32" i="27"/>
  <c r="D32" i="27" s="1"/>
  <c r="AC82" i="3"/>
  <c r="L16" i="28" s="1"/>
  <c r="M16" i="28"/>
  <c r="AA90" i="9"/>
  <c r="I77" i="28" s="1"/>
  <c r="AE72" i="10"/>
  <c r="K28" i="28"/>
  <c r="K44" i="28"/>
  <c r="J222" i="28"/>
  <c r="K222" i="28" s="1"/>
  <c r="K231" i="28"/>
  <c r="AE82" i="9"/>
  <c r="D21" i="27"/>
  <c r="D16" i="27"/>
  <c r="AE62" i="7"/>
  <c r="D10" i="27"/>
  <c r="K156" i="28"/>
  <c r="K163" i="28"/>
  <c r="K161" i="28"/>
  <c r="K248" i="28"/>
  <c r="M165" i="28"/>
  <c r="O165" i="28" s="1"/>
  <c r="K107" i="28"/>
  <c r="K230" i="28"/>
  <c r="K166" i="28"/>
  <c r="K31" i="28"/>
  <c r="K206" i="28"/>
  <c r="K37" i="28"/>
  <c r="K23" i="28"/>
  <c r="K100" i="28"/>
  <c r="K150" i="28"/>
  <c r="K73" i="28"/>
  <c r="J98" i="28"/>
  <c r="K98" i="28" s="1"/>
  <c r="AA93" i="11"/>
  <c r="I98" i="28" s="1"/>
  <c r="J133" i="28"/>
  <c r="K133" i="28" s="1"/>
  <c r="AA85" i="14"/>
  <c r="I133" i="28" s="1"/>
  <c r="K209" i="28"/>
  <c r="K123" i="28"/>
  <c r="K233" i="28"/>
  <c r="K134" i="28"/>
  <c r="AE77" i="14"/>
  <c r="J55" i="28"/>
  <c r="K55" i="28" s="1"/>
  <c r="AA70" i="7"/>
  <c r="I55" i="28" s="1"/>
  <c r="K211" i="28"/>
  <c r="K212" i="28"/>
  <c r="K131" i="28"/>
  <c r="K245" i="28"/>
  <c r="K132" i="28"/>
  <c r="K92" i="28"/>
  <c r="J154" i="28"/>
  <c r="K154" i="28" s="1"/>
  <c r="D22" i="27"/>
  <c r="K237" i="28"/>
  <c r="AE85" i="11"/>
  <c r="K213" i="28"/>
  <c r="K77" i="28"/>
  <c r="K130" i="28"/>
  <c r="K151" i="28"/>
  <c r="K19" i="28"/>
  <c r="K228" i="28"/>
  <c r="K76" i="28"/>
  <c r="K186" i="28"/>
  <c r="K221" i="28"/>
  <c r="K148" i="28"/>
  <c r="K15" i="28"/>
  <c r="K160" i="28"/>
  <c r="K18" i="28"/>
  <c r="K153" i="28"/>
  <c r="K13" i="28"/>
  <c r="K12" i="28"/>
  <c r="K138" i="28"/>
  <c r="K17" i="28"/>
  <c r="K189" i="28"/>
  <c r="K20" i="28"/>
  <c r="K275" i="28" s="1"/>
  <c r="K179" i="28"/>
  <c r="K177" i="28"/>
  <c r="K174" i="28"/>
  <c r="K171" i="28"/>
  <c r="K66" i="28"/>
  <c r="K67" i="28"/>
  <c r="K120" i="28"/>
  <c r="AE92" i="12"/>
  <c r="AE82" i="3"/>
  <c r="K88" i="28"/>
  <c r="K87" i="28"/>
  <c r="K217" i="28"/>
  <c r="K86" i="28"/>
  <c r="K219" i="28"/>
  <c r="K216" i="28"/>
  <c r="K116" i="28"/>
  <c r="D17" i="27"/>
  <c r="K104" i="28"/>
  <c r="AA100" i="12"/>
  <c r="I110" i="28" s="1"/>
  <c r="J110" i="28"/>
  <c r="K110" i="28" s="1"/>
  <c r="K112" i="28"/>
  <c r="K187" i="28"/>
  <c r="M188" i="28"/>
  <c r="O188" i="28" s="1"/>
  <c r="AE91" i="19"/>
  <c r="K190" i="28"/>
  <c r="D25" i="27"/>
  <c r="J16" i="28"/>
  <c r="AA82" i="3"/>
  <c r="I16" i="28" s="1"/>
  <c r="K229" i="28"/>
  <c r="K234" i="28"/>
  <c r="K226" i="28"/>
  <c r="K197" i="28"/>
  <c r="K201" i="28"/>
  <c r="K198" i="28"/>
  <c r="K194" i="28"/>
  <c r="J200" i="28"/>
  <c r="K200" i="28" s="1"/>
  <c r="I200" i="28"/>
  <c r="J188" i="28"/>
  <c r="I188" i="28"/>
  <c r="AE65" i="15"/>
  <c r="K164" i="28"/>
  <c r="K162" i="28"/>
  <c r="K167" i="28"/>
  <c r="K159" i="28"/>
  <c r="J165" i="28"/>
  <c r="I165" i="28"/>
  <c r="K141" i="28"/>
  <c r="K122" i="28" l="1"/>
  <c r="K276" i="28"/>
  <c r="O16" i="28"/>
  <c r="O269" i="28"/>
  <c r="K269" i="28"/>
  <c r="O272" i="28"/>
  <c r="O271" i="28"/>
  <c r="K270" i="28"/>
  <c r="K268" i="28"/>
  <c r="K267" i="28"/>
  <c r="O267" i="28"/>
  <c r="O268" i="28"/>
  <c r="K278" i="28"/>
  <c r="K259" i="28"/>
  <c r="K282" i="28" s="1"/>
  <c r="J282" i="28"/>
  <c r="K272" i="28"/>
  <c r="K274" i="28"/>
  <c r="O266" i="28"/>
  <c r="K271" i="28"/>
  <c r="K273" i="28"/>
  <c r="K280" i="28"/>
  <c r="K10" i="28"/>
  <c r="K266" i="28" s="1"/>
  <c r="K165" i="28"/>
  <c r="K16" i="28"/>
  <c r="K188" i="28"/>
  <c r="K265" i="28" l="1"/>
  <c r="Y45" i="23"/>
  <c r="Y77" i="23" l="1"/>
  <c r="I29" i="1" s="1"/>
  <c r="Y85" i="23"/>
  <c r="G232" i="28" s="1"/>
  <c r="I35" i="1"/>
  <c r="K29" i="1" s="1"/>
  <c r="AB45" i="23"/>
  <c r="AB85" i="23" s="1"/>
  <c r="AD45" i="23"/>
  <c r="AD85" i="23" s="1"/>
  <c r="G279" i="28" l="1"/>
  <c r="G277" i="28"/>
  <c r="L29" i="1"/>
  <c r="M29" i="1" s="1"/>
  <c r="AB77" i="23"/>
  <c r="B28" i="27" s="1"/>
  <c r="AE45" i="23"/>
  <c r="AE85" i="23" s="1"/>
  <c r="G261" i="28"/>
  <c r="AD77" i="23"/>
  <c r="C28" i="27" s="1"/>
  <c r="K33" i="1"/>
  <c r="K23" i="1"/>
  <c r="K22" i="1"/>
  <c r="K28" i="1"/>
  <c r="K30" i="1"/>
  <c r="K13" i="1"/>
  <c r="K27" i="1"/>
  <c r="K21" i="1"/>
  <c r="K9" i="1"/>
  <c r="K24" i="1"/>
  <c r="K18" i="1"/>
  <c r="K19" i="1"/>
  <c r="K14" i="1"/>
  <c r="K10" i="1"/>
  <c r="K20" i="1"/>
  <c r="K11" i="1"/>
  <c r="K12" i="1"/>
  <c r="K26" i="1"/>
  <c r="K25" i="1"/>
  <c r="K15" i="1"/>
  <c r="K16" i="1"/>
  <c r="K17" i="1"/>
  <c r="K31" i="1"/>
  <c r="G263" i="28" l="1"/>
  <c r="G283" i="28"/>
  <c r="G285" i="28" s="1"/>
  <c r="L16" i="1"/>
  <c r="M16" i="1" s="1"/>
  <c r="L15" i="1"/>
  <c r="M15" i="1" s="1"/>
  <c r="L11" i="1"/>
  <c r="M11" i="1" s="1"/>
  <c r="L19" i="1"/>
  <c r="M19" i="1" s="1"/>
  <c r="L21" i="1"/>
  <c r="M21" i="1" s="1"/>
  <c r="L28" i="1"/>
  <c r="M28" i="1" s="1"/>
  <c r="C34" i="27"/>
  <c r="C36" i="27" s="1"/>
  <c r="C40" i="27" s="1"/>
  <c r="AA85" i="23"/>
  <c r="I232" i="28" s="1"/>
  <c r="J232" i="28"/>
  <c r="L31" i="1"/>
  <c r="M31" i="1" s="1"/>
  <c r="L25" i="1"/>
  <c r="M25" i="1" s="1"/>
  <c r="L20" i="1"/>
  <c r="M20" i="1" s="1"/>
  <c r="L18" i="1"/>
  <c r="M18" i="1" s="1"/>
  <c r="L27" i="1"/>
  <c r="M27" i="1" s="1"/>
  <c r="L22" i="1"/>
  <c r="M22" i="1" s="1"/>
  <c r="M232" i="28"/>
  <c r="M277" i="28" s="1"/>
  <c r="AC85" i="23"/>
  <c r="L232" i="28" s="1"/>
  <c r="AE77" i="23"/>
  <c r="L12" i="1"/>
  <c r="M12" i="1" s="1"/>
  <c r="L14" i="1"/>
  <c r="M14" i="1" s="1"/>
  <c r="K35" i="1"/>
  <c r="L9" i="1"/>
  <c r="M9" i="1" s="1"/>
  <c r="L30" i="1"/>
  <c r="M30" i="1" s="1"/>
  <c r="L33" i="1"/>
  <c r="M33" i="1" s="1"/>
  <c r="L17" i="1"/>
  <c r="M17" i="1" s="1"/>
  <c r="L26" i="1"/>
  <c r="M26" i="1" s="1"/>
  <c r="L10" i="1"/>
  <c r="M10" i="1" s="1"/>
  <c r="L24" i="1"/>
  <c r="M24" i="1" s="1"/>
  <c r="L13" i="1"/>
  <c r="M13" i="1" s="1"/>
  <c r="L23" i="1"/>
  <c r="M23" i="1" s="1"/>
  <c r="D28" i="27"/>
  <c r="B34" i="27"/>
  <c r="J279" i="28" l="1"/>
  <c r="J277" i="28"/>
  <c r="O232" i="28"/>
  <c r="M279" i="28"/>
  <c r="G286" i="28"/>
  <c r="D34" i="27"/>
  <c r="D36" i="27" s="1"/>
  <c r="B36" i="27"/>
  <c r="B40" i="27" s="1"/>
  <c r="M35" i="1"/>
  <c r="L35" i="1"/>
  <c r="K232" i="28"/>
  <c r="J261" i="28"/>
  <c r="J283" i="28" s="1"/>
  <c r="M261" i="28"/>
  <c r="K279" i="28" l="1"/>
  <c r="K277" i="28"/>
  <c r="J285" i="28"/>
  <c r="O279" i="28"/>
  <c r="O277" i="28"/>
  <c r="O261" i="28"/>
  <c r="O283" i="28" s="1"/>
  <c r="M283" i="28"/>
  <c r="M285" i="28" s="1"/>
  <c r="M263" i="28"/>
  <c r="K261" i="28"/>
  <c r="J263" i="28"/>
  <c r="J286" i="28" l="1"/>
  <c r="O263" i="28"/>
  <c r="O285" i="28"/>
  <c r="M286" i="28"/>
  <c r="K263" i="28"/>
  <c r="K283" i="28"/>
  <c r="K285" i="28" s="1"/>
  <c r="O286" i="28" l="1"/>
  <c r="K286" i="28"/>
</calcChain>
</file>

<file path=xl/sharedStrings.xml><?xml version="1.0" encoding="utf-8"?>
<sst xmlns="http://schemas.openxmlformats.org/spreadsheetml/2006/main" count="12718" uniqueCount="875">
  <si>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</si>
  <si>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</si>
  <si>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</si>
  <si>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</si>
  <si>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</si>
  <si>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</si>
  <si>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</si>
  <si>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</si>
  <si>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</si>
  <si>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</si>
  <si>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</si>
  <si>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</si>
  <si>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</si>
  <si>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</si>
  <si>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</si>
  <si>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</si>
  <si>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</si>
  <si>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</si>
  <si>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</si>
  <si>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</si>
  <si>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</si>
  <si>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</si>
  <si>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</si>
  <si>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</si>
  <si>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</si>
  <si>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</si>
  <si>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</si>
  <si>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</si>
  <si>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</si>
  <si>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</si>
  <si>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</si>
  <si>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</si>
  <si>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</si>
  <si>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</si>
  <si>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</si>
  <si>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</si>
  <si>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</si>
  <si>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</si>
  <si>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</si>
  <si>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</si>
  <si>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</si>
  <si>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</si>
  <si>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</si>
  <si>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</si>
  <si>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</si>
  <si>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</si>
  <si>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</si>
  <si>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</si>
  <si>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</si>
  <si>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</si>
  <si>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</si>
  <si>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</si>
  <si>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</si>
  <si>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</si>
  <si>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</si>
  <si>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</si>
  <si>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</si>
  <si>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</si>
  <si>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</si>
  <si>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</si>
  <si>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</si>
  <si>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</si>
  <si>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</si>
  <si>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</si>
  <si>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</si>
  <si>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</si>
  <si>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</si>
  <si>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</si>
  <si>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</si>
  <si>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</si>
  <si>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</si>
  <si>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</si>
  <si>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</si>
  <si>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</si>
  <si>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</si>
  <si>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</si>
  <si>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</si>
  <si>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</si>
  <si>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</si>
  <si>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</si>
  <si>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</si>
  <si>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</si>
  <si>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</si>
  <si>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</si>
  <si>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</si>
  <si>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</si>
  <si>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</si>
  <si>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</si>
  <si>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</si>
  <si>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</si>
  <si>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</si>
  <si>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</si>
  <si>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</si>
  <si>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</si>
  <si>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</si>
  <si>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</si>
  <si>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</si>
  <si>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</si>
  <si>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</si>
  <si>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</si>
  <si>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</si>
  <si>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</si>
  <si>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</si>
  <si>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</si>
  <si>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</si>
  <si>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</si>
  <si>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</si>
  <si>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</si>
  <si>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</si>
  <si>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</si>
  <si>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</si>
  <si>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</si>
  <si>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</si>
  <si>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</si>
  <si>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</si>
  <si>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</si>
  <si>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</si>
  <si>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</si>
  <si>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</si>
  <si>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</si>
  <si>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</si>
  <si>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</si>
  <si>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</si>
  <si>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</si>
  <si>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</si>
  <si>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</si>
  <si>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</si>
  <si>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</si>
  <si>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</si>
  <si>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</si>
  <si>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</si>
  <si>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</si>
  <si>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</si>
  <si>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</si>
  <si>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</si>
  <si>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</si>
  <si>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</si>
  <si>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</si>
  <si>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</si>
  <si>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</si>
  <si>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</si>
  <si>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</si>
  <si>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</si>
  <si>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</si>
  <si>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</si>
  <si>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</si>
  <si>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</si>
  <si>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</si>
  <si>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</si>
  <si>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</si>
  <si>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</si>
  <si>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</si>
  <si>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</si>
  <si>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</si>
  <si>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</si>
  <si>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</si>
  <si>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</si>
  <si>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</si>
  <si>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</si>
  <si>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</si>
  <si>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</si>
  <si>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</si>
  <si>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</si>
  <si>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</si>
  <si>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</si>
  <si>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</si>
  <si>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</si>
  <si>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</si>
  <si>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</si>
  <si>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</si>
  <si>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</si>
  <si>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</si>
  <si>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</si>
  <si>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</si>
  <si>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</si>
  <si>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</si>
  <si>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</si>
  <si>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</si>
  <si>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</si>
  <si>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</si>
  <si>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</si>
  <si>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</si>
  <si>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</si>
  <si>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</si>
  <si>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</si>
  <si>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</si>
  <si>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</si>
  <si>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</si>
  <si>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</si>
  <si>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</si>
  <si>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</si>
  <si>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</si>
  <si>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</si>
  <si>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</si>
  <si>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</si>
  <si>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</si>
  <si>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</si>
  <si>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</si>
  <si>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</si>
  <si>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</si>
  <si>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</si>
  <si>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</si>
  <si>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</si>
  <si>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</si>
  <si>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</si>
  <si>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</si>
  <si>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</si>
  <si>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</si>
  <si>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</si>
  <si>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</si>
  <si>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</si>
  <si>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</si>
  <si>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</si>
  <si>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</si>
  <si>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</si>
  <si>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</si>
  <si>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</si>
  <si>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</si>
  <si>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</si>
  <si>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</si>
  <si>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</si>
  <si>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</si>
  <si>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</si>
  <si>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</si>
  <si>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</si>
  <si>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</si>
  <si>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</si>
  <si>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</si>
  <si>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</si>
  <si>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</si>
  <si>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</si>
  <si>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</si>
  <si>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</si>
  <si>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</si>
  <si>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</si>
  <si>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</si>
  <si>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</si>
  <si>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</si>
  <si>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</si>
  <si>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</si>
  <si>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</si>
  <si>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</si>
  <si>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</si>
  <si>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</si>
  <si>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</si>
  <si>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</si>
  <si>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</si>
  <si>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</si>
  <si>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</si>
  <si>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</si>
  <si>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</si>
  <si>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</si>
  <si>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</si>
  <si>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</si>
  <si>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</si>
  <si>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</si>
  <si>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</si>
  <si>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</si>
  <si>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</si>
  <si>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</si>
  <si>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</si>
  <si>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</si>
  <si>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</si>
  <si>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</si>
  <si>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</si>
  <si>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</si>
  <si>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</si>
  <si>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</si>
  <si>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</si>
  <si>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</si>
  <si>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</si>
  <si>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</si>
  <si>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</si>
  <si>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</si>
  <si>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</si>
  <si>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</si>
  <si>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</si>
  <si>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</si>
  <si>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</si>
  <si>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</si>
  <si>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</si>
  <si>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</si>
  <si>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</si>
  <si>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</si>
  <si>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</si>
  <si>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</si>
  <si>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</si>
  <si>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</si>
  <si>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</si>
  <si>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</si>
  <si>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</si>
  <si>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</si>
  <si>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</si>
  <si>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</si>
  <si>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</si>
  <si>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</si>
  <si>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</si>
  <si>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</si>
  <si>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</si>
  <si>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</si>
  <si>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</si>
  <si>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</si>
  <si>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</si>
  <si>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</si>
  <si>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</si>
  <si>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</si>
  <si>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</si>
  <si>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</si>
  <si>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</si>
  <si>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</si>
  <si>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</si>
  <si>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</si>
  <si>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</si>
  <si>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</si>
  <si>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</si>
  <si>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</si>
  <si>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</si>
  <si>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</si>
  <si>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</si>
  <si>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</si>
  <si>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</si>
  <si>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</si>
  <si>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</si>
  <si>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</si>
  <si>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</si>
  <si>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</si>
  <si>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</si>
  <si>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</si>
  <si>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</si>
  <si>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</si>
  <si>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</si>
  <si>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</si>
  <si>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</si>
  <si>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</si>
  <si>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</si>
  <si>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</si>
  <si>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</si>
  <si>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</si>
  <si>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</si>
  <si>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</si>
  <si>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</si>
  <si>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</si>
  <si>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</si>
  <si>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</si>
  <si>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</si>
  <si>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</si>
  <si>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</si>
  <si>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</si>
  <si>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</si>
  <si>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</si>
  <si>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</si>
  <si>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</si>
  <si>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</si>
  <si>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</si>
  <si>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</si>
  <si>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</si>
  <si>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</si>
  <si>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</si>
  <si>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</si>
  <si>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</si>
  <si>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</si>
  <si>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</si>
  <si>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</si>
  <si>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</si>
  <si>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</si>
  <si>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</si>
  <si>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</si>
  <si>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</si>
  <si>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</si>
  <si>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</si>
  <si>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</si>
  <si>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</si>
  <si>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</si>
  <si>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</si>
  <si>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</si>
  <si>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</si>
  <si>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</si>
  <si>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</si>
  <si>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</si>
  <si>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</si>
  <si>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</si>
  <si>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</si>
  <si>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</si>
  <si>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</si>
  <si>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</si>
  <si>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</si>
  <si>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</si>
  <si>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</si>
  <si>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</si>
  <si>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</si>
  <si>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</si>
  <si>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</si>
  <si>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</si>
  <si>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</si>
  <si>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</si>
  <si>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</si>
  <si>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</si>
  <si>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</si>
  <si>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</si>
  <si>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</si>
  <si>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</si>
  <si>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</si>
  <si>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</si>
  <si>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</si>
  <si>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</si>
  <si>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</si>
  <si>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</si>
  <si>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</si>
  <si>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</si>
  <si>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</si>
  <si>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</si>
  <si>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</si>
  <si>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</si>
  <si>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</si>
  <si>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</si>
  <si>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</si>
  <si>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</si>
  <si>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</si>
  <si>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</si>
  <si>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</si>
  <si>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</si>
  <si>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</si>
  <si>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</si>
  <si>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</si>
  <si>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</si>
  <si>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</si>
  <si>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</si>
  <si>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</si>
  <si>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</si>
  <si>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</si>
  <si>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</si>
  <si>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</si>
  <si>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</si>
  <si>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</si>
  <si>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</si>
  <si>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</si>
  <si>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</si>
  <si>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</si>
  <si>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</si>
  <si>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</si>
  <si>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</si>
  <si>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</si>
  <si>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</si>
  <si>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</si>
  <si>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</si>
  <si>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</si>
  <si>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</si>
  <si>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</si>
  <si>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</si>
  <si>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</si>
  <si>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</si>
  <si>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</si>
  <si>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</si>
  <si>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</si>
  <si>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</si>
  <si>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</si>
  <si>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</si>
  <si>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</si>
  <si>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</si>
  <si>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</si>
  <si>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</si>
  <si>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</si>
  <si>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</si>
  <si>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</si>
  <si>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</si>
  <si>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</si>
  <si>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</si>
  <si>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</si>
  <si>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</si>
  <si>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</si>
  <si>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</si>
  <si>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</si>
  <si>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</si>
  <si>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</si>
  <si>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</si>
  <si>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</si>
  <si>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</si>
  <si>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</si>
  <si>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</si>
  <si>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</si>
  <si>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</si>
  <si>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</si>
  <si>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</si>
  <si>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</si>
  <si>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</si>
  <si>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</si>
  <si>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</si>
  <si>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</si>
  <si>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</si>
  <si>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</si>
  <si>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</si>
  <si>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</si>
  <si>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</si>
  <si>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</si>
  <si>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</si>
  <si>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</si>
  <si>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</si>
  <si>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</si>
  <si>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</si>
  <si>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</si>
  <si>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</si>
  <si>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</si>
  <si>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</si>
  <si>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</si>
  <si>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</si>
  <si>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</si>
  <si>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</si>
  <si>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</si>
  <si>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</si>
  <si>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</si>
  <si>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</si>
  <si>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</si>
  <si>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</si>
  <si>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</si>
  <si>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</si>
  <si>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</si>
  <si>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</si>
  <si>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</si>
  <si>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</si>
  <si>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</si>
  <si>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</si>
  <si>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</si>
  <si>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</si>
  <si>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</si>
  <si>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</si>
  <si>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</si>
  <si>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</si>
  <si>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</si>
  <si>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</si>
  <si>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</si>
  <si>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</si>
  <si>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</si>
  <si>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</si>
  <si>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</si>
  <si>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</si>
  <si>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</si>
  <si>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</si>
  <si>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</si>
  <si>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</si>
  <si>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</si>
  <si>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</si>
  <si>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</si>
  <si>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</si>
  <si>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</si>
  <si>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</si>
  <si>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</si>
  <si>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</si>
  <si>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</si>
  <si>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</si>
  <si>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</si>
  <si>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</si>
  <si>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</si>
  <si>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</si>
  <si>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</si>
  <si>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</si>
  <si>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</si>
  <si>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</si>
  <si>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</si>
  <si>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</si>
  <si>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</si>
  <si>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</si>
  <si>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</si>
  <si>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</si>
  <si>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</si>
  <si>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</si>
  <si>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</si>
  <si>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</si>
  <si>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</si>
  <si>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</si>
  <si>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</si>
  <si>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</si>
  <si>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</si>
  <si>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</si>
  <si>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</si>
  <si>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</si>
  <si>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</si>
  <si>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</si>
  <si>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</si>
  <si>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</si>
  <si>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</si>
  <si>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</si>
  <si>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</si>
  <si>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</si>
  <si>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</si>
  <si>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</si>
  <si>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</si>
  <si>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</si>
  <si>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</si>
  <si>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</si>
  <si>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</si>
  <si>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</si>
  <si>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</si>
  <si>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</si>
  <si>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</si>
  <si>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</si>
  <si>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</si>
  <si>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</si>
  <si>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</si>
  <si>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</si>
  <si>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</si>
  <si>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</si>
  <si>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</si>
  <si>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</si>
  <si>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</si>
  <si>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</si>
  <si>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</si>
  <si>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</si>
  <si>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</si>
  <si>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</si>
  <si>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</si>
  <si>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</si>
  <si>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</si>
  <si>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Less Previous Certificate</t>
  </si>
  <si>
    <t>Pellings Projected Final Account</t>
  </si>
  <si>
    <t>Tendered Rate</t>
  </si>
  <si>
    <t>25 Herbert Street</t>
  </si>
  <si>
    <t>128 Prince of Wales Road</t>
  </si>
  <si>
    <t>London Borough of Camden - NW5</t>
  </si>
  <si>
    <t>Valuation 1</t>
  </si>
  <si>
    <t>Valuation 2</t>
  </si>
  <si>
    <t>Valuation 3</t>
  </si>
  <si>
    <t>Valuation 4</t>
  </si>
  <si>
    <t>Valuation 5</t>
  </si>
  <si>
    <t>Valuation 6</t>
  </si>
  <si>
    <t>Valuation 7</t>
  </si>
  <si>
    <t>Valuation 8</t>
  </si>
  <si>
    <t>REP BLK 1-44 DENYER HOUSE (CONS)</t>
  </si>
  <si>
    <t>RPK/49</t>
  </si>
  <si>
    <t>Roof Works</t>
  </si>
  <si>
    <t>Access Scaffolding</t>
  </si>
  <si>
    <t>Asbestos</t>
  </si>
  <si>
    <t>Windows</t>
  </si>
  <si>
    <t>REP BLK 1-25 TROYES HOUSE (CONS)</t>
  </si>
  <si>
    <t>Asbestos related</t>
  </si>
  <si>
    <t>REPB42149</t>
  </si>
  <si>
    <t>REP BLK 5 GILLIES STREET</t>
  </si>
  <si>
    <t>Access scaffold</t>
  </si>
  <si>
    <t>REP BLK 8 DALE ROAD (FLATS A-B)</t>
  </si>
  <si>
    <t>REP BLK 11 GILLIES STREET (FLATS A-B)</t>
  </si>
  <si>
    <t>Access scaffolding</t>
  </si>
  <si>
    <t>REP BLK 30 GROVE TERRACE (FLATS A-C)</t>
  </si>
  <si>
    <t>REP BLK 25 ELAINE GROVE (FLATS A-B)</t>
  </si>
  <si>
    <t>REP BLK 130 PRINCE OF WALES ROAD (FLATS</t>
  </si>
  <si>
    <t>Roof works</t>
  </si>
  <si>
    <t>REP BLK 25 HERBERT STREET (FLATS A-B)</t>
  </si>
  <si>
    <t>REP BLK 128 PRINCE OF WALES ROAD (FLATS</t>
  </si>
  <si>
    <t>REP BLK 10 GILLIES STREET</t>
  </si>
  <si>
    <t>REP BLK 17 ASCHAM STREET (FLATS A-B)</t>
  </si>
  <si>
    <t>REP BLK 13 DOYNTON STREET (FLATS A-B)</t>
  </si>
  <si>
    <t>REP BLK 111 CHETWYND ROAD (FLATS A-C)</t>
  </si>
  <si>
    <t>REP BLK 19 ASCHAM STREET (FLATS A-B)</t>
  </si>
  <si>
    <t>REP BLK 66 LEVERTON STREET (FLATS A-B)</t>
  </si>
  <si>
    <t>REP BLK 29 GROVE TERRACE (FLATS A-C)</t>
  </si>
  <si>
    <t>REP BLK 28 LEIGHTON ROAD (FLATS A-B)</t>
  </si>
  <si>
    <t>REP BLK 13 MORTIMER TERRACE (FLATS A-C)</t>
  </si>
  <si>
    <t>Supply and Install Pram Shed Doors</t>
  </si>
  <si>
    <t>Valuation No.6 - Project Overheads &amp; Scaffold</t>
  </si>
  <si>
    <t>Supply and install Bauder reinforced system to walkway deck</t>
  </si>
  <si>
    <t>Supply and install Bauder reinforced system to upstands, kerbs, outlets and details</t>
  </si>
  <si>
    <t>Replacement Balcony Outlets - Pro Sum</t>
  </si>
  <si>
    <t>Balustrade repairs - Pro Sum</t>
  </si>
  <si>
    <t>Provisional Sum for concrete repairs to underside of balcony walkways</t>
  </si>
  <si>
    <t>Class O Decs</t>
  </si>
  <si>
    <t>FED Renewals</t>
  </si>
  <si>
    <t>Smoke Alarms</t>
  </si>
  <si>
    <t>Emergency Lighting</t>
  </si>
  <si>
    <t>Roof works to Lift Motor Room - Pro Sum</t>
  </si>
  <si>
    <t>Replace Single Pane Dormer Louvres - Pro Sum</t>
  </si>
  <si>
    <t>Decoration of handrail on roof - Pro Sum</t>
  </si>
  <si>
    <t>Pressure clean to coping stone on parapet</t>
  </si>
  <si>
    <t>Extra over cost for battery powerd scaffold alarms</t>
  </si>
  <si>
    <t>E/O for additional Batteries to Alarms</t>
  </si>
  <si>
    <t>Scaffold adaptation to Lift Motor Room (including amendments to design)</t>
  </si>
  <si>
    <t>% increase on M2 rate in SC001 for scaffold above 5 storeys and not exceeding 10 storeys</t>
  </si>
  <si>
    <t>Window:Overhaul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</si>
  <si>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Window:Overhaul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</si>
  <si>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Dormers:Renew lead covering to dormers including remove old lead, cut, fit and dress new covering including all nailing and caps, drips, welted edges, bossed ends and intersections and all labours and remove waste and debris.</t>
  </si>
  <si>
    <t>BALCONY WALKWAY</t>
  </si>
  <si>
    <t>MOTOR ROOM</t>
  </si>
  <si>
    <t>nr.</t>
  </si>
  <si>
    <t>Prov</t>
  </si>
  <si>
    <t xml:space="preserve">item </t>
  </si>
  <si>
    <t>No</t>
  </si>
  <si>
    <t>nr</t>
  </si>
  <si>
    <t>PRAM SHED</t>
  </si>
  <si>
    <t>Labourer - Half a day per store to move contents in preperation for works (Provisional)</t>
  </si>
  <si>
    <t>Days</t>
  </si>
  <si>
    <t>Asphalt:Renew asphalt to access balcony including take up existing asphalt and underlay, lay 25mm two coat work to deck and gutter on new isolating membrane, 13mm two coat work to upstands, downstands and including chases cut into brickwork or concrete and pointed in cement mortar and dressing asphalt around outlets, gullies and the like (measured all inclusive area over horizontal surfaces only), and remove waste and debris.</t>
  </si>
  <si>
    <t>Asphalt:Renew asphalt skirting ne 225mm high comprising 13mm two coat asphalt laid direct to structural background including all angles, coves and fillets, turn top edge into prepared groove, and remove waste and debris.</t>
  </si>
  <si>
    <t>Provisional Sum: Uplift specification of balcony works to Bauder System</t>
  </si>
  <si>
    <t>Extra over cost for battery powered scaffold alarms</t>
  </si>
  <si>
    <t>BALCONY</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</si>
  <si>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</si>
  <si>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Soaker:Renew or refix lead soaker not exceeding 250x330mm, including all necessary labours and remove waste and debris.</t>
  </si>
  <si>
    <t>Fascia/Barge:Renew fascia or barge with proprietary PVCu board ne 300mm wide fixed to roof timbers, remove/refix rainwater goods and any cabling, remove existing board, adjust roof tiles and felt, renewal of any support battens and all joints, including all cutting and packing to ensure line and level.</t>
  </si>
  <si>
    <t>Gutter:Renew any gutter with ne 112mm PVCu gutter of any profile including support brackets fixed to fascia complete with all necessary angles, outlets stop ends, including cutting, making gutters line and level and connections to existing guttering and downpipes, and remove waste and debris.</t>
  </si>
  <si>
    <t>Downpipe:Renew round or square PVCu downpipe to over 2, ne 4 storey dwelling complete with new brackets plugged to brickwork and all necessary branches, offset projections, hopperhead, shoe, terminal and slate if required including all cutting and making joints and make good to structure and all finishes, and remove waste and debris.</t>
  </si>
  <si>
    <t>Insulation:Supply and lay ne 270mm thick insulation quilt to loft area including gain access and moving/replacing contents within loft area in order to undertake work.</t>
  </si>
  <si>
    <t>Gutter:Renew lead chimney gutter lining not exceeding 450mm girth, clean out groove of brickwork, wedge with lead and repoint in mastic, including all necessary labours and remove waste and debris.</t>
  </si>
  <si>
    <t>Chimney:Rake out joints to brickwork to chimney stack, min 12mm, and repoint in cement lime mortar (1:1:6) to match existing and remove waste and debris.</t>
  </si>
  <si>
    <t xml:space="preserve">Timber integral routed draught proof seals to be installed around the
whole window. </t>
  </si>
  <si>
    <t>Remove Asbestos from loftspace in accordance with asbestos survey (AIB)</t>
  </si>
  <si>
    <t>PROVISIONAL SUM: Gate Post and Gate:Renew or repair any single fitting to post or timber or metal gate including any gate hinge, gudgeon, band, pivot plate or pivot socket, spring, any post or gate catch or bolt, remove waste and debris (measured per complete fitting)</t>
  </si>
  <si>
    <t>No.</t>
  </si>
  <si>
    <t>ASBESTOS REMOVAL</t>
  </si>
  <si>
    <t>Provisional Sum: Class O Decorations</t>
  </si>
  <si>
    <t>Provisional Sum: Class O Upgrade</t>
  </si>
  <si>
    <t>Provisional Sum: Front Entrance Doors Renewals</t>
  </si>
  <si>
    <t>Provisional Sum: Remove and replace external wastepipe due to current crack resulting in leak</t>
  </si>
  <si>
    <r>
      <t xml:space="preserve">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 </t>
    </r>
    <r>
      <rPr>
        <b/>
        <sz val="11"/>
        <color theme="1"/>
        <rFont val="Calibri"/>
        <family val="2"/>
        <scheme val="minor"/>
      </rPr>
      <t>(Provisional: Front and Rear)</t>
    </r>
  </si>
  <si>
    <t>Wall:Rake out existing joints of brickwork min 12mm and repoint brickwork in mortar to match existing and remove waste and debris.</t>
  </si>
  <si>
    <t>Provisional Item: Replace flat roof as a result of Bauder Report. (Rear)</t>
  </si>
  <si>
    <t>Provisional Item: Extra Items to window replacement</t>
  </si>
  <si>
    <t>Provisional Item: Removal of Asbestos Containing Materials in accordance with Asbestos survey, to be conducted</t>
  </si>
  <si>
    <t>Bow/Bay:Renew lead covering to flat bow/bay roof ne 3.00sm (measured on plan) including remove old lead, cut, fit and dress new covering including all nailing and caps, drips, welted edges, bossed ends and intersections, dressing to upstands and kerbs, clean out/reform grooves and wedge upstands with lead and repoint in cement mortar (1:3). Cut and dress lead around rainwater outlets.</t>
  </si>
  <si>
    <t>Slate:Remove existing lead or proprietary slate to ne 150mm diameter pipe and replace with 500x500mm lead slate with 200mm high collar to ne 150mm diameter pipe including all labours and remove waste and debris.</t>
  </si>
  <si>
    <t>Porch:Renew lead covering to porch including remove old lead, cut, fit and dress new porch covering including all nailing and caps, drips, welted edges, bossed ends and intersections and all labours and remove waste and debris.</t>
  </si>
  <si>
    <t>Flashing:Renew lead stepped flashing not exceeding 225mm girth, clean out groove of brickwork, wedge with lead and repoint in mastic, including all necessary labours and remove waste and debris.</t>
  </si>
  <si>
    <t>Wall:Hack off any thickness of render from walls, rake out and prepare brickwork or blockwork to receive rendering and remove waste and debris.</t>
  </si>
  <si>
    <t>Wall:Apply 12mm cement and sand render (1:3) with waterproofing agent and dry dash finish to external walls, dub out as necessary with cement and sand, including all labours and remove waste and debris.</t>
  </si>
  <si>
    <t>Render Repairs:Renew bellcast to any render over openings or above dampcourse, hack off, fix bellcast bead and form bellcast externally and and remove waste and debris.</t>
  </si>
  <si>
    <t>Wall:Rake out existing mortar joint as necessary min 12mm and repoint in mortar to match existing in joints to cills, sides of door/window frames or concrete cladding joints etc and remove waste and debris.</t>
  </si>
  <si>
    <t>Additional Battery for Lighting</t>
  </si>
  <si>
    <r>
      <rPr>
        <b/>
        <sz val="11"/>
        <color theme="1"/>
        <rFont val="Calibri"/>
        <family val="2"/>
        <scheme val="minor"/>
      </rPr>
      <t xml:space="preserve">PROVISIONAL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t>
    </r>
  </si>
  <si>
    <t xml:space="preserve">Window: Window survey to be carried out and issued. Highlighting any further remedial works required above the overhaul allowance. </t>
  </si>
  <si>
    <t xml:space="preserve">Timber integral routed draught proof seals to be installed around the
whole window. 
</t>
  </si>
  <si>
    <t xml:space="preserve">Provisional sum for timber repairs </t>
  </si>
  <si>
    <t>Removal of Asbestos Roof Tiles as per Asbestos Survey requirements</t>
  </si>
  <si>
    <t>Valley:Renew lead valley gutter not exceeding 800mm girth, complete with valley boards and tilting fillets, remove and refix roof tiles or slates as required, including all necessary labours and remove waste and debris.</t>
  </si>
  <si>
    <t>Lead parapet gutter 915mm therefore extra over</t>
  </si>
  <si>
    <t>Lead T-Prene Jpints to parapet gutter due to no steps in construction to allow for movement</t>
  </si>
  <si>
    <t>Flashing:Renew lead apron flashing not exceeding 300mm girth, clean out groove of brickwork, wedge with lead and repoint in mastic, including all necessary labours and remove waste and debris.</t>
  </si>
  <si>
    <t>Roof:Renew any existing flat roof covering with elastomeric sheet roofing system, strip existing covering, clear away to tip, lay 3.5mm aluminium lined elastomeric bitumen vapour barrier, 4mm glass fibre reinforced elastomeric bitumen underlay and 5mm polyester reinforced elastomeric bitumen capping sheet with mineral surface finish, including all kerbs, upstands, downstands, drips, angles, dressing into outlets, around pipes etc, and remove waste and debris.</t>
  </si>
  <si>
    <t>Downpipe:Renew round or square PVCu downpipe to ne 2 storey dwelling complete with new brackets plugged to brickwork and all necessary branches, offset projections, hopperhead, shoe, terminal and slate if required including all cutting and making joints and make good to structure and all finishes, and remove waste and debris.</t>
  </si>
  <si>
    <t>Provisional Sum: Emergency Lighting</t>
  </si>
  <si>
    <t>DOOR</t>
  </si>
  <si>
    <t>Door:Renew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</si>
  <si>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Flashing:Renew lead cover flashing not exceeding 150mm girth, clean out groove of brickwork, wedge with lead and repoint in mastic, including all necessary labours and remove waste and debris.</t>
  </si>
  <si>
    <t>Slate: Renew any size natural slates to roof fixed with clips or copper nails including double courses at eaves, verges cuttings, all labours renewing roofing felt and battens, and remove waste and debris.</t>
  </si>
  <si>
    <t xml:space="preserve">Timber Sash integral routed draught proof seals to be installed around the
whole window. 
</t>
  </si>
  <si>
    <t>Lead parapet gutter 1300mm therefore extra over</t>
  </si>
  <si>
    <t>Roof:Renew lead roof covering including remove old lead, cut, fit and dress new roof covering including all nailing and caps, drips, welted edges, bossed ends and intersections and all labours and remove waste and debris.</t>
  </si>
  <si>
    <t xml:space="preserve">Provisional Sum: Class O Upgrade </t>
  </si>
  <si>
    <t>Provisional Sum: Pointing work to Lead Work</t>
  </si>
  <si>
    <t>Modular Beams (Measured as lm include inside/outside face of scaffold- 2 beams included)</t>
  </si>
  <si>
    <t>Additional batteries for lighting</t>
  </si>
  <si>
    <t>Chimney:Supply and fix new Colt type cowl to chimney pot.</t>
  </si>
  <si>
    <t>Provisional Item: Removal of Asbestos Containing Materials in accordance with Asbestos survey (Floor Tiles presumed asbestos under existing laminate flooring)</t>
  </si>
  <si>
    <t>Window:Renew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</si>
  <si>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LABOUR</t>
  </si>
  <si>
    <t>2 x Laborours for 1 day to clean lean-to</t>
  </si>
  <si>
    <t>Provisional Item: Renew Perspex roofing - survey required</t>
  </si>
  <si>
    <t>Provisional Sum: Class O'Decorations</t>
  </si>
  <si>
    <t xml:space="preserve">Window:Window survey to be carried out and issued. Highlighting any further remedial works required above the overhaul allowance. </t>
  </si>
  <si>
    <t xml:space="preserve">Provisional Sum: Front Entrance Doors Renewals </t>
  </si>
  <si>
    <t>days</t>
  </si>
  <si>
    <t>Lm</t>
  </si>
  <si>
    <t>Provisional Sum: Remedial works to Ringbeam, Window Bay, Porch ceiling following structural engineer recommendations</t>
  </si>
  <si>
    <t>FRA</t>
  </si>
  <si>
    <t>Provisional Sum: Additional FRA Works</t>
  </si>
  <si>
    <t>Remove and Dispose of Asbestos containing floor tile</t>
  </si>
  <si>
    <t>Screed:Lay cement and sand floor screed ne 40mm thick, trowel smooth for floor finish, clean off, grout sub-base with cement slurry, apply liquid damp proof membrane and remove waste and debris.</t>
  </si>
  <si>
    <t>Provisional Sum: Structural Engineer survey/report</t>
  </si>
  <si>
    <t>Lead parapet gutter 1100mm therefore extra over</t>
  </si>
  <si>
    <t>Provisional Sum: Decorate rear external timber staircase</t>
  </si>
  <si>
    <t>Contingency for Scope Creep to non-validated properties</t>
  </si>
  <si>
    <t>Previously Certified</t>
  </si>
  <si>
    <t>Nett Amount Certified</t>
  </si>
  <si>
    <t>Soffit Repairs</t>
  </si>
  <si>
    <t>Roof Overhaul Allowance</t>
  </si>
  <si>
    <t>Replace defective Spindle, supply and fit new</t>
  </si>
  <si>
    <t>Remove defective bolts and replace with new</t>
  </si>
  <si>
    <t>De-Rust and prime fixings into ceiling</t>
  </si>
  <si>
    <t>Structural Engineer Survey, issue of report and repairs drawing</t>
  </si>
  <si>
    <t>Structural Engineer visits, review of CCTV Survey and issuing of Trail Pit Locations</t>
  </si>
  <si>
    <t>CCTV Drainage Survey</t>
  </si>
  <si>
    <t>Structural Engineer Survey for roof gable repairs</t>
  </si>
  <si>
    <t>PROVISIONAL SUM: Sheet Flooring: Supply and lay minimum 2.0mm felt backed vinyl sheet flooring with adhesive to and including supply and lay approved sheet sub base including all necessary cutting, all labours and clean off, and remove waste and debris.</t>
  </si>
  <si>
    <t>Cill:Cut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</si>
  <si>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Balustrading:Wire brush, prepare for and apply one coat of primer, one undercoat, two coats of gloss paint on ornamental metal balustrading, railings or gates (measured both sides).</t>
  </si>
  <si>
    <t>PROV SUM: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</si>
  <si>
    <t>Provisional Sum: Allow provisional sum for additional works to the fire alarm system.</t>
  </si>
  <si>
    <t xml:space="preserve">Provisional Sum: Allow provisional sum for additional works to clear waste and debris from fire escape routes. </t>
  </si>
  <si>
    <t>Provisional Sum: Allow provisional sum for additional fire stopping works</t>
  </si>
  <si>
    <t>Provisional Sum: Allow provisional sum for additional signage</t>
  </si>
  <si>
    <t>Provisional Sum: Allow provisional sum for additional electrical works</t>
  </si>
  <si>
    <t xml:space="preserve">Skips to clear rubbish from sheds (enclosed) </t>
  </si>
  <si>
    <t>m</t>
  </si>
  <si>
    <t>Provisional allowance for trial pits</t>
  </si>
  <si>
    <t>PROV</t>
  </si>
  <si>
    <t>Valuation No.12 - Summary</t>
  </si>
  <si>
    <t>Total Check</t>
  </si>
  <si>
    <t>Previously paid</t>
  </si>
  <si>
    <t>Valuation 9</t>
  </si>
  <si>
    <t>Valuation 10</t>
  </si>
  <si>
    <t>External repairs</t>
  </si>
  <si>
    <t>Estate works</t>
  </si>
  <si>
    <t>RPK/50</t>
  </si>
  <si>
    <t>External Repairs</t>
  </si>
  <si>
    <t>Window works</t>
  </si>
  <si>
    <t>Estate Works</t>
  </si>
  <si>
    <t>Communal repairs</t>
  </si>
  <si>
    <t>Window Works</t>
  </si>
  <si>
    <t>Energy efficiency</t>
  </si>
  <si>
    <t>Energy Efficiency</t>
  </si>
  <si>
    <t>REP BLK 11-20 LISSENDEN MANSIONS</t>
  </si>
  <si>
    <t>REP BLK 1-10 LISSENDEN MANSIONS</t>
  </si>
  <si>
    <t>Actual cost required</t>
  </si>
  <si>
    <t>Exceeds tender</t>
  </si>
  <si>
    <t>Comments</t>
  </si>
  <si>
    <t>Valuation</t>
  </si>
  <si>
    <t xml:space="preserve">Subject to agreement </t>
  </si>
  <si>
    <t>Location not known</t>
  </si>
  <si>
    <t>Clarification required</t>
  </si>
  <si>
    <t xml:space="preserve">Change to requirement required which one?to be agreed with LBC </t>
  </si>
  <si>
    <t xml:space="preserve">This block was not fully scaffolded </t>
  </si>
  <si>
    <t>Block not fully scaffolded and extra hire subject to agreement</t>
  </si>
  <si>
    <t>Requirement changed to external repairs</t>
  </si>
  <si>
    <t>Provisional sum - uplift to be justified</t>
  </si>
  <si>
    <t>ENERGY EFFICIENCY</t>
  </si>
  <si>
    <t>Clarification and actual cost required</t>
  </si>
  <si>
    <t>Subject to agreement</t>
  </si>
  <si>
    <t>Paid elsewhere</t>
  </si>
  <si>
    <t>included in roof cost</t>
  </si>
  <si>
    <t>Up and over allowed</t>
  </si>
  <si>
    <t>Justification required</t>
  </si>
  <si>
    <t>One door only known to be renewed</t>
  </si>
  <si>
    <t>Included elsewhere</t>
  </si>
  <si>
    <t>Confirm if any works undertaken and provide firm cost as required.</t>
  </si>
  <si>
    <t>Provide firm cost</t>
  </si>
  <si>
    <t>Is this SOR item or Provisional Sum? Or Provisional item</t>
  </si>
  <si>
    <t>Is this required as well as vinyl?</t>
  </si>
  <si>
    <t>Check formula</t>
  </si>
  <si>
    <t>Actual cost needed</t>
  </si>
  <si>
    <t>Actual cost required if work to be done</t>
  </si>
  <si>
    <t xml:space="preserve">Actual cost required </t>
  </si>
  <si>
    <t>included elsewhere</t>
  </si>
  <si>
    <t>Not agreed - deemed to be included</t>
  </si>
  <si>
    <t>To be agreed</t>
  </si>
  <si>
    <t>Quantity not agreed</t>
  </si>
  <si>
    <t>Comment</t>
  </si>
  <si>
    <t>Not agreed</t>
  </si>
  <si>
    <t>Up and over paid</t>
  </si>
  <si>
    <t>Not agreed; more information required</t>
  </si>
  <si>
    <t>Not agreed; more information required/Actual cost needed</t>
  </si>
  <si>
    <t>Location required</t>
  </si>
  <si>
    <t>Actual cost to be provided</t>
  </si>
  <si>
    <t>Query on quantity</t>
  </si>
  <si>
    <t>Actual works and costs to be provided</t>
  </si>
  <si>
    <t>More detail  required</t>
  </si>
  <si>
    <t>To  be agreed</t>
  </si>
  <si>
    <t>Actual cost required if works undertaken</t>
  </si>
  <si>
    <t>Query on Quantity</t>
  </si>
  <si>
    <t>Window repairs</t>
  </si>
  <si>
    <t>Unit Code</t>
  </si>
  <si>
    <t>Unit Name</t>
  </si>
  <si>
    <t>Packet Code</t>
  </si>
  <si>
    <t>Batch Reference</t>
  </si>
  <si>
    <t>Requirement Reference</t>
  </si>
  <si>
    <t>BOQ Balance</t>
  </si>
  <si>
    <t>Valuation Amount</t>
  </si>
  <si>
    <t>Valuation Comments</t>
  </si>
  <si>
    <t>Certificate Reference</t>
  </si>
  <si>
    <t>Supervision Fees</t>
  </si>
  <si>
    <t>Drainage</t>
  </si>
  <si>
    <t>Boundary Wall Block Works</t>
  </si>
  <si>
    <t>Communal Repairs</t>
  </si>
  <si>
    <t>Water Mains Works</t>
  </si>
  <si>
    <t>Water Tank Works</t>
  </si>
  <si>
    <t>Fire Risk Assessment Work</t>
  </si>
  <si>
    <t>Damp works</t>
  </si>
  <si>
    <t>REP BLK 13 WINSCOMBE STREET (FLATS A-B)</t>
  </si>
  <si>
    <t>28-MAR-2018</t>
  </si>
  <si>
    <t>RPK/49_NW5_PC10_28-MAR-2018</t>
  </si>
  <si>
    <t>CE required for this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</si>
</sst>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
      <sz val="11"/>
      <name val="Calibri"/>
      <family val="2"/>
      <scheme val="minor"/>
    </font>
    <font>
      <sz val="11"/>
      <color rgb="FF00B050"/>
      <name val="Calibri"/>
      <family val="2"/>
      <scheme val="minor"/>
    </font>
    <font>
      <u/>
      <sz val="12"/>
      <color rgb="FF00B050"/>
      <name val="Arial"/>
      <family val="2"/>
    </font>
    <font>
      <b/>
      <sz val="11"/>
      <color rgb="FFFF0000"/>
      <name val="Calibri"/>
      <family val="2"/>
      <scheme val="minor"/>
    </font>
    <font>
      <sz val="11"/>
      <color theme="1"/>
      <name val="Wingdings 2"/>
      <family val="1"/>
      <charset val="2"/>
    </font>
    <font>
      <sz val="10"/>
      <color rgb="FF00B050"/>
      <name val="Arial"/>
      <family val="2"/>
    </font>
    <font>
      <sz val="10"/>
      <color rgb="FF7030A0"/>
      <name val="Arial"/>
      <family val="2"/>
    </font>
    <font>
      <b/>
      <sz val="11"/>
      <color rgb="FF00B0F0"/>
      <name val="Calibri"/>
      <family val="2"/>
      <scheme val="minor"/>
    </font>
    <font>
      <sz val="11"/>
      <color rgb="FF00B0F0"/>
      <name val="Calibri"/>
      <family val="2"/>
      <scheme val="minor"/>
    </font>
    <font>
      <sz val="10"/>
      <color rgb="FF00B0F0"/>
      <name val="Arial"/>
      <family val="2"/>
    </font>
  </fonts>
  <fills count="11">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s>
  <borders count="69">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tted">
        <color auto="1"/>
      </left>
      <right style="thin">
        <color auto="1"/>
      </right>
      <top style="thin">
        <color auto="1"/>
      </top>
      <bottom/>
      <diagonal/>
    </border>
    <border>
      <left style="medium">
        <color theme="1" tint="0.499984740745262"/>
      </left>
      <right style="medium">
        <color theme="1" tint="0.499984740745262"/>
      </right>
      <top style="medium">
        <color theme="1" tint="0.499984740745262"/>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medium">
        <color indexed="64"/>
      </top>
      <bottom style="medium">
        <color indexed="64"/>
      </bottom>
      <diagonal/>
    </border>
    <border>
      <left style="thin">
        <color auto="1"/>
      </left>
      <right/>
      <top style="thin">
        <color auto="1"/>
      </top>
      <bottom style="medium">
        <color indexed="64"/>
      </bottom>
      <diagonal/>
    </border>
    <border>
      <left/>
      <right/>
      <top style="medium">
        <color indexed="64"/>
      </top>
      <bottom/>
      <diagonal/>
    </border>
    <border>
      <left style="medium">
        <color auto="1"/>
      </left>
      <right style="medium">
        <color auto="1"/>
      </right>
      <top style="hair">
        <color auto="1"/>
      </top>
      <bottom style="double">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15">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xf numFmtId="0" fontId="7" fillId="0" borderId="0"/>
    <xf numFmtId="43"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53">
    <xf numFmtId="0" fontId="0" fillId="0" borderId="0" xfId="0"/>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0" fillId="0" borderId="21" xfId="0" applyNumberFormat="1" applyBorder="1" applyAlignment="1">
      <alignment horizontal="center" vertical="center"/>
    </xf>
    <xf numFmtId="10" fontId="0" fillId="0" borderId="0" xfId="0" applyNumberFormat="1" applyBorder="1" applyAlignment="1">
      <alignment horizontal="center" vertical="center"/>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0" fillId="0" borderId="0" xfId="0" applyNumberFormat="1" applyBorder="1" applyAlignment="1">
      <alignment horizontal="center" vertical="center"/>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0" fontId="17" fillId="0" borderId="0" xfId="0" applyFont="1" applyFill="1" applyAlignment="1">
      <alignment vertical="center"/>
    </xf>
    <xf numFmtId="0" fontId="16" fillId="0" borderId="0" xfId="0" applyFont="1"/>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0" fontId="21" fillId="4" borderId="38" xfId="0" applyFont="1" applyFill="1" applyBorder="1" applyAlignment="1">
      <alignment horizontal="left"/>
    </xf>
    <xf numFmtId="44" fontId="21" fillId="0" borderId="35"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9" xfId="0" applyNumberFormat="1" applyFont="1" applyFill="1" applyBorder="1"/>
    <xf numFmtId="44" fontId="21" fillId="6" borderId="29" xfId="0" applyNumberFormat="1" applyFont="1" applyFill="1" applyBorder="1"/>
    <xf numFmtId="44" fontId="21" fillId="7" borderId="29"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42" xfId="0" applyNumberFormat="1" applyFill="1" applyBorder="1" applyAlignment="1">
      <alignment horizontal="center"/>
    </xf>
    <xf numFmtId="44" fontId="6" fillId="0" borderId="42"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0" fontId="0" fillId="0" borderId="21" xfId="0" applyFill="1" applyBorder="1" applyAlignment="1">
      <alignment vertical="top" wrapText="1"/>
    </xf>
    <xf numFmtId="44" fontId="0" fillId="0" borderId="21" xfId="0" applyNumberFormat="1" applyFill="1" applyBorder="1" applyAlignment="1" applyProtection="1">
      <alignment vertical="center"/>
      <protection locked="0"/>
    </xf>
    <xf numFmtId="4" fontId="0" fillId="0" borderId="21" xfId="0" applyNumberFormat="1" applyFill="1" applyBorder="1" applyAlignment="1">
      <alignment vertical="center" wrapText="1"/>
    </xf>
    <xf numFmtId="14" fontId="0" fillId="0" borderId="42" xfId="0" applyNumberFormat="1" applyFill="1" applyBorder="1" applyAlignment="1">
      <alignment horizontal="center"/>
    </xf>
    <xf numFmtId="2" fontId="0" fillId="0" borderId="42" xfId="0" applyNumberFormat="1" applyFill="1" applyBorder="1" applyAlignment="1">
      <alignment horizontal="center"/>
    </xf>
    <xf numFmtId="0" fontId="0" fillId="0" borderId="42" xfId="0" applyFill="1" applyBorder="1" applyAlignment="1">
      <alignment horizontal="center"/>
    </xf>
    <xf numFmtId="0" fontId="2" fillId="6" borderId="46" xfId="0" applyFont="1" applyFill="1" applyBorder="1" applyAlignment="1">
      <alignment horizontal="center" vertical="center"/>
    </xf>
    <xf numFmtId="9" fontId="2" fillId="6" borderId="47" xfId="0" applyNumberFormat="1" applyFont="1" applyFill="1" applyBorder="1" applyAlignment="1">
      <alignment horizontal="center" vertical="center"/>
    </xf>
    <xf numFmtId="0" fontId="2" fillId="6" borderId="47" xfId="0" applyFont="1" applyFill="1" applyBorder="1" applyAlignment="1">
      <alignment horizontal="center" vertical="center"/>
    </xf>
    <xf numFmtId="164" fontId="2" fillId="6" borderId="47" xfId="0" applyNumberFormat="1" applyFont="1" applyFill="1" applyBorder="1" applyAlignment="1">
      <alignment horizontal="center" vertical="center" wrapText="1"/>
    </xf>
    <xf numFmtId="164" fontId="0" fillId="0" borderId="33" xfId="0" applyNumberFormat="1" applyBorder="1" applyAlignment="1">
      <alignment horizontal="center" vertical="center"/>
    </xf>
    <xf numFmtId="164" fontId="0" fillId="0" borderId="4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49" xfId="0" applyNumberFormat="1" applyBorder="1" applyAlignment="1">
      <alignment horizontal="center" vertical="center"/>
    </xf>
    <xf numFmtId="164" fontId="0" fillId="0" borderId="50" xfId="0" applyNumberFormat="1" applyBorder="1" applyAlignment="1">
      <alignment horizontal="center" vertical="center"/>
    </xf>
    <xf numFmtId="2" fontId="0" fillId="0" borderId="49" xfId="0" applyNumberFormat="1" applyBorder="1" applyAlignment="1">
      <alignment horizontal="center" vertical="center"/>
    </xf>
    <xf numFmtId="0" fontId="0" fillId="0" borderId="49" xfId="0" applyBorder="1" applyAlignment="1">
      <alignment horizontal="center" vertical="center"/>
    </xf>
    <xf numFmtId="164" fontId="0" fillId="0" borderId="51" xfId="0" applyNumberFormat="1" applyBorder="1" applyAlignment="1">
      <alignment horizontal="center" vertical="center"/>
    </xf>
    <xf numFmtId="164" fontId="0" fillId="0" borderId="52" xfId="0" applyNumberFormat="1" applyBorder="1" applyAlignment="1">
      <alignment horizontal="center" vertical="center"/>
    </xf>
    <xf numFmtId="164" fontId="0" fillId="0" borderId="53" xfId="0" applyNumberFormat="1" applyBorder="1" applyAlignment="1">
      <alignment horizontal="center" vertical="center"/>
    </xf>
    <xf numFmtId="0" fontId="0" fillId="0" borderId="0" xfId="0" applyFont="1" applyFill="1" applyBorder="1" applyAlignment="1">
      <alignment horizontal="left" vertical="center"/>
    </xf>
    <xf numFmtId="44" fontId="0" fillId="0" borderId="0" xfId="0" applyNumberFormat="1" applyFill="1" applyAlignment="1">
      <alignment horizontal="left" vertical="top" wrapText="1"/>
    </xf>
    <xf numFmtId="0" fontId="1" fillId="0" borderId="21" xfId="4" applyBorder="1" applyAlignment="1">
      <alignment horizontal="center" vertical="center" wrapText="1"/>
    </xf>
    <xf numFmtId="10" fontId="2" fillId="0" borderId="0" xfId="0" applyNumberFormat="1" applyFont="1" applyAlignment="1">
      <alignment horizontal="center"/>
    </xf>
    <xf numFmtId="10" fontId="0" fillId="0" borderId="0" xfId="0" applyNumberFormat="1"/>
    <xf numFmtId="0" fontId="7" fillId="0" borderId="0" xfId="8"/>
    <xf numFmtId="0" fontId="7" fillId="0" borderId="0" xfId="8" applyAlignment="1">
      <alignment horizontal="center"/>
    </xf>
    <xf numFmtId="43" fontId="0" fillId="0" borderId="0" xfId="9" applyFont="1"/>
    <xf numFmtId="44" fontId="0" fillId="0" borderId="0" xfId="0" applyNumberFormat="1" applyAlignment="1">
      <alignment vertical="center"/>
    </xf>
    <xf numFmtId="10" fontId="0" fillId="0" borderId="22" xfId="0" applyNumberFormat="1" applyFont="1" applyFill="1" applyBorder="1" applyAlignment="1">
      <alignment horizontal="left" vertical="center" wrapText="1"/>
    </xf>
    <xf numFmtId="7" fontId="0" fillId="0" borderId="22" xfId="0" applyNumberFormat="1" applyFill="1" applyBorder="1" applyAlignment="1">
      <alignment vertical="center" wrapText="1"/>
    </xf>
    <xf numFmtId="44" fontId="0" fillId="0" borderId="23" xfId="0" applyNumberFormat="1" applyFill="1" applyBorder="1" applyAlignment="1">
      <alignment vertical="center"/>
    </xf>
    <xf numFmtId="44" fontId="0" fillId="0" borderId="54" xfId="0" applyNumberFormat="1" applyFill="1" applyBorder="1" applyAlignment="1">
      <alignment horizontal="center" vertical="center"/>
    </xf>
    <xf numFmtId="44" fontId="0" fillId="0" borderId="32" xfId="0" applyNumberFormat="1" applyFill="1" applyBorder="1" applyAlignment="1" applyProtection="1">
      <alignment vertical="center"/>
      <protection locked="0"/>
    </xf>
    <xf numFmtId="44" fontId="0" fillId="0" borderId="14" xfId="0" applyNumberFormat="1" applyFill="1" applyBorder="1" applyAlignment="1" applyProtection="1">
      <alignment vertical="center"/>
      <protection locked="0"/>
    </xf>
    <xf numFmtId="44" fontId="0" fillId="0" borderId="14" xfId="0" applyNumberFormat="1" applyFill="1" applyBorder="1" applyAlignment="1">
      <alignment horizontal="center" vertical="center"/>
    </xf>
    <xf numFmtId="44" fontId="0" fillId="0" borderId="14" xfId="0" applyNumberFormat="1" applyFill="1" applyBorder="1" applyAlignment="1">
      <alignment vertical="center" wrapText="1"/>
    </xf>
    <xf numFmtId="10" fontId="0" fillId="0" borderId="21" xfId="0" applyNumberFormat="1"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21" xfId="0" applyFill="1" applyBorder="1" applyAlignment="1">
      <alignment horizontal="left" vertical="top" wrapText="1"/>
    </xf>
    <xf numFmtId="0" fontId="0" fillId="0" borderId="21" xfId="0" applyFill="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21" xfId="0" applyFill="1" applyBorder="1" applyAlignment="1">
      <alignment vertical="center" wrapText="1"/>
    </xf>
    <xf numFmtId="0" fontId="8" fillId="0" borderId="21" xfId="0" applyFont="1" applyFill="1" applyBorder="1" applyAlignment="1">
      <alignment vertical="center"/>
    </xf>
    <xf numFmtId="44" fontId="0" fillId="0" borderId="21" xfId="0" applyNumberFormat="1" applyFill="1" applyBorder="1" applyAlignment="1">
      <alignment vertical="center"/>
    </xf>
    <xf numFmtId="44" fontId="0" fillId="0" borderId="21" xfId="0" applyNumberFormat="1" applyFill="1" applyBorder="1" applyAlignment="1">
      <alignment horizontal="center" vertical="center"/>
    </xf>
    <xf numFmtId="44" fontId="0" fillId="0" borderId="21" xfId="0" applyNumberFormat="1" applyFill="1" applyBorder="1" applyAlignment="1">
      <alignment vertical="center" wrapText="1"/>
    </xf>
    <xf numFmtId="9" fontId="0" fillId="2" borderId="14" xfId="0" applyNumberFormat="1" applyFill="1" applyBorder="1" applyAlignment="1">
      <alignment horizontal="center" vertical="center"/>
    </xf>
    <xf numFmtId="44" fontId="0" fillId="2" borderId="14" xfId="0" applyNumberFormat="1" applyFill="1" applyBorder="1" applyAlignment="1">
      <alignment horizontal="center" vertical="center"/>
    </xf>
    <xf numFmtId="9" fontId="0" fillId="6" borderId="14" xfId="0" applyNumberFormat="1" applyFill="1" applyBorder="1" applyAlignment="1">
      <alignment horizontal="center" vertical="center"/>
    </xf>
    <xf numFmtId="44" fontId="0" fillId="6" borderId="14" xfId="0" applyNumberFormat="1" applyFill="1" applyBorder="1" applyAlignment="1">
      <alignment horizontal="center" vertical="center"/>
    </xf>
    <xf numFmtId="44" fontId="0" fillId="7" borderId="55" xfId="0" applyNumberFormat="1" applyFont="1" applyFill="1" applyBorder="1" applyAlignment="1">
      <alignment horizontal="center" vertical="center"/>
    </xf>
    <xf numFmtId="9" fontId="0" fillId="2" borderId="21" xfId="0" applyNumberFormat="1" applyFill="1" applyBorder="1" applyAlignment="1">
      <alignment horizontal="center" vertical="center"/>
    </xf>
    <xf numFmtId="44" fontId="0" fillId="2" borderId="21" xfId="0" applyNumberFormat="1" applyFill="1" applyBorder="1" applyAlignment="1">
      <alignment horizontal="center" vertical="center"/>
    </xf>
    <xf numFmtId="9" fontId="0" fillId="6" borderId="21" xfId="0" applyNumberFormat="1" applyFill="1" applyBorder="1" applyAlignment="1">
      <alignment horizontal="center" vertical="center"/>
    </xf>
    <xf numFmtId="44" fontId="0" fillId="6" borderId="21" xfId="0" applyNumberFormat="1" applyFill="1" applyBorder="1" applyAlignment="1">
      <alignment horizontal="center" vertical="center"/>
    </xf>
    <xf numFmtId="44" fontId="0" fillId="7" borderId="21" xfId="0" applyNumberFormat="1" applyFont="1" applyFill="1" applyBorder="1" applyAlignment="1">
      <alignment horizontal="center" vertical="center"/>
    </xf>
    <xf numFmtId="9" fontId="16" fillId="2" borderId="21" xfId="0" applyNumberFormat="1" applyFont="1" applyFill="1" applyBorder="1" applyAlignment="1">
      <alignment horizontal="center" vertical="center"/>
    </xf>
    <xf numFmtId="44" fontId="16" fillId="2" borderId="21" xfId="0" applyNumberFormat="1" applyFont="1" applyFill="1" applyBorder="1" applyAlignment="1">
      <alignment horizontal="center" vertical="center"/>
    </xf>
    <xf numFmtId="9" fontId="16" fillId="6" borderId="21" xfId="0" applyNumberFormat="1" applyFont="1" applyFill="1" applyBorder="1" applyAlignment="1">
      <alignment horizontal="center" vertical="center"/>
    </xf>
    <xf numFmtId="44" fontId="16" fillId="6" borderId="21" xfId="0" applyNumberFormat="1" applyFont="1" applyFill="1" applyBorder="1" applyAlignment="1">
      <alignment horizontal="center" vertical="center"/>
    </xf>
    <xf numFmtId="44" fontId="16" fillId="7" borderId="21" xfId="0" applyNumberFormat="1" applyFont="1" applyFill="1" applyBorder="1" applyAlignment="1">
      <alignment horizontal="center" vertical="center"/>
    </xf>
    <xf numFmtId="10" fontId="0" fillId="0" borderId="21" xfId="0" applyNumberFormat="1" applyFont="1" applyFill="1" applyBorder="1" applyAlignment="1">
      <alignment horizontal="left" vertical="center"/>
    </xf>
    <xf numFmtId="0" fontId="0" fillId="0" borderId="21" xfId="0" applyFill="1" applyBorder="1" applyAlignment="1">
      <alignment vertical="center"/>
    </xf>
    <xf numFmtId="0" fontId="0" fillId="0" borderId="21" xfId="0" applyFill="1" applyBorder="1" applyAlignment="1">
      <alignment vertical="top"/>
    </xf>
    <xf numFmtId="7" fontId="0" fillId="0" borderId="21" xfId="0" applyNumberFormat="1" applyFill="1" applyBorder="1" applyAlignment="1">
      <alignment vertical="center" wrapText="1"/>
    </xf>
    <xf numFmtId="14" fontId="0" fillId="0" borderId="21" xfId="0" applyNumberFormat="1" applyFill="1" applyBorder="1" applyAlignment="1">
      <alignment horizontal="center" vertical="center" wrapText="1"/>
    </xf>
    <xf numFmtId="0" fontId="0" fillId="0" borderId="21" xfId="0" applyFont="1" applyFill="1" applyBorder="1" applyAlignment="1">
      <alignment horizontal="left" vertical="center"/>
    </xf>
    <xf numFmtId="0" fontId="8" fillId="0" borderId="21" xfId="0" applyFont="1" applyFill="1" applyBorder="1" applyAlignment="1">
      <alignment vertical="center" wrapText="1"/>
    </xf>
    <xf numFmtId="10" fontId="16" fillId="0" borderId="21" xfId="0" applyNumberFormat="1" applyFont="1" applyFill="1" applyBorder="1" applyAlignment="1">
      <alignment horizontal="left" vertical="center"/>
    </xf>
    <xf numFmtId="0" fontId="16" fillId="0" borderId="21" xfId="0" applyFont="1" applyFill="1" applyBorder="1" applyAlignment="1">
      <alignment horizontal="left" vertical="center" wrapText="1"/>
    </xf>
    <xf numFmtId="0" fontId="16" fillId="0" borderId="21" xfId="0" applyFont="1" applyFill="1" applyBorder="1" applyAlignment="1">
      <alignment horizontal="center" vertical="center" wrapText="1"/>
    </xf>
    <xf numFmtId="0" fontId="16" fillId="0" borderId="21" xfId="0" applyFont="1" applyFill="1" applyBorder="1" applyAlignment="1">
      <alignment horizontal="left" vertical="top" wrapText="1"/>
    </xf>
    <xf numFmtId="2" fontId="16" fillId="0" borderId="21" xfId="0" applyNumberFormat="1" applyFont="1" applyFill="1" applyBorder="1" applyAlignment="1">
      <alignment horizontal="center" vertical="center" wrapText="1"/>
    </xf>
    <xf numFmtId="0" fontId="16" fillId="0" borderId="21" xfId="0" applyFont="1" applyFill="1" applyBorder="1" applyAlignment="1">
      <alignment vertical="center" wrapText="1"/>
    </xf>
    <xf numFmtId="4" fontId="16" fillId="0" borderId="21" xfId="0" applyNumberFormat="1" applyFont="1" applyFill="1" applyBorder="1" applyAlignment="1">
      <alignment vertical="center" wrapText="1"/>
    </xf>
    <xf numFmtId="7" fontId="16" fillId="0" borderId="21" xfId="0" applyNumberFormat="1" applyFont="1" applyFill="1" applyBorder="1" applyAlignment="1">
      <alignment vertical="center"/>
    </xf>
    <xf numFmtId="4" fontId="16" fillId="0" borderId="21" xfId="0" applyNumberFormat="1" applyFont="1" applyFill="1" applyBorder="1" applyAlignment="1">
      <alignment vertical="center"/>
    </xf>
    <xf numFmtId="0" fontId="17" fillId="0" borderId="21" xfId="0" applyFont="1" applyFill="1" applyBorder="1" applyAlignment="1">
      <alignment vertical="center"/>
    </xf>
    <xf numFmtId="44" fontId="16" fillId="0" borderId="21" xfId="0" applyNumberFormat="1" applyFont="1" applyFill="1" applyBorder="1" applyAlignment="1">
      <alignment vertical="center"/>
    </xf>
    <xf numFmtId="44" fontId="16" fillId="0" borderId="21" xfId="0" applyNumberFormat="1" applyFont="1" applyFill="1" applyBorder="1" applyAlignment="1">
      <alignment horizontal="center" vertical="center"/>
    </xf>
    <xf numFmtId="44" fontId="16" fillId="0" borderId="21" xfId="0" applyNumberFormat="1" applyFont="1" applyFill="1" applyBorder="1" applyAlignment="1" applyProtection="1">
      <alignment vertical="center"/>
      <protection locked="0"/>
    </xf>
    <xf numFmtId="0" fontId="16" fillId="0" borderId="21" xfId="0" applyFont="1" applyBorder="1"/>
    <xf numFmtId="44" fontId="0" fillId="0" borderId="21" xfId="0" applyNumberFormat="1" applyBorder="1" applyAlignment="1">
      <alignment horizontal="center" vertical="center"/>
    </xf>
    <xf numFmtId="0" fontId="6" fillId="0" borderId="21" xfId="0" applyFont="1" applyFill="1" applyBorder="1" applyAlignment="1">
      <alignment horizontal="left" vertical="top" wrapText="1"/>
    </xf>
    <xf numFmtId="44" fontId="0" fillId="0" borderId="21" xfId="0" applyNumberFormat="1" applyBorder="1" applyAlignment="1">
      <alignment vertical="center"/>
    </xf>
    <xf numFmtId="0" fontId="0" fillId="0" borderId="21" xfId="0" applyFill="1" applyBorder="1"/>
    <xf numFmtId="10" fontId="0" fillId="0" borderId="56" xfId="0" applyNumberFormat="1" applyFont="1" applyFill="1" applyBorder="1" applyAlignment="1">
      <alignment horizontal="left" vertical="center" wrapText="1"/>
    </xf>
    <xf numFmtId="44" fontId="0" fillId="0" borderId="21" xfId="1" applyFont="1" applyBorder="1" applyAlignment="1">
      <alignment horizontal="center" vertical="center" wrapText="1"/>
    </xf>
    <xf numFmtId="2" fontId="0" fillId="0" borderId="21" xfId="0" applyNumberFormat="1" applyFont="1" applyBorder="1" applyAlignment="1">
      <alignment horizontal="center" vertical="center" wrapText="1"/>
    </xf>
    <xf numFmtId="44" fontId="0" fillId="0" borderId="21" xfId="0" applyNumberFormat="1" applyFont="1" applyFill="1" applyBorder="1" applyAlignment="1" applyProtection="1">
      <alignment vertical="center"/>
      <protection locked="0"/>
    </xf>
    <xf numFmtId="0" fontId="0" fillId="0" borderId="56" xfId="0" applyFont="1" applyFill="1" applyBorder="1" applyAlignment="1">
      <alignment horizontal="left" vertical="center" wrapText="1"/>
    </xf>
    <xf numFmtId="0" fontId="0" fillId="0" borderId="56" xfId="0" applyFont="1" applyFill="1" applyBorder="1" applyAlignment="1">
      <alignment horizontal="center" vertical="center" wrapText="1"/>
    </xf>
    <xf numFmtId="0" fontId="0" fillId="0" borderId="56" xfId="0" applyFill="1" applyBorder="1" applyAlignment="1">
      <alignment horizontal="left" vertical="top" wrapText="1"/>
    </xf>
    <xf numFmtId="0" fontId="0" fillId="0" borderId="56" xfId="0" applyFill="1" applyBorder="1" applyAlignment="1">
      <alignment horizontal="center" vertical="center" wrapText="1"/>
    </xf>
    <xf numFmtId="2" fontId="0" fillId="0" borderId="56" xfId="0" applyNumberFormat="1" applyFill="1" applyBorder="1" applyAlignment="1">
      <alignment horizontal="center" vertical="center" wrapText="1"/>
    </xf>
    <xf numFmtId="0" fontId="0" fillId="0" borderId="56" xfId="0" applyFill="1" applyBorder="1" applyAlignment="1">
      <alignment vertical="center" wrapText="1"/>
    </xf>
    <xf numFmtId="4" fontId="0" fillId="0" borderId="56" xfId="0" applyNumberFormat="1" applyFill="1" applyBorder="1" applyAlignment="1">
      <alignment vertical="center" wrapText="1"/>
    </xf>
    <xf numFmtId="4" fontId="0" fillId="0" borderId="56" xfId="0" applyNumberFormat="1" applyFill="1" applyBorder="1" applyAlignment="1">
      <alignment vertical="center"/>
    </xf>
    <xf numFmtId="0" fontId="0" fillId="0" borderId="21" xfId="0" applyFont="1" applyBorder="1" applyAlignment="1">
      <alignment horizontal="left" vertical="center" wrapText="1"/>
    </xf>
    <xf numFmtId="0" fontId="0" fillId="0" borderId="21" xfId="4" applyFont="1" applyBorder="1" applyAlignment="1">
      <alignment horizontal="center" vertical="center" wrapText="1"/>
    </xf>
    <xf numFmtId="0" fontId="0" fillId="0" borderId="21" xfId="0" applyFont="1" applyBorder="1" applyAlignment="1">
      <alignment wrapText="1"/>
    </xf>
    <xf numFmtId="44" fontId="0" fillId="0" borderId="21" xfId="6" applyNumberFormat="1" applyFont="1" applyBorder="1" applyAlignment="1">
      <alignment horizontal="left" vertical="center" wrapText="1"/>
    </xf>
    <xf numFmtId="0" fontId="22" fillId="0" borderId="21" xfId="0" applyFont="1" applyFill="1" applyBorder="1" applyAlignment="1">
      <alignment horizontal="left" vertical="center" wrapText="1"/>
    </xf>
    <xf numFmtId="0" fontId="22" fillId="0" borderId="21" xfId="0" applyFont="1" applyFill="1" applyBorder="1" applyAlignment="1">
      <alignment horizontal="center" vertical="center" wrapText="1"/>
    </xf>
    <xf numFmtId="2" fontId="0" fillId="0" borderId="21" xfId="0" applyNumberFormat="1" applyFill="1" applyBorder="1" applyAlignment="1">
      <alignment vertical="center" wrapText="1"/>
    </xf>
    <xf numFmtId="0" fontId="0" fillId="0" borderId="21" xfId="0" applyFont="1" applyBorder="1" applyAlignment="1">
      <alignment horizontal="left" vertical="top" wrapText="1"/>
    </xf>
    <xf numFmtId="0" fontId="0" fillId="0" borderId="21" xfId="4" applyFont="1" applyBorder="1" applyAlignment="1">
      <alignment horizontal="center" vertical="top" wrapText="1"/>
    </xf>
    <xf numFmtId="0" fontId="0" fillId="0" borderId="21" xfId="0" applyFont="1" applyFill="1" applyBorder="1" applyAlignment="1">
      <alignment horizontal="left" vertical="top" wrapText="1"/>
    </xf>
    <xf numFmtId="0" fontId="0" fillId="0" borderId="21" xfId="0" applyFont="1" applyBorder="1" applyAlignment="1">
      <alignment horizontal="left" wrapText="1"/>
    </xf>
    <xf numFmtId="0" fontId="0" fillId="0" borderId="21" xfId="0" applyFont="1" applyBorder="1" applyAlignment="1">
      <alignment horizontal="left"/>
    </xf>
    <xf numFmtId="0" fontId="0" fillId="0" borderId="21" xfId="7" applyFont="1" applyFill="1" applyBorder="1" applyAlignment="1">
      <alignment horizontal="left" wrapText="1"/>
    </xf>
    <xf numFmtId="0" fontId="0" fillId="0" borderId="21" xfId="7" applyFont="1" applyBorder="1" applyAlignment="1">
      <alignment horizontal="left" wrapText="1"/>
    </xf>
    <xf numFmtId="44" fontId="0" fillId="0" borderId="21" xfId="6" applyNumberFormat="1" applyFont="1" applyBorder="1" applyAlignment="1">
      <alignment horizontal="right" vertical="top" wrapText="1"/>
    </xf>
    <xf numFmtId="44" fontId="0" fillId="0" borderId="21" xfId="0" applyNumberFormat="1" applyFont="1" applyFill="1" applyBorder="1" applyAlignment="1" applyProtection="1">
      <alignment horizontal="right" vertical="center"/>
      <protection locked="0"/>
    </xf>
    <xf numFmtId="44" fontId="0" fillId="0" borderId="21" xfId="6" applyNumberFormat="1" applyFont="1" applyBorder="1" applyAlignment="1">
      <alignment horizontal="right" vertical="center" wrapText="1"/>
    </xf>
    <xf numFmtId="2" fontId="0" fillId="0" borderId="21" xfId="0" applyNumberFormat="1" applyFont="1" applyBorder="1" applyAlignment="1">
      <alignment horizontal="center" vertical="center"/>
    </xf>
    <xf numFmtId="44" fontId="0" fillId="0" borderId="21" xfId="0" applyNumberFormat="1" applyFont="1" applyBorder="1" applyAlignment="1">
      <alignment horizontal="right" vertical="center"/>
    </xf>
    <xf numFmtId="2" fontId="0" fillId="0" borderId="21" xfId="0" applyNumberFormat="1" applyBorder="1" applyAlignment="1">
      <alignment horizontal="center" vertical="center" wrapText="1"/>
    </xf>
    <xf numFmtId="44" fontId="0" fillId="0" borderId="21" xfId="0" applyNumberFormat="1" applyFill="1" applyBorder="1" applyAlignment="1" applyProtection="1">
      <alignment horizontal="right" vertical="center"/>
      <protection locked="0"/>
    </xf>
    <xf numFmtId="2" fontId="0" fillId="0" borderId="21" xfId="1" applyNumberFormat="1" applyFont="1" applyBorder="1" applyAlignment="1">
      <alignment horizontal="center" vertical="center" wrapText="1"/>
    </xf>
    <xf numFmtId="44" fontId="0" fillId="0" borderId="21" xfId="0" applyNumberFormat="1" applyFont="1" applyBorder="1" applyAlignment="1">
      <alignment horizontal="right"/>
    </xf>
    <xf numFmtId="0" fontId="0" fillId="0" borderId="21" xfId="0" applyFont="1" applyBorder="1" applyAlignment="1">
      <alignment horizontal="left" vertical="center"/>
    </xf>
    <xf numFmtId="2" fontId="0" fillId="0" borderId="21" xfId="0" applyNumberFormat="1" applyFont="1" applyFill="1" applyBorder="1" applyAlignment="1">
      <alignment horizontal="center" vertical="center" wrapText="1"/>
    </xf>
    <xf numFmtId="2" fontId="0" fillId="0" borderId="21" xfId="1" applyNumberFormat="1" applyFont="1" applyFill="1" applyBorder="1" applyAlignment="1">
      <alignment horizontal="center" vertical="center" wrapText="1"/>
    </xf>
    <xf numFmtId="0" fontId="0" fillId="0" borderId="21" xfId="3" applyFont="1" applyFill="1" applyBorder="1" applyAlignment="1">
      <alignment horizontal="left" vertical="center"/>
    </xf>
    <xf numFmtId="0" fontId="0" fillId="0" borderId="21" xfId="3" applyFont="1" applyFill="1" applyBorder="1"/>
    <xf numFmtId="0" fontId="0" fillId="0" borderId="21" xfId="0" applyFont="1" applyBorder="1" applyAlignment="1">
      <alignment horizontal="center" vertical="center" wrapText="1"/>
    </xf>
    <xf numFmtId="0" fontId="3" fillId="0" borderId="21" xfId="3" applyFill="1" applyBorder="1" applyAlignment="1">
      <alignment horizontal="left" vertical="center"/>
    </xf>
    <xf numFmtId="0" fontId="0" fillId="0" borderId="21" xfId="0" applyFont="1" applyFill="1" applyBorder="1" applyAlignment="1">
      <alignment horizontal="left" wrapText="1"/>
    </xf>
    <xf numFmtId="0" fontId="0" fillId="0" borderId="21" xfId="0" applyFont="1" applyBorder="1" applyAlignment="1">
      <alignment horizontal="center"/>
    </xf>
    <xf numFmtId="0" fontId="22" fillId="0" borderId="21" xfId="0" applyFont="1" applyFill="1" applyBorder="1" applyAlignment="1">
      <alignment horizontal="left" vertical="top" wrapText="1"/>
    </xf>
    <xf numFmtId="2" fontId="0" fillId="0" borderId="21" xfId="0" applyNumberFormat="1" applyFill="1" applyBorder="1" applyAlignment="1">
      <alignment horizontal="right" vertical="center" wrapText="1"/>
    </xf>
    <xf numFmtId="2" fontId="0" fillId="0" borderId="21" xfId="0" applyNumberFormat="1" applyFont="1" applyBorder="1" applyAlignment="1">
      <alignment horizontal="right" vertical="center" wrapText="1"/>
    </xf>
    <xf numFmtId="44" fontId="0" fillId="0" borderId="21" xfId="0" applyNumberFormat="1" applyFont="1" applyBorder="1" applyAlignment="1">
      <alignment horizontal="center" vertical="center"/>
    </xf>
    <xf numFmtId="0" fontId="7" fillId="4" borderId="38" xfId="0" applyFont="1" applyFill="1" applyBorder="1" applyAlignment="1">
      <alignment horizontal="left" wrapText="1"/>
    </xf>
    <xf numFmtId="0" fontId="21" fillId="4" borderId="38" xfId="0" applyFont="1" applyFill="1" applyBorder="1" applyAlignment="1">
      <alignment horizontal="left" wrapText="1"/>
    </xf>
    <xf numFmtId="0" fontId="0" fillId="3" borderId="39" xfId="0" applyFill="1" applyBorder="1" applyAlignment="1">
      <alignment horizontal="left" wrapText="1"/>
    </xf>
    <xf numFmtId="164" fontId="2" fillId="6" borderId="57" xfId="0" applyNumberFormat="1" applyFont="1" applyFill="1" applyBorder="1" applyAlignment="1">
      <alignment horizontal="center" vertical="center" wrapText="1"/>
    </xf>
    <xf numFmtId="164" fontId="0" fillId="0" borderId="58" xfId="0" applyNumberFormat="1" applyBorder="1" applyAlignment="1">
      <alignment horizontal="center" vertical="center"/>
    </xf>
    <xf numFmtId="10" fontId="0" fillId="0" borderId="49" xfId="0" applyNumberFormat="1" applyBorder="1" applyAlignment="1">
      <alignment horizontal="center" vertical="center"/>
    </xf>
    <xf numFmtId="10" fontId="0" fillId="6" borderId="49" xfId="0" applyNumberFormat="1" applyFill="1" applyBorder="1" applyAlignment="1">
      <alignment horizontal="center" vertical="center"/>
    </xf>
    <xf numFmtId="10" fontId="0" fillId="0" borderId="51" xfId="0" applyNumberFormat="1" applyBorder="1" applyAlignment="1">
      <alignment horizontal="center" vertical="center"/>
    </xf>
    <xf numFmtId="0" fontId="0" fillId="0" borderId="42" xfId="0" applyBorder="1" applyAlignment="1">
      <alignment horizontal="center" vertical="center"/>
    </xf>
    <xf numFmtId="0" fontId="0" fillId="0" borderId="51" xfId="0" applyBorder="1" applyAlignment="1">
      <alignment horizontal="center" vertical="center"/>
    </xf>
    <xf numFmtId="10" fontId="0" fillId="0" borderId="52" xfId="0" applyNumberFormat="1" applyBorder="1" applyAlignment="1">
      <alignment horizontal="center" vertical="center"/>
    </xf>
    <xf numFmtId="2" fontId="0" fillId="0" borderId="52" xfId="0" applyNumberFormat="1" applyBorder="1" applyAlignment="1">
      <alignment horizontal="center" vertical="center"/>
    </xf>
    <xf numFmtId="0" fontId="0" fillId="0" borderId="52" xfId="0" applyBorder="1" applyAlignment="1">
      <alignment horizontal="center" vertical="center"/>
    </xf>
    <xf numFmtId="0" fontId="0" fillId="0" borderId="42" xfId="0" applyBorder="1"/>
    <xf numFmtId="0" fontId="0" fillId="0" borderId="43" xfId="0" applyBorder="1" applyAlignment="1">
      <alignment horizontal="center" vertical="center"/>
    </xf>
    <xf numFmtId="0" fontId="0" fillId="0" borderId="50" xfId="0" applyBorder="1" applyAlignment="1">
      <alignment horizontal="center" vertical="center"/>
    </xf>
    <xf numFmtId="0" fontId="0" fillId="0" borderId="44" xfId="0" applyBorder="1"/>
    <xf numFmtId="0" fontId="0" fillId="0" borderId="52" xfId="0" applyBorder="1"/>
    <xf numFmtId="0" fontId="0" fillId="0" borderId="52" xfId="0" applyBorder="1" applyAlignment="1">
      <alignment horizontal="left" vertical="center"/>
    </xf>
    <xf numFmtId="0" fontId="0" fillId="0" borderId="53" xfId="0" applyBorder="1" applyAlignment="1">
      <alignment horizontal="center" vertical="center"/>
    </xf>
    <xf numFmtId="0" fontId="2" fillId="0" borderId="46" xfId="0" applyFont="1" applyBorder="1" applyAlignment="1">
      <alignment horizontal="center" vertical="center"/>
    </xf>
    <xf numFmtId="0" fontId="2" fillId="0" borderId="47" xfId="0" applyFont="1" applyBorder="1"/>
    <xf numFmtId="0" fontId="2" fillId="0" borderId="47"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10" fontId="2" fillId="0" borderId="47" xfId="0" applyNumberFormat="1" applyFont="1" applyBorder="1" applyAlignment="1">
      <alignment horizontal="center" vertical="center"/>
    </xf>
    <xf numFmtId="164" fontId="2" fillId="0" borderId="47" xfId="0" applyNumberFormat="1" applyFont="1" applyBorder="1" applyAlignment="1">
      <alignment horizontal="center" vertical="center" wrapText="1"/>
    </xf>
    <xf numFmtId="164" fontId="2" fillId="0" borderId="48" xfId="0" applyNumberFormat="1" applyFont="1" applyBorder="1" applyAlignment="1">
      <alignment horizontal="center" vertical="center"/>
    </xf>
    <xf numFmtId="2" fontId="2" fillId="0" borderId="47" xfId="0" applyNumberFormat="1" applyFont="1" applyBorder="1" applyAlignment="1">
      <alignment horizontal="center" vertical="center"/>
    </xf>
    <xf numFmtId="10" fontId="2" fillId="0" borderId="46" xfId="0" applyNumberFormat="1" applyFont="1" applyBorder="1" applyAlignment="1">
      <alignment horizontal="center" vertical="center" wrapText="1"/>
    </xf>
    <xf numFmtId="10" fontId="16" fillId="0" borderId="21" xfId="0" applyNumberFormat="1" applyFont="1" applyFill="1" applyBorder="1" applyAlignment="1">
      <alignment horizontal="left" vertical="center" wrapText="1"/>
    </xf>
    <xf numFmtId="44" fontId="16" fillId="0" borderId="21" xfId="0" applyNumberFormat="1" applyFont="1" applyFill="1" applyBorder="1" applyAlignment="1">
      <alignment vertical="center" wrapText="1"/>
    </xf>
    <xf numFmtId="0" fontId="3" fillId="0" borderId="61" xfId="3" applyFill="1" applyBorder="1"/>
    <xf numFmtId="0" fontId="0" fillId="0" borderId="62" xfId="0" applyBorder="1" applyAlignment="1">
      <alignment horizontal="left" vertical="top" wrapText="1"/>
    </xf>
    <xf numFmtId="0" fontId="1" fillId="0" borderId="61" xfId="4" applyBorder="1" applyAlignment="1">
      <alignment horizontal="left" vertical="top" wrapText="1"/>
    </xf>
    <xf numFmtId="0" fontId="11" fillId="0" borderId="61" xfId="0" applyFont="1" applyBorder="1" applyAlignment="1">
      <alignment wrapText="1"/>
    </xf>
    <xf numFmtId="0" fontId="12" fillId="0" borderId="61" xfId="5" applyFont="1" applyBorder="1" applyAlignment="1" applyProtection="1">
      <alignment horizontal="center" vertical="center"/>
    </xf>
    <xf numFmtId="0" fontId="11" fillId="0" borderId="61" xfId="0" applyFont="1" applyBorder="1" applyAlignment="1">
      <alignment horizontal="right"/>
    </xf>
    <xf numFmtId="44" fontId="0" fillId="0" borderId="61" xfId="1" applyFont="1" applyBorder="1" applyAlignment="1">
      <alignment horizontal="left" vertical="top" wrapText="1"/>
    </xf>
    <xf numFmtId="7" fontId="0" fillId="0" borderId="61" xfId="6" applyNumberFormat="1" applyFont="1" applyBorder="1" applyAlignment="1">
      <alignment horizontal="left" vertical="top" wrapText="1"/>
    </xf>
    <xf numFmtId="44" fontId="11" fillId="0" borderId="61" xfId="0" applyNumberFormat="1" applyFont="1" applyBorder="1"/>
    <xf numFmtId="44" fontId="0" fillId="0" borderId="63" xfId="0" applyNumberFormat="1" applyFill="1" applyBorder="1" applyAlignment="1">
      <alignment vertical="center"/>
    </xf>
    <xf numFmtId="44" fontId="0" fillId="0" borderId="62" xfId="0" applyNumberFormat="1" applyFill="1" applyBorder="1" applyAlignment="1">
      <alignment horizontal="center" vertical="center"/>
    </xf>
    <xf numFmtId="44" fontId="0" fillId="0" borderId="63" xfId="0" applyNumberFormat="1" applyFill="1" applyBorder="1" applyAlignment="1" applyProtection="1">
      <alignment vertical="center"/>
      <protection locked="0"/>
    </xf>
    <xf numFmtId="0" fontId="0" fillId="0" borderId="61" xfId="4" applyFont="1" applyBorder="1" applyAlignment="1">
      <alignment horizontal="left" vertical="top" wrapText="1"/>
    </xf>
    <xf numFmtId="0" fontId="0" fillId="0" borderId="21" xfId="7" applyFont="1" applyBorder="1" applyAlignment="1">
      <alignment wrapText="1"/>
    </xf>
    <xf numFmtId="10" fontId="22" fillId="0" borderId="21" xfId="0" applyNumberFormat="1" applyFont="1" applyFill="1" applyBorder="1" applyAlignment="1">
      <alignment horizontal="left" vertical="center" wrapText="1"/>
    </xf>
    <xf numFmtId="4" fontId="22" fillId="0" borderId="21" xfId="0" applyNumberFormat="1" applyFont="1" applyFill="1" applyBorder="1" applyAlignment="1">
      <alignment vertical="center" wrapText="1"/>
    </xf>
    <xf numFmtId="44" fontId="22" fillId="0" borderId="21" xfId="0" applyNumberFormat="1" applyFont="1" applyFill="1" applyBorder="1" applyAlignment="1" applyProtection="1">
      <alignment vertical="center"/>
      <protection locked="0"/>
    </xf>
    <xf numFmtId="44" fontId="22" fillId="0" borderId="21" xfId="0" applyNumberFormat="1" applyFont="1" applyFill="1" applyBorder="1" applyAlignment="1">
      <alignment horizontal="center" vertical="center"/>
    </xf>
    <xf numFmtId="44" fontId="22" fillId="0" borderId="21" xfId="0" applyNumberFormat="1" applyFont="1" applyFill="1" applyBorder="1" applyAlignment="1">
      <alignment vertical="center" wrapText="1"/>
    </xf>
    <xf numFmtId="44" fontId="22" fillId="0" borderId="21" xfId="0" applyNumberFormat="1" applyFont="1" applyFill="1" applyBorder="1" applyAlignment="1">
      <alignment vertical="center"/>
    </xf>
    <xf numFmtId="10" fontId="23" fillId="0" borderId="21" xfId="0" applyNumberFormat="1"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1" xfId="0" applyFont="1" applyFill="1" applyBorder="1" applyAlignment="1">
      <alignment horizontal="center" vertical="center" wrapText="1"/>
    </xf>
    <xf numFmtId="0" fontId="23" fillId="0" borderId="21" xfId="0" applyFont="1" applyFill="1" applyBorder="1" applyAlignment="1">
      <alignment horizontal="left" vertical="top" wrapText="1"/>
    </xf>
    <xf numFmtId="4" fontId="23" fillId="0" borderId="21" xfId="0" applyNumberFormat="1" applyFont="1" applyFill="1" applyBorder="1" applyAlignment="1">
      <alignment vertical="center" wrapText="1"/>
    </xf>
    <xf numFmtId="44" fontId="23" fillId="0" borderId="21" xfId="0" applyNumberFormat="1" applyFont="1" applyFill="1" applyBorder="1" applyAlignment="1" applyProtection="1">
      <alignment vertical="center"/>
      <protection locked="0"/>
    </xf>
    <xf numFmtId="44" fontId="23" fillId="0" borderId="21" xfId="0" applyNumberFormat="1" applyFont="1" applyFill="1" applyBorder="1" applyAlignment="1">
      <alignment horizontal="center" vertical="center"/>
    </xf>
    <xf numFmtId="44" fontId="23" fillId="0" borderId="21" xfId="0" applyNumberFormat="1" applyFont="1" applyFill="1" applyBorder="1" applyAlignment="1">
      <alignment vertical="center" wrapText="1"/>
    </xf>
    <xf numFmtId="44" fontId="23" fillId="0" borderId="21" xfId="0" applyNumberFormat="1" applyFont="1" applyFill="1" applyBorder="1" applyAlignment="1">
      <alignment vertical="center"/>
    </xf>
    <xf numFmtId="0" fontId="24" fillId="0" borderId="0" xfId="0" applyFont="1" applyFill="1" applyAlignment="1">
      <alignment vertical="center"/>
    </xf>
    <xf numFmtId="9" fontId="23" fillId="2" borderId="21" xfId="0" applyNumberFormat="1" applyFont="1" applyFill="1" applyBorder="1" applyAlignment="1">
      <alignment horizontal="center" vertical="center"/>
    </xf>
    <xf numFmtId="44" fontId="23" fillId="2" borderId="21" xfId="0" applyNumberFormat="1" applyFont="1" applyFill="1" applyBorder="1" applyAlignment="1">
      <alignment horizontal="center" vertical="center"/>
    </xf>
    <xf numFmtId="9" fontId="23" fillId="6" borderId="21" xfId="0" applyNumberFormat="1" applyFont="1" applyFill="1" applyBorder="1" applyAlignment="1">
      <alignment horizontal="center" vertical="center"/>
    </xf>
    <xf numFmtId="44" fontId="23" fillId="6" borderId="28" xfId="0" applyNumberFormat="1" applyFont="1" applyFill="1" applyBorder="1" applyAlignment="1">
      <alignment horizontal="center" vertical="center"/>
    </xf>
    <xf numFmtId="44" fontId="23" fillId="7" borderId="21" xfId="0" applyNumberFormat="1" applyFont="1" applyFill="1" applyBorder="1" applyAlignment="1">
      <alignment horizontal="center" vertical="center"/>
    </xf>
    <xf numFmtId="0" fontId="23" fillId="0" borderId="0" xfId="0" applyFont="1"/>
    <xf numFmtId="0" fontId="23" fillId="0" borderId="15" xfId="0" applyFont="1" applyFill="1" applyBorder="1" applyAlignment="1">
      <alignment horizontal="left" vertical="center" wrapText="1"/>
    </xf>
    <xf numFmtId="0" fontId="23" fillId="0" borderId="15" xfId="0" applyFont="1" applyFill="1" applyBorder="1" applyAlignment="1">
      <alignment horizontal="center" vertical="center" wrapText="1"/>
    </xf>
    <xf numFmtId="0" fontId="23" fillId="0" borderId="15" xfId="0" applyFont="1" applyFill="1" applyBorder="1" applyAlignment="1">
      <alignment horizontal="left" vertical="top" wrapText="1"/>
    </xf>
    <xf numFmtId="4" fontId="23" fillId="0" borderId="15" xfId="0" applyNumberFormat="1" applyFont="1" applyFill="1" applyBorder="1" applyAlignment="1">
      <alignment vertical="center" wrapText="1"/>
    </xf>
    <xf numFmtId="44" fontId="23" fillId="0" borderId="10" xfId="0" applyNumberFormat="1" applyFont="1" applyFill="1" applyBorder="1" applyAlignment="1" applyProtection="1">
      <alignment vertical="center"/>
      <protection locked="0"/>
    </xf>
    <xf numFmtId="44" fontId="23" fillId="0" borderId="10" xfId="0" applyNumberFormat="1" applyFont="1" applyFill="1" applyBorder="1" applyAlignment="1">
      <alignment horizontal="center" vertical="center"/>
    </xf>
    <xf numFmtId="0" fontId="23" fillId="0" borderId="10" xfId="0" applyFont="1" applyFill="1" applyBorder="1" applyAlignment="1">
      <alignment horizontal="center" vertical="center" wrapText="1"/>
    </xf>
    <xf numFmtId="4" fontId="23" fillId="0" borderId="10" xfId="0" applyNumberFormat="1" applyFont="1" applyFill="1" applyBorder="1" applyAlignment="1">
      <alignment vertical="center" wrapText="1"/>
    </xf>
    <xf numFmtId="44" fontId="23" fillId="0" borderId="10" xfId="0" applyNumberFormat="1" applyFont="1" applyFill="1" applyBorder="1" applyAlignment="1">
      <alignment vertical="center"/>
    </xf>
    <xf numFmtId="9" fontId="23" fillId="2" borderId="10" xfId="0" applyNumberFormat="1" applyFont="1" applyFill="1" applyBorder="1" applyAlignment="1">
      <alignment horizontal="center" vertical="center"/>
    </xf>
    <xf numFmtId="44" fontId="23" fillId="2" borderId="10" xfId="0" applyNumberFormat="1" applyFont="1" applyFill="1" applyBorder="1" applyAlignment="1">
      <alignment horizontal="center" vertical="center"/>
    </xf>
    <xf numFmtId="9" fontId="23" fillId="6" borderId="10" xfId="0" applyNumberFormat="1" applyFont="1" applyFill="1" applyBorder="1" applyAlignment="1">
      <alignment horizontal="center" vertical="center"/>
    </xf>
    <xf numFmtId="44" fontId="23" fillId="7" borderId="27" xfId="0" applyNumberFormat="1" applyFont="1" applyFill="1" applyBorder="1" applyAlignment="1">
      <alignment horizontal="center" vertical="center"/>
    </xf>
    <xf numFmtId="44" fontId="0" fillId="0" borderId="21" xfId="6" applyFont="1" applyBorder="1" applyAlignment="1">
      <alignment horizontal="center" vertical="center" wrapText="1"/>
    </xf>
    <xf numFmtId="0" fontId="23" fillId="0" borderId="0" xfId="0" applyFont="1" applyFill="1" applyAlignment="1">
      <alignment horizontal="center" vertical="center" wrapText="1"/>
    </xf>
    <xf numFmtId="10" fontId="23" fillId="0" borderId="21" xfId="0" applyNumberFormat="1" applyFont="1" applyFill="1" applyBorder="1" applyAlignment="1">
      <alignment horizontal="left" vertical="center"/>
    </xf>
    <xf numFmtId="0" fontId="23" fillId="0" borderId="21" xfId="4" applyFont="1" applyBorder="1" applyAlignment="1">
      <alignment horizontal="center" vertical="top" wrapText="1"/>
    </xf>
    <xf numFmtId="0" fontId="23" fillId="0" borderId="21" xfId="7" applyFont="1" applyBorder="1" applyAlignment="1">
      <alignment horizontal="left" wrapText="1"/>
    </xf>
    <xf numFmtId="2" fontId="23" fillId="0" borderId="21" xfId="0" applyNumberFormat="1" applyFont="1" applyFill="1" applyBorder="1" applyAlignment="1">
      <alignment horizontal="center" vertical="center" wrapText="1"/>
    </xf>
    <xf numFmtId="0" fontId="23" fillId="0" borderId="21" xfId="0" applyFont="1" applyFill="1" applyBorder="1" applyAlignment="1">
      <alignment vertical="center" wrapText="1"/>
    </xf>
    <xf numFmtId="4" fontId="23" fillId="0" borderId="21" xfId="0" applyNumberFormat="1" applyFont="1" applyFill="1" applyBorder="1" applyAlignment="1">
      <alignment vertical="center"/>
    </xf>
    <xf numFmtId="0" fontId="24" fillId="0" borderId="21" xfId="0" applyFont="1" applyFill="1" applyBorder="1" applyAlignment="1">
      <alignment vertical="center"/>
    </xf>
    <xf numFmtId="2" fontId="23" fillId="0" borderId="21" xfId="1" applyNumberFormat="1" applyFont="1" applyBorder="1" applyAlignment="1">
      <alignment horizontal="center" vertical="center" wrapText="1"/>
    </xf>
    <xf numFmtId="2" fontId="23" fillId="0" borderId="21" xfId="0" applyNumberFormat="1" applyFont="1" applyBorder="1" applyAlignment="1">
      <alignment horizontal="center" vertical="center" wrapText="1"/>
    </xf>
    <xf numFmtId="44" fontId="23" fillId="0" borderId="21" xfId="0" applyNumberFormat="1" applyFont="1" applyFill="1" applyBorder="1" applyAlignment="1" applyProtection="1">
      <alignment horizontal="right" vertical="center"/>
      <protection locked="0"/>
    </xf>
    <xf numFmtId="44" fontId="23" fillId="6" borderId="21" xfId="0" applyNumberFormat="1" applyFont="1" applyFill="1" applyBorder="1" applyAlignment="1">
      <alignment horizontal="center" vertical="center"/>
    </xf>
    <xf numFmtId="7" fontId="23" fillId="0" borderId="21" xfId="0" applyNumberFormat="1" applyFont="1" applyFill="1" applyBorder="1" applyAlignment="1">
      <alignment vertical="center"/>
    </xf>
    <xf numFmtId="0" fontId="23" fillId="0" borderId="21" xfId="0" applyFont="1" applyBorder="1"/>
    <xf numFmtId="0" fontId="25" fillId="0" borderId="0" xfId="0" applyFont="1"/>
    <xf numFmtId="10" fontId="2" fillId="0" borderId="0" xfId="0" applyNumberFormat="1" applyFont="1"/>
    <xf numFmtId="10" fontId="0" fillId="0" borderId="0" xfId="0" applyNumberFormat="1" applyFill="1"/>
    <xf numFmtId="2" fontId="18" fillId="0" borderId="7" xfId="0" applyNumberFormat="1" applyFont="1" applyBorder="1" applyAlignment="1">
      <alignment horizontal="center" vertical="center" wrapText="1"/>
    </xf>
    <xf numFmtId="2" fontId="0" fillId="0" borderId="61" xfId="0" applyNumberFormat="1" applyBorder="1" applyAlignment="1">
      <alignment horizontal="center" vertical="center" wrapText="1"/>
    </xf>
    <xf numFmtId="2" fontId="18" fillId="0" borderId="0" xfId="0" applyNumberFormat="1" applyFont="1" applyAlignment="1">
      <alignment horizontal="center"/>
    </xf>
    <xf numFmtId="2" fontId="0" fillId="0" borderId="0" xfId="0" applyNumberFormat="1" applyAlignment="1">
      <alignment horizontal="center"/>
    </xf>
    <xf numFmtId="44" fontId="18" fillId="0" borderId="0" xfId="0" applyNumberFormat="1" applyFont="1"/>
    <xf numFmtId="44" fontId="18" fillId="0" borderId="7" xfId="0" applyNumberFormat="1" applyFont="1" applyBorder="1" applyAlignment="1">
      <alignment horizontal="center" vertical="center" wrapText="1"/>
    </xf>
    <xf numFmtId="44" fontId="0" fillId="0" borderId="0" xfId="0" applyNumberFormat="1" applyFill="1" applyAlignment="1">
      <alignment vertical="top"/>
    </xf>
    <xf numFmtId="44" fontId="0" fillId="0" borderId="0" xfId="0" applyNumberFormat="1" applyFill="1" applyAlignment="1">
      <alignment vertical="top" wrapText="1"/>
    </xf>
    <xf numFmtId="44" fontId="0" fillId="0" borderId="21" xfId="6" applyNumberFormat="1" applyFont="1" applyBorder="1" applyAlignment="1">
      <alignment horizontal="left" vertical="top" wrapText="1"/>
    </xf>
    <xf numFmtId="44" fontId="0" fillId="0" borderId="21" xfId="0" applyNumberFormat="1" applyBorder="1"/>
    <xf numFmtId="44" fontId="0" fillId="0" borderId="61" xfId="6" applyNumberFormat="1" applyFont="1" applyBorder="1" applyAlignment="1">
      <alignment horizontal="left" vertical="top" wrapText="1"/>
    </xf>
    <xf numFmtId="44" fontId="0" fillId="0" borderId="0" xfId="0" applyNumberFormat="1" applyFill="1" applyAlignment="1">
      <alignment vertical="center" wrapText="1"/>
    </xf>
    <xf numFmtId="44" fontId="2" fillId="0" borderId="7" xfId="0" applyNumberFormat="1" applyFont="1" applyFill="1" applyBorder="1" applyAlignment="1">
      <alignment horizontal="right" vertical="center"/>
    </xf>
    <xf numFmtId="44" fontId="6" fillId="3" borderId="1" xfId="0" applyNumberFormat="1" applyFont="1" applyFill="1" applyBorder="1" applyAlignment="1">
      <alignment horizontal="center" vertical="center" wrapText="1"/>
    </xf>
    <xf numFmtId="44" fontId="6" fillId="3" borderId="34"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3" borderId="37" xfId="0" applyFont="1" applyFill="1" applyBorder="1" applyAlignment="1">
      <alignment horizontal="center" vertical="center" wrapText="1"/>
    </xf>
    <xf numFmtId="44" fontId="0" fillId="0" borderId="0" xfId="0" applyNumberFormat="1" applyAlignment="1">
      <alignment horizontal="center" vertical="center"/>
    </xf>
    <xf numFmtId="44" fontId="2" fillId="4" borderId="7" xfId="0" applyNumberFormat="1" applyFont="1" applyFill="1" applyBorder="1" applyAlignment="1">
      <alignment horizontal="center" vertical="center" wrapText="1"/>
    </xf>
    <xf numFmtId="44" fontId="2" fillId="9" borderId="7" xfId="0" applyNumberFormat="1" applyFont="1" applyFill="1" applyBorder="1" applyAlignment="1">
      <alignment horizontal="center" vertical="center" wrapText="1"/>
    </xf>
    <xf numFmtId="44" fontId="2" fillId="9" borderId="17" xfId="0" applyNumberFormat="1" applyFont="1" applyFill="1" applyBorder="1" applyAlignment="1">
      <alignment horizontal="center" vertical="center" wrapText="1"/>
    </xf>
    <xf numFmtId="44" fontId="2" fillId="7" borderId="7" xfId="0" applyNumberFormat="1" applyFont="1" applyFill="1" applyBorder="1" applyAlignment="1">
      <alignment horizontal="center" vertical="center" wrapText="1"/>
    </xf>
    <xf numFmtId="44" fontId="2" fillId="10" borderId="7" xfId="0" applyNumberFormat="1" applyFont="1" applyFill="1" applyBorder="1" applyAlignment="1">
      <alignment horizontal="center" vertical="center" wrapText="1"/>
    </xf>
    <xf numFmtId="44" fontId="2" fillId="10" borderId="19" xfId="0" applyNumberFormat="1" applyFont="1" applyFill="1" applyBorder="1" applyAlignment="1">
      <alignment horizontal="center" vertical="center" wrapText="1"/>
    </xf>
    <xf numFmtId="0" fontId="0" fillId="0" borderId="0" xfId="0" applyFont="1"/>
    <xf numFmtId="44" fontId="0" fillId="4" borderId="29" xfId="0" applyNumberFormat="1" applyFont="1" applyFill="1" applyBorder="1"/>
    <xf numFmtId="44" fontId="0" fillId="9" borderId="29" xfId="0" applyNumberFormat="1" applyFont="1" applyFill="1" applyBorder="1"/>
    <xf numFmtId="10" fontId="0" fillId="2" borderId="29" xfId="0" applyNumberFormat="1" applyFont="1" applyFill="1" applyBorder="1" applyAlignment="1">
      <alignment horizontal="center"/>
    </xf>
    <xf numFmtId="44" fontId="0" fillId="2" borderId="29" xfId="0" applyNumberFormat="1" applyFont="1" applyFill="1" applyBorder="1"/>
    <xf numFmtId="44" fontId="0" fillId="7" borderId="29" xfId="0" applyNumberFormat="1" applyFont="1" applyFill="1" applyBorder="1"/>
    <xf numFmtId="10" fontId="0" fillId="6" borderId="29" xfId="0" applyNumberFormat="1" applyFont="1" applyFill="1" applyBorder="1" applyAlignment="1">
      <alignment horizontal="center"/>
    </xf>
    <xf numFmtId="44" fontId="0" fillId="6" borderId="29" xfId="0" applyNumberFormat="1" applyFont="1" applyFill="1" applyBorder="1"/>
    <xf numFmtId="44" fontId="0" fillId="10" borderId="29" xfId="0" applyNumberFormat="1" applyFont="1" applyFill="1" applyBorder="1"/>
    <xf numFmtId="44" fontId="2" fillId="4" borderId="29" xfId="0" applyNumberFormat="1" applyFont="1" applyFill="1" applyBorder="1" applyAlignment="1">
      <alignment horizontal="left" vertical="center"/>
    </xf>
    <xf numFmtId="44" fontId="2" fillId="4" borderId="29" xfId="0" applyNumberFormat="1" applyFont="1" applyFill="1" applyBorder="1"/>
    <xf numFmtId="44" fontId="2" fillId="9" borderId="29" xfId="0" applyNumberFormat="1" applyFont="1" applyFill="1" applyBorder="1"/>
    <xf numFmtId="10" fontId="2" fillId="2" borderId="29" xfId="0" applyNumberFormat="1" applyFont="1" applyFill="1" applyBorder="1" applyAlignment="1">
      <alignment horizontal="center"/>
    </xf>
    <xf numFmtId="44" fontId="2" fillId="2" borderId="29" xfId="0" applyNumberFormat="1" applyFont="1" applyFill="1" applyBorder="1"/>
    <xf numFmtId="44" fontId="2" fillId="7" borderId="29" xfId="0" applyNumberFormat="1" applyFont="1" applyFill="1" applyBorder="1"/>
    <xf numFmtId="10" fontId="2" fillId="6" borderId="29" xfId="0" applyNumberFormat="1" applyFont="1" applyFill="1" applyBorder="1" applyAlignment="1">
      <alignment horizontal="center"/>
    </xf>
    <xf numFmtId="44" fontId="2" fillId="6" borderId="29" xfId="0" applyNumberFormat="1" applyFont="1" applyFill="1" applyBorder="1"/>
    <xf numFmtId="44" fontId="2" fillId="10" borderId="29" xfId="0" applyNumberFormat="1" applyFont="1" applyFill="1" applyBorder="1"/>
    <xf numFmtId="44" fontId="0" fillId="4" borderId="29" xfId="0" applyNumberFormat="1" applyFont="1" applyFill="1" applyBorder="1" applyAlignment="1">
      <alignment horizontal="left" vertical="center"/>
    </xf>
    <xf numFmtId="44" fontId="25" fillId="4" borderId="29" xfId="0" applyNumberFormat="1" applyFont="1" applyFill="1" applyBorder="1" applyAlignment="1">
      <alignment horizontal="left" vertical="center"/>
    </xf>
    <xf numFmtId="44" fontId="25" fillId="4" borderId="29" xfId="0" applyNumberFormat="1" applyFont="1" applyFill="1" applyBorder="1"/>
    <xf numFmtId="44" fontId="25" fillId="9" borderId="29" xfId="0" applyNumberFormat="1" applyFont="1" applyFill="1" applyBorder="1"/>
    <xf numFmtId="10" fontId="25" fillId="2" borderId="29" xfId="0" applyNumberFormat="1" applyFont="1" applyFill="1" applyBorder="1" applyAlignment="1">
      <alignment horizontal="center"/>
    </xf>
    <xf numFmtId="44" fontId="25" fillId="2" borderId="29" xfId="0" applyNumberFormat="1" applyFont="1" applyFill="1" applyBorder="1"/>
    <xf numFmtId="44" fontId="25" fillId="7" borderId="29" xfId="0" applyNumberFormat="1" applyFont="1" applyFill="1" applyBorder="1"/>
    <xf numFmtId="10" fontId="25" fillId="6" borderId="29" xfId="0" applyNumberFormat="1" applyFont="1" applyFill="1" applyBorder="1" applyAlignment="1">
      <alignment horizontal="center"/>
    </xf>
    <xf numFmtId="44" fontId="25" fillId="6" borderId="29" xfId="0" applyNumberFormat="1" applyFont="1" applyFill="1" applyBorder="1"/>
    <xf numFmtId="44" fontId="25" fillId="10" borderId="29" xfId="0" applyNumberFormat="1" applyFont="1" applyFill="1" applyBorder="1"/>
    <xf numFmtId="44" fontId="16" fillId="4" borderId="29" xfId="0" applyNumberFormat="1" applyFont="1" applyFill="1" applyBorder="1" applyAlignment="1">
      <alignment horizontal="left" vertical="center"/>
    </xf>
    <xf numFmtId="44" fontId="16" fillId="4" borderId="29" xfId="0" applyNumberFormat="1" applyFont="1" applyFill="1" applyBorder="1"/>
    <xf numFmtId="44" fontId="16" fillId="9" borderId="29" xfId="0" applyNumberFormat="1" applyFont="1" applyFill="1" applyBorder="1"/>
    <xf numFmtId="10" fontId="16" fillId="2" borderId="29" xfId="0" applyNumberFormat="1" applyFont="1" applyFill="1" applyBorder="1" applyAlignment="1">
      <alignment horizontal="center"/>
    </xf>
    <xf numFmtId="44" fontId="16" fillId="2" borderId="29" xfId="0" applyNumberFormat="1" applyFont="1" applyFill="1" applyBorder="1"/>
    <xf numFmtId="44" fontId="16" fillId="7" borderId="29" xfId="0" applyNumberFormat="1" applyFont="1" applyFill="1" applyBorder="1"/>
    <xf numFmtId="10" fontId="16" fillId="6" borderId="29" xfId="0" applyNumberFormat="1" applyFont="1" applyFill="1" applyBorder="1" applyAlignment="1">
      <alignment horizontal="center"/>
    </xf>
    <xf numFmtId="44" fontId="16" fillId="6" borderId="29" xfId="0" applyNumberFormat="1" applyFont="1" applyFill="1" applyBorder="1"/>
    <xf numFmtId="44" fontId="16" fillId="10" borderId="29" xfId="0" applyNumberFormat="1" applyFont="1" applyFill="1" applyBorder="1"/>
    <xf numFmtId="44" fontId="22" fillId="4" borderId="29" xfId="0" applyNumberFormat="1" applyFont="1" applyFill="1" applyBorder="1" applyAlignment="1">
      <alignment horizontal="left" vertical="center"/>
    </xf>
    <xf numFmtId="44" fontId="22" fillId="4" borderId="29" xfId="0" applyNumberFormat="1" applyFont="1" applyFill="1" applyBorder="1"/>
    <xf numFmtId="44" fontId="22" fillId="9" borderId="29" xfId="0" applyNumberFormat="1" applyFont="1" applyFill="1" applyBorder="1"/>
    <xf numFmtId="10" fontId="22" fillId="2" borderId="29" xfId="0" applyNumberFormat="1" applyFont="1" applyFill="1" applyBorder="1" applyAlignment="1">
      <alignment horizontal="center"/>
    </xf>
    <xf numFmtId="44" fontId="22" fillId="2" borderId="29" xfId="0" applyNumberFormat="1" applyFont="1" applyFill="1" applyBorder="1"/>
    <xf numFmtId="44" fontId="22" fillId="7" borderId="29" xfId="0" applyNumberFormat="1" applyFont="1" applyFill="1" applyBorder="1"/>
    <xf numFmtId="10" fontId="22" fillId="6" borderId="29" xfId="0" applyNumberFormat="1" applyFont="1" applyFill="1" applyBorder="1" applyAlignment="1">
      <alignment horizontal="center"/>
    </xf>
    <xf numFmtId="44" fontId="22" fillId="6" borderId="29" xfId="0" applyNumberFormat="1" applyFont="1" applyFill="1" applyBorder="1"/>
    <xf numFmtId="44" fontId="22" fillId="10" borderId="29" xfId="0" applyNumberFormat="1" applyFont="1" applyFill="1" applyBorder="1"/>
    <xf numFmtId="44" fontId="0" fillId="4" borderId="31" xfId="0" applyNumberFormat="1" applyFont="1" applyFill="1" applyBorder="1"/>
    <xf numFmtId="44" fontId="0" fillId="9" borderId="31" xfId="0" applyNumberFormat="1" applyFont="1" applyFill="1" applyBorder="1"/>
    <xf numFmtId="10" fontId="0" fillId="2" borderId="31" xfId="0" applyNumberFormat="1" applyFont="1" applyFill="1" applyBorder="1" applyAlignment="1">
      <alignment horizontal="center"/>
    </xf>
    <xf numFmtId="44" fontId="0" fillId="2" borderId="31" xfId="0" applyNumberFormat="1" applyFont="1" applyFill="1" applyBorder="1"/>
    <xf numFmtId="10" fontId="0" fillId="6" borderId="31" xfId="0" applyNumberFormat="1" applyFont="1" applyFill="1" applyBorder="1" applyAlignment="1">
      <alignment horizontal="center"/>
    </xf>
    <xf numFmtId="44" fontId="0" fillId="6" borderId="31" xfId="0" applyNumberFormat="1" applyFont="1" applyFill="1" applyBorder="1"/>
    <xf numFmtId="44" fontId="0" fillId="10" borderId="60" xfId="0" applyNumberFormat="1" applyFont="1" applyFill="1" applyBorder="1"/>
    <xf numFmtId="0" fontId="0" fillId="3" borderId="39" xfId="0" applyFont="1" applyFill="1" applyBorder="1" applyAlignment="1">
      <alignment horizontal="left"/>
    </xf>
    <xf numFmtId="44" fontId="2" fillId="10" borderId="16" xfId="0" applyNumberFormat="1" applyFont="1" applyFill="1" applyBorder="1"/>
    <xf numFmtId="44" fontId="0" fillId="0" borderId="0" xfId="0" applyNumberFormat="1" applyFont="1"/>
    <xf numFmtId="10" fontId="0" fillId="0" borderId="0" xfId="0" applyNumberFormat="1" applyFont="1" applyAlignment="1">
      <alignment horizontal="center"/>
    </xf>
    <xf numFmtId="44" fontId="2" fillId="4" borderId="30" xfId="0" applyNumberFormat="1" applyFont="1" applyFill="1" applyBorder="1" applyAlignment="1">
      <alignment horizontal="center" vertical="center"/>
    </xf>
    <xf numFmtId="44" fontId="2" fillId="9" borderId="30" xfId="0" applyNumberFormat="1" applyFont="1" applyFill="1" applyBorder="1" applyAlignment="1">
      <alignment horizontal="center" vertical="center"/>
    </xf>
    <xf numFmtId="10" fontId="2" fillId="2" borderId="30" xfId="0" applyNumberFormat="1" applyFont="1" applyFill="1" applyBorder="1" applyAlignment="1">
      <alignment horizontal="center" vertical="center"/>
    </xf>
    <xf numFmtId="44" fontId="2" fillId="2" borderId="30" xfId="0" applyNumberFormat="1" applyFont="1" applyFill="1" applyBorder="1" applyAlignment="1">
      <alignment horizontal="center" vertical="center"/>
    </xf>
    <xf numFmtId="44" fontId="2" fillId="7" borderId="30" xfId="0" applyNumberFormat="1" applyFont="1" applyFill="1" applyBorder="1" applyAlignment="1">
      <alignment horizontal="center" vertical="center"/>
    </xf>
    <xf numFmtId="10" fontId="2" fillId="6" borderId="30" xfId="0" applyNumberFormat="1" applyFont="1" applyFill="1" applyBorder="1" applyAlignment="1">
      <alignment horizontal="center" vertical="center"/>
    </xf>
    <xf numFmtId="44" fontId="2" fillId="6" borderId="30" xfId="0" applyNumberFormat="1" applyFont="1" applyFill="1" applyBorder="1" applyAlignment="1">
      <alignment horizontal="center" vertical="center"/>
    </xf>
    <xf numFmtId="0" fontId="2" fillId="0" borderId="64" xfId="0" applyFont="1" applyBorder="1"/>
    <xf numFmtId="44" fontId="2" fillId="0" borderId="64" xfId="0" applyNumberFormat="1" applyFont="1" applyBorder="1"/>
    <xf numFmtId="10" fontId="2" fillId="0" borderId="64" xfId="0" applyNumberFormat="1" applyFont="1" applyBorder="1" applyAlignment="1">
      <alignment horizontal="center"/>
    </xf>
    <xf numFmtId="0" fontId="26" fillId="0" borderId="0" xfId="0" applyFont="1" applyAlignment="1">
      <alignment horizontal="center"/>
    </xf>
    <xf numFmtId="44" fontId="26" fillId="0" borderId="0" xfId="0" applyNumberFormat="1" applyFont="1" applyAlignment="1">
      <alignment horizontal="center"/>
    </xf>
    <xf numFmtId="10" fontId="26" fillId="0" borderId="0" xfId="0" applyNumberFormat="1" applyFont="1" applyAlignment="1">
      <alignment horizontal="center"/>
    </xf>
    <xf numFmtId="0" fontId="0" fillId="0" borderId="0" xfId="0"/>
    <xf numFmtId="0" fontId="11" fillId="0" borderId="65" xfId="8" applyFont="1" applyBorder="1"/>
    <xf numFmtId="0" fontId="11" fillId="0" borderId="65" xfId="8" applyFont="1" applyBorder="1" applyAlignment="1">
      <alignment horizontal="center"/>
    </xf>
    <xf numFmtId="0" fontId="11" fillId="0" borderId="0" xfId="8" applyFont="1"/>
    <xf numFmtId="0" fontId="13" fillId="0" borderId="65" xfId="8" applyFont="1" applyBorder="1" applyAlignment="1">
      <alignment horizontal="center"/>
    </xf>
    <xf numFmtId="0" fontId="13" fillId="0" borderId="65" xfId="8" applyFont="1" applyBorder="1"/>
    <xf numFmtId="0" fontId="13" fillId="0" borderId="65" xfId="8" applyFont="1" applyFill="1" applyBorder="1"/>
    <xf numFmtId="0" fontId="11" fillId="0" borderId="65" xfId="8" applyFont="1" applyFill="1" applyBorder="1"/>
    <xf numFmtId="43" fontId="11" fillId="0" borderId="65" xfId="12" applyFont="1" applyBorder="1"/>
    <xf numFmtId="4" fontId="11" fillId="0" borderId="65" xfId="8" applyNumberFormat="1" applyFont="1" applyBorder="1"/>
    <xf numFmtId="43" fontId="27" fillId="0" borderId="65" xfId="12" applyFont="1" applyFill="1" applyBorder="1"/>
    <xf numFmtId="43" fontId="28" fillId="0" borderId="65" xfId="12" applyFont="1" applyBorder="1"/>
    <xf numFmtId="43" fontId="11" fillId="0" borderId="0" xfId="8" applyNumberFormat="1" applyFont="1"/>
    <xf numFmtId="2" fontId="11" fillId="0" borderId="65" xfId="8" applyNumberFormat="1" applyFont="1" applyBorder="1"/>
    <xf numFmtId="0" fontId="11" fillId="0" borderId="65" xfId="8" applyFont="1" applyFill="1" applyBorder="1" applyAlignment="1">
      <alignment horizontal="center"/>
    </xf>
    <xf numFmtId="0" fontId="27" fillId="0" borderId="65" xfId="8" applyFont="1" applyFill="1" applyBorder="1"/>
    <xf numFmtId="2" fontId="28" fillId="0" borderId="65" xfId="8" applyNumberFormat="1" applyFont="1" applyBorder="1"/>
    <xf numFmtId="43" fontId="11" fillId="0" borderId="65" xfId="12" applyNumberFormat="1" applyFont="1" applyBorder="1"/>
    <xf numFmtId="43" fontId="11" fillId="0" borderId="65" xfId="8" applyNumberFormat="1" applyFont="1" applyBorder="1"/>
    <xf numFmtId="14" fontId="11" fillId="0" borderId="65" xfId="8" applyNumberFormat="1" applyFont="1" applyBorder="1"/>
    <xf numFmtId="0" fontId="28" fillId="0" borderId="65" xfId="8" applyFont="1" applyBorder="1"/>
    <xf numFmtId="2" fontId="11" fillId="0" borderId="0" xfId="8" applyNumberFormat="1" applyFont="1"/>
    <xf numFmtId="43" fontId="11" fillId="0" borderId="65" xfId="12" applyFont="1" applyBorder="1" applyAlignment="1">
      <alignment horizontal="right"/>
    </xf>
    <xf numFmtId="0" fontId="11" fillId="0" borderId="66" xfId="8" applyFont="1" applyBorder="1"/>
    <xf numFmtId="0" fontId="11" fillId="0" borderId="67" xfId="8" applyFont="1" applyBorder="1"/>
    <xf numFmtId="0" fontId="11" fillId="0" borderId="68" xfId="8" applyFont="1" applyBorder="1"/>
    <xf numFmtId="43" fontId="11" fillId="0" borderId="65" xfId="12" applyFont="1" applyFill="1" applyBorder="1" applyAlignment="1">
      <alignment horizontal="right"/>
    </xf>
    <xf numFmtId="43" fontId="28" fillId="0" borderId="65" xfId="12" applyFont="1" applyFill="1" applyBorder="1"/>
    <xf numFmtId="43" fontId="11" fillId="0" borderId="65" xfId="12" applyFont="1" applyFill="1" applyBorder="1"/>
    <xf numFmtId="43" fontId="11" fillId="0" borderId="65" xfId="12" applyFont="1" applyFill="1" applyBorder="1" applyAlignment="1"/>
    <xf numFmtId="2" fontId="11" fillId="0" borderId="65" xfId="8" applyNumberFormat="1" applyFont="1" applyFill="1" applyBorder="1" applyAlignment="1">
      <alignment horizontal="right"/>
    </xf>
    <xf numFmtId="0" fontId="11" fillId="0" borderId="65" xfId="8" applyFont="1" applyBorder="1" applyAlignment="1">
      <alignment horizontal="right"/>
    </xf>
    <xf numFmtId="0" fontId="11" fillId="0" borderId="65" xfId="8" applyFont="1" applyBorder="1" applyAlignment="1"/>
    <xf numFmtId="0" fontId="11" fillId="0" borderId="65" xfId="8" applyFont="1" applyFill="1" applyBorder="1" applyAlignment="1">
      <alignment horizontal="right"/>
    </xf>
    <xf numFmtId="2" fontId="11" fillId="0" borderId="65" xfId="8" applyNumberFormat="1" applyFont="1" applyBorder="1" applyAlignment="1"/>
    <xf numFmtId="2" fontId="27" fillId="0" borderId="65" xfId="8" applyNumberFormat="1" applyFont="1" applyFill="1" applyBorder="1"/>
    <xf numFmtId="2" fontId="11" fillId="0" borderId="65" xfId="8" applyNumberFormat="1" applyFont="1" applyBorder="1" applyAlignment="1">
      <alignment horizontal="center"/>
    </xf>
    <xf numFmtId="4" fontId="11" fillId="0" borderId="65" xfId="8" applyNumberFormat="1" applyFont="1" applyBorder="1" applyAlignment="1"/>
    <xf numFmtId="14" fontId="11" fillId="0" borderId="65" xfId="8" applyNumberFormat="1" applyFont="1" applyBorder="1" applyAlignment="1"/>
    <xf numFmtId="43" fontId="11" fillId="0" borderId="65" xfId="12" applyFont="1" applyBorder="1" applyAlignment="1"/>
    <xf numFmtId="14" fontId="11" fillId="0" borderId="0" xfId="8" applyNumberFormat="1" applyFont="1"/>
    <xf numFmtId="4" fontId="11" fillId="0" borderId="0" xfId="8" applyNumberFormat="1" applyFont="1"/>
    <xf numFmtId="0" fontId="29" fillId="0" borderId="0" xfId="0" applyFont="1" applyAlignment="1">
      <alignment wrapText="1"/>
    </xf>
    <xf numFmtId="0" fontId="29" fillId="0" borderId="0" xfId="0" applyFont="1" applyAlignment="1">
      <alignment horizontal="center" wrapText="1"/>
    </xf>
    <xf numFmtId="0" fontId="30" fillId="0" borderId="0" xfId="0" applyFont="1" applyAlignment="1">
      <alignment wrapText="1"/>
    </xf>
    <xf numFmtId="0" fontId="29" fillId="0" borderId="0" xfId="0" applyFont="1"/>
    <xf numFmtId="0" fontId="30" fillId="0" borderId="0" xfId="0" applyFont="1"/>
    <xf numFmtId="2" fontId="30" fillId="0" borderId="0" xfId="0" applyNumberFormat="1" applyFont="1"/>
    <xf numFmtId="0" fontId="0" fillId="0" borderId="0" xfId="0" applyAlignment="1">
      <alignment vertical="center"/>
    </xf>
    <xf numFmtId="2" fontId="30" fillId="0" borderId="0" xfId="0" applyNumberFormat="1" applyFont="1" applyAlignment="1">
      <alignment vertical="center"/>
    </xf>
    <xf numFmtId="0" fontId="30" fillId="0" borderId="0" xfId="0" applyFont="1" applyAlignment="1">
      <alignment vertical="center"/>
    </xf>
    <xf numFmtId="0" fontId="30" fillId="0" borderId="0" xfId="0" applyFont="1" applyAlignment="1">
      <alignment horizontal="center"/>
    </xf>
    <xf numFmtId="43" fontId="29" fillId="0" borderId="0" xfId="14" applyFont="1"/>
    <xf numFmtId="0" fontId="30" fillId="0" borderId="0" xfId="0" applyFont="1" applyAlignment="1">
      <alignment vertical="top" wrapText="1"/>
    </xf>
    <xf numFmtId="0" fontId="30" fillId="0" borderId="0" xfId="0" applyFont="1" applyAlignment="1">
      <alignment vertical="top"/>
    </xf>
    <xf numFmtId="0" fontId="30" fillId="0" borderId="0" xfId="0" applyFont="1" applyAlignment="1">
      <alignment vertical="center" wrapText="1"/>
    </xf>
    <xf numFmtId="10" fontId="0" fillId="2" borderId="21" xfId="0" applyNumberFormat="1" applyFont="1" applyFill="1" applyBorder="1" applyAlignment="1">
      <alignment horizontal="left" vertical="center"/>
    </xf>
    <xf numFmtId="0" fontId="0" fillId="2" borderId="21" xfId="0" applyFont="1" applyFill="1" applyBorder="1" applyAlignment="1">
      <alignment horizontal="left" vertical="center"/>
    </xf>
    <xf numFmtId="0" fontId="0" fillId="2" borderId="21" xfId="0" applyFont="1" applyFill="1" applyBorder="1" applyAlignment="1">
      <alignment horizontal="center" vertical="center" wrapText="1"/>
    </xf>
    <xf numFmtId="0" fontId="0" fillId="2" borderId="21" xfId="0" applyFill="1" applyBorder="1" applyAlignment="1">
      <alignment horizontal="left" vertical="top" wrapText="1"/>
    </xf>
    <xf numFmtId="14" fontId="0" fillId="2" borderId="21" xfId="0" applyNumberFormat="1" applyFill="1" applyBorder="1" applyAlignment="1">
      <alignment horizontal="center" vertical="center" wrapText="1"/>
    </xf>
    <xf numFmtId="2" fontId="0" fillId="2" borderId="21" xfId="0" applyNumberFormat="1" applyFill="1" applyBorder="1" applyAlignment="1">
      <alignment horizontal="center" vertical="center" wrapText="1"/>
    </xf>
    <xf numFmtId="0" fontId="0" fillId="2" borderId="21" xfId="0" applyFill="1" applyBorder="1" applyAlignment="1">
      <alignment vertical="center" wrapText="1"/>
    </xf>
    <xf numFmtId="0" fontId="0" fillId="2" borderId="21" xfId="0" applyFill="1" applyBorder="1" applyAlignment="1">
      <alignment horizontal="center" vertical="center" wrapText="1"/>
    </xf>
    <xf numFmtId="4" fontId="0" fillId="2" borderId="21" xfId="0" applyNumberFormat="1" applyFill="1" applyBorder="1" applyAlignment="1">
      <alignment vertical="center" wrapText="1"/>
    </xf>
    <xf numFmtId="0" fontId="0" fillId="2" borderId="21" xfId="0" applyFill="1" applyBorder="1" applyAlignment="1">
      <alignment vertical="top" wrapText="1"/>
    </xf>
    <xf numFmtId="0" fontId="0" fillId="2" borderId="21" xfId="0" applyFill="1" applyBorder="1"/>
    <xf numFmtId="44" fontId="0" fillId="2" borderId="21" xfId="0" applyNumberFormat="1" applyFill="1" applyBorder="1" applyAlignment="1">
      <alignment vertical="center"/>
    </xf>
    <xf numFmtId="0" fontId="8" fillId="2" borderId="0" xfId="0" applyFont="1" applyFill="1" applyAlignment="1">
      <alignment vertical="center"/>
    </xf>
    <xf numFmtId="44" fontId="0" fillId="2" borderId="21" xfId="0" applyNumberFormat="1" applyFont="1" applyFill="1" applyBorder="1" applyAlignment="1">
      <alignment horizontal="center" vertical="center"/>
    </xf>
    <xf numFmtId="0" fontId="30" fillId="2" borderId="0" xfId="0" applyFont="1" applyFill="1"/>
    <xf numFmtId="0" fontId="0" fillId="2" borderId="0" xfId="0" applyFill="1"/>
    <xf numFmtId="0" fontId="29" fillId="2" borderId="0" xfId="0" applyFont="1" applyFill="1"/>
    <xf numFmtId="0" fontId="30" fillId="0" borderId="0" xfId="0" applyFont="1" applyAlignment="1">
      <alignment horizontal="center" vertical="center"/>
    </xf>
    <xf numFmtId="0" fontId="0" fillId="0" borderId="21" xfId="0" applyFont="1" applyBorder="1" applyAlignment="1">
      <alignment vertical="center" wrapText="1"/>
    </xf>
    <xf numFmtId="0" fontId="11" fillId="0" borderId="21" xfId="0" applyFont="1" applyBorder="1" applyAlignment="1">
      <alignment horizontal="right" vertical="center"/>
    </xf>
    <xf numFmtId="44" fontId="0" fillId="0" borderId="21" xfId="1" applyFont="1" applyBorder="1" applyAlignment="1">
      <alignment horizontal="left" vertical="center" wrapText="1"/>
    </xf>
    <xf numFmtId="7" fontId="0" fillId="0" borderId="21" xfId="6" applyNumberFormat="1" applyFont="1" applyBorder="1" applyAlignment="1">
      <alignment horizontal="left" vertical="center" wrapText="1"/>
    </xf>
    <xf numFmtId="44" fontId="11" fillId="0" borderId="21" xfId="0" applyNumberFormat="1" applyFont="1" applyBorder="1" applyAlignment="1">
      <alignment vertical="center"/>
    </xf>
    <xf numFmtId="2" fontId="0" fillId="0" borderId="0" xfId="0" applyNumberFormat="1"/>
    <xf numFmtId="0" fontId="30" fillId="0" borderId="0" xfId="0" applyFont="1" applyAlignment="1">
      <alignment horizontal="left" vertical="center"/>
    </xf>
    <xf numFmtId="0" fontId="30" fillId="0" borderId="0" xfId="0" applyFont="1" applyAlignment="1">
      <alignment horizontal="left" vertical="center" wrapText="1"/>
    </xf>
    <xf numFmtId="0" fontId="0" fillId="0" borderId="0" xfId="0" applyAlignment="1">
      <alignment vertical="top" wrapText="1"/>
    </xf>
    <xf numFmtId="9" fontId="22" fillId="2" borderId="21" xfId="0" applyNumberFormat="1" applyFont="1" applyFill="1" applyBorder="1" applyAlignment="1">
      <alignment horizontal="center" vertical="center"/>
    </xf>
    <xf numFmtId="44" fontId="22" fillId="2" borderId="21" xfId="0" applyNumberFormat="1" applyFont="1" applyFill="1" applyBorder="1" applyAlignment="1">
      <alignment horizontal="center" vertical="center"/>
    </xf>
    <xf numFmtId="9" fontId="22" fillId="6" borderId="21" xfId="0" applyNumberFormat="1" applyFont="1" applyFill="1" applyBorder="1" applyAlignment="1">
      <alignment horizontal="center" vertical="center"/>
    </xf>
    <xf numFmtId="44" fontId="22" fillId="6" borderId="21" xfId="0" applyNumberFormat="1" applyFont="1" applyFill="1" applyBorder="1" applyAlignment="1">
      <alignment horizontal="center" vertical="center"/>
    </xf>
    <xf numFmtId="44" fontId="22" fillId="7" borderId="21" xfId="0" applyNumberFormat="1" applyFont="1" applyFill="1" applyBorder="1" applyAlignment="1">
      <alignment horizontal="center" vertical="center"/>
    </xf>
    <xf numFmtId="43" fontId="31" fillId="0" borderId="65" xfId="14" applyFont="1" applyBorder="1"/>
    <xf numFmtId="43" fontId="11" fillId="0" borderId="65" xfId="14" applyFont="1" applyBorder="1"/>
    <xf numFmtId="43" fontId="13" fillId="0" borderId="65" xfId="14" applyFont="1" applyBorder="1"/>
    <xf numFmtId="43" fontId="31" fillId="0" borderId="65" xfId="14" applyFont="1" applyFill="1" applyBorder="1"/>
    <xf numFmtId="43" fontId="11" fillId="0" borderId="65" xfId="14" applyFont="1" applyFill="1" applyBorder="1"/>
    <xf numFmtId="43" fontId="0" fillId="0" borderId="0" xfId="14" applyFont="1"/>
    <xf numFmtId="43" fontId="7" fillId="0" borderId="0" xfId="14" applyFont="1"/>
    <xf numFmtId="0" fontId="13" fillId="0" borderId="0" xfId="8" applyFont="1"/>
    <xf numFmtId="4" fontId="0" fillId="0" borderId="0" xfId="0" applyNumberFormat="1"/>
    <xf numFmtId="2" fontId="0" fillId="2" borderId="0" xfId="0" applyNumberFormat="1" applyFill="1"/>
    <xf numFmtId="44" fontId="30" fillId="2" borderId="0" xfId="0" applyNumberFormat="1" applyFont="1" applyFill="1"/>
    <xf numFmtId="2" fontId="29" fillId="2" borderId="0" xfId="0" applyNumberFormat="1" applyFont="1" applyFill="1"/>
    <xf numFmtId="0" fontId="8" fillId="2" borderId="21" xfId="0" applyFont="1" applyFill="1" applyBorder="1" applyAlignment="1">
      <alignment vertical="center"/>
    </xf>
    <xf numFmtId="2" fontId="30" fillId="2" borderId="0" xfId="0" applyNumberFormat="1" applyFont="1" applyFill="1"/>
    <xf numFmtId="49" fontId="0" fillId="0" borderId="0" xfId="0" applyNumberFormat="1"/>
    <xf numFmtId="14" fontId="0" fillId="0" borderId="0" xfId="0" applyNumberFormat="1"/>
    <xf numFmtId="0" fontId="30" fillId="2" borderId="0" xfId="0" applyFont="1" applyFill="1" applyAlignment="1">
      <alignment vertical="center"/>
    </xf>
    <xf numFmtId="0" fontId="1" fillId="0" borderId="21" xfId="4" applyBorder="1" applyAlignment="1">
      <alignment horizontal="center" vertical="top" wrapText="1"/>
    </xf>
    <xf numFmtId="49" fontId="2" fillId="0" borderId="0" xfId="0" applyNumberFormat="1" applyFont="1"/>
    <xf numFmtId="43" fontId="0" fillId="0" borderId="0" xfId="0" applyNumberFormat="1"/>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44" fontId="2" fillId="2" borderId="17" xfId="0" applyNumberFormat="1" applyFont="1" applyFill="1" applyBorder="1" applyAlignment="1">
      <alignment horizontal="center" vertical="center" wrapText="1"/>
    </xf>
    <xf numFmtId="44" fontId="2" fillId="2" borderId="19" xfId="0" applyNumberFormat="1" applyFont="1" applyFill="1" applyBorder="1" applyAlignment="1">
      <alignment horizontal="center" vertical="center" wrapText="1"/>
    </xf>
    <xf numFmtId="44" fontId="2" fillId="6" borderId="17" xfId="0" applyNumberFormat="1" applyFont="1" applyFill="1" applyBorder="1" applyAlignment="1">
      <alignment horizontal="center" vertical="center" wrapText="1"/>
    </xf>
    <xf numFmtId="44" fontId="2" fillId="6" borderId="19" xfId="0" applyNumberFormat="1" applyFont="1" applyFill="1" applyBorder="1" applyAlignment="1">
      <alignment horizontal="center" vertical="center" wrapText="1"/>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cellXfs>
  <cellStyles count="15">
    <cellStyle name="Comma" xfId="14" builtinId="3"/>
    <cellStyle name="Comma 2" xfId="9" xr:uid="{00000000-0005-0000-0000-000000000000}"/>
    <cellStyle name="Comma 2 2" xfId="12" xr:uid="{00000000-0005-0000-0000-000000000000}"/>
    <cellStyle name="Comma 3" xfId="13" xr:uid="{00000000-0005-0000-0000-000037000000}"/>
    <cellStyle name="Currency" xfId="1" builtinId="4"/>
    <cellStyle name="Currency 2" xfId="10" xr:uid="{00000000-0005-0000-0000-000039000000}"/>
    <cellStyle name="Currency 4 5" xfId="6" xr:uid="{00000000-0005-0000-0000-000002000000}"/>
    <cellStyle name="Currency 4 5 2" xfId="11" xr:uid="{00000000-0005-0000-0000-000002000000}"/>
    <cellStyle name="Normal" xfId="0" builtinId="0"/>
    <cellStyle name="Normal 16 32" xfId="3" xr:uid="{00000000-0005-0000-0000-000004000000}"/>
    <cellStyle name="Normal 2" xfId="5" xr:uid="{00000000-0005-0000-0000-000005000000}"/>
    <cellStyle name="Normal 2 3" xfId="4" xr:uid="{00000000-0005-0000-0000-000006000000}"/>
    <cellStyle name="Normal 3" xfId="8" xr:uid="{00000000-0005-0000-0000-000007000000}"/>
    <cellStyle name="Normal 3 33" xfId="2" xr:uid="{00000000-0005-0000-0000-000008000000}"/>
    <cellStyle name="Normal 4 3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efreshError="1"/>
      <sheetData sheetId="1" refreshError="1"/>
      <sheetData sheetId="2" refreshError="1"/>
      <sheetData sheetId="3" refreshError="1"/>
      <sheetData sheetId="4" refreshError="1">
        <row r="1">
          <cell r="J1">
            <v>0</v>
          </cell>
        </row>
        <row r="7">
          <cell r="V7" t="str">
            <v xml:space="preserve">1-44 Denyer House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0461A-37DE-48ED-929C-EC5959176479}">
  <sheetPr>
    <tabColor rgb="FF0070C0"/>
  </sheetPr>
  <dimension ref="A1:K311"/>
  <sheetViews>
    <sheetView topLeftCell="A286" workbookViewId="0">
      <selection activeCell="J8" sqref="J8"/>
    </sheetView>
  </sheetViews>
  <sheetFormatPr defaultRowHeight="15" x14ac:dyDescent="0.25"/>
  <cols>
    <col min="2" max="2" width="17.7109375" customWidth="1"/>
    <col min="4" max="4" width="23.140625" customWidth="1"/>
    <col min="7" max="7" width="13.7109375" customWidth="1"/>
  </cols>
  <sheetData>
    <row r="1" spans="1:11" x14ac:dyDescent="0.25">
      <c r="A1" t="s">
        <v>854</v>
      </c>
      <c r="B1" t="s">
        <v>855</v>
      </c>
      <c r="C1" t="s">
        <v>856</v>
      </c>
      <c r="D1" t="s">
        <v>6</v>
      </c>
      <c r="E1" t="s">
        <v>857</v>
      </c>
      <c r="F1" t="s">
        <v>858</v>
      </c>
      <c r="G1" t="s">
        <v>859</v>
      </c>
      <c r="H1" t="s">
        <v>587</v>
      </c>
      <c r="I1" t="s">
        <v>860</v>
      </c>
      <c r="J1" t="s">
        <v>861</v>
      </c>
      <c r="K1" t="s">
        <v>862</v>
      </c>
    </row>
    <row r="2" spans="1:11" x14ac:dyDescent="0.25">
      <c r="A2" t="s">
        <v>76</v>
      </c>
      <c r="B2" t="s">
        <v>805</v>
      </c>
      <c r="C2" t="s">
        <v>627</v>
      </c>
      <c r="D2" t="s">
        <v>863</v>
      </c>
      <c r="F2">
        <v>12477</v>
      </c>
      <c r="G2" s="718">
        <v>1235.8800000000001</v>
      </c>
    </row>
    <row r="3" spans="1:11" x14ac:dyDescent="0.25">
      <c r="A3" t="s">
        <v>52</v>
      </c>
      <c r="B3" t="s">
        <v>632</v>
      </c>
      <c r="C3" t="s">
        <v>627</v>
      </c>
      <c r="D3" t="s">
        <v>798</v>
      </c>
      <c r="F3">
        <v>735</v>
      </c>
      <c r="G3" s="718">
        <v>26735.99</v>
      </c>
    </row>
    <row r="4" spans="1:11" x14ac:dyDescent="0.25">
      <c r="A4" t="s">
        <v>52</v>
      </c>
      <c r="B4" t="s">
        <v>632</v>
      </c>
      <c r="C4" t="s">
        <v>627</v>
      </c>
      <c r="D4" t="s">
        <v>628</v>
      </c>
      <c r="F4">
        <v>736</v>
      </c>
      <c r="G4" s="718">
        <v>6031.68</v>
      </c>
    </row>
    <row r="5" spans="1:11" x14ac:dyDescent="0.25">
      <c r="A5" t="s">
        <v>23</v>
      </c>
      <c r="B5" t="s">
        <v>626</v>
      </c>
      <c r="C5" t="s">
        <v>627</v>
      </c>
      <c r="D5" t="s">
        <v>628</v>
      </c>
      <c r="F5">
        <v>624</v>
      </c>
      <c r="G5" s="718">
        <v>111492.65</v>
      </c>
    </row>
    <row r="6" spans="1:11" x14ac:dyDescent="0.25">
      <c r="A6" t="s">
        <v>34</v>
      </c>
      <c r="B6" t="s">
        <v>637</v>
      </c>
      <c r="C6" t="s">
        <v>627</v>
      </c>
      <c r="D6" t="s">
        <v>633</v>
      </c>
      <c r="F6">
        <v>869</v>
      </c>
      <c r="G6">
        <v>0</v>
      </c>
    </row>
    <row r="7" spans="1:11" x14ac:dyDescent="0.25">
      <c r="A7" t="s">
        <v>34</v>
      </c>
      <c r="B7" t="s">
        <v>637</v>
      </c>
      <c r="C7" t="s">
        <v>627</v>
      </c>
      <c r="D7" t="s">
        <v>3</v>
      </c>
      <c r="F7">
        <v>880</v>
      </c>
      <c r="G7">
        <v>0</v>
      </c>
    </row>
    <row r="8" spans="1:11" x14ac:dyDescent="0.25">
      <c r="A8" t="s">
        <v>49</v>
      </c>
      <c r="B8" t="s">
        <v>641</v>
      </c>
      <c r="C8" t="s">
        <v>627</v>
      </c>
      <c r="D8" t="s">
        <v>864</v>
      </c>
      <c r="F8">
        <v>11735</v>
      </c>
      <c r="G8">
        <v>0</v>
      </c>
    </row>
    <row r="9" spans="1:11" x14ac:dyDescent="0.25">
      <c r="A9" t="s">
        <v>49</v>
      </c>
      <c r="B9" t="s">
        <v>641</v>
      </c>
      <c r="C9" t="s">
        <v>627</v>
      </c>
      <c r="D9" t="s">
        <v>802</v>
      </c>
      <c r="F9">
        <v>11741</v>
      </c>
      <c r="G9">
        <v>634.55999999999995</v>
      </c>
    </row>
    <row r="10" spans="1:11" x14ac:dyDescent="0.25">
      <c r="A10" t="s">
        <v>40</v>
      </c>
      <c r="B10" t="s">
        <v>635</v>
      </c>
      <c r="C10" t="s">
        <v>627</v>
      </c>
      <c r="D10" t="s">
        <v>865</v>
      </c>
      <c r="F10">
        <v>884</v>
      </c>
      <c r="G10">
        <v>0</v>
      </c>
    </row>
    <row r="11" spans="1:11" x14ac:dyDescent="0.25">
      <c r="A11" t="s">
        <v>40</v>
      </c>
      <c r="B11" t="s">
        <v>635</v>
      </c>
      <c r="C11" t="s">
        <v>627</v>
      </c>
      <c r="D11" t="s">
        <v>798</v>
      </c>
      <c r="F11">
        <v>889</v>
      </c>
      <c r="G11">
        <v>128.63999999999999</v>
      </c>
    </row>
    <row r="12" spans="1:11" x14ac:dyDescent="0.25">
      <c r="A12" t="s">
        <v>40</v>
      </c>
      <c r="B12" t="s">
        <v>635</v>
      </c>
      <c r="C12" t="s">
        <v>627</v>
      </c>
      <c r="D12" t="s">
        <v>3</v>
      </c>
      <c r="F12">
        <v>712</v>
      </c>
      <c r="G12">
        <v>0</v>
      </c>
    </row>
    <row r="13" spans="1:11" x14ac:dyDescent="0.25">
      <c r="A13" t="s">
        <v>40</v>
      </c>
      <c r="B13" t="s">
        <v>635</v>
      </c>
      <c r="C13" t="s">
        <v>627</v>
      </c>
      <c r="D13" t="s">
        <v>802</v>
      </c>
      <c r="F13">
        <v>711</v>
      </c>
      <c r="G13">
        <v>0</v>
      </c>
    </row>
    <row r="14" spans="1:11" x14ac:dyDescent="0.25">
      <c r="A14" t="s">
        <v>271</v>
      </c>
      <c r="B14" t="s">
        <v>646</v>
      </c>
      <c r="C14" t="s">
        <v>627</v>
      </c>
      <c r="D14" t="s">
        <v>866</v>
      </c>
      <c r="F14">
        <v>11980</v>
      </c>
      <c r="G14">
        <v>175.13</v>
      </c>
    </row>
    <row r="15" spans="1:11" x14ac:dyDescent="0.25">
      <c r="A15" t="s">
        <v>271</v>
      </c>
      <c r="B15" t="s">
        <v>646</v>
      </c>
      <c r="C15" t="s">
        <v>627</v>
      </c>
      <c r="D15" t="s">
        <v>798</v>
      </c>
      <c r="F15">
        <v>11984</v>
      </c>
      <c r="G15">
        <v>0</v>
      </c>
    </row>
    <row r="16" spans="1:11" x14ac:dyDescent="0.25">
      <c r="A16" t="s">
        <v>271</v>
      </c>
      <c r="B16" t="s">
        <v>646</v>
      </c>
      <c r="C16" t="s">
        <v>627</v>
      </c>
      <c r="D16" t="s">
        <v>867</v>
      </c>
      <c r="F16">
        <v>11986</v>
      </c>
      <c r="G16">
        <v>0</v>
      </c>
    </row>
    <row r="17" spans="1:7" x14ac:dyDescent="0.25">
      <c r="A17" t="s">
        <v>271</v>
      </c>
      <c r="B17" t="s">
        <v>646</v>
      </c>
      <c r="C17" t="s">
        <v>627</v>
      </c>
      <c r="D17" t="s">
        <v>868</v>
      </c>
      <c r="F17">
        <v>11987</v>
      </c>
      <c r="G17">
        <v>0</v>
      </c>
    </row>
    <row r="18" spans="1:7" x14ac:dyDescent="0.25">
      <c r="A18" t="s">
        <v>271</v>
      </c>
      <c r="B18" t="s">
        <v>646</v>
      </c>
      <c r="C18" t="s">
        <v>627</v>
      </c>
      <c r="D18" t="s">
        <v>802</v>
      </c>
      <c r="F18">
        <v>11988</v>
      </c>
      <c r="G18">
        <v>0.02</v>
      </c>
    </row>
    <row r="19" spans="1:7" x14ac:dyDescent="0.25">
      <c r="A19" t="s">
        <v>94</v>
      </c>
      <c r="B19" t="s">
        <v>638</v>
      </c>
      <c r="C19" t="s">
        <v>627</v>
      </c>
      <c r="D19" t="s">
        <v>865</v>
      </c>
      <c r="F19">
        <v>716</v>
      </c>
      <c r="G19">
        <v>0</v>
      </c>
    </row>
    <row r="20" spans="1:7" x14ac:dyDescent="0.25">
      <c r="A20" t="s">
        <v>91</v>
      </c>
      <c r="B20" t="s">
        <v>644</v>
      </c>
      <c r="C20" t="s">
        <v>627</v>
      </c>
      <c r="D20" t="s">
        <v>803</v>
      </c>
      <c r="F20">
        <v>13320</v>
      </c>
      <c r="G20">
        <v>400.09</v>
      </c>
    </row>
    <row r="21" spans="1:7" x14ac:dyDescent="0.25">
      <c r="A21" t="s">
        <v>91</v>
      </c>
      <c r="B21" t="s">
        <v>644</v>
      </c>
      <c r="C21" t="s">
        <v>627</v>
      </c>
      <c r="D21" t="s">
        <v>3</v>
      </c>
      <c r="F21">
        <v>796</v>
      </c>
      <c r="G21">
        <v>0</v>
      </c>
    </row>
    <row r="22" spans="1:7" x14ac:dyDescent="0.25">
      <c r="A22" t="s">
        <v>229</v>
      </c>
      <c r="B22" t="s">
        <v>645</v>
      </c>
      <c r="C22" t="s">
        <v>627</v>
      </c>
      <c r="D22" t="s">
        <v>865</v>
      </c>
      <c r="F22">
        <v>632</v>
      </c>
      <c r="G22">
        <v>0</v>
      </c>
    </row>
    <row r="23" spans="1:7" x14ac:dyDescent="0.25">
      <c r="A23" t="s">
        <v>438</v>
      </c>
      <c r="B23" t="s">
        <v>642</v>
      </c>
      <c r="C23" t="s">
        <v>627</v>
      </c>
      <c r="D23" t="s">
        <v>800</v>
      </c>
      <c r="F23">
        <v>12429</v>
      </c>
      <c r="G23" s="718">
        <v>1840</v>
      </c>
    </row>
    <row r="24" spans="1:7" x14ac:dyDescent="0.25">
      <c r="A24" t="s">
        <v>438</v>
      </c>
      <c r="B24" t="s">
        <v>642</v>
      </c>
      <c r="C24" t="s">
        <v>627</v>
      </c>
      <c r="D24" t="s">
        <v>628</v>
      </c>
      <c r="F24">
        <v>12431</v>
      </c>
      <c r="G24" s="718">
        <v>7922.21</v>
      </c>
    </row>
    <row r="25" spans="1:7" x14ac:dyDescent="0.25">
      <c r="A25" t="s">
        <v>37</v>
      </c>
      <c r="B25" t="s">
        <v>647</v>
      </c>
      <c r="C25" t="s">
        <v>627</v>
      </c>
      <c r="D25" t="s">
        <v>869</v>
      </c>
      <c r="F25">
        <v>13033</v>
      </c>
      <c r="G25" s="718">
        <v>4972.46</v>
      </c>
    </row>
    <row r="26" spans="1:7" x14ac:dyDescent="0.25">
      <c r="A26" t="s">
        <v>132</v>
      </c>
      <c r="B26" t="s">
        <v>650</v>
      </c>
      <c r="C26" t="s">
        <v>627</v>
      </c>
      <c r="D26" t="s">
        <v>867</v>
      </c>
      <c r="F26">
        <v>765</v>
      </c>
      <c r="G26">
        <v>0</v>
      </c>
    </row>
    <row r="27" spans="1:7" x14ac:dyDescent="0.25">
      <c r="A27" t="s">
        <v>132</v>
      </c>
      <c r="B27" t="s">
        <v>650</v>
      </c>
      <c r="C27" t="s">
        <v>627</v>
      </c>
      <c r="D27" t="s">
        <v>868</v>
      </c>
      <c r="F27">
        <v>766</v>
      </c>
      <c r="G27">
        <v>0</v>
      </c>
    </row>
    <row r="28" spans="1:7" x14ac:dyDescent="0.25">
      <c r="A28" t="s">
        <v>200</v>
      </c>
      <c r="B28" t="s">
        <v>648</v>
      </c>
      <c r="C28" t="s">
        <v>627</v>
      </c>
      <c r="D28" t="s">
        <v>870</v>
      </c>
      <c r="F28">
        <v>956</v>
      </c>
      <c r="G28">
        <v>0</v>
      </c>
    </row>
    <row r="29" spans="1:7" x14ac:dyDescent="0.25">
      <c r="A29" t="s">
        <v>490</v>
      </c>
      <c r="B29" t="s">
        <v>652</v>
      </c>
      <c r="C29" t="s">
        <v>627</v>
      </c>
      <c r="D29" t="s">
        <v>633</v>
      </c>
      <c r="F29">
        <v>813</v>
      </c>
      <c r="G29" s="718">
        <v>5666.9</v>
      </c>
    </row>
    <row r="30" spans="1:7" x14ac:dyDescent="0.25">
      <c r="A30" t="s">
        <v>490</v>
      </c>
      <c r="B30" t="s">
        <v>652</v>
      </c>
      <c r="C30" t="s">
        <v>627</v>
      </c>
      <c r="D30" t="s">
        <v>866</v>
      </c>
      <c r="F30">
        <v>815</v>
      </c>
      <c r="G30" s="718">
        <v>1408</v>
      </c>
    </row>
    <row r="31" spans="1:7" x14ac:dyDescent="0.25">
      <c r="A31" t="s">
        <v>490</v>
      </c>
      <c r="B31" t="s">
        <v>652</v>
      </c>
      <c r="C31" t="s">
        <v>627</v>
      </c>
      <c r="D31" t="s">
        <v>629</v>
      </c>
      <c r="F31">
        <v>812</v>
      </c>
      <c r="G31" s="718">
        <v>4402.0600000000004</v>
      </c>
    </row>
    <row r="32" spans="1:7" x14ac:dyDescent="0.25">
      <c r="A32" t="s">
        <v>490</v>
      </c>
      <c r="B32" t="s">
        <v>652</v>
      </c>
      <c r="C32" t="s">
        <v>627</v>
      </c>
      <c r="D32" t="s">
        <v>863</v>
      </c>
      <c r="F32">
        <v>825</v>
      </c>
      <c r="G32">
        <v>520.37</v>
      </c>
    </row>
    <row r="33" spans="1:7" x14ac:dyDescent="0.25">
      <c r="A33" t="s">
        <v>88</v>
      </c>
      <c r="B33" t="s">
        <v>640</v>
      </c>
      <c r="C33" t="s">
        <v>627</v>
      </c>
      <c r="D33" t="s">
        <v>800</v>
      </c>
      <c r="F33">
        <v>832</v>
      </c>
      <c r="G33">
        <v>91.89</v>
      </c>
    </row>
    <row r="34" spans="1:7" x14ac:dyDescent="0.25">
      <c r="A34" t="s">
        <v>80</v>
      </c>
      <c r="B34" t="s">
        <v>653</v>
      </c>
      <c r="C34" t="s">
        <v>627</v>
      </c>
      <c r="D34" t="s">
        <v>866</v>
      </c>
      <c r="F34">
        <v>773</v>
      </c>
      <c r="G34">
        <v>818.75</v>
      </c>
    </row>
    <row r="35" spans="1:7" x14ac:dyDescent="0.25">
      <c r="A35" t="s">
        <v>99</v>
      </c>
      <c r="B35" t="s">
        <v>651</v>
      </c>
      <c r="C35" t="s">
        <v>627</v>
      </c>
      <c r="D35" t="s">
        <v>864</v>
      </c>
      <c r="F35">
        <v>12054</v>
      </c>
      <c r="G35">
        <v>0</v>
      </c>
    </row>
    <row r="36" spans="1:7" x14ac:dyDescent="0.25">
      <c r="A36" t="s">
        <v>99</v>
      </c>
      <c r="B36" t="s">
        <v>651</v>
      </c>
      <c r="C36" t="s">
        <v>627</v>
      </c>
      <c r="D36" t="s">
        <v>798</v>
      </c>
      <c r="F36">
        <v>12056</v>
      </c>
      <c r="G36" s="718">
        <v>11435.91</v>
      </c>
    </row>
    <row r="37" spans="1:7" x14ac:dyDescent="0.25">
      <c r="A37" t="s">
        <v>99</v>
      </c>
      <c r="B37" t="s">
        <v>651</v>
      </c>
      <c r="C37" t="s">
        <v>627</v>
      </c>
      <c r="D37" t="s">
        <v>869</v>
      </c>
      <c r="F37">
        <v>13053</v>
      </c>
      <c r="G37" s="718">
        <v>7000</v>
      </c>
    </row>
    <row r="38" spans="1:7" x14ac:dyDescent="0.25">
      <c r="A38" t="s">
        <v>99</v>
      </c>
      <c r="B38" t="s">
        <v>651</v>
      </c>
      <c r="C38" t="s">
        <v>627</v>
      </c>
      <c r="D38" t="s">
        <v>628</v>
      </c>
      <c r="F38">
        <v>12057</v>
      </c>
      <c r="G38" s="718">
        <v>4695.55</v>
      </c>
    </row>
    <row r="39" spans="1:7" x14ac:dyDescent="0.25">
      <c r="A39" t="s">
        <v>260</v>
      </c>
      <c r="B39" t="s">
        <v>654</v>
      </c>
      <c r="C39" t="s">
        <v>627</v>
      </c>
      <c r="D39" t="s">
        <v>868</v>
      </c>
      <c r="F39">
        <v>850</v>
      </c>
      <c r="G39">
        <v>100</v>
      </c>
    </row>
    <row r="40" spans="1:7" x14ac:dyDescent="0.25">
      <c r="A40" t="s">
        <v>499</v>
      </c>
      <c r="B40" t="s">
        <v>871</v>
      </c>
      <c r="C40" t="s">
        <v>627</v>
      </c>
      <c r="D40" t="s">
        <v>864</v>
      </c>
      <c r="F40">
        <v>971</v>
      </c>
      <c r="G40">
        <v>100</v>
      </c>
    </row>
    <row r="41" spans="1:7" x14ac:dyDescent="0.25">
      <c r="A41" t="s">
        <v>499</v>
      </c>
      <c r="B41" t="s">
        <v>871</v>
      </c>
      <c r="C41" t="s">
        <v>627</v>
      </c>
      <c r="D41" t="s">
        <v>798</v>
      </c>
      <c r="F41">
        <v>973</v>
      </c>
      <c r="G41" s="718">
        <v>1762.2</v>
      </c>
    </row>
    <row r="42" spans="1:7" x14ac:dyDescent="0.25">
      <c r="A42" t="s">
        <v>76</v>
      </c>
      <c r="B42" t="s">
        <v>805</v>
      </c>
      <c r="C42" t="s">
        <v>627</v>
      </c>
      <c r="D42" t="s">
        <v>3</v>
      </c>
      <c r="F42">
        <v>12476</v>
      </c>
      <c r="G42" s="718">
        <v>3070.81</v>
      </c>
    </row>
    <row r="43" spans="1:7" x14ac:dyDescent="0.25">
      <c r="A43" t="s">
        <v>52</v>
      </c>
      <c r="B43" t="s">
        <v>632</v>
      </c>
      <c r="C43" t="s">
        <v>627</v>
      </c>
      <c r="D43" t="s">
        <v>800</v>
      </c>
      <c r="F43">
        <v>734</v>
      </c>
      <c r="G43">
        <v>247.89</v>
      </c>
    </row>
    <row r="44" spans="1:7" x14ac:dyDescent="0.25">
      <c r="A44" t="s">
        <v>52</v>
      </c>
      <c r="B44" t="s">
        <v>632</v>
      </c>
      <c r="C44" t="s">
        <v>627</v>
      </c>
      <c r="D44" t="s">
        <v>869</v>
      </c>
      <c r="F44">
        <v>13152</v>
      </c>
      <c r="G44" s="718">
        <v>33085</v>
      </c>
    </row>
    <row r="45" spans="1:7" x14ac:dyDescent="0.25">
      <c r="A45" t="s">
        <v>52</v>
      </c>
      <c r="B45" t="s">
        <v>632</v>
      </c>
      <c r="C45" t="s">
        <v>627</v>
      </c>
      <c r="D45" t="s">
        <v>629</v>
      </c>
      <c r="F45">
        <v>728</v>
      </c>
      <c r="G45" s="718">
        <v>17344.32</v>
      </c>
    </row>
    <row r="46" spans="1:7" x14ac:dyDescent="0.25">
      <c r="A46" t="s">
        <v>52</v>
      </c>
      <c r="B46" t="s">
        <v>632</v>
      </c>
      <c r="C46" t="s">
        <v>627</v>
      </c>
      <c r="D46" t="s">
        <v>802</v>
      </c>
      <c r="F46">
        <v>739</v>
      </c>
      <c r="G46" s="718">
        <v>1073.82</v>
      </c>
    </row>
    <row r="47" spans="1:7" x14ac:dyDescent="0.25">
      <c r="A47" t="s">
        <v>23</v>
      </c>
      <c r="B47" t="s">
        <v>626</v>
      </c>
      <c r="C47" t="s">
        <v>627</v>
      </c>
      <c r="D47" t="s">
        <v>864</v>
      </c>
      <c r="F47">
        <v>621</v>
      </c>
      <c r="G47">
        <v>0</v>
      </c>
    </row>
    <row r="48" spans="1:7" x14ac:dyDescent="0.25">
      <c r="A48" t="s">
        <v>23</v>
      </c>
      <c r="B48" t="s">
        <v>626</v>
      </c>
      <c r="C48" t="s">
        <v>627</v>
      </c>
      <c r="D48" t="s">
        <v>798</v>
      </c>
      <c r="F48">
        <v>623</v>
      </c>
      <c r="G48">
        <v>0</v>
      </c>
    </row>
    <row r="49" spans="1:7" x14ac:dyDescent="0.25">
      <c r="A49" t="s">
        <v>23</v>
      </c>
      <c r="B49" t="s">
        <v>626</v>
      </c>
      <c r="C49" t="s">
        <v>627</v>
      </c>
      <c r="D49" t="s">
        <v>863</v>
      </c>
      <c r="F49">
        <v>629</v>
      </c>
      <c r="G49">
        <v>520.37</v>
      </c>
    </row>
    <row r="50" spans="1:7" x14ac:dyDescent="0.25">
      <c r="A50" t="s">
        <v>23</v>
      </c>
      <c r="B50" t="s">
        <v>626</v>
      </c>
      <c r="C50" t="s">
        <v>627</v>
      </c>
      <c r="D50" t="s">
        <v>868</v>
      </c>
      <c r="F50">
        <v>626</v>
      </c>
      <c r="G50">
        <v>0</v>
      </c>
    </row>
    <row r="51" spans="1:7" x14ac:dyDescent="0.25">
      <c r="A51" t="s">
        <v>34</v>
      </c>
      <c r="B51" t="s">
        <v>637</v>
      </c>
      <c r="C51" t="s">
        <v>627</v>
      </c>
      <c r="D51" t="s">
        <v>866</v>
      </c>
      <c r="F51">
        <v>871</v>
      </c>
      <c r="G51">
        <v>0</v>
      </c>
    </row>
    <row r="52" spans="1:7" x14ac:dyDescent="0.25">
      <c r="A52" t="s">
        <v>34</v>
      </c>
      <c r="B52" t="s">
        <v>637</v>
      </c>
      <c r="C52" t="s">
        <v>627</v>
      </c>
      <c r="D52" t="s">
        <v>870</v>
      </c>
      <c r="F52">
        <v>872</v>
      </c>
      <c r="G52">
        <v>100</v>
      </c>
    </row>
    <row r="53" spans="1:7" x14ac:dyDescent="0.25">
      <c r="A53" t="s">
        <v>34</v>
      </c>
      <c r="B53" t="s">
        <v>637</v>
      </c>
      <c r="C53" t="s">
        <v>627</v>
      </c>
      <c r="D53" t="s">
        <v>628</v>
      </c>
      <c r="F53">
        <v>876</v>
      </c>
      <c r="G53">
        <v>0</v>
      </c>
    </row>
    <row r="54" spans="1:7" x14ac:dyDescent="0.25">
      <c r="A54" t="s">
        <v>34</v>
      </c>
      <c r="B54" t="s">
        <v>637</v>
      </c>
      <c r="C54" t="s">
        <v>627</v>
      </c>
      <c r="D54" t="s">
        <v>863</v>
      </c>
      <c r="F54">
        <v>881</v>
      </c>
      <c r="G54">
        <v>520.37</v>
      </c>
    </row>
    <row r="55" spans="1:7" x14ac:dyDescent="0.25">
      <c r="A55" t="s">
        <v>34</v>
      </c>
      <c r="B55" t="s">
        <v>637</v>
      </c>
      <c r="C55" t="s">
        <v>627</v>
      </c>
      <c r="D55" t="s">
        <v>867</v>
      </c>
      <c r="F55">
        <v>877</v>
      </c>
      <c r="G55">
        <v>100</v>
      </c>
    </row>
    <row r="56" spans="1:7" x14ac:dyDescent="0.25">
      <c r="A56" t="s">
        <v>49</v>
      </c>
      <c r="B56" t="s">
        <v>641</v>
      </c>
      <c r="C56" t="s">
        <v>627</v>
      </c>
      <c r="D56" t="s">
        <v>869</v>
      </c>
      <c r="F56">
        <v>13099</v>
      </c>
      <c r="G56" s="718">
        <v>8288.2800000000007</v>
      </c>
    </row>
    <row r="57" spans="1:7" x14ac:dyDescent="0.25">
      <c r="A57" t="s">
        <v>49</v>
      </c>
      <c r="B57" t="s">
        <v>641</v>
      </c>
      <c r="C57" t="s">
        <v>627</v>
      </c>
      <c r="D57" t="s">
        <v>628</v>
      </c>
      <c r="F57">
        <v>11738</v>
      </c>
      <c r="G57" s="718">
        <v>2712.78</v>
      </c>
    </row>
    <row r="58" spans="1:7" x14ac:dyDescent="0.25">
      <c r="A58" t="s">
        <v>40</v>
      </c>
      <c r="B58" t="s">
        <v>635</v>
      </c>
      <c r="C58" t="s">
        <v>627</v>
      </c>
      <c r="D58" t="s">
        <v>633</v>
      </c>
      <c r="F58">
        <v>883</v>
      </c>
      <c r="G58" s="718">
        <v>3000</v>
      </c>
    </row>
    <row r="59" spans="1:7" x14ac:dyDescent="0.25">
      <c r="A59" t="s">
        <v>40</v>
      </c>
      <c r="B59" t="s">
        <v>635</v>
      </c>
      <c r="C59" t="s">
        <v>627</v>
      </c>
      <c r="D59" t="s">
        <v>870</v>
      </c>
      <c r="F59">
        <v>886</v>
      </c>
      <c r="G59">
        <v>0</v>
      </c>
    </row>
    <row r="60" spans="1:7" x14ac:dyDescent="0.25">
      <c r="A60" t="s">
        <v>40</v>
      </c>
      <c r="B60" t="s">
        <v>635</v>
      </c>
      <c r="C60" t="s">
        <v>627</v>
      </c>
      <c r="D60" t="s">
        <v>869</v>
      </c>
      <c r="F60">
        <v>13102</v>
      </c>
      <c r="G60">
        <v>0</v>
      </c>
    </row>
    <row r="61" spans="1:7" x14ac:dyDescent="0.25">
      <c r="A61" t="s">
        <v>271</v>
      </c>
      <c r="B61" t="s">
        <v>646</v>
      </c>
      <c r="C61" t="s">
        <v>627</v>
      </c>
      <c r="D61" t="s">
        <v>629</v>
      </c>
      <c r="F61">
        <v>11977</v>
      </c>
      <c r="G61" s="718">
        <v>1330.72</v>
      </c>
    </row>
    <row r="62" spans="1:7" x14ac:dyDescent="0.25">
      <c r="A62" t="s">
        <v>94</v>
      </c>
      <c r="B62" t="s">
        <v>638</v>
      </c>
      <c r="C62" t="s">
        <v>627</v>
      </c>
      <c r="D62" t="s">
        <v>803</v>
      </c>
      <c r="F62">
        <v>13315</v>
      </c>
      <c r="G62">
        <v>0.35</v>
      </c>
    </row>
    <row r="63" spans="1:7" x14ac:dyDescent="0.25">
      <c r="A63" t="s">
        <v>229</v>
      </c>
      <c r="B63" t="s">
        <v>645</v>
      </c>
      <c r="C63" t="s">
        <v>627</v>
      </c>
      <c r="D63" t="s">
        <v>633</v>
      </c>
      <c r="F63">
        <v>631</v>
      </c>
      <c r="G63">
        <v>0</v>
      </c>
    </row>
    <row r="64" spans="1:7" x14ac:dyDescent="0.25">
      <c r="A64" t="s">
        <v>229</v>
      </c>
      <c r="B64" t="s">
        <v>645</v>
      </c>
      <c r="C64" t="s">
        <v>627</v>
      </c>
      <c r="D64" t="s">
        <v>866</v>
      </c>
      <c r="F64">
        <v>633</v>
      </c>
      <c r="G64">
        <v>442.49</v>
      </c>
    </row>
    <row r="65" spans="1:7" x14ac:dyDescent="0.25">
      <c r="A65" t="s">
        <v>229</v>
      </c>
      <c r="B65" t="s">
        <v>645</v>
      </c>
      <c r="C65" t="s">
        <v>627</v>
      </c>
      <c r="D65" t="s">
        <v>867</v>
      </c>
      <c r="F65">
        <v>639</v>
      </c>
      <c r="G65">
        <v>0</v>
      </c>
    </row>
    <row r="66" spans="1:7" x14ac:dyDescent="0.25">
      <c r="A66" t="s">
        <v>438</v>
      </c>
      <c r="B66" t="s">
        <v>642</v>
      </c>
      <c r="C66" t="s">
        <v>627</v>
      </c>
      <c r="D66" t="s">
        <v>865</v>
      </c>
      <c r="F66">
        <v>12425</v>
      </c>
      <c r="G66">
        <v>0</v>
      </c>
    </row>
    <row r="67" spans="1:7" x14ac:dyDescent="0.25">
      <c r="A67" t="s">
        <v>438</v>
      </c>
      <c r="B67" t="s">
        <v>642</v>
      </c>
      <c r="C67" t="s">
        <v>627</v>
      </c>
      <c r="D67" t="s">
        <v>3</v>
      </c>
      <c r="F67">
        <v>12435</v>
      </c>
      <c r="G67">
        <v>486.88</v>
      </c>
    </row>
    <row r="68" spans="1:7" x14ac:dyDescent="0.25">
      <c r="A68" t="s">
        <v>37</v>
      </c>
      <c r="B68" t="s">
        <v>647</v>
      </c>
      <c r="C68" t="s">
        <v>627</v>
      </c>
      <c r="D68" t="s">
        <v>870</v>
      </c>
      <c r="F68">
        <v>746</v>
      </c>
      <c r="G68">
        <v>0</v>
      </c>
    </row>
    <row r="69" spans="1:7" x14ac:dyDescent="0.25">
      <c r="A69" t="s">
        <v>37</v>
      </c>
      <c r="B69" t="s">
        <v>647</v>
      </c>
      <c r="C69" t="s">
        <v>627</v>
      </c>
      <c r="D69" t="s">
        <v>864</v>
      </c>
      <c r="F69">
        <v>747</v>
      </c>
      <c r="G69">
        <v>0</v>
      </c>
    </row>
    <row r="70" spans="1:7" x14ac:dyDescent="0.25">
      <c r="A70" t="s">
        <v>37</v>
      </c>
      <c r="B70" t="s">
        <v>647</v>
      </c>
      <c r="C70" t="s">
        <v>627</v>
      </c>
      <c r="D70" t="s">
        <v>798</v>
      </c>
      <c r="F70">
        <v>749</v>
      </c>
      <c r="G70">
        <v>681.94</v>
      </c>
    </row>
    <row r="71" spans="1:7" x14ac:dyDescent="0.25">
      <c r="A71" t="s">
        <v>37</v>
      </c>
      <c r="B71" t="s">
        <v>647</v>
      </c>
      <c r="C71" t="s">
        <v>627</v>
      </c>
      <c r="D71" t="s">
        <v>867</v>
      </c>
      <c r="F71">
        <v>751</v>
      </c>
      <c r="G71">
        <v>0</v>
      </c>
    </row>
    <row r="72" spans="1:7" x14ac:dyDescent="0.25">
      <c r="A72" t="s">
        <v>37</v>
      </c>
      <c r="B72" t="s">
        <v>647</v>
      </c>
      <c r="C72" t="s">
        <v>627</v>
      </c>
      <c r="D72" t="s">
        <v>868</v>
      </c>
      <c r="F72">
        <v>752</v>
      </c>
      <c r="G72">
        <v>0</v>
      </c>
    </row>
    <row r="73" spans="1:7" x14ac:dyDescent="0.25">
      <c r="A73" t="s">
        <v>132</v>
      </c>
      <c r="B73" t="s">
        <v>650</v>
      </c>
      <c r="C73" t="s">
        <v>627</v>
      </c>
      <c r="D73" t="s">
        <v>803</v>
      </c>
      <c r="F73">
        <v>13377</v>
      </c>
      <c r="G73">
        <v>0</v>
      </c>
    </row>
    <row r="74" spans="1:7" x14ac:dyDescent="0.25">
      <c r="A74" t="s">
        <v>132</v>
      </c>
      <c r="B74" t="s">
        <v>650</v>
      </c>
      <c r="C74" t="s">
        <v>627</v>
      </c>
      <c r="D74" t="s">
        <v>628</v>
      </c>
      <c r="F74">
        <v>764</v>
      </c>
      <c r="G74" s="718">
        <v>4547.66</v>
      </c>
    </row>
    <row r="75" spans="1:7" x14ac:dyDescent="0.25">
      <c r="A75" t="s">
        <v>132</v>
      </c>
      <c r="B75" t="s">
        <v>650</v>
      </c>
      <c r="C75" t="s">
        <v>627</v>
      </c>
      <c r="D75" t="s">
        <v>863</v>
      </c>
      <c r="F75">
        <v>769</v>
      </c>
      <c r="G75">
        <v>520.37</v>
      </c>
    </row>
    <row r="76" spans="1:7" x14ac:dyDescent="0.25">
      <c r="A76" t="s">
        <v>200</v>
      </c>
      <c r="B76" t="s">
        <v>648</v>
      </c>
      <c r="C76" t="s">
        <v>627</v>
      </c>
      <c r="D76" t="s">
        <v>633</v>
      </c>
      <c r="F76">
        <v>953</v>
      </c>
      <c r="G76">
        <v>0</v>
      </c>
    </row>
    <row r="77" spans="1:7" x14ac:dyDescent="0.25">
      <c r="A77" t="s">
        <v>200</v>
      </c>
      <c r="B77" t="s">
        <v>648</v>
      </c>
      <c r="C77" t="s">
        <v>627</v>
      </c>
      <c r="D77" t="s">
        <v>803</v>
      </c>
      <c r="F77">
        <v>13382</v>
      </c>
      <c r="G77">
        <v>400</v>
      </c>
    </row>
    <row r="78" spans="1:7" x14ac:dyDescent="0.25">
      <c r="A78" t="s">
        <v>200</v>
      </c>
      <c r="B78" t="s">
        <v>648</v>
      </c>
      <c r="C78" t="s">
        <v>627</v>
      </c>
      <c r="D78" t="s">
        <v>629</v>
      </c>
      <c r="F78">
        <v>952</v>
      </c>
      <c r="G78" s="718">
        <v>2609.04</v>
      </c>
    </row>
    <row r="79" spans="1:7" x14ac:dyDescent="0.25">
      <c r="A79" t="s">
        <v>200</v>
      </c>
      <c r="B79" t="s">
        <v>648</v>
      </c>
      <c r="C79" t="s">
        <v>627</v>
      </c>
      <c r="D79" t="s">
        <v>802</v>
      </c>
      <c r="F79">
        <v>963</v>
      </c>
      <c r="G79" s="718">
        <v>3781.9</v>
      </c>
    </row>
    <row r="80" spans="1:7" x14ac:dyDescent="0.25">
      <c r="A80" t="s">
        <v>490</v>
      </c>
      <c r="B80" t="s">
        <v>652</v>
      </c>
      <c r="C80" t="s">
        <v>627</v>
      </c>
      <c r="D80" t="s">
        <v>865</v>
      </c>
      <c r="F80">
        <v>814</v>
      </c>
      <c r="G80">
        <v>51.07</v>
      </c>
    </row>
    <row r="81" spans="1:7" x14ac:dyDescent="0.25">
      <c r="A81" t="s">
        <v>88</v>
      </c>
      <c r="B81" t="s">
        <v>640</v>
      </c>
      <c r="C81" t="s">
        <v>627</v>
      </c>
      <c r="D81" t="s">
        <v>865</v>
      </c>
      <c r="F81">
        <v>828</v>
      </c>
      <c r="G81">
        <v>58.37</v>
      </c>
    </row>
    <row r="82" spans="1:7" x14ac:dyDescent="0.25">
      <c r="A82" t="s">
        <v>88</v>
      </c>
      <c r="B82" t="s">
        <v>640</v>
      </c>
      <c r="C82" t="s">
        <v>627</v>
      </c>
      <c r="D82" t="s">
        <v>629</v>
      </c>
      <c r="F82">
        <v>826</v>
      </c>
      <c r="G82" s="718">
        <v>4797.47</v>
      </c>
    </row>
    <row r="83" spans="1:7" x14ac:dyDescent="0.25">
      <c r="A83" t="s">
        <v>88</v>
      </c>
      <c r="B83" t="s">
        <v>640</v>
      </c>
      <c r="C83" t="s">
        <v>627</v>
      </c>
      <c r="D83" t="s">
        <v>868</v>
      </c>
      <c r="F83">
        <v>836</v>
      </c>
      <c r="G83">
        <v>100</v>
      </c>
    </row>
    <row r="84" spans="1:7" x14ac:dyDescent="0.25">
      <c r="A84" t="s">
        <v>80</v>
      </c>
      <c r="B84" t="s">
        <v>653</v>
      </c>
      <c r="C84" t="s">
        <v>627</v>
      </c>
      <c r="D84" t="s">
        <v>3</v>
      </c>
      <c r="F84">
        <v>782</v>
      </c>
      <c r="G84">
        <v>0</v>
      </c>
    </row>
    <row r="85" spans="1:7" x14ac:dyDescent="0.25">
      <c r="A85" t="s">
        <v>80</v>
      </c>
      <c r="B85" t="s">
        <v>653</v>
      </c>
      <c r="C85" t="s">
        <v>627</v>
      </c>
      <c r="D85" t="s">
        <v>628</v>
      </c>
      <c r="F85">
        <v>778</v>
      </c>
      <c r="G85">
        <v>580.76</v>
      </c>
    </row>
    <row r="86" spans="1:7" x14ac:dyDescent="0.25">
      <c r="A86" t="s">
        <v>99</v>
      </c>
      <c r="B86" t="s">
        <v>651</v>
      </c>
      <c r="C86" t="s">
        <v>627</v>
      </c>
      <c r="D86" t="s">
        <v>633</v>
      </c>
      <c r="F86">
        <v>12050</v>
      </c>
      <c r="G86">
        <v>76</v>
      </c>
    </row>
    <row r="87" spans="1:7" x14ac:dyDescent="0.25">
      <c r="A87" t="s">
        <v>99</v>
      </c>
      <c r="B87" t="s">
        <v>651</v>
      </c>
      <c r="C87" t="s">
        <v>627</v>
      </c>
      <c r="D87" t="s">
        <v>3</v>
      </c>
      <c r="F87">
        <v>12061</v>
      </c>
      <c r="G87">
        <v>0</v>
      </c>
    </row>
    <row r="88" spans="1:7" x14ac:dyDescent="0.25">
      <c r="A88" t="s">
        <v>99</v>
      </c>
      <c r="B88" t="s">
        <v>651</v>
      </c>
      <c r="C88" t="s">
        <v>627</v>
      </c>
      <c r="D88" t="s">
        <v>629</v>
      </c>
      <c r="F88">
        <v>12049</v>
      </c>
      <c r="G88" s="718">
        <v>2485.96</v>
      </c>
    </row>
    <row r="89" spans="1:7" x14ac:dyDescent="0.25">
      <c r="A89" t="s">
        <v>260</v>
      </c>
      <c r="B89" t="s">
        <v>654</v>
      </c>
      <c r="C89" t="s">
        <v>627</v>
      </c>
      <c r="D89" t="s">
        <v>864</v>
      </c>
      <c r="F89">
        <v>845</v>
      </c>
      <c r="G89">
        <v>100</v>
      </c>
    </row>
    <row r="90" spans="1:7" x14ac:dyDescent="0.25">
      <c r="A90" t="s">
        <v>499</v>
      </c>
      <c r="B90" t="s">
        <v>871</v>
      </c>
      <c r="C90" t="s">
        <v>627</v>
      </c>
      <c r="D90" t="s">
        <v>870</v>
      </c>
      <c r="F90">
        <v>970</v>
      </c>
      <c r="G90">
        <v>100</v>
      </c>
    </row>
    <row r="91" spans="1:7" x14ac:dyDescent="0.25">
      <c r="A91" t="s">
        <v>499</v>
      </c>
      <c r="B91" t="s">
        <v>871</v>
      </c>
      <c r="C91" t="s">
        <v>627</v>
      </c>
      <c r="D91" t="s">
        <v>803</v>
      </c>
      <c r="F91">
        <v>13254</v>
      </c>
      <c r="G91">
        <v>400</v>
      </c>
    </row>
    <row r="92" spans="1:7" x14ac:dyDescent="0.25">
      <c r="A92" t="s">
        <v>499</v>
      </c>
      <c r="B92" t="s">
        <v>871</v>
      </c>
      <c r="C92" t="s">
        <v>627</v>
      </c>
      <c r="D92" t="s">
        <v>863</v>
      </c>
      <c r="F92">
        <v>979</v>
      </c>
      <c r="G92">
        <v>520.37</v>
      </c>
    </row>
    <row r="93" spans="1:7" x14ac:dyDescent="0.25">
      <c r="A93" t="s">
        <v>499</v>
      </c>
      <c r="B93" t="s">
        <v>871</v>
      </c>
      <c r="C93" t="s">
        <v>627</v>
      </c>
      <c r="D93" t="s">
        <v>868</v>
      </c>
      <c r="F93">
        <v>976</v>
      </c>
      <c r="G93">
        <v>100</v>
      </c>
    </row>
    <row r="94" spans="1:7" x14ac:dyDescent="0.25">
      <c r="A94" t="s">
        <v>52</v>
      </c>
      <c r="B94" t="s">
        <v>632</v>
      </c>
      <c r="C94" t="s">
        <v>627</v>
      </c>
      <c r="D94" t="s">
        <v>865</v>
      </c>
      <c r="F94">
        <v>730</v>
      </c>
      <c r="G94">
        <v>300</v>
      </c>
    </row>
    <row r="95" spans="1:7" x14ac:dyDescent="0.25">
      <c r="A95" t="s">
        <v>52</v>
      </c>
      <c r="B95" t="s">
        <v>632</v>
      </c>
      <c r="C95" t="s">
        <v>627</v>
      </c>
      <c r="D95" t="s">
        <v>870</v>
      </c>
      <c r="F95">
        <v>732</v>
      </c>
      <c r="G95">
        <v>100</v>
      </c>
    </row>
    <row r="96" spans="1:7" x14ac:dyDescent="0.25">
      <c r="A96" t="s">
        <v>52</v>
      </c>
      <c r="B96" t="s">
        <v>632</v>
      </c>
      <c r="C96" t="s">
        <v>627</v>
      </c>
      <c r="D96" t="s">
        <v>868</v>
      </c>
      <c r="F96">
        <v>738</v>
      </c>
      <c r="G96">
        <v>100</v>
      </c>
    </row>
    <row r="97" spans="1:7" x14ac:dyDescent="0.25">
      <c r="A97" t="s">
        <v>23</v>
      </c>
      <c r="B97" t="s">
        <v>626</v>
      </c>
      <c r="C97" t="s">
        <v>627</v>
      </c>
      <c r="D97" t="s">
        <v>870</v>
      </c>
      <c r="F97">
        <v>620</v>
      </c>
      <c r="G97">
        <v>0</v>
      </c>
    </row>
    <row r="98" spans="1:7" x14ac:dyDescent="0.25">
      <c r="A98" t="s">
        <v>34</v>
      </c>
      <c r="B98" t="s">
        <v>637</v>
      </c>
      <c r="C98" t="s">
        <v>627</v>
      </c>
      <c r="D98" t="s">
        <v>803</v>
      </c>
      <c r="F98">
        <v>13460</v>
      </c>
      <c r="G98">
        <v>286.77</v>
      </c>
    </row>
    <row r="99" spans="1:7" x14ac:dyDescent="0.25">
      <c r="A99" t="s">
        <v>34</v>
      </c>
      <c r="B99" t="s">
        <v>637</v>
      </c>
      <c r="C99" t="s">
        <v>627</v>
      </c>
      <c r="D99" t="s">
        <v>798</v>
      </c>
      <c r="F99">
        <v>875</v>
      </c>
      <c r="G99">
        <v>618.07000000000005</v>
      </c>
    </row>
    <row r="100" spans="1:7" x14ac:dyDescent="0.25">
      <c r="A100" t="s">
        <v>49</v>
      </c>
      <c r="B100" t="s">
        <v>641</v>
      </c>
      <c r="C100" t="s">
        <v>627</v>
      </c>
      <c r="D100" t="s">
        <v>629</v>
      </c>
      <c r="F100">
        <v>11730</v>
      </c>
      <c r="G100" s="718">
        <v>4103.32</v>
      </c>
    </row>
    <row r="101" spans="1:7" x14ac:dyDescent="0.25">
      <c r="A101" t="s">
        <v>49</v>
      </c>
      <c r="B101" t="s">
        <v>641</v>
      </c>
      <c r="C101" t="s">
        <v>627</v>
      </c>
      <c r="D101" t="s">
        <v>868</v>
      </c>
      <c r="F101">
        <v>11740</v>
      </c>
      <c r="G101">
        <v>0</v>
      </c>
    </row>
    <row r="102" spans="1:7" x14ac:dyDescent="0.25">
      <c r="A102" t="s">
        <v>271</v>
      </c>
      <c r="B102" t="s">
        <v>646</v>
      </c>
      <c r="C102" t="s">
        <v>627</v>
      </c>
      <c r="D102" t="s">
        <v>864</v>
      </c>
      <c r="F102">
        <v>11982</v>
      </c>
      <c r="G102">
        <v>0</v>
      </c>
    </row>
    <row r="103" spans="1:7" x14ac:dyDescent="0.25">
      <c r="A103" t="s">
        <v>94</v>
      </c>
      <c r="B103" t="s">
        <v>638</v>
      </c>
      <c r="C103" t="s">
        <v>627</v>
      </c>
      <c r="D103" t="s">
        <v>633</v>
      </c>
      <c r="F103">
        <v>715</v>
      </c>
      <c r="G103" s="718">
        <v>1000</v>
      </c>
    </row>
    <row r="104" spans="1:7" x14ac:dyDescent="0.25">
      <c r="A104" t="s">
        <v>94</v>
      </c>
      <c r="B104" t="s">
        <v>638</v>
      </c>
      <c r="C104" t="s">
        <v>627</v>
      </c>
      <c r="D104" t="s">
        <v>866</v>
      </c>
      <c r="F104">
        <v>717</v>
      </c>
      <c r="G104" s="718">
        <v>1519.74</v>
      </c>
    </row>
    <row r="105" spans="1:7" x14ac:dyDescent="0.25">
      <c r="A105" t="s">
        <v>94</v>
      </c>
      <c r="B105" t="s">
        <v>638</v>
      </c>
      <c r="C105" t="s">
        <v>627</v>
      </c>
      <c r="D105" t="s">
        <v>628</v>
      </c>
      <c r="F105">
        <v>722</v>
      </c>
      <c r="G105" s="718">
        <v>1233.8800000000001</v>
      </c>
    </row>
    <row r="106" spans="1:7" x14ac:dyDescent="0.25">
      <c r="A106" t="s">
        <v>94</v>
      </c>
      <c r="B106" t="s">
        <v>638</v>
      </c>
      <c r="C106" t="s">
        <v>627</v>
      </c>
      <c r="D106" t="s">
        <v>863</v>
      </c>
      <c r="F106">
        <v>727</v>
      </c>
      <c r="G106">
        <v>520.37</v>
      </c>
    </row>
    <row r="107" spans="1:7" x14ac:dyDescent="0.25">
      <c r="A107" t="s">
        <v>91</v>
      </c>
      <c r="B107" t="s">
        <v>644</v>
      </c>
      <c r="C107" t="s">
        <v>627</v>
      </c>
      <c r="D107" t="s">
        <v>866</v>
      </c>
      <c r="F107">
        <v>787</v>
      </c>
      <c r="G107">
        <v>455.76</v>
      </c>
    </row>
    <row r="108" spans="1:7" x14ac:dyDescent="0.25">
      <c r="A108" t="s">
        <v>91</v>
      </c>
      <c r="B108" t="s">
        <v>644</v>
      </c>
      <c r="C108" t="s">
        <v>627</v>
      </c>
      <c r="D108" t="s">
        <v>628</v>
      </c>
      <c r="F108">
        <v>792</v>
      </c>
      <c r="G108" s="718">
        <v>6177.32</v>
      </c>
    </row>
    <row r="109" spans="1:7" x14ac:dyDescent="0.25">
      <c r="A109" t="s">
        <v>91</v>
      </c>
      <c r="B109" t="s">
        <v>644</v>
      </c>
      <c r="C109" t="s">
        <v>627</v>
      </c>
      <c r="D109" t="s">
        <v>863</v>
      </c>
      <c r="F109">
        <v>797</v>
      </c>
      <c r="G109">
        <v>520.37</v>
      </c>
    </row>
    <row r="110" spans="1:7" x14ac:dyDescent="0.25">
      <c r="A110" t="s">
        <v>229</v>
      </c>
      <c r="B110" t="s">
        <v>645</v>
      </c>
      <c r="C110" t="s">
        <v>627</v>
      </c>
      <c r="D110" t="s">
        <v>800</v>
      </c>
      <c r="F110">
        <v>636</v>
      </c>
      <c r="G110">
        <v>112.71</v>
      </c>
    </row>
    <row r="111" spans="1:7" x14ac:dyDescent="0.25">
      <c r="A111" t="s">
        <v>229</v>
      </c>
      <c r="B111" t="s">
        <v>645</v>
      </c>
      <c r="C111" t="s">
        <v>627</v>
      </c>
      <c r="D111" t="s">
        <v>802</v>
      </c>
      <c r="F111">
        <v>641</v>
      </c>
      <c r="G111" s="718">
        <v>3506.56</v>
      </c>
    </row>
    <row r="112" spans="1:7" x14ac:dyDescent="0.25">
      <c r="A112" t="s">
        <v>438</v>
      </c>
      <c r="B112" t="s">
        <v>642</v>
      </c>
      <c r="C112" t="s">
        <v>627</v>
      </c>
      <c r="D112" t="s">
        <v>870</v>
      </c>
      <c r="F112">
        <v>12427</v>
      </c>
      <c r="G112">
        <v>0</v>
      </c>
    </row>
    <row r="113" spans="1:7" x14ac:dyDescent="0.25">
      <c r="A113" t="s">
        <v>37</v>
      </c>
      <c r="B113" t="s">
        <v>647</v>
      </c>
      <c r="C113" t="s">
        <v>627</v>
      </c>
      <c r="D113" t="s">
        <v>803</v>
      </c>
      <c r="F113">
        <v>13376</v>
      </c>
      <c r="G113">
        <v>0.08</v>
      </c>
    </row>
    <row r="114" spans="1:7" x14ac:dyDescent="0.25">
      <c r="A114" t="s">
        <v>37</v>
      </c>
      <c r="B114" t="s">
        <v>647</v>
      </c>
      <c r="C114" t="s">
        <v>627</v>
      </c>
      <c r="D114" t="s">
        <v>802</v>
      </c>
      <c r="F114">
        <v>753</v>
      </c>
      <c r="G114">
        <v>784.81</v>
      </c>
    </row>
    <row r="115" spans="1:7" x14ac:dyDescent="0.25">
      <c r="A115" t="s">
        <v>132</v>
      </c>
      <c r="B115" t="s">
        <v>650</v>
      </c>
      <c r="C115" t="s">
        <v>627</v>
      </c>
      <c r="D115" t="s">
        <v>3</v>
      </c>
      <c r="F115">
        <v>768</v>
      </c>
      <c r="G115">
        <v>0</v>
      </c>
    </row>
    <row r="116" spans="1:7" x14ac:dyDescent="0.25">
      <c r="A116" t="s">
        <v>200</v>
      </c>
      <c r="B116" t="s">
        <v>648</v>
      </c>
      <c r="C116" t="s">
        <v>627</v>
      </c>
      <c r="D116" t="s">
        <v>865</v>
      </c>
      <c r="F116">
        <v>954</v>
      </c>
      <c r="G116">
        <v>0</v>
      </c>
    </row>
    <row r="117" spans="1:7" x14ac:dyDescent="0.25">
      <c r="A117" t="s">
        <v>200</v>
      </c>
      <c r="B117" t="s">
        <v>648</v>
      </c>
      <c r="C117" t="s">
        <v>627</v>
      </c>
      <c r="D117" t="s">
        <v>864</v>
      </c>
      <c r="F117">
        <v>957</v>
      </c>
      <c r="G117">
        <v>0</v>
      </c>
    </row>
    <row r="118" spans="1:7" x14ac:dyDescent="0.25">
      <c r="A118" t="s">
        <v>200</v>
      </c>
      <c r="B118" t="s">
        <v>648</v>
      </c>
      <c r="C118" t="s">
        <v>627</v>
      </c>
      <c r="D118" t="s">
        <v>800</v>
      </c>
      <c r="F118">
        <v>958</v>
      </c>
      <c r="G118">
        <v>0</v>
      </c>
    </row>
    <row r="119" spans="1:7" x14ac:dyDescent="0.25">
      <c r="A119" t="s">
        <v>200</v>
      </c>
      <c r="B119" t="s">
        <v>648</v>
      </c>
      <c r="C119" t="s">
        <v>627</v>
      </c>
      <c r="D119" t="s">
        <v>869</v>
      </c>
      <c r="F119">
        <v>13039</v>
      </c>
      <c r="G119" s="718">
        <v>7786.48</v>
      </c>
    </row>
    <row r="120" spans="1:7" x14ac:dyDescent="0.25">
      <c r="A120" t="s">
        <v>200</v>
      </c>
      <c r="B120" t="s">
        <v>648</v>
      </c>
      <c r="C120" t="s">
        <v>627</v>
      </c>
      <c r="D120" t="s">
        <v>863</v>
      </c>
      <c r="F120">
        <v>965</v>
      </c>
      <c r="G120">
        <v>520.37</v>
      </c>
    </row>
    <row r="121" spans="1:7" x14ac:dyDescent="0.25">
      <c r="A121" t="s">
        <v>490</v>
      </c>
      <c r="B121" t="s">
        <v>652</v>
      </c>
      <c r="C121" t="s">
        <v>627</v>
      </c>
      <c r="D121" t="s">
        <v>870</v>
      </c>
      <c r="F121">
        <v>816</v>
      </c>
      <c r="G121">
        <v>500</v>
      </c>
    </row>
    <row r="122" spans="1:7" x14ac:dyDescent="0.25">
      <c r="A122" t="s">
        <v>490</v>
      </c>
      <c r="B122" t="s">
        <v>652</v>
      </c>
      <c r="C122" t="s">
        <v>627</v>
      </c>
      <c r="D122" t="s">
        <v>803</v>
      </c>
      <c r="F122">
        <v>13383</v>
      </c>
      <c r="G122">
        <v>400.08</v>
      </c>
    </row>
    <row r="123" spans="1:7" x14ac:dyDescent="0.25">
      <c r="A123" t="s">
        <v>88</v>
      </c>
      <c r="B123" t="s">
        <v>640</v>
      </c>
      <c r="C123" t="s">
        <v>627</v>
      </c>
      <c r="D123" t="s">
        <v>798</v>
      </c>
      <c r="F123">
        <v>833</v>
      </c>
      <c r="G123" s="718">
        <v>2006.72</v>
      </c>
    </row>
    <row r="124" spans="1:7" x14ac:dyDescent="0.25">
      <c r="A124" t="s">
        <v>88</v>
      </c>
      <c r="B124" t="s">
        <v>640</v>
      </c>
      <c r="C124" t="s">
        <v>627</v>
      </c>
      <c r="D124" t="s">
        <v>863</v>
      </c>
      <c r="F124">
        <v>839</v>
      </c>
      <c r="G124">
        <v>520.37</v>
      </c>
    </row>
    <row r="125" spans="1:7" x14ac:dyDescent="0.25">
      <c r="A125" t="s">
        <v>88</v>
      </c>
      <c r="B125" t="s">
        <v>640</v>
      </c>
      <c r="C125" t="s">
        <v>627</v>
      </c>
      <c r="D125" t="s">
        <v>802</v>
      </c>
      <c r="F125">
        <v>837</v>
      </c>
      <c r="G125" s="718">
        <v>9438.68</v>
      </c>
    </row>
    <row r="126" spans="1:7" x14ac:dyDescent="0.25">
      <c r="A126" t="s">
        <v>80</v>
      </c>
      <c r="B126" t="s">
        <v>653</v>
      </c>
      <c r="C126" t="s">
        <v>627</v>
      </c>
      <c r="D126" t="s">
        <v>803</v>
      </c>
      <c r="F126">
        <v>13240</v>
      </c>
      <c r="G126">
        <v>400</v>
      </c>
    </row>
    <row r="127" spans="1:7" x14ac:dyDescent="0.25">
      <c r="A127" t="s">
        <v>99</v>
      </c>
      <c r="B127" t="s">
        <v>651</v>
      </c>
      <c r="C127" t="s">
        <v>627</v>
      </c>
      <c r="D127" t="s">
        <v>863</v>
      </c>
      <c r="F127">
        <v>12062</v>
      </c>
      <c r="G127">
        <v>520.37</v>
      </c>
    </row>
    <row r="128" spans="1:7" x14ac:dyDescent="0.25">
      <c r="A128" t="s">
        <v>260</v>
      </c>
      <c r="B128" t="s">
        <v>654</v>
      </c>
      <c r="C128" t="s">
        <v>627</v>
      </c>
      <c r="D128" t="s">
        <v>866</v>
      </c>
      <c r="F128">
        <v>843</v>
      </c>
      <c r="G128">
        <v>987.14</v>
      </c>
    </row>
    <row r="129" spans="1:7" x14ac:dyDescent="0.25">
      <c r="A129" t="s">
        <v>260</v>
      </c>
      <c r="B129" t="s">
        <v>654</v>
      </c>
      <c r="C129" t="s">
        <v>627</v>
      </c>
      <c r="D129" t="s">
        <v>870</v>
      </c>
      <c r="F129">
        <v>844</v>
      </c>
      <c r="G129">
        <v>100</v>
      </c>
    </row>
    <row r="130" spans="1:7" x14ac:dyDescent="0.25">
      <c r="A130" t="s">
        <v>260</v>
      </c>
      <c r="B130" t="s">
        <v>654</v>
      </c>
      <c r="C130" t="s">
        <v>627</v>
      </c>
      <c r="D130" t="s">
        <v>628</v>
      </c>
      <c r="F130">
        <v>848</v>
      </c>
      <c r="G130">
        <v>100</v>
      </c>
    </row>
    <row r="131" spans="1:7" x14ac:dyDescent="0.25">
      <c r="A131" t="s">
        <v>260</v>
      </c>
      <c r="B131" t="s">
        <v>654</v>
      </c>
      <c r="C131" t="s">
        <v>627</v>
      </c>
      <c r="D131" t="s">
        <v>867</v>
      </c>
      <c r="F131">
        <v>849</v>
      </c>
      <c r="G131">
        <v>100</v>
      </c>
    </row>
    <row r="132" spans="1:7" x14ac:dyDescent="0.25">
      <c r="A132" t="s">
        <v>499</v>
      </c>
      <c r="B132" t="s">
        <v>871</v>
      </c>
      <c r="C132" t="s">
        <v>627</v>
      </c>
      <c r="D132" t="s">
        <v>3</v>
      </c>
      <c r="F132">
        <v>978</v>
      </c>
      <c r="G132">
        <v>324.07</v>
      </c>
    </row>
    <row r="133" spans="1:7" x14ac:dyDescent="0.25">
      <c r="A133" t="s">
        <v>52</v>
      </c>
      <c r="B133" t="s">
        <v>632</v>
      </c>
      <c r="C133" t="s">
        <v>627</v>
      </c>
      <c r="D133" t="s">
        <v>866</v>
      </c>
      <c r="F133">
        <v>731</v>
      </c>
      <c r="G133" s="718">
        <v>3597.69</v>
      </c>
    </row>
    <row r="134" spans="1:7" x14ac:dyDescent="0.25">
      <c r="A134" t="s">
        <v>52</v>
      </c>
      <c r="B134" t="s">
        <v>632</v>
      </c>
      <c r="C134" t="s">
        <v>627</v>
      </c>
      <c r="D134" t="s">
        <v>803</v>
      </c>
      <c r="F134">
        <v>13505</v>
      </c>
      <c r="G134">
        <v>0</v>
      </c>
    </row>
    <row r="135" spans="1:7" x14ac:dyDescent="0.25">
      <c r="A135" t="s">
        <v>52</v>
      </c>
      <c r="B135" t="s">
        <v>632</v>
      </c>
      <c r="C135" t="s">
        <v>627</v>
      </c>
      <c r="D135" t="s">
        <v>863</v>
      </c>
      <c r="F135">
        <v>741</v>
      </c>
      <c r="G135">
        <v>520.37</v>
      </c>
    </row>
    <row r="136" spans="1:7" x14ac:dyDescent="0.25">
      <c r="A136" t="s">
        <v>23</v>
      </c>
      <c r="B136" t="s">
        <v>626</v>
      </c>
      <c r="C136" t="s">
        <v>627</v>
      </c>
      <c r="D136" t="s">
        <v>866</v>
      </c>
      <c r="F136">
        <v>801</v>
      </c>
      <c r="G136">
        <v>0</v>
      </c>
    </row>
    <row r="137" spans="1:7" x14ac:dyDescent="0.25">
      <c r="A137" t="s">
        <v>23</v>
      </c>
      <c r="B137" t="s">
        <v>626</v>
      </c>
      <c r="C137" t="s">
        <v>627</v>
      </c>
      <c r="D137" t="s">
        <v>803</v>
      </c>
      <c r="F137">
        <v>13523</v>
      </c>
      <c r="G137">
        <v>0</v>
      </c>
    </row>
    <row r="138" spans="1:7" x14ac:dyDescent="0.25">
      <c r="A138" t="s">
        <v>34</v>
      </c>
      <c r="B138" t="s">
        <v>637</v>
      </c>
      <c r="C138" t="s">
        <v>627</v>
      </c>
      <c r="D138" t="s">
        <v>864</v>
      </c>
      <c r="F138">
        <v>873</v>
      </c>
      <c r="G138">
        <v>100</v>
      </c>
    </row>
    <row r="139" spans="1:7" x14ac:dyDescent="0.25">
      <c r="A139" t="s">
        <v>34</v>
      </c>
      <c r="B139" t="s">
        <v>637</v>
      </c>
      <c r="C139" t="s">
        <v>627</v>
      </c>
      <c r="D139" t="s">
        <v>800</v>
      </c>
      <c r="F139">
        <v>874</v>
      </c>
      <c r="G139" s="718">
        <v>1034.21</v>
      </c>
    </row>
    <row r="140" spans="1:7" x14ac:dyDescent="0.25">
      <c r="A140" t="s">
        <v>49</v>
      </c>
      <c r="B140" t="s">
        <v>641</v>
      </c>
      <c r="C140" t="s">
        <v>627</v>
      </c>
      <c r="D140" t="s">
        <v>803</v>
      </c>
      <c r="F140">
        <v>13310</v>
      </c>
      <c r="G140">
        <v>0</v>
      </c>
    </row>
    <row r="141" spans="1:7" x14ac:dyDescent="0.25">
      <c r="A141" t="s">
        <v>49</v>
      </c>
      <c r="B141" t="s">
        <v>641</v>
      </c>
      <c r="C141" t="s">
        <v>627</v>
      </c>
      <c r="D141" t="s">
        <v>3</v>
      </c>
      <c r="F141">
        <v>11742</v>
      </c>
      <c r="G141">
        <v>0</v>
      </c>
    </row>
    <row r="142" spans="1:7" x14ac:dyDescent="0.25">
      <c r="A142" t="s">
        <v>40</v>
      </c>
      <c r="B142" t="s">
        <v>635</v>
      </c>
      <c r="C142" t="s">
        <v>627</v>
      </c>
      <c r="D142" t="s">
        <v>803</v>
      </c>
      <c r="F142">
        <v>13313</v>
      </c>
      <c r="G142">
        <v>0</v>
      </c>
    </row>
    <row r="143" spans="1:7" x14ac:dyDescent="0.25">
      <c r="A143" t="s">
        <v>40</v>
      </c>
      <c r="B143" t="s">
        <v>635</v>
      </c>
      <c r="C143" t="s">
        <v>627</v>
      </c>
      <c r="D143" t="s">
        <v>867</v>
      </c>
      <c r="F143">
        <v>891</v>
      </c>
      <c r="G143">
        <v>0</v>
      </c>
    </row>
    <row r="144" spans="1:7" x14ac:dyDescent="0.25">
      <c r="A144" t="s">
        <v>271</v>
      </c>
      <c r="B144" t="s">
        <v>646</v>
      </c>
      <c r="C144" t="s">
        <v>627</v>
      </c>
      <c r="D144" t="s">
        <v>865</v>
      </c>
      <c r="F144">
        <v>11979</v>
      </c>
      <c r="G144">
        <v>0</v>
      </c>
    </row>
    <row r="145" spans="1:7" x14ac:dyDescent="0.25">
      <c r="A145" t="s">
        <v>271</v>
      </c>
      <c r="B145" t="s">
        <v>646</v>
      </c>
      <c r="C145" t="s">
        <v>627</v>
      </c>
      <c r="D145" t="s">
        <v>628</v>
      </c>
      <c r="F145">
        <v>11985</v>
      </c>
      <c r="G145">
        <v>69.23</v>
      </c>
    </row>
    <row r="146" spans="1:7" x14ac:dyDescent="0.25">
      <c r="A146" t="s">
        <v>94</v>
      </c>
      <c r="B146" t="s">
        <v>638</v>
      </c>
      <c r="C146" t="s">
        <v>627</v>
      </c>
      <c r="D146" t="s">
        <v>3</v>
      </c>
      <c r="F146">
        <v>726</v>
      </c>
      <c r="G146">
        <v>0</v>
      </c>
    </row>
    <row r="147" spans="1:7" x14ac:dyDescent="0.25">
      <c r="A147" t="s">
        <v>91</v>
      </c>
      <c r="B147" t="s">
        <v>644</v>
      </c>
      <c r="C147" t="s">
        <v>627</v>
      </c>
      <c r="D147" t="s">
        <v>864</v>
      </c>
      <c r="F147">
        <v>789</v>
      </c>
      <c r="G147">
        <v>0</v>
      </c>
    </row>
    <row r="148" spans="1:7" x14ac:dyDescent="0.25">
      <c r="A148" t="s">
        <v>91</v>
      </c>
      <c r="B148" t="s">
        <v>644</v>
      </c>
      <c r="C148" t="s">
        <v>627</v>
      </c>
      <c r="D148" t="s">
        <v>869</v>
      </c>
      <c r="F148">
        <v>13109</v>
      </c>
      <c r="G148" s="718">
        <v>6910.89</v>
      </c>
    </row>
    <row r="149" spans="1:7" x14ac:dyDescent="0.25">
      <c r="A149" t="s">
        <v>91</v>
      </c>
      <c r="B149" t="s">
        <v>644</v>
      </c>
      <c r="C149" t="s">
        <v>627</v>
      </c>
      <c r="D149" t="s">
        <v>867</v>
      </c>
      <c r="F149">
        <v>793</v>
      </c>
      <c r="G149">
        <v>0</v>
      </c>
    </row>
    <row r="150" spans="1:7" x14ac:dyDescent="0.25">
      <c r="A150" t="s">
        <v>229</v>
      </c>
      <c r="B150" t="s">
        <v>645</v>
      </c>
      <c r="C150" t="s">
        <v>627</v>
      </c>
      <c r="D150" t="s">
        <v>870</v>
      </c>
      <c r="F150">
        <v>634</v>
      </c>
      <c r="G150">
        <v>0</v>
      </c>
    </row>
    <row r="151" spans="1:7" x14ac:dyDescent="0.25">
      <c r="A151" t="s">
        <v>229</v>
      </c>
      <c r="B151" t="s">
        <v>645</v>
      </c>
      <c r="C151" t="s">
        <v>627</v>
      </c>
      <c r="D151" t="s">
        <v>868</v>
      </c>
      <c r="F151">
        <v>640</v>
      </c>
      <c r="G151">
        <v>0</v>
      </c>
    </row>
    <row r="152" spans="1:7" x14ac:dyDescent="0.25">
      <c r="A152" t="s">
        <v>438</v>
      </c>
      <c r="B152" t="s">
        <v>642</v>
      </c>
      <c r="C152" t="s">
        <v>627</v>
      </c>
      <c r="D152" t="s">
        <v>803</v>
      </c>
      <c r="F152">
        <v>13339</v>
      </c>
      <c r="G152">
        <v>0</v>
      </c>
    </row>
    <row r="153" spans="1:7" x14ac:dyDescent="0.25">
      <c r="A153" t="s">
        <v>37</v>
      </c>
      <c r="B153" t="s">
        <v>647</v>
      </c>
      <c r="C153" t="s">
        <v>627</v>
      </c>
      <c r="D153" t="s">
        <v>800</v>
      </c>
      <c r="F153">
        <v>748</v>
      </c>
      <c r="G153">
        <v>0</v>
      </c>
    </row>
    <row r="154" spans="1:7" x14ac:dyDescent="0.25">
      <c r="A154" t="s">
        <v>132</v>
      </c>
      <c r="B154" t="s">
        <v>650</v>
      </c>
      <c r="C154" t="s">
        <v>627</v>
      </c>
      <c r="D154" t="s">
        <v>866</v>
      </c>
      <c r="F154">
        <v>759</v>
      </c>
      <c r="G154">
        <v>802.21</v>
      </c>
    </row>
    <row r="155" spans="1:7" x14ac:dyDescent="0.25">
      <c r="A155" t="s">
        <v>132</v>
      </c>
      <c r="B155" t="s">
        <v>650</v>
      </c>
      <c r="C155" t="s">
        <v>627</v>
      </c>
      <c r="D155" t="s">
        <v>629</v>
      </c>
      <c r="F155">
        <v>756</v>
      </c>
      <c r="G155" s="718">
        <v>6305.3</v>
      </c>
    </row>
    <row r="156" spans="1:7" x14ac:dyDescent="0.25">
      <c r="A156" t="s">
        <v>132</v>
      </c>
      <c r="B156" t="s">
        <v>650</v>
      </c>
      <c r="C156" t="s">
        <v>627</v>
      </c>
      <c r="D156" t="s">
        <v>802</v>
      </c>
      <c r="F156">
        <v>767</v>
      </c>
      <c r="G156">
        <v>715.72</v>
      </c>
    </row>
    <row r="157" spans="1:7" x14ac:dyDescent="0.25">
      <c r="A157" t="s">
        <v>200</v>
      </c>
      <c r="B157" t="s">
        <v>648</v>
      </c>
      <c r="C157" t="s">
        <v>627</v>
      </c>
      <c r="D157" t="s">
        <v>3</v>
      </c>
      <c r="F157">
        <v>964</v>
      </c>
      <c r="G157">
        <v>0</v>
      </c>
    </row>
    <row r="158" spans="1:7" x14ac:dyDescent="0.25">
      <c r="A158" t="s">
        <v>490</v>
      </c>
      <c r="B158" t="s">
        <v>652</v>
      </c>
      <c r="C158" t="s">
        <v>627</v>
      </c>
      <c r="D158" t="s">
        <v>869</v>
      </c>
      <c r="F158">
        <v>13040</v>
      </c>
      <c r="G158" s="718">
        <v>8409.7900000000009</v>
      </c>
    </row>
    <row r="159" spans="1:7" x14ac:dyDescent="0.25">
      <c r="A159" t="s">
        <v>88</v>
      </c>
      <c r="B159" t="s">
        <v>640</v>
      </c>
      <c r="C159" t="s">
        <v>627</v>
      </c>
      <c r="D159" t="s">
        <v>870</v>
      </c>
      <c r="F159">
        <v>830</v>
      </c>
      <c r="G159">
        <v>500</v>
      </c>
    </row>
    <row r="160" spans="1:7" x14ac:dyDescent="0.25">
      <c r="A160" t="s">
        <v>88</v>
      </c>
      <c r="B160" t="s">
        <v>640</v>
      </c>
      <c r="C160" t="s">
        <v>627</v>
      </c>
      <c r="D160" t="s">
        <v>869</v>
      </c>
      <c r="F160">
        <v>13041</v>
      </c>
      <c r="G160" s="718">
        <v>8359.84</v>
      </c>
    </row>
    <row r="161" spans="1:7" x14ac:dyDescent="0.25">
      <c r="A161" t="s">
        <v>88</v>
      </c>
      <c r="B161" t="s">
        <v>640</v>
      </c>
      <c r="C161" t="s">
        <v>627</v>
      </c>
      <c r="D161" t="s">
        <v>3</v>
      </c>
      <c r="F161">
        <v>838</v>
      </c>
      <c r="G161">
        <v>0</v>
      </c>
    </row>
    <row r="162" spans="1:7" x14ac:dyDescent="0.25">
      <c r="A162" t="s">
        <v>88</v>
      </c>
      <c r="B162" t="s">
        <v>640</v>
      </c>
      <c r="C162" t="s">
        <v>627</v>
      </c>
      <c r="D162" t="s">
        <v>628</v>
      </c>
      <c r="F162">
        <v>834</v>
      </c>
      <c r="G162">
        <v>427.44</v>
      </c>
    </row>
    <row r="163" spans="1:7" x14ac:dyDescent="0.25">
      <c r="A163" t="s">
        <v>80</v>
      </c>
      <c r="B163" t="s">
        <v>653</v>
      </c>
      <c r="C163" t="s">
        <v>627</v>
      </c>
      <c r="D163" t="s">
        <v>869</v>
      </c>
      <c r="F163">
        <v>13052</v>
      </c>
      <c r="G163" s="718">
        <v>2783.93</v>
      </c>
    </row>
    <row r="164" spans="1:7" x14ac:dyDescent="0.25">
      <c r="A164" t="s">
        <v>80</v>
      </c>
      <c r="B164" t="s">
        <v>653</v>
      </c>
      <c r="C164" t="s">
        <v>627</v>
      </c>
      <c r="D164" t="s">
        <v>868</v>
      </c>
      <c r="F164">
        <v>780</v>
      </c>
      <c r="G164">
        <v>0</v>
      </c>
    </row>
    <row r="165" spans="1:7" x14ac:dyDescent="0.25">
      <c r="A165" t="s">
        <v>99</v>
      </c>
      <c r="B165" t="s">
        <v>651</v>
      </c>
      <c r="C165" t="s">
        <v>627</v>
      </c>
      <c r="D165" t="s">
        <v>865</v>
      </c>
      <c r="F165">
        <v>12051</v>
      </c>
      <c r="G165">
        <v>0</v>
      </c>
    </row>
    <row r="166" spans="1:7" x14ac:dyDescent="0.25">
      <c r="A166" t="s">
        <v>99</v>
      </c>
      <c r="B166" t="s">
        <v>651</v>
      </c>
      <c r="C166" t="s">
        <v>627</v>
      </c>
      <c r="D166" t="s">
        <v>870</v>
      </c>
      <c r="F166">
        <v>12053</v>
      </c>
      <c r="G166">
        <v>0</v>
      </c>
    </row>
    <row r="167" spans="1:7" x14ac:dyDescent="0.25">
      <c r="A167" t="s">
        <v>99</v>
      </c>
      <c r="B167" t="s">
        <v>651</v>
      </c>
      <c r="C167" t="s">
        <v>627</v>
      </c>
      <c r="D167" t="s">
        <v>868</v>
      </c>
      <c r="F167">
        <v>12059</v>
      </c>
      <c r="G167">
        <v>0</v>
      </c>
    </row>
    <row r="168" spans="1:7" x14ac:dyDescent="0.25">
      <c r="A168" t="s">
        <v>260</v>
      </c>
      <c r="B168" t="s">
        <v>654</v>
      </c>
      <c r="C168" t="s">
        <v>627</v>
      </c>
      <c r="D168" t="s">
        <v>800</v>
      </c>
      <c r="F168">
        <v>846</v>
      </c>
      <c r="G168">
        <v>100</v>
      </c>
    </row>
    <row r="169" spans="1:7" x14ac:dyDescent="0.25">
      <c r="A169" t="s">
        <v>499</v>
      </c>
      <c r="B169" t="s">
        <v>871</v>
      </c>
      <c r="C169" t="s">
        <v>627</v>
      </c>
      <c r="D169" t="s">
        <v>866</v>
      </c>
      <c r="F169">
        <v>969</v>
      </c>
      <c r="G169">
        <v>908.44</v>
      </c>
    </row>
    <row r="170" spans="1:7" x14ac:dyDescent="0.25">
      <c r="A170" t="s">
        <v>499</v>
      </c>
      <c r="B170" t="s">
        <v>871</v>
      </c>
      <c r="C170" t="s">
        <v>627</v>
      </c>
      <c r="D170" t="s">
        <v>800</v>
      </c>
      <c r="F170">
        <v>972</v>
      </c>
      <c r="G170">
        <v>100</v>
      </c>
    </row>
    <row r="171" spans="1:7" x14ac:dyDescent="0.25">
      <c r="A171" t="s">
        <v>45</v>
      </c>
      <c r="B171" t="s">
        <v>806</v>
      </c>
      <c r="C171" t="s">
        <v>627</v>
      </c>
      <c r="D171" t="s">
        <v>3</v>
      </c>
      <c r="F171">
        <v>866</v>
      </c>
      <c r="G171" s="718">
        <v>3072.41</v>
      </c>
    </row>
    <row r="172" spans="1:7" x14ac:dyDescent="0.25">
      <c r="A172" t="s">
        <v>45</v>
      </c>
      <c r="B172" t="s">
        <v>806</v>
      </c>
      <c r="C172" t="s">
        <v>627</v>
      </c>
      <c r="D172" t="s">
        <v>863</v>
      </c>
      <c r="F172">
        <v>867</v>
      </c>
      <c r="G172" s="718">
        <v>1235.8800000000001</v>
      </c>
    </row>
    <row r="173" spans="1:7" x14ac:dyDescent="0.25">
      <c r="A173" t="s">
        <v>52</v>
      </c>
      <c r="B173" t="s">
        <v>632</v>
      </c>
      <c r="C173" t="s">
        <v>627</v>
      </c>
      <c r="D173" t="s">
        <v>633</v>
      </c>
      <c r="F173">
        <v>729</v>
      </c>
      <c r="G173">
        <v>0</v>
      </c>
    </row>
    <row r="174" spans="1:7" x14ac:dyDescent="0.25">
      <c r="A174" t="s">
        <v>52</v>
      </c>
      <c r="B174" t="s">
        <v>632</v>
      </c>
      <c r="C174" t="s">
        <v>627</v>
      </c>
      <c r="D174" t="s">
        <v>864</v>
      </c>
      <c r="F174">
        <v>733</v>
      </c>
      <c r="G174">
        <v>162.33000000000001</v>
      </c>
    </row>
    <row r="175" spans="1:7" x14ac:dyDescent="0.25">
      <c r="A175" t="s">
        <v>23</v>
      </c>
      <c r="B175" t="s">
        <v>626</v>
      </c>
      <c r="C175" t="s">
        <v>627</v>
      </c>
      <c r="D175" t="s">
        <v>800</v>
      </c>
      <c r="F175">
        <v>622</v>
      </c>
      <c r="G175">
        <v>0</v>
      </c>
    </row>
    <row r="176" spans="1:7" x14ac:dyDescent="0.25">
      <c r="A176" t="s">
        <v>23</v>
      </c>
      <c r="B176" t="s">
        <v>626</v>
      </c>
      <c r="C176" t="s">
        <v>627</v>
      </c>
      <c r="D176" t="s">
        <v>869</v>
      </c>
      <c r="F176">
        <v>13170</v>
      </c>
      <c r="G176" s="718">
        <v>72000</v>
      </c>
    </row>
    <row r="177" spans="1:7" x14ac:dyDescent="0.25">
      <c r="A177" t="s">
        <v>23</v>
      </c>
      <c r="B177" t="s">
        <v>626</v>
      </c>
      <c r="C177" t="s">
        <v>627</v>
      </c>
      <c r="D177" t="s">
        <v>629</v>
      </c>
      <c r="F177">
        <v>798</v>
      </c>
      <c r="G177">
        <v>0</v>
      </c>
    </row>
    <row r="178" spans="1:7" x14ac:dyDescent="0.25">
      <c r="A178" t="s">
        <v>49</v>
      </c>
      <c r="B178" t="s">
        <v>641</v>
      </c>
      <c r="C178" t="s">
        <v>627</v>
      </c>
      <c r="D178" t="s">
        <v>866</v>
      </c>
      <c r="F178">
        <v>11733</v>
      </c>
      <c r="G178">
        <v>0</v>
      </c>
    </row>
    <row r="179" spans="1:7" x14ac:dyDescent="0.25">
      <c r="A179" t="s">
        <v>49</v>
      </c>
      <c r="B179" t="s">
        <v>641</v>
      </c>
      <c r="C179" t="s">
        <v>627</v>
      </c>
      <c r="D179" t="s">
        <v>798</v>
      </c>
      <c r="F179">
        <v>11737</v>
      </c>
      <c r="G179">
        <v>0</v>
      </c>
    </row>
    <row r="180" spans="1:7" x14ac:dyDescent="0.25">
      <c r="A180" t="s">
        <v>40</v>
      </c>
      <c r="B180" t="s">
        <v>635</v>
      </c>
      <c r="C180" t="s">
        <v>627</v>
      </c>
      <c r="D180" t="s">
        <v>864</v>
      </c>
      <c r="F180">
        <v>887</v>
      </c>
      <c r="G180">
        <v>0</v>
      </c>
    </row>
    <row r="181" spans="1:7" x14ac:dyDescent="0.25">
      <c r="A181" t="s">
        <v>40</v>
      </c>
      <c r="B181" t="s">
        <v>635</v>
      </c>
      <c r="C181" t="s">
        <v>627</v>
      </c>
      <c r="D181" t="s">
        <v>800</v>
      </c>
      <c r="F181">
        <v>888</v>
      </c>
      <c r="G181">
        <v>0</v>
      </c>
    </row>
    <row r="182" spans="1:7" x14ac:dyDescent="0.25">
      <c r="A182" t="s">
        <v>40</v>
      </c>
      <c r="B182" t="s">
        <v>635</v>
      </c>
      <c r="C182" t="s">
        <v>627</v>
      </c>
      <c r="D182" t="s">
        <v>628</v>
      </c>
      <c r="F182">
        <v>890</v>
      </c>
      <c r="G182">
        <v>478.79</v>
      </c>
    </row>
    <row r="183" spans="1:7" x14ac:dyDescent="0.25">
      <c r="A183" t="s">
        <v>40</v>
      </c>
      <c r="B183" t="s">
        <v>635</v>
      </c>
      <c r="C183" t="s">
        <v>627</v>
      </c>
      <c r="D183" t="s">
        <v>863</v>
      </c>
      <c r="F183">
        <v>713</v>
      </c>
      <c r="G183">
        <v>520.37</v>
      </c>
    </row>
    <row r="184" spans="1:7" x14ac:dyDescent="0.25">
      <c r="A184" t="s">
        <v>40</v>
      </c>
      <c r="B184" t="s">
        <v>635</v>
      </c>
      <c r="C184" t="s">
        <v>627</v>
      </c>
      <c r="D184" t="s">
        <v>868</v>
      </c>
      <c r="F184">
        <v>892</v>
      </c>
      <c r="G184">
        <v>0</v>
      </c>
    </row>
    <row r="185" spans="1:7" x14ac:dyDescent="0.25">
      <c r="A185" t="s">
        <v>94</v>
      </c>
      <c r="B185" t="s">
        <v>638</v>
      </c>
      <c r="C185" t="s">
        <v>627</v>
      </c>
      <c r="D185" t="s">
        <v>800</v>
      </c>
      <c r="F185">
        <v>720</v>
      </c>
      <c r="G185" s="718">
        <v>1541.39</v>
      </c>
    </row>
    <row r="186" spans="1:7" x14ac:dyDescent="0.25">
      <c r="A186" t="s">
        <v>94</v>
      </c>
      <c r="B186" t="s">
        <v>638</v>
      </c>
      <c r="C186" t="s">
        <v>627</v>
      </c>
      <c r="D186" t="s">
        <v>629</v>
      </c>
      <c r="F186">
        <v>714</v>
      </c>
      <c r="G186">
        <v>355.95</v>
      </c>
    </row>
    <row r="187" spans="1:7" x14ac:dyDescent="0.25">
      <c r="A187" t="s">
        <v>94</v>
      </c>
      <c r="B187" t="s">
        <v>638</v>
      </c>
      <c r="C187" t="s">
        <v>627</v>
      </c>
      <c r="D187" t="s">
        <v>802</v>
      </c>
      <c r="F187">
        <v>725</v>
      </c>
      <c r="G187" s="718">
        <v>6909.14</v>
      </c>
    </row>
    <row r="188" spans="1:7" x14ac:dyDescent="0.25">
      <c r="A188" t="s">
        <v>438</v>
      </c>
      <c r="B188" t="s">
        <v>642</v>
      </c>
      <c r="C188" t="s">
        <v>627</v>
      </c>
      <c r="D188" t="s">
        <v>633</v>
      </c>
      <c r="F188">
        <v>12424</v>
      </c>
      <c r="G188">
        <v>0</v>
      </c>
    </row>
    <row r="189" spans="1:7" x14ac:dyDescent="0.25">
      <c r="A189" t="s">
        <v>438</v>
      </c>
      <c r="B189" t="s">
        <v>642</v>
      </c>
      <c r="C189" t="s">
        <v>627</v>
      </c>
      <c r="D189" t="s">
        <v>866</v>
      </c>
      <c r="F189">
        <v>12426</v>
      </c>
      <c r="G189">
        <v>0</v>
      </c>
    </row>
    <row r="190" spans="1:7" x14ac:dyDescent="0.25">
      <c r="A190" t="s">
        <v>438</v>
      </c>
      <c r="B190" t="s">
        <v>642</v>
      </c>
      <c r="C190" t="s">
        <v>627</v>
      </c>
      <c r="D190" t="s">
        <v>798</v>
      </c>
      <c r="F190">
        <v>12430</v>
      </c>
      <c r="G190">
        <v>0</v>
      </c>
    </row>
    <row r="191" spans="1:7" x14ac:dyDescent="0.25">
      <c r="A191" t="s">
        <v>438</v>
      </c>
      <c r="B191" t="s">
        <v>642</v>
      </c>
      <c r="C191" t="s">
        <v>627</v>
      </c>
      <c r="D191" t="s">
        <v>867</v>
      </c>
      <c r="F191">
        <v>12432</v>
      </c>
      <c r="G191">
        <v>0</v>
      </c>
    </row>
    <row r="192" spans="1:7" x14ac:dyDescent="0.25">
      <c r="A192" t="s">
        <v>438</v>
      </c>
      <c r="B192" t="s">
        <v>642</v>
      </c>
      <c r="C192" t="s">
        <v>627</v>
      </c>
      <c r="D192" t="s">
        <v>868</v>
      </c>
      <c r="F192">
        <v>12433</v>
      </c>
      <c r="G192">
        <v>0</v>
      </c>
    </row>
    <row r="193" spans="1:7" x14ac:dyDescent="0.25">
      <c r="A193" t="s">
        <v>37</v>
      </c>
      <c r="B193" t="s">
        <v>647</v>
      </c>
      <c r="C193" t="s">
        <v>627</v>
      </c>
      <c r="D193" t="s">
        <v>866</v>
      </c>
      <c r="F193">
        <v>745</v>
      </c>
      <c r="G193">
        <v>407.99</v>
      </c>
    </row>
    <row r="194" spans="1:7" x14ac:dyDescent="0.25">
      <c r="A194" t="s">
        <v>37</v>
      </c>
      <c r="B194" t="s">
        <v>647</v>
      </c>
      <c r="C194" t="s">
        <v>627</v>
      </c>
      <c r="D194" t="s">
        <v>628</v>
      </c>
      <c r="F194">
        <v>750</v>
      </c>
      <c r="G194" s="718">
        <v>5991.03</v>
      </c>
    </row>
    <row r="195" spans="1:7" x14ac:dyDescent="0.25">
      <c r="A195" t="s">
        <v>37</v>
      </c>
      <c r="B195" t="s">
        <v>647</v>
      </c>
      <c r="C195" t="s">
        <v>627</v>
      </c>
      <c r="D195" t="s">
        <v>863</v>
      </c>
      <c r="F195">
        <v>755</v>
      </c>
      <c r="G195">
        <v>520.37</v>
      </c>
    </row>
    <row r="196" spans="1:7" x14ac:dyDescent="0.25">
      <c r="A196" t="s">
        <v>132</v>
      </c>
      <c r="B196" t="s">
        <v>650</v>
      </c>
      <c r="C196" t="s">
        <v>627</v>
      </c>
      <c r="D196" t="s">
        <v>870</v>
      </c>
      <c r="F196">
        <v>760</v>
      </c>
      <c r="G196">
        <v>0</v>
      </c>
    </row>
    <row r="197" spans="1:7" x14ac:dyDescent="0.25">
      <c r="A197" t="s">
        <v>132</v>
      </c>
      <c r="B197" t="s">
        <v>650</v>
      </c>
      <c r="C197" t="s">
        <v>627</v>
      </c>
      <c r="D197" t="s">
        <v>864</v>
      </c>
      <c r="F197">
        <v>761</v>
      </c>
      <c r="G197">
        <v>0</v>
      </c>
    </row>
    <row r="198" spans="1:7" x14ac:dyDescent="0.25">
      <c r="A198" t="s">
        <v>71</v>
      </c>
      <c r="B198" t="s">
        <v>649</v>
      </c>
      <c r="C198" t="s">
        <v>627</v>
      </c>
      <c r="D198" t="s">
        <v>3</v>
      </c>
      <c r="F198">
        <v>810</v>
      </c>
      <c r="G198">
        <v>889.89</v>
      </c>
    </row>
    <row r="199" spans="1:7" x14ac:dyDescent="0.25">
      <c r="A199" t="s">
        <v>200</v>
      </c>
      <c r="B199" t="s">
        <v>648</v>
      </c>
      <c r="C199" t="s">
        <v>627</v>
      </c>
      <c r="D199" t="s">
        <v>868</v>
      </c>
      <c r="F199">
        <v>962</v>
      </c>
      <c r="G199">
        <v>0</v>
      </c>
    </row>
    <row r="200" spans="1:7" x14ac:dyDescent="0.25">
      <c r="A200" t="s">
        <v>490</v>
      </c>
      <c r="B200" t="s">
        <v>652</v>
      </c>
      <c r="C200" t="s">
        <v>627</v>
      </c>
      <c r="D200" t="s">
        <v>864</v>
      </c>
      <c r="F200">
        <v>817</v>
      </c>
      <c r="G200">
        <v>200</v>
      </c>
    </row>
    <row r="201" spans="1:7" x14ac:dyDescent="0.25">
      <c r="A201" t="s">
        <v>80</v>
      </c>
      <c r="B201" t="s">
        <v>653</v>
      </c>
      <c r="C201" t="s">
        <v>627</v>
      </c>
      <c r="D201" t="s">
        <v>800</v>
      </c>
      <c r="F201">
        <v>776</v>
      </c>
      <c r="G201" s="718">
        <v>1013.89</v>
      </c>
    </row>
    <row r="202" spans="1:7" x14ac:dyDescent="0.25">
      <c r="A202" t="s">
        <v>80</v>
      </c>
      <c r="B202" t="s">
        <v>653</v>
      </c>
      <c r="C202" t="s">
        <v>627</v>
      </c>
      <c r="D202" t="s">
        <v>798</v>
      </c>
      <c r="F202">
        <v>777</v>
      </c>
      <c r="G202">
        <v>210.97</v>
      </c>
    </row>
    <row r="203" spans="1:7" x14ac:dyDescent="0.25">
      <c r="A203" t="s">
        <v>260</v>
      </c>
      <c r="B203" t="s">
        <v>654</v>
      </c>
      <c r="C203" t="s">
        <v>627</v>
      </c>
      <c r="D203" t="s">
        <v>803</v>
      </c>
      <c r="F203">
        <v>13242</v>
      </c>
      <c r="G203">
        <v>400</v>
      </c>
    </row>
    <row r="204" spans="1:7" x14ac:dyDescent="0.25">
      <c r="A204" t="s">
        <v>260</v>
      </c>
      <c r="B204" t="s">
        <v>654</v>
      </c>
      <c r="C204" t="s">
        <v>627</v>
      </c>
      <c r="D204" t="s">
        <v>3</v>
      </c>
      <c r="F204">
        <v>852</v>
      </c>
      <c r="G204">
        <v>0.01</v>
      </c>
    </row>
    <row r="205" spans="1:7" x14ac:dyDescent="0.25">
      <c r="A205" t="s">
        <v>499</v>
      </c>
      <c r="B205" t="s">
        <v>871</v>
      </c>
      <c r="C205" t="s">
        <v>627</v>
      </c>
      <c r="D205" t="s">
        <v>628</v>
      </c>
      <c r="F205">
        <v>974</v>
      </c>
      <c r="G205">
        <v>100</v>
      </c>
    </row>
    <row r="206" spans="1:7" x14ac:dyDescent="0.25">
      <c r="A206" t="s">
        <v>23</v>
      </c>
      <c r="B206" t="s">
        <v>626</v>
      </c>
      <c r="C206" t="s">
        <v>627</v>
      </c>
      <c r="D206" t="s">
        <v>633</v>
      </c>
      <c r="F206">
        <v>799</v>
      </c>
      <c r="G206">
        <v>222.3</v>
      </c>
    </row>
    <row r="207" spans="1:7" x14ac:dyDescent="0.25">
      <c r="A207" t="s">
        <v>23</v>
      </c>
      <c r="B207" t="s">
        <v>626</v>
      </c>
      <c r="C207" t="s">
        <v>627</v>
      </c>
      <c r="D207" t="s">
        <v>3</v>
      </c>
      <c r="F207">
        <v>628</v>
      </c>
      <c r="G207">
        <v>0</v>
      </c>
    </row>
    <row r="208" spans="1:7" x14ac:dyDescent="0.25">
      <c r="A208" t="s">
        <v>23</v>
      </c>
      <c r="B208" t="s">
        <v>626</v>
      </c>
      <c r="C208" t="s">
        <v>627</v>
      </c>
      <c r="D208" t="s">
        <v>867</v>
      </c>
      <c r="F208">
        <v>625</v>
      </c>
      <c r="G208">
        <v>0</v>
      </c>
    </row>
    <row r="209" spans="1:7" x14ac:dyDescent="0.25">
      <c r="A209" t="s">
        <v>23</v>
      </c>
      <c r="B209" t="s">
        <v>626</v>
      </c>
      <c r="C209" t="s">
        <v>627</v>
      </c>
      <c r="D209" t="s">
        <v>802</v>
      </c>
      <c r="F209">
        <v>627</v>
      </c>
      <c r="G209">
        <v>0</v>
      </c>
    </row>
    <row r="210" spans="1:7" x14ac:dyDescent="0.25">
      <c r="A210" t="s">
        <v>49</v>
      </c>
      <c r="B210" t="s">
        <v>641</v>
      </c>
      <c r="C210" t="s">
        <v>627</v>
      </c>
      <c r="D210" t="s">
        <v>633</v>
      </c>
      <c r="F210">
        <v>11731</v>
      </c>
      <c r="G210">
        <v>0</v>
      </c>
    </row>
    <row r="211" spans="1:7" x14ac:dyDescent="0.25">
      <c r="A211" t="s">
        <v>49</v>
      </c>
      <c r="B211" t="s">
        <v>641</v>
      </c>
      <c r="C211" t="s">
        <v>627</v>
      </c>
      <c r="D211" t="s">
        <v>863</v>
      </c>
      <c r="F211">
        <v>11743</v>
      </c>
      <c r="G211">
        <v>520.37</v>
      </c>
    </row>
    <row r="212" spans="1:7" x14ac:dyDescent="0.25">
      <c r="A212" t="s">
        <v>49</v>
      </c>
      <c r="B212" t="s">
        <v>641</v>
      </c>
      <c r="C212" t="s">
        <v>627</v>
      </c>
      <c r="D212" t="s">
        <v>867</v>
      </c>
      <c r="F212">
        <v>11739</v>
      </c>
      <c r="G212">
        <v>0</v>
      </c>
    </row>
    <row r="213" spans="1:7" x14ac:dyDescent="0.25">
      <c r="A213" t="s">
        <v>40</v>
      </c>
      <c r="B213" t="s">
        <v>635</v>
      </c>
      <c r="C213" t="s">
        <v>627</v>
      </c>
      <c r="D213" t="s">
        <v>866</v>
      </c>
      <c r="F213">
        <v>885</v>
      </c>
      <c r="G213">
        <v>50</v>
      </c>
    </row>
    <row r="214" spans="1:7" x14ac:dyDescent="0.25">
      <c r="A214" t="s">
        <v>271</v>
      </c>
      <c r="B214" t="s">
        <v>646</v>
      </c>
      <c r="C214" t="s">
        <v>627</v>
      </c>
      <c r="D214" t="s">
        <v>870</v>
      </c>
      <c r="F214">
        <v>11981</v>
      </c>
      <c r="G214">
        <v>0</v>
      </c>
    </row>
    <row r="215" spans="1:7" x14ac:dyDescent="0.25">
      <c r="A215" t="s">
        <v>271</v>
      </c>
      <c r="B215" t="s">
        <v>646</v>
      </c>
      <c r="C215" t="s">
        <v>627</v>
      </c>
      <c r="D215" t="s">
        <v>869</v>
      </c>
      <c r="F215">
        <v>13103</v>
      </c>
      <c r="G215">
        <v>0</v>
      </c>
    </row>
    <row r="216" spans="1:7" x14ac:dyDescent="0.25">
      <c r="A216" t="s">
        <v>271</v>
      </c>
      <c r="B216" t="s">
        <v>646</v>
      </c>
      <c r="C216" t="s">
        <v>627</v>
      </c>
      <c r="D216" t="s">
        <v>3</v>
      </c>
      <c r="F216">
        <v>11989</v>
      </c>
      <c r="G216">
        <v>5.86</v>
      </c>
    </row>
    <row r="217" spans="1:7" x14ac:dyDescent="0.25">
      <c r="A217" t="s">
        <v>271</v>
      </c>
      <c r="B217" t="s">
        <v>646</v>
      </c>
      <c r="C217" t="s">
        <v>627</v>
      </c>
      <c r="D217" t="s">
        <v>863</v>
      </c>
      <c r="F217">
        <v>11990</v>
      </c>
      <c r="G217">
        <v>520.37</v>
      </c>
    </row>
    <row r="218" spans="1:7" x14ac:dyDescent="0.25">
      <c r="A218" t="s">
        <v>94</v>
      </c>
      <c r="B218" t="s">
        <v>638</v>
      </c>
      <c r="C218" t="s">
        <v>627</v>
      </c>
      <c r="D218" t="s">
        <v>869</v>
      </c>
      <c r="F218">
        <v>13104</v>
      </c>
      <c r="G218" s="718">
        <v>13070.16</v>
      </c>
    </row>
    <row r="219" spans="1:7" x14ac:dyDescent="0.25">
      <c r="A219" t="s">
        <v>94</v>
      </c>
      <c r="B219" t="s">
        <v>638</v>
      </c>
      <c r="C219" t="s">
        <v>627</v>
      </c>
      <c r="D219" t="s">
        <v>868</v>
      </c>
      <c r="F219">
        <v>724</v>
      </c>
      <c r="G219">
        <v>0</v>
      </c>
    </row>
    <row r="220" spans="1:7" x14ac:dyDescent="0.25">
      <c r="A220" t="s">
        <v>91</v>
      </c>
      <c r="B220" t="s">
        <v>644</v>
      </c>
      <c r="C220" t="s">
        <v>627</v>
      </c>
      <c r="D220" t="s">
        <v>865</v>
      </c>
      <c r="F220">
        <v>786</v>
      </c>
      <c r="G220">
        <v>0</v>
      </c>
    </row>
    <row r="221" spans="1:7" x14ac:dyDescent="0.25">
      <c r="A221" t="s">
        <v>91</v>
      </c>
      <c r="B221" t="s">
        <v>644</v>
      </c>
      <c r="C221" t="s">
        <v>627</v>
      </c>
      <c r="D221" t="s">
        <v>629</v>
      </c>
      <c r="F221">
        <v>784</v>
      </c>
      <c r="G221" s="718">
        <v>1471.56</v>
      </c>
    </row>
    <row r="222" spans="1:7" x14ac:dyDescent="0.25">
      <c r="A222" t="s">
        <v>91</v>
      </c>
      <c r="B222" t="s">
        <v>644</v>
      </c>
      <c r="C222" t="s">
        <v>627</v>
      </c>
      <c r="D222" t="s">
        <v>868</v>
      </c>
      <c r="F222">
        <v>794</v>
      </c>
      <c r="G222">
        <v>0</v>
      </c>
    </row>
    <row r="223" spans="1:7" x14ac:dyDescent="0.25">
      <c r="A223" t="s">
        <v>91</v>
      </c>
      <c r="B223" t="s">
        <v>644</v>
      </c>
      <c r="C223" t="s">
        <v>627</v>
      </c>
      <c r="D223" t="s">
        <v>802</v>
      </c>
      <c r="F223">
        <v>795</v>
      </c>
      <c r="G223" s="718">
        <v>5501</v>
      </c>
    </row>
    <row r="224" spans="1:7" x14ac:dyDescent="0.25">
      <c r="A224" t="s">
        <v>229</v>
      </c>
      <c r="B224" t="s">
        <v>645</v>
      </c>
      <c r="C224" t="s">
        <v>627</v>
      </c>
      <c r="D224" t="s">
        <v>869</v>
      </c>
      <c r="F224">
        <v>13127</v>
      </c>
      <c r="G224" s="718">
        <v>11877.59</v>
      </c>
    </row>
    <row r="225" spans="1:7" x14ac:dyDescent="0.25">
      <c r="A225" t="s">
        <v>229</v>
      </c>
      <c r="B225" t="s">
        <v>645</v>
      </c>
      <c r="C225" t="s">
        <v>627</v>
      </c>
      <c r="D225" t="s">
        <v>628</v>
      </c>
      <c r="F225">
        <v>638</v>
      </c>
      <c r="G225" s="718">
        <v>5612.04</v>
      </c>
    </row>
    <row r="226" spans="1:7" x14ac:dyDescent="0.25">
      <c r="A226" t="s">
        <v>229</v>
      </c>
      <c r="B226" t="s">
        <v>645</v>
      </c>
      <c r="C226" t="s">
        <v>627</v>
      </c>
      <c r="D226" t="s">
        <v>629</v>
      </c>
      <c r="F226">
        <v>630</v>
      </c>
      <c r="G226" s="718">
        <v>2525.48</v>
      </c>
    </row>
    <row r="227" spans="1:7" x14ac:dyDescent="0.25">
      <c r="A227" t="s">
        <v>132</v>
      </c>
      <c r="B227" t="s">
        <v>650</v>
      </c>
      <c r="C227" t="s">
        <v>627</v>
      </c>
      <c r="D227" t="s">
        <v>865</v>
      </c>
      <c r="F227">
        <v>758</v>
      </c>
      <c r="G227">
        <v>0</v>
      </c>
    </row>
    <row r="228" spans="1:7" x14ac:dyDescent="0.25">
      <c r="A228" t="s">
        <v>71</v>
      </c>
      <c r="B228" t="s">
        <v>649</v>
      </c>
      <c r="C228" t="s">
        <v>627</v>
      </c>
      <c r="D228" t="s">
        <v>863</v>
      </c>
      <c r="F228">
        <v>811</v>
      </c>
      <c r="G228" s="718">
        <v>1235.8800000000001</v>
      </c>
    </row>
    <row r="229" spans="1:7" x14ac:dyDescent="0.25">
      <c r="A229" t="s">
        <v>200</v>
      </c>
      <c r="B229" t="s">
        <v>648</v>
      </c>
      <c r="C229" t="s">
        <v>627</v>
      </c>
      <c r="D229" t="s">
        <v>867</v>
      </c>
      <c r="F229">
        <v>961</v>
      </c>
      <c r="G229">
        <v>0</v>
      </c>
    </row>
    <row r="230" spans="1:7" x14ac:dyDescent="0.25">
      <c r="A230" t="s">
        <v>490</v>
      </c>
      <c r="B230" t="s">
        <v>652</v>
      </c>
      <c r="C230" t="s">
        <v>627</v>
      </c>
      <c r="D230" t="s">
        <v>800</v>
      </c>
      <c r="F230">
        <v>818</v>
      </c>
      <c r="G230">
        <v>0</v>
      </c>
    </row>
    <row r="231" spans="1:7" x14ac:dyDescent="0.25">
      <c r="A231" t="s">
        <v>490</v>
      </c>
      <c r="B231" t="s">
        <v>652</v>
      </c>
      <c r="C231" t="s">
        <v>627</v>
      </c>
      <c r="D231" t="s">
        <v>798</v>
      </c>
      <c r="F231">
        <v>819</v>
      </c>
      <c r="G231" s="718">
        <v>1596.92</v>
      </c>
    </row>
    <row r="232" spans="1:7" x14ac:dyDescent="0.25">
      <c r="A232" t="s">
        <v>490</v>
      </c>
      <c r="B232" t="s">
        <v>652</v>
      </c>
      <c r="C232" t="s">
        <v>627</v>
      </c>
      <c r="D232" t="s">
        <v>868</v>
      </c>
      <c r="F232">
        <v>822</v>
      </c>
      <c r="G232">
        <v>100</v>
      </c>
    </row>
    <row r="233" spans="1:7" x14ac:dyDescent="0.25">
      <c r="A233" t="s">
        <v>80</v>
      </c>
      <c r="B233" t="s">
        <v>653</v>
      </c>
      <c r="C233" t="s">
        <v>627</v>
      </c>
      <c r="D233" t="s">
        <v>863</v>
      </c>
      <c r="F233">
        <v>783</v>
      </c>
      <c r="G233">
        <v>520.37</v>
      </c>
    </row>
    <row r="234" spans="1:7" x14ac:dyDescent="0.25">
      <c r="A234" t="s">
        <v>260</v>
      </c>
      <c r="B234" t="s">
        <v>654</v>
      </c>
      <c r="C234" t="s">
        <v>627</v>
      </c>
      <c r="D234" t="s">
        <v>633</v>
      </c>
      <c r="F234">
        <v>841</v>
      </c>
      <c r="G234">
        <v>0</v>
      </c>
    </row>
    <row r="235" spans="1:7" x14ac:dyDescent="0.25">
      <c r="A235" t="s">
        <v>260</v>
      </c>
      <c r="B235" t="s">
        <v>654</v>
      </c>
      <c r="C235" t="s">
        <v>627</v>
      </c>
      <c r="D235" t="s">
        <v>869</v>
      </c>
      <c r="F235">
        <v>13054</v>
      </c>
      <c r="G235" s="718">
        <v>3300.01</v>
      </c>
    </row>
    <row r="236" spans="1:7" x14ac:dyDescent="0.25">
      <c r="A236" t="s">
        <v>260</v>
      </c>
      <c r="B236" t="s">
        <v>654</v>
      </c>
      <c r="C236" t="s">
        <v>627</v>
      </c>
      <c r="D236" t="s">
        <v>863</v>
      </c>
      <c r="F236">
        <v>853</v>
      </c>
      <c r="G236">
        <v>520.37</v>
      </c>
    </row>
    <row r="237" spans="1:7" x14ac:dyDescent="0.25">
      <c r="A237" t="s">
        <v>499</v>
      </c>
      <c r="B237" t="s">
        <v>871</v>
      </c>
      <c r="C237" t="s">
        <v>627</v>
      </c>
      <c r="D237" t="s">
        <v>865</v>
      </c>
      <c r="F237">
        <v>968</v>
      </c>
      <c r="G237">
        <v>100</v>
      </c>
    </row>
    <row r="238" spans="1:7" x14ac:dyDescent="0.25">
      <c r="A238" t="s">
        <v>499</v>
      </c>
      <c r="B238" t="s">
        <v>871</v>
      </c>
      <c r="C238" t="s">
        <v>627</v>
      </c>
      <c r="D238" t="s">
        <v>802</v>
      </c>
      <c r="F238">
        <v>977</v>
      </c>
      <c r="G238" s="718">
        <v>1646.42</v>
      </c>
    </row>
    <row r="239" spans="1:7" x14ac:dyDescent="0.25">
      <c r="A239" t="s">
        <v>52</v>
      </c>
      <c r="B239" t="s">
        <v>632</v>
      </c>
      <c r="C239" t="s">
        <v>627</v>
      </c>
      <c r="D239" t="s">
        <v>3</v>
      </c>
      <c r="F239">
        <v>740</v>
      </c>
      <c r="G239" s="718">
        <v>2568.91</v>
      </c>
    </row>
    <row r="240" spans="1:7" x14ac:dyDescent="0.25">
      <c r="A240" t="s">
        <v>52</v>
      </c>
      <c r="B240" t="s">
        <v>632</v>
      </c>
      <c r="C240" t="s">
        <v>627</v>
      </c>
      <c r="D240" t="s">
        <v>867</v>
      </c>
      <c r="F240">
        <v>737</v>
      </c>
      <c r="G240">
        <v>100</v>
      </c>
    </row>
    <row r="241" spans="1:7" x14ac:dyDescent="0.25">
      <c r="A241" t="s">
        <v>34</v>
      </c>
      <c r="B241" t="s">
        <v>637</v>
      </c>
      <c r="C241" t="s">
        <v>627</v>
      </c>
      <c r="D241" t="s">
        <v>865</v>
      </c>
      <c r="F241">
        <v>870</v>
      </c>
      <c r="G241">
        <v>400</v>
      </c>
    </row>
    <row r="242" spans="1:7" x14ac:dyDescent="0.25">
      <c r="A242" t="s">
        <v>34</v>
      </c>
      <c r="B242" t="s">
        <v>637</v>
      </c>
      <c r="C242" t="s">
        <v>627</v>
      </c>
      <c r="D242" t="s">
        <v>869</v>
      </c>
      <c r="F242">
        <v>13097</v>
      </c>
      <c r="G242" s="718">
        <v>5924.04</v>
      </c>
    </row>
    <row r="243" spans="1:7" x14ac:dyDescent="0.25">
      <c r="A243" t="s">
        <v>34</v>
      </c>
      <c r="B243" t="s">
        <v>637</v>
      </c>
      <c r="C243" t="s">
        <v>627</v>
      </c>
      <c r="D243" t="s">
        <v>629</v>
      </c>
      <c r="F243">
        <v>868</v>
      </c>
      <c r="G243" s="718">
        <v>1104.03</v>
      </c>
    </row>
    <row r="244" spans="1:7" x14ac:dyDescent="0.25">
      <c r="A244" t="s">
        <v>34</v>
      </c>
      <c r="B244" t="s">
        <v>637</v>
      </c>
      <c r="C244" t="s">
        <v>627</v>
      </c>
      <c r="D244" t="s">
        <v>802</v>
      </c>
      <c r="F244">
        <v>879</v>
      </c>
      <c r="G244" s="718">
        <v>11310.97</v>
      </c>
    </row>
    <row r="245" spans="1:7" x14ac:dyDescent="0.25">
      <c r="A245" t="s">
        <v>49</v>
      </c>
      <c r="B245" t="s">
        <v>641</v>
      </c>
      <c r="C245" t="s">
        <v>627</v>
      </c>
      <c r="D245" t="s">
        <v>865</v>
      </c>
      <c r="F245">
        <v>11732</v>
      </c>
      <c r="G245">
        <v>0</v>
      </c>
    </row>
    <row r="246" spans="1:7" x14ac:dyDescent="0.25">
      <c r="A246" t="s">
        <v>49</v>
      </c>
      <c r="B246" t="s">
        <v>641</v>
      </c>
      <c r="C246" t="s">
        <v>627</v>
      </c>
      <c r="D246" t="s">
        <v>870</v>
      </c>
      <c r="F246">
        <v>11734</v>
      </c>
      <c r="G246">
        <v>0</v>
      </c>
    </row>
    <row r="247" spans="1:7" x14ac:dyDescent="0.25">
      <c r="A247" t="s">
        <v>271</v>
      </c>
      <c r="B247" t="s">
        <v>646</v>
      </c>
      <c r="C247" t="s">
        <v>627</v>
      </c>
      <c r="D247" t="s">
        <v>633</v>
      </c>
      <c r="F247">
        <v>11978</v>
      </c>
      <c r="G247">
        <v>0</v>
      </c>
    </row>
    <row r="248" spans="1:7" x14ac:dyDescent="0.25">
      <c r="A248" t="s">
        <v>94</v>
      </c>
      <c r="B248" t="s">
        <v>638</v>
      </c>
      <c r="C248" t="s">
        <v>627</v>
      </c>
      <c r="D248" t="s">
        <v>870</v>
      </c>
      <c r="F248">
        <v>718</v>
      </c>
      <c r="G248">
        <v>0</v>
      </c>
    </row>
    <row r="249" spans="1:7" x14ac:dyDescent="0.25">
      <c r="A249" t="s">
        <v>94</v>
      </c>
      <c r="B249" t="s">
        <v>638</v>
      </c>
      <c r="C249" t="s">
        <v>627</v>
      </c>
      <c r="D249" t="s">
        <v>864</v>
      </c>
      <c r="F249">
        <v>719</v>
      </c>
      <c r="G249">
        <v>0</v>
      </c>
    </row>
    <row r="250" spans="1:7" x14ac:dyDescent="0.25">
      <c r="A250" t="s">
        <v>94</v>
      </c>
      <c r="B250" t="s">
        <v>638</v>
      </c>
      <c r="C250" t="s">
        <v>627</v>
      </c>
      <c r="D250" t="s">
        <v>867</v>
      </c>
      <c r="F250">
        <v>723</v>
      </c>
      <c r="G250">
        <v>0</v>
      </c>
    </row>
    <row r="251" spans="1:7" x14ac:dyDescent="0.25">
      <c r="A251" t="s">
        <v>91</v>
      </c>
      <c r="B251" t="s">
        <v>644</v>
      </c>
      <c r="C251" t="s">
        <v>627</v>
      </c>
      <c r="D251" t="s">
        <v>800</v>
      </c>
      <c r="F251">
        <v>790</v>
      </c>
      <c r="G251">
        <v>400</v>
      </c>
    </row>
    <row r="252" spans="1:7" x14ac:dyDescent="0.25">
      <c r="A252" t="s">
        <v>229</v>
      </c>
      <c r="B252" t="s">
        <v>645</v>
      </c>
      <c r="C252" t="s">
        <v>627</v>
      </c>
      <c r="D252" t="s">
        <v>864</v>
      </c>
      <c r="F252">
        <v>635</v>
      </c>
      <c r="G252">
        <v>0</v>
      </c>
    </row>
    <row r="253" spans="1:7" x14ac:dyDescent="0.25">
      <c r="A253" t="s">
        <v>229</v>
      </c>
      <c r="B253" t="s">
        <v>645</v>
      </c>
      <c r="C253" t="s">
        <v>627</v>
      </c>
      <c r="D253" t="s">
        <v>803</v>
      </c>
      <c r="F253">
        <v>13338</v>
      </c>
      <c r="G253">
        <v>0.08</v>
      </c>
    </row>
    <row r="254" spans="1:7" x14ac:dyDescent="0.25">
      <c r="A254" t="s">
        <v>229</v>
      </c>
      <c r="B254" t="s">
        <v>645</v>
      </c>
      <c r="C254" t="s">
        <v>627</v>
      </c>
      <c r="D254" t="s">
        <v>863</v>
      </c>
      <c r="F254">
        <v>643</v>
      </c>
      <c r="G254">
        <v>520.37</v>
      </c>
    </row>
    <row r="255" spans="1:7" x14ac:dyDescent="0.25">
      <c r="A255" t="s">
        <v>438</v>
      </c>
      <c r="B255" t="s">
        <v>642</v>
      </c>
      <c r="C255" t="s">
        <v>627</v>
      </c>
      <c r="D255" t="s">
        <v>629</v>
      </c>
      <c r="F255">
        <v>12423</v>
      </c>
      <c r="G255">
        <v>27.85</v>
      </c>
    </row>
    <row r="256" spans="1:7" x14ac:dyDescent="0.25">
      <c r="A256" t="s">
        <v>438</v>
      </c>
      <c r="B256" t="s">
        <v>642</v>
      </c>
      <c r="C256" t="s">
        <v>627</v>
      </c>
      <c r="D256" t="s">
        <v>863</v>
      </c>
      <c r="F256">
        <v>12436</v>
      </c>
      <c r="G256">
        <v>520.36</v>
      </c>
    </row>
    <row r="257" spans="1:7" x14ac:dyDescent="0.25">
      <c r="A257" t="s">
        <v>438</v>
      </c>
      <c r="B257" t="s">
        <v>642</v>
      </c>
      <c r="C257" t="s">
        <v>627</v>
      </c>
      <c r="D257" t="s">
        <v>802</v>
      </c>
      <c r="F257">
        <v>12434</v>
      </c>
      <c r="G257">
        <v>584</v>
      </c>
    </row>
    <row r="258" spans="1:7" x14ac:dyDescent="0.25">
      <c r="A258" t="s">
        <v>37</v>
      </c>
      <c r="B258" t="s">
        <v>647</v>
      </c>
      <c r="C258" t="s">
        <v>627</v>
      </c>
      <c r="D258" t="s">
        <v>865</v>
      </c>
      <c r="F258">
        <v>744</v>
      </c>
      <c r="G258">
        <v>0</v>
      </c>
    </row>
    <row r="259" spans="1:7" x14ac:dyDescent="0.25">
      <c r="A259" t="s">
        <v>132</v>
      </c>
      <c r="B259" t="s">
        <v>650</v>
      </c>
      <c r="C259" t="s">
        <v>627</v>
      </c>
      <c r="D259" t="s">
        <v>798</v>
      </c>
      <c r="F259">
        <v>763</v>
      </c>
      <c r="G259">
        <v>0</v>
      </c>
    </row>
    <row r="260" spans="1:7" x14ac:dyDescent="0.25">
      <c r="A260" t="s">
        <v>132</v>
      </c>
      <c r="B260" t="s">
        <v>650</v>
      </c>
      <c r="C260" t="s">
        <v>627</v>
      </c>
      <c r="D260" t="s">
        <v>869</v>
      </c>
      <c r="F260">
        <v>13034</v>
      </c>
      <c r="G260" s="718">
        <v>7324.8</v>
      </c>
    </row>
    <row r="261" spans="1:7" x14ac:dyDescent="0.25">
      <c r="A261" t="s">
        <v>490</v>
      </c>
      <c r="B261" t="s">
        <v>652</v>
      </c>
      <c r="C261" t="s">
        <v>627</v>
      </c>
      <c r="D261" t="s">
        <v>867</v>
      </c>
      <c r="F261">
        <v>821</v>
      </c>
      <c r="G261">
        <v>100</v>
      </c>
    </row>
    <row r="262" spans="1:7" x14ac:dyDescent="0.25">
      <c r="A262" t="s">
        <v>490</v>
      </c>
      <c r="B262" t="s">
        <v>652</v>
      </c>
      <c r="C262" t="s">
        <v>627</v>
      </c>
      <c r="D262" t="s">
        <v>802</v>
      </c>
      <c r="F262">
        <v>823</v>
      </c>
      <c r="G262" s="718">
        <v>9435.7999999999993</v>
      </c>
    </row>
    <row r="263" spans="1:7" x14ac:dyDescent="0.25">
      <c r="A263" t="s">
        <v>88</v>
      </c>
      <c r="B263" t="s">
        <v>640</v>
      </c>
      <c r="C263" t="s">
        <v>627</v>
      </c>
      <c r="D263" t="s">
        <v>866</v>
      </c>
      <c r="F263">
        <v>829</v>
      </c>
      <c r="G263" s="718">
        <v>1258</v>
      </c>
    </row>
    <row r="264" spans="1:7" x14ac:dyDescent="0.25">
      <c r="A264" t="s">
        <v>88</v>
      </c>
      <c r="B264" t="s">
        <v>640</v>
      </c>
      <c r="C264" t="s">
        <v>627</v>
      </c>
      <c r="D264" t="s">
        <v>864</v>
      </c>
      <c r="F264">
        <v>831</v>
      </c>
      <c r="G264">
        <v>200</v>
      </c>
    </row>
    <row r="265" spans="1:7" x14ac:dyDescent="0.25">
      <c r="A265" t="s">
        <v>80</v>
      </c>
      <c r="B265" t="s">
        <v>653</v>
      </c>
      <c r="C265" t="s">
        <v>627</v>
      </c>
      <c r="D265" t="s">
        <v>633</v>
      </c>
      <c r="F265">
        <v>771</v>
      </c>
      <c r="G265">
        <v>0</v>
      </c>
    </row>
    <row r="266" spans="1:7" x14ac:dyDescent="0.25">
      <c r="A266" t="s">
        <v>80</v>
      </c>
      <c r="B266" t="s">
        <v>653</v>
      </c>
      <c r="C266" t="s">
        <v>627</v>
      </c>
      <c r="D266" t="s">
        <v>865</v>
      </c>
      <c r="F266">
        <v>772</v>
      </c>
      <c r="G266">
        <v>0</v>
      </c>
    </row>
    <row r="267" spans="1:7" x14ac:dyDescent="0.25">
      <c r="A267" t="s">
        <v>99</v>
      </c>
      <c r="B267" t="s">
        <v>651</v>
      </c>
      <c r="C267" t="s">
        <v>627</v>
      </c>
      <c r="D267" t="s">
        <v>803</v>
      </c>
      <c r="F267">
        <v>13241</v>
      </c>
      <c r="G267">
        <v>0</v>
      </c>
    </row>
    <row r="268" spans="1:7" x14ac:dyDescent="0.25">
      <c r="A268" t="s">
        <v>99</v>
      </c>
      <c r="B268" t="s">
        <v>651</v>
      </c>
      <c r="C268" t="s">
        <v>627</v>
      </c>
      <c r="D268" t="s">
        <v>867</v>
      </c>
      <c r="F268">
        <v>12058</v>
      </c>
      <c r="G268">
        <v>0</v>
      </c>
    </row>
    <row r="269" spans="1:7" x14ac:dyDescent="0.25">
      <c r="A269" t="s">
        <v>99</v>
      </c>
      <c r="B269" t="s">
        <v>651</v>
      </c>
      <c r="C269" t="s">
        <v>627</v>
      </c>
      <c r="D269" t="s">
        <v>802</v>
      </c>
      <c r="F269">
        <v>12060</v>
      </c>
      <c r="G269" s="718">
        <v>1500.01</v>
      </c>
    </row>
    <row r="270" spans="1:7" x14ac:dyDescent="0.25">
      <c r="A270" t="s">
        <v>260</v>
      </c>
      <c r="B270" t="s">
        <v>654</v>
      </c>
      <c r="C270" t="s">
        <v>627</v>
      </c>
      <c r="D270" t="s">
        <v>798</v>
      </c>
      <c r="F270">
        <v>847</v>
      </c>
      <c r="G270">
        <v>903.32</v>
      </c>
    </row>
    <row r="271" spans="1:7" x14ac:dyDescent="0.25">
      <c r="A271" t="s">
        <v>260</v>
      </c>
      <c r="B271" t="s">
        <v>654</v>
      </c>
      <c r="C271" t="s">
        <v>627</v>
      </c>
      <c r="D271" t="s">
        <v>629</v>
      </c>
      <c r="F271">
        <v>840</v>
      </c>
      <c r="G271" s="718">
        <v>5066.79</v>
      </c>
    </row>
    <row r="272" spans="1:7" x14ac:dyDescent="0.25">
      <c r="A272" t="s">
        <v>260</v>
      </c>
      <c r="B272" t="s">
        <v>654</v>
      </c>
      <c r="C272" t="s">
        <v>627</v>
      </c>
      <c r="D272" t="s">
        <v>802</v>
      </c>
      <c r="F272">
        <v>851</v>
      </c>
      <c r="G272">
        <v>318.17</v>
      </c>
    </row>
    <row r="273" spans="1:7" x14ac:dyDescent="0.25">
      <c r="A273" t="s">
        <v>499</v>
      </c>
      <c r="B273" t="s">
        <v>871</v>
      </c>
      <c r="C273" t="s">
        <v>627</v>
      </c>
      <c r="D273" t="s">
        <v>633</v>
      </c>
      <c r="F273">
        <v>967</v>
      </c>
      <c r="G273">
        <v>222.3</v>
      </c>
    </row>
    <row r="274" spans="1:7" x14ac:dyDescent="0.25">
      <c r="A274" t="s">
        <v>499</v>
      </c>
      <c r="B274" t="s">
        <v>871</v>
      </c>
      <c r="C274" t="s">
        <v>627</v>
      </c>
      <c r="D274" t="s">
        <v>629</v>
      </c>
      <c r="F274">
        <v>966</v>
      </c>
      <c r="G274" s="718">
        <v>3376.43</v>
      </c>
    </row>
    <row r="275" spans="1:7" x14ac:dyDescent="0.25">
      <c r="A275" t="s">
        <v>499</v>
      </c>
      <c r="B275" t="s">
        <v>871</v>
      </c>
      <c r="C275" t="s">
        <v>627</v>
      </c>
      <c r="D275" t="s">
        <v>867</v>
      </c>
      <c r="F275">
        <v>975</v>
      </c>
      <c r="G275">
        <v>100</v>
      </c>
    </row>
    <row r="276" spans="1:7" x14ac:dyDescent="0.25">
      <c r="A276" t="s">
        <v>23</v>
      </c>
      <c r="B276" t="s">
        <v>626</v>
      </c>
      <c r="C276" t="s">
        <v>627</v>
      </c>
      <c r="D276" t="s">
        <v>865</v>
      </c>
      <c r="F276">
        <v>800</v>
      </c>
      <c r="G276">
        <v>0</v>
      </c>
    </row>
    <row r="277" spans="1:7" x14ac:dyDescent="0.25">
      <c r="A277" t="s">
        <v>34</v>
      </c>
      <c r="B277" t="s">
        <v>637</v>
      </c>
      <c r="C277" t="s">
        <v>627</v>
      </c>
      <c r="D277" t="s">
        <v>868</v>
      </c>
      <c r="F277">
        <v>878</v>
      </c>
      <c r="G277">
        <v>100</v>
      </c>
    </row>
    <row r="278" spans="1:7" x14ac:dyDescent="0.25">
      <c r="A278" t="s">
        <v>49</v>
      </c>
      <c r="B278" t="s">
        <v>641</v>
      </c>
      <c r="C278" t="s">
        <v>627</v>
      </c>
      <c r="D278" t="s">
        <v>800</v>
      </c>
      <c r="F278">
        <v>11736</v>
      </c>
      <c r="G278">
        <v>0</v>
      </c>
    </row>
    <row r="279" spans="1:7" x14ac:dyDescent="0.25">
      <c r="A279" t="s">
        <v>40</v>
      </c>
      <c r="B279" t="s">
        <v>635</v>
      </c>
      <c r="C279" t="s">
        <v>627</v>
      </c>
      <c r="D279" t="s">
        <v>629</v>
      </c>
      <c r="F279">
        <v>882</v>
      </c>
      <c r="G279">
        <v>426.17</v>
      </c>
    </row>
    <row r="280" spans="1:7" x14ac:dyDescent="0.25">
      <c r="A280" t="s">
        <v>271</v>
      </c>
      <c r="B280" t="s">
        <v>646</v>
      </c>
      <c r="C280" t="s">
        <v>627</v>
      </c>
      <c r="D280" t="s">
        <v>803</v>
      </c>
      <c r="F280">
        <v>13314</v>
      </c>
      <c r="G280">
        <v>0</v>
      </c>
    </row>
    <row r="281" spans="1:7" x14ac:dyDescent="0.25">
      <c r="A281" t="s">
        <v>271</v>
      </c>
      <c r="B281" t="s">
        <v>646</v>
      </c>
      <c r="C281" t="s">
        <v>627</v>
      </c>
      <c r="D281" t="s">
        <v>800</v>
      </c>
      <c r="F281">
        <v>11983</v>
      </c>
      <c r="G281">
        <v>870.32</v>
      </c>
    </row>
    <row r="282" spans="1:7" x14ac:dyDescent="0.25">
      <c r="A282" t="s">
        <v>94</v>
      </c>
      <c r="B282" t="s">
        <v>638</v>
      </c>
      <c r="C282" t="s">
        <v>627</v>
      </c>
      <c r="D282" t="s">
        <v>798</v>
      </c>
      <c r="F282">
        <v>721</v>
      </c>
      <c r="G282" s="718">
        <v>2384.71</v>
      </c>
    </row>
    <row r="283" spans="1:7" x14ac:dyDescent="0.25">
      <c r="A283" t="s">
        <v>91</v>
      </c>
      <c r="B283" t="s">
        <v>644</v>
      </c>
      <c r="C283" t="s">
        <v>627</v>
      </c>
      <c r="D283" t="s">
        <v>633</v>
      </c>
      <c r="F283">
        <v>785</v>
      </c>
      <c r="G283">
        <v>0</v>
      </c>
    </row>
    <row r="284" spans="1:7" x14ac:dyDescent="0.25">
      <c r="A284" t="s">
        <v>91</v>
      </c>
      <c r="B284" t="s">
        <v>644</v>
      </c>
      <c r="C284" t="s">
        <v>627</v>
      </c>
      <c r="D284" t="s">
        <v>870</v>
      </c>
      <c r="F284">
        <v>788</v>
      </c>
      <c r="G284">
        <v>500</v>
      </c>
    </row>
    <row r="285" spans="1:7" x14ac:dyDescent="0.25">
      <c r="A285" t="s">
        <v>91</v>
      </c>
      <c r="B285" t="s">
        <v>644</v>
      </c>
      <c r="C285" t="s">
        <v>627</v>
      </c>
      <c r="D285" t="s">
        <v>798</v>
      </c>
      <c r="F285">
        <v>791</v>
      </c>
      <c r="G285" s="718">
        <v>1459.86</v>
      </c>
    </row>
    <row r="286" spans="1:7" x14ac:dyDescent="0.25">
      <c r="A286" t="s">
        <v>229</v>
      </c>
      <c r="B286" t="s">
        <v>645</v>
      </c>
      <c r="C286" t="s">
        <v>627</v>
      </c>
      <c r="D286" t="s">
        <v>798</v>
      </c>
      <c r="F286">
        <v>637</v>
      </c>
      <c r="G286" s="718">
        <v>1114.53</v>
      </c>
    </row>
    <row r="287" spans="1:7" x14ac:dyDescent="0.25">
      <c r="A287" t="s">
        <v>229</v>
      </c>
      <c r="B287" t="s">
        <v>645</v>
      </c>
      <c r="C287" t="s">
        <v>627</v>
      </c>
      <c r="D287" t="s">
        <v>3</v>
      </c>
      <c r="F287">
        <v>642</v>
      </c>
      <c r="G287">
        <v>0</v>
      </c>
    </row>
    <row r="288" spans="1:7" x14ac:dyDescent="0.25">
      <c r="A288" t="s">
        <v>438</v>
      </c>
      <c r="B288" t="s">
        <v>642</v>
      </c>
      <c r="C288" t="s">
        <v>627</v>
      </c>
      <c r="D288" t="s">
        <v>864</v>
      </c>
      <c r="F288">
        <v>12428</v>
      </c>
      <c r="G288">
        <v>0</v>
      </c>
    </row>
    <row r="289" spans="1:7" x14ac:dyDescent="0.25">
      <c r="A289" t="s">
        <v>438</v>
      </c>
      <c r="B289" t="s">
        <v>642</v>
      </c>
      <c r="C289" t="s">
        <v>627</v>
      </c>
      <c r="D289" t="s">
        <v>869</v>
      </c>
      <c r="F289">
        <v>13128</v>
      </c>
      <c r="G289" s="718">
        <v>8170.89</v>
      </c>
    </row>
    <row r="290" spans="1:7" x14ac:dyDescent="0.25">
      <c r="A290" t="s">
        <v>37</v>
      </c>
      <c r="B290" t="s">
        <v>647</v>
      </c>
      <c r="C290" t="s">
        <v>627</v>
      </c>
      <c r="D290" t="s">
        <v>633</v>
      </c>
      <c r="F290">
        <v>743</v>
      </c>
      <c r="G290" s="718">
        <v>1000</v>
      </c>
    </row>
    <row r="291" spans="1:7" x14ac:dyDescent="0.25">
      <c r="A291" t="s">
        <v>37</v>
      </c>
      <c r="B291" t="s">
        <v>647</v>
      </c>
      <c r="C291" t="s">
        <v>627</v>
      </c>
      <c r="D291" t="s">
        <v>3</v>
      </c>
      <c r="F291">
        <v>754</v>
      </c>
      <c r="G291">
        <v>0</v>
      </c>
    </row>
    <row r="292" spans="1:7" x14ac:dyDescent="0.25">
      <c r="A292" t="s">
        <v>37</v>
      </c>
      <c r="B292" t="s">
        <v>647</v>
      </c>
      <c r="C292" t="s">
        <v>627</v>
      </c>
      <c r="D292" t="s">
        <v>629</v>
      </c>
      <c r="F292">
        <v>742</v>
      </c>
      <c r="G292">
        <v>0</v>
      </c>
    </row>
    <row r="293" spans="1:7" x14ac:dyDescent="0.25">
      <c r="A293" t="s">
        <v>132</v>
      </c>
      <c r="B293" t="s">
        <v>650</v>
      </c>
      <c r="C293" t="s">
        <v>627</v>
      </c>
      <c r="D293" t="s">
        <v>633</v>
      </c>
      <c r="F293">
        <v>757</v>
      </c>
      <c r="G293" s="718">
        <v>1235</v>
      </c>
    </row>
    <row r="294" spans="1:7" x14ac:dyDescent="0.25">
      <c r="A294" t="s">
        <v>132</v>
      </c>
      <c r="B294" t="s">
        <v>650</v>
      </c>
      <c r="C294" t="s">
        <v>627</v>
      </c>
      <c r="D294" t="s">
        <v>800</v>
      </c>
      <c r="F294">
        <v>762</v>
      </c>
      <c r="G294" s="718">
        <v>2343.7800000000002</v>
      </c>
    </row>
    <row r="295" spans="1:7" x14ac:dyDescent="0.25">
      <c r="A295" t="s">
        <v>200</v>
      </c>
      <c r="B295" t="s">
        <v>648</v>
      </c>
      <c r="C295" t="s">
        <v>627</v>
      </c>
      <c r="D295" t="s">
        <v>866</v>
      </c>
      <c r="F295">
        <v>955</v>
      </c>
      <c r="G295">
        <v>0</v>
      </c>
    </row>
    <row r="296" spans="1:7" x14ac:dyDescent="0.25">
      <c r="A296" t="s">
        <v>200</v>
      </c>
      <c r="B296" t="s">
        <v>648</v>
      </c>
      <c r="C296" t="s">
        <v>627</v>
      </c>
      <c r="D296" t="s">
        <v>798</v>
      </c>
      <c r="F296">
        <v>959</v>
      </c>
      <c r="G296">
        <v>139.44999999999999</v>
      </c>
    </row>
    <row r="297" spans="1:7" x14ac:dyDescent="0.25">
      <c r="A297" t="s">
        <v>200</v>
      </c>
      <c r="B297" t="s">
        <v>648</v>
      </c>
      <c r="C297" t="s">
        <v>627</v>
      </c>
      <c r="D297" t="s">
        <v>628</v>
      </c>
      <c r="F297">
        <v>960</v>
      </c>
      <c r="G297">
        <v>775.19</v>
      </c>
    </row>
    <row r="298" spans="1:7" x14ac:dyDescent="0.25">
      <c r="A298" t="s">
        <v>490</v>
      </c>
      <c r="B298" t="s">
        <v>652</v>
      </c>
      <c r="C298" t="s">
        <v>627</v>
      </c>
      <c r="D298" t="s">
        <v>3</v>
      </c>
      <c r="F298">
        <v>824</v>
      </c>
      <c r="G298">
        <v>0</v>
      </c>
    </row>
    <row r="299" spans="1:7" x14ac:dyDescent="0.25">
      <c r="A299" t="s">
        <v>490</v>
      </c>
      <c r="B299" t="s">
        <v>652</v>
      </c>
      <c r="C299" t="s">
        <v>627</v>
      </c>
      <c r="D299" t="s">
        <v>628</v>
      </c>
      <c r="F299">
        <v>820</v>
      </c>
      <c r="G299" s="718">
        <v>1306.04</v>
      </c>
    </row>
    <row r="300" spans="1:7" x14ac:dyDescent="0.25">
      <c r="A300" t="s">
        <v>88</v>
      </c>
      <c r="B300" t="s">
        <v>640</v>
      </c>
      <c r="C300" t="s">
        <v>627</v>
      </c>
      <c r="D300" t="s">
        <v>633</v>
      </c>
      <c r="F300">
        <v>827</v>
      </c>
      <c r="G300" s="718">
        <v>5666.9</v>
      </c>
    </row>
    <row r="301" spans="1:7" x14ac:dyDescent="0.25">
      <c r="A301" t="s">
        <v>88</v>
      </c>
      <c r="B301" t="s">
        <v>640</v>
      </c>
      <c r="C301" t="s">
        <v>627</v>
      </c>
      <c r="D301" t="s">
        <v>803</v>
      </c>
      <c r="F301">
        <v>13384</v>
      </c>
      <c r="G301">
        <v>400.08</v>
      </c>
    </row>
    <row r="302" spans="1:7" x14ac:dyDescent="0.25">
      <c r="A302" t="s">
        <v>88</v>
      </c>
      <c r="B302" t="s">
        <v>640</v>
      </c>
      <c r="C302" t="s">
        <v>627</v>
      </c>
      <c r="D302" t="s">
        <v>867</v>
      </c>
      <c r="F302">
        <v>835</v>
      </c>
      <c r="G302">
        <v>100</v>
      </c>
    </row>
    <row r="303" spans="1:7" x14ac:dyDescent="0.25">
      <c r="A303" t="s">
        <v>80</v>
      </c>
      <c r="B303" t="s">
        <v>653</v>
      </c>
      <c r="C303" t="s">
        <v>627</v>
      </c>
      <c r="D303" t="s">
        <v>870</v>
      </c>
      <c r="F303">
        <v>774</v>
      </c>
      <c r="G303">
        <v>0</v>
      </c>
    </row>
    <row r="304" spans="1:7" x14ac:dyDescent="0.25">
      <c r="A304" t="s">
        <v>80</v>
      </c>
      <c r="B304" t="s">
        <v>653</v>
      </c>
      <c r="C304" t="s">
        <v>627</v>
      </c>
      <c r="D304" t="s">
        <v>864</v>
      </c>
      <c r="F304">
        <v>775</v>
      </c>
      <c r="G304">
        <v>0</v>
      </c>
    </row>
    <row r="305" spans="1:7" x14ac:dyDescent="0.25">
      <c r="A305" t="s">
        <v>80</v>
      </c>
      <c r="B305" t="s">
        <v>653</v>
      </c>
      <c r="C305" t="s">
        <v>627</v>
      </c>
      <c r="D305" t="s">
        <v>629</v>
      </c>
      <c r="F305">
        <v>770</v>
      </c>
      <c r="G305" s="718">
        <v>2612.19</v>
      </c>
    </row>
    <row r="306" spans="1:7" x14ac:dyDescent="0.25">
      <c r="A306" t="s">
        <v>80</v>
      </c>
      <c r="B306" t="s">
        <v>653</v>
      </c>
      <c r="C306" t="s">
        <v>627</v>
      </c>
      <c r="D306" t="s">
        <v>867</v>
      </c>
      <c r="F306">
        <v>779</v>
      </c>
      <c r="G306">
        <v>0</v>
      </c>
    </row>
    <row r="307" spans="1:7" x14ac:dyDescent="0.25">
      <c r="A307" t="s">
        <v>80</v>
      </c>
      <c r="B307" t="s">
        <v>653</v>
      </c>
      <c r="C307" t="s">
        <v>627</v>
      </c>
      <c r="D307" t="s">
        <v>802</v>
      </c>
      <c r="F307">
        <v>781</v>
      </c>
      <c r="G307" s="718">
        <v>5655.73</v>
      </c>
    </row>
    <row r="308" spans="1:7" x14ac:dyDescent="0.25">
      <c r="A308" t="s">
        <v>99</v>
      </c>
      <c r="B308" t="s">
        <v>651</v>
      </c>
      <c r="C308" t="s">
        <v>627</v>
      </c>
      <c r="D308" t="s">
        <v>866</v>
      </c>
      <c r="F308">
        <v>12052</v>
      </c>
      <c r="G308">
        <v>495.03</v>
      </c>
    </row>
    <row r="309" spans="1:7" x14ac:dyDescent="0.25">
      <c r="A309" t="s">
        <v>99</v>
      </c>
      <c r="B309" t="s">
        <v>651</v>
      </c>
      <c r="C309" t="s">
        <v>627</v>
      </c>
      <c r="D309" t="s">
        <v>800</v>
      </c>
      <c r="F309">
        <v>12055</v>
      </c>
      <c r="G309" s="718">
        <v>4573.0200000000004</v>
      </c>
    </row>
    <row r="310" spans="1:7" x14ac:dyDescent="0.25">
      <c r="A310" t="s">
        <v>260</v>
      </c>
      <c r="B310" t="s">
        <v>654</v>
      </c>
      <c r="C310" t="s">
        <v>627</v>
      </c>
      <c r="D310" t="s">
        <v>865</v>
      </c>
      <c r="F310">
        <v>842</v>
      </c>
      <c r="G310">
        <v>100</v>
      </c>
    </row>
    <row r="311" spans="1:7" x14ac:dyDescent="0.25">
      <c r="A311" t="s">
        <v>499</v>
      </c>
      <c r="B311" t="s">
        <v>871</v>
      </c>
      <c r="C311" t="s">
        <v>627</v>
      </c>
      <c r="D311" t="s">
        <v>869</v>
      </c>
      <c r="F311">
        <v>13066</v>
      </c>
      <c r="G311" s="718">
        <v>4601.99</v>
      </c>
    </row>
  </sheetData>
  <autoFilter ref="A1:K311" xr:uid="{EA30AFAA-C897-4BB1-8338-3F5BC2153C9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E64"/>
  <sheetViews>
    <sheetView topLeftCell="B1" zoomScale="70" zoomScaleNormal="70" workbookViewId="0">
      <pane xSplit="9" ySplit="8" topLeftCell="K45" activePane="bottomRight" state="frozen"/>
      <selection activeCell="S45" sqref="S45"/>
      <selection pane="topRight" activeCell="S45" sqref="S45"/>
      <selection pane="bottomLeft" activeCell="S45" sqref="S45"/>
      <selection pane="bottomRight" activeCell="Y55" sqref="Y55"/>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598</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row>
    <row r="8" spans="1:31" s="279" customFormat="1" ht="75.75" thickBot="1" x14ac:dyDescent="0.3">
      <c r="A8" s="271" t="s">
        <v>377</v>
      </c>
      <c r="B8" s="272" t="s">
        <v>76</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15"/>
      <c r="B10" s="2" t="s">
        <v>76</v>
      </c>
      <c r="C10" s="3" t="s">
        <v>308</v>
      </c>
      <c r="D10" s="4" t="s">
        <v>378</v>
      </c>
      <c r="E10" s="5"/>
      <c r="F10" s="6"/>
      <c r="G10" s="6"/>
      <c r="H10" s="7"/>
      <c r="I10" s="6"/>
      <c r="J10" s="8"/>
      <c r="K10" s="9"/>
      <c r="L10" s="38"/>
      <c r="M10" s="8"/>
      <c r="N10" s="11"/>
      <c r="O10" s="18"/>
      <c r="P10" s="16"/>
      <c r="Q10" s="37"/>
      <c r="R10" s="37"/>
      <c r="S10" s="37"/>
      <c r="T10" s="37"/>
      <c r="AA10" s="76"/>
      <c r="AB10" s="76"/>
      <c r="AC10" s="76"/>
      <c r="AD10" s="76"/>
    </row>
    <row r="11" spans="1:31" ht="30.75" thickBot="1" x14ac:dyDescent="0.3">
      <c r="A11" s="15"/>
      <c r="B11" s="2" t="s">
        <v>76</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40">
        <v>222.29999999999998</v>
      </c>
      <c r="T11" s="13">
        <f>IF(J11="SC024",N11,IF(ISERROR(S11),"",IF(J11="PROV SUM",N11,L11*S11)))</f>
        <v>444.59999999999997</v>
      </c>
      <c r="V11" s="9" t="s">
        <v>311</v>
      </c>
      <c r="W11" s="38">
        <v>0</v>
      </c>
      <c r="X11" s="121">
        <v>222.29999999999998</v>
      </c>
      <c r="Y11" s="71">
        <f>W11*X11</f>
        <v>0</v>
      </c>
      <c r="Z11" s="18"/>
      <c r="AA11" s="77">
        <v>0</v>
      </c>
      <c r="AB11" s="78">
        <f>Y11*AA11</f>
        <v>0</v>
      </c>
      <c r="AC11" s="79">
        <v>0</v>
      </c>
      <c r="AD11" s="80">
        <f>Y11*AC11</f>
        <v>0</v>
      </c>
      <c r="AE11" s="130">
        <f>AB11-AD11</f>
        <v>0</v>
      </c>
    </row>
    <row r="12" spans="1:31" ht="15.75" thickBot="1" x14ac:dyDescent="0.3">
      <c r="A12" s="15"/>
      <c r="B12" s="2" t="s">
        <v>76</v>
      </c>
      <c r="C12" s="3" t="s">
        <v>285</v>
      </c>
      <c r="D12" s="4" t="s">
        <v>378</v>
      </c>
      <c r="E12" s="5"/>
      <c r="F12" s="6"/>
      <c r="G12" s="6"/>
      <c r="H12" s="7"/>
      <c r="I12" s="6"/>
      <c r="J12" s="8"/>
      <c r="K12" s="9"/>
      <c r="L12" s="38"/>
      <c r="M12" s="8"/>
      <c r="N12" s="11"/>
      <c r="O12" s="18"/>
      <c r="P12" s="16"/>
      <c r="Q12" s="37"/>
      <c r="R12" s="37"/>
      <c r="S12" s="37"/>
      <c r="T12" s="37"/>
      <c r="V12" s="29"/>
      <c r="W12" s="36"/>
      <c r="X12" s="65"/>
      <c r="Y12" s="120"/>
      <c r="Z12" s="18"/>
      <c r="AA12" s="77"/>
      <c r="AB12" s="78"/>
      <c r="AC12" s="79"/>
      <c r="AD12" s="80"/>
      <c r="AE12" s="130"/>
    </row>
    <row r="13" spans="1:31" ht="15.75" thickBot="1" x14ac:dyDescent="0.3">
      <c r="A13" s="15"/>
      <c r="B13" s="2" t="s">
        <v>76</v>
      </c>
      <c r="C13" s="3"/>
      <c r="D13" s="4"/>
      <c r="E13" s="5"/>
      <c r="F13" s="6"/>
      <c r="G13" s="6"/>
      <c r="H13" s="7"/>
      <c r="I13" s="6"/>
      <c r="J13" s="8"/>
      <c r="K13" s="9"/>
      <c r="L13" s="38"/>
      <c r="M13" s="10"/>
      <c r="N13" s="11"/>
      <c r="O13" s="18"/>
      <c r="P13" s="16"/>
      <c r="Q13" s="37"/>
      <c r="R13" s="37"/>
      <c r="S13" s="37"/>
      <c r="T13" s="37"/>
      <c r="V13" s="29"/>
      <c r="W13" s="36"/>
      <c r="X13" s="65"/>
      <c r="Y13" s="120"/>
      <c r="Z13" s="18"/>
      <c r="AA13" s="77"/>
      <c r="AB13" s="78"/>
      <c r="AC13" s="79"/>
      <c r="AD13" s="80"/>
      <c r="AE13" s="130"/>
    </row>
    <row r="14" spans="1:31" ht="15.75" thickBot="1" x14ac:dyDescent="0.3">
      <c r="A14" s="15"/>
      <c r="B14" s="2" t="s">
        <v>76</v>
      </c>
      <c r="C14" s="41" t="s">
        <v>189</v>
      </c>
      <c r="D14" s="4" t="s">
        <v>378</v>
      </c>
      <c r="E14" s="5"/>
      <c r="F14" s="6"/>
      <c r="G14" s="6"/>
      <c r="H14" s="7"/>
      <c r="I14" s="6"/>
      <c r="J14" s="8"/>
      <c r="K14" s="9"/>
      <c r="L14" s="38"/>
      <c r="M14" s="8"/>
      <c r="N14" s="38"/>
      <c r="O14" s="18"/>
      <c r="P14" s="27"/>
      <c r="Q14" s="42"/>
      <c r="R14" s="42"/>
      <c r="S14" s="42"/>
      <c r="T14" s="42"/>
      <c r="V14" s="29"/>
      <c r="W14" s="36"/>
      <c r="X14" s="66"/>
      <c r="Y14" s="120"/>
      <c r="Z14" s="18"/>
      <c r="AA14" s="77"/>
      <c r="AB14" s="78"/>
      <c r="AC14" s="79"/>
      <c r="AD14" s="80"/>
      <c r="AE14" s="130"/>
    </row>
    <row r="15" spans="1:31" ht="45.75" thickBot="1" x14ac:dyDescent="0.3">
      <c r="A15" s="15"/>
      <c r="B15" s="2" t="s">
        <v>76</v>
      </c>
      <c r="C15" s="41" t="s">
        <v>189</v>
      </c>
      <c r="D15" s="4" t="s">
        <v>25</v>
      </c>
      <c r="E15" s="5" t="s">
        <v>194</v>
      </c>
      <c r="F15" s="6"/>
      <c r="G15" s="6"/>
      <c r="H15" s="7">
        <v>6.85</v>
      </c>
      <c r="I15" s="6"/>
      <c r="J15" s="8" t="s">
        <v>195</v>
      </c>
      <c r="K15" s="9" t="s">
        <v>139</v>
      </c>
      <c r="L15" s="38">
        <v>5</v>
      </c>
      <c r="M15" s="10">
        <v>21.92</v>
      </c>
      <c r="N15" s="38">
        <v>109.6</v>
      </c>
      <c r="O15" s="18"/>
      <c r="P15" s="12" t="e">
        <v>#VALUE!</v>
      </c>
      <c r="Q15" s="13" t="e">
        <f t="shared" ref="Q15:Q25" si="0">IF(J15="PROV SUM",N15,L15*P15)</f>
        <v>#VALUE!</v>
      </c>
      <c r="R15" s="39">
        <v>0</v>
      </c>
      <c r="S15" s="40">
        <v>15.892000000000001</v>
      </c>
      <c r="T15" s="13">
        <f t="shared" ref="T15:T25" si="1">IF(J15="SC024",N15,IF(ISERROR(S15),"",IF(J15="PROV SUM",N15,L15*S15)))</f>
        <v>79.460000000000008</v>
      </c>
      <c r="V15" s="9" t="s">
        <v>139</v>
      </c>
      <c r="W15" s="38">
        <v>0</v>
      </c>
      <c r="X15" s="122">
        <v>15.892000000000001</v>
      </c>
      <c r="Y15" s="71">
        <f>W15*X15</f>
        <v>0</v>
      </c>
      <c r="Z15" s="18"/>
      <c r="AA15" s="77">
        <v>0</v>
      </c>
      <c r="AB15" s="78">
        <f t="shared" ref="AB15:AB52" si="2">Y15*AA15</f>
        <v>0</v>
      </c>
      <c r="AC15" s="79">
        <v>0</v>
      </c>
      <c r="AD15" s="80">
        <f t="shared" ref="AD15:AD52" si="3">Y15*AC15</f>
        <v>0</v>
      </c>
      <c r="AE15" s="130">
        <f t="shared" ref="AE15:AE35" si="4">AB15-AD15</f>
        <v>0</v>
      </c>
    </row>
    <row r="16" spans="1:31" ht="30.75" thickBot="1" x14ac:dyDescent="0.3">
      <c r="A16" s="15"/>
      <c r="B16" s="2" t="s">
        <v>76</v>
      </c>
      <c r="C16" s="41" t="s">
        <v>189</v>
      </c>
      <c r="D16" s="4" t="s">
        <v>25</v>
      </c>
      <c r="E16" s="5" t="s">
        <v>337</v>
      </c>
      <c r="F16" s="6"/>
      <c r="G16" s="6"/>
      <c r="H16" s="7">
        <v>6.91</v>
      </c>
      <c r="I16" s="6"/>
      <c r="J16" s="8" t="s">
        <v>338</v>
      </c>
      <c r="K16" s="9" t="s">
        <v>79</v>
      </c>
      <c r="L16" s="38">
        <v>8</v>
      </c>
      <c r="M16" s="10">
        <v>20.13</v>
      </c>
      <c r="N16" s="38">
        <v>161.04</v>
      </c>
      <c r="O16" s="18"/>
      <c r="P16" s="12" t="e">
        <v>#VALUE!</v>
      </c>
      <c r="Q16" s="13" t="e">
        <f t="shared" si="0"/>
        <v>#VALUE!</v>
      </c>
      <c r="R16" s="39">
        <v>0</v>
      </c>
      <c r="S16" s="40">
        <v>14.594249999999999</v>
      </c>
      <c r="T16" s="13">
        <f t="shared" si="1"/>
        <v>116.75399999999999</v>
      </c>
      <c r="V16" s="9" t="s">
        <v>79</v>
      </c>
      <c r="W16" s="38">
        <v>0</v>
      </c>
      <c r="X16" s="40">
        <v>14.594249999999999</v>
      </c>
      <c r="Y16" s="71">
        <f t="shared" ref="Y16:Y52" si="5">W16*X16</f>
        <v>0</v>
      </c>
      <c r="Z16" s="18"/>
      <c r="AA16" s="77">
        <v>0</v>
      </c>
      <c r="AB16" s="78">
        <f t="shared" si="2"/>
        <v>0</v>
      </c>
      <c r="AC16" s="79">
        <v>0</v>
      </c>
      <c r="AD16" s="80">
        <f t="shared" si="3"/>
        <v>0</v>
      </c>
      <c r="AE16" s="130">
        <f t="shared" si="4"/>
        <v>0</v>
      </c>
    </row>
    <row r="17" spans="1:31" ht="61.5" thickBot="1" x14ac:dyDescent="0.3">
      <c r="A17" s="15"/>
      <c r="B17" s="2" t="s">
        <v>76</v>
      </c>
      <c r="C17" s="41" t="s">
        <v>189</v>
      </c>
      <c r="D17" s="4" t="s">
        <v>25</v>
      </c>
      <c r="E17" s="126" t="s">
        <v>500</v>
      </c>
      <c r="F17" s="6"/>
      <c r="G17" s="6"/>
      <c r="H17" s="7">
        <v>6.1159999999999997</v>
      </c>
      <c r="I17" s="6"/>
      <c r="J17" s="8" t="s">
        <v>199</v>
      </c>
      <c r="K17" s="9" t="s">
        <v>75</v>
      </c>
      <c r="L17" s="38">
        <v>8</v>
      </c>
      <c r="M17" s="10">
        <v>38.74</v>
      </c>
      <c r="N17" s="38">
        <v>309.92</v>
      </c>
      <c r="O17" s="18"/>
      <c r="P17" s="12" t="e">
        <v>#VALUE!</v>
      </c>
      <c r="Q17" s="13" t="e">
        <f t="shared" si="0"/>
        <v>#VALUE!</v>
      </c>
      <c r="R17" s="39">
        <v>0</v>
      </c>
      <c r="S17" s="40">
        <v>28.086500000000001</v>
      </c>
      <c r="T17" s="13">
        <f t="shared" si="1"/>
        <v>224.69200000000001</v>
      </c>
      <c r="V17" s="9" t="s">
        <v>75</v>
      </c>
      <c r="W17" s="38">
        <v>0</v>
      </c>
      <c r="X17" s="40">
        <v>28.086500000000001</v>
      </c>
      <c r="Y17" s="71">
        <f t="shared" si="5"/>
        <v>0</v>
      </c>
      <c r="Z17" s="18"/>
      <c r="AA17" s="77">
        <v>0</v>
      </c>
      <c r="AB17" s="78">
        <f t="shared" si="2"/>
        <v>0</v>
      </c>
      <c r="AC17" s="79">
        <v>0</v>
      </c>
      <c r="AD17" s="80">
        <f t="shared" si="3"/>
        <v>0</v>
      </c>
      <c r="AE17" s="130">
        <f t="shared" si="4"/>
        <v>0</v>
      </c>
    </row>
    <row r="18" spans="1:31" ht="45.75" thickBot="1" x14ac:dyDescent="0.3">
      <c r="A18" s="15"/>
      <c r="B18" s="2" t="s">
        <v>76</v>
      </c>
      <c r="C18" s="41" t="s">
        <v>189</v>
      </c>
      <c r="D18" s="4" t="s">
        <v>25</v>
      </c>
      <c r="E18" s="5" t="s">
        <v>221</v>
      </c>
      <c r="F18" s="6"/>
      <c r="G18" s="6"/>
      <c r="H18" s="7">
        <v>6.1860000000000301</v>
      </c>
      <c r="I18" s="6"/>
      <c r="J18" s="8" t="s">
        <v>222</v>
      </c>
      <c r="K18" s="9" t="s">
        <v>79</v>
      </c>
      <c r="L18" s="38">
        <v>25</v>
      </c>
      <c r="M18" s="10">
        <v>11.63</v>
      </c>
      <c r="N18" s="38">
        <v>290.75</v>
      </c>
      <c r="O18" s="18"/>
      <c r="P18" s="12" t="e">
        <v>#VALUE!</v>
      </c>
      <c r="Q18" s="13" t="e">
        <f t="shared" si="0"/>
        <v>#VALUE!</v>
      </c>
      <c r="R18" s="39">
        <v>0</v>
      </c>
      <c r="S18" s="40">
        <v>9.8855000000000004</v>
      </c>
      <c r="T18" s="13">
        <f t="shared" si="1"/>
        <v>247.13750000000002</v>
      </c>
      <c r="V18" s="9" t="s">
        <v>79</v>
      </c>
      <c r="W18" s="38">
        <v>0</v>
      </c>
      <c r="X18" s="40">
        <v>9.8855000000000004</v>
      </c>
      <c r="Y18" s="71">
        <f t="shared" si="5"/>
        <v>0</v>
      </c>
      <c r="Z18" s="18"/>
      <c r="AA18" s="77">
        <v>0</v>
      </c>
      <c r="AB18" s="78">
        <f t="shared" si="2"/>
        <v>0</v>
      </c>
      <c r="AC18" s="79">
        <v>0</v>
      </c>
      <c r="AD18" s="80">
        <f t="shared" si="3"/>
        <v>0</v>
      </c>
      <c r="AE18" s="130">
        <f t="shared" si="4"/>
        <v>0</v>
      </c>
    </row>
    <row r="19" spans="1:31" ht="45.75" thickBot="1" x14ac:dyDescent="0.3">
      <c r="A19" s="15"/>
      <c r="B19" s="2" t="s">
        <v>76</v>
      </c>
      <c r="C19" s="41" t="s">
        <v>189</v>
      </c>
      <c r="D19" s="4" t="s">
        <v>25</v>
      </c>
      <c r="E19" s="5" t="s">
        <v>225</v>
      </c>
      <c r="F19" s="6"/>
      <c r="G19" s="6"/>
      <c r="H19" s="7">
        <v>6.1880000000000299</v>
      </c>
      <c r="I19" s="6"/>
      <c r="J19" s="8" t="s">
        <v>226</v>
      </c>
      <c r="K19" s="9" t="s">
        <v>79</v>
      </c>
      <c r="L19" s="38">
        <v>40</v>
      </c>
      <c r="M19" s="10">
        <v>9.82</v>
      </c>
      <c r="N19" s="38">
        <v>392.8</v>
      </c>
      <c r="O19" s="18"/>
      <c r="P19" s="12" t="e">
        <v>#VALUE!</v>
      </c>
      <c r="Q19" s="13" t="e">
        <f t="shared" si="0"/>
        <v>#VALUE!</v>
      </c>
      <c r="R19" s="39">
        <v>0</v>
      </c>
      <c r="S19" s="40">
        <v>8.3469999999999995</v>
      </c>
      <c r="T19" s="13">
        <f t="shared" si="1"/>
        <v>333.88</v>
      </c>
      <c r="V19" s="9" t="s">
        <v>79</v>
      </c>
      <c r="W19" s="38">
        <v>0</v>
      </c>
      <c r="X19" s="40">
        <v>8.3469999999999995</v>
      </c>
      <c r="Y19" s="71">
        <f t="shared" si="5"/>
        <v>0</v>
      </c>
      <c r="Z19" s="18"/>
      <c r="AA19" s="77">
        <v>0</v>
      </c>
      <c r="AB19" s="78">
        <f t="shared" si="2"/>
        <v>0</v>
      </c>
      <c r="AC19" s="79">
        <v>0</v>
      </c>
      <c r="AD19" s="80">
        <f t="shared" si="3"/>
        <v>0</v>
      </c>
      <c r="AE19" s="130">
        <f t="shared" si="4"/>
        <v>0</v>
      </c>
    </row>
    <row r="20" spans="1:31" ht="45.75" thickBot="1" x14ac:dyDescent="0.3">
      <c r="A20" s="15"/>
      <c r="B20" s="2" t="s">
        <v>76</v>
      </c>
      <c r="C20" s="41" t="s">
        <v>189</v>
      </c>
      <c r="D20" s="4" t="s">
        <v>25</v>
      </c>
      <c r="E20" s="5" t="s">
        <v>244</v>
      </c>
      <c r="F20" s="6"/>
      <c r="G20" s="6"/>
      <c r="H20" s="7">
        <v>6.2250000000000396</v>
      </c>
      <c r="I20" s="6"/>
      <c r="J20" s="8" t="s">
        <v>245</v>
      </c>
      <c r="K20" s="9" t="s">
        <v>79</v>
      </c>
      <c r="L20" s="38">
        <v>36</v>
      </c>
      <c r="M20" s="10">
        <v>11.66</v>
      </c>
      <c r="N20" s="38">
        <v>419.76</v>
      </c>
      <c r="O20" s="18"/>
      <c r="P20" s="12" t="e">
        <v>#VALUE!</v>
      </c>
      <c r="Q20" s="13" t="e">
        <f t="shared" si="0"/>
        <v>#VALUE!</v>
      </c>
      <c r="R20" s="39">
        <v>0</v>
      </c>
      <c r="S20" s="40">
        <v>9.9109999999999996</v>
      </c>
      <c r="T20" s="13">
        <f t="shared" si="1"/>
        <v>356.79599999999999</v>
      </c>
      <c r="V20" s="9" t="s">
        <v>79</v>
      </c>
      <c r="W20" s="38">
        <v>0</v>
      </c>
      <c r="X20" s="40">
        <v>9.9109999999999996</v>
      </c>
      <c r="Y20" s="71">
        <f t="shared" si="5"/>
        <v>0</v>
      </c>
      <c r="Z20" s="18"/>
      <c r="AA20" s="77">
        <v>0</v>
      </c>
      <c r="AB20" s="78">
        <f t="shared" si="2"/>
        <v>0</v>
      </c>
      <c r="AC20" s="79">
        <v>0</v>
      </c>
      <c r="AD20" s="80">
        <f t="shared" si="3"/>
        <v>0</v>
      </c>
      <c r="AE20" s="130">
        <f t="shared" si="4"/>
        <v>0</v>
      </c>
    </row>
    <row r="21" spans="1:31" ht="30.75" thickBot="1" x14ac:dyDescent="0.3">
      <c r="A21" s="15"/>
      <c r="B21" s="2" t="s">
        <v>76</v>
      </c>
      <c r="C21" s="41" t="s">
        <v>189</v>
      </c>
      <c r="D21" s="4" t="s">
        <v>25</v>
      </c>
      <c r="E21" s="5" t="s">
        <v>411</v>
      </c>
      <c r="F21" s="6"/>
      <c r="G21" s="6"/>
      <c r="H21" s="7">
        <v>6.2360000000000504</v>
      </c>
      <c r="I21" s="6"/>
      <c r="J21" s="8" t="s">
        <v>251</v>
      </c>
      <c r="K21" s="9" t="s">
        <v>79</v>
      </c>
      <c r="L21" s="38">
        <v>165</v>
      </c>
      <c r="M21" s="10">
        <v>25.87</v>
      </c>
      <c r="N21" s="38">
        <v>4268.55</v>
      </c>
      <c r="O21" s="18"/>
      <c r="P21" s="12" t="e">
        <v>#VALUE!</v>
      </c>
      <c r="Q21" s="13" t="e">
        <f t="shared" si="0"/>
        <v>#VALUE!</v>
      </c>
      <c r="R21" s="39">
        <v>0</v>
      </c>
      <c r="S21" s="40">
        <v>21.9895</v>
      </c>
      <c r="T21" s="13">
        <f t="shared" si="1"/>
        <v>3628.2674999999999</v>
      </c>
      <c r="V21" s="9" t="s">
        <v>79</v>
      </c>
      <c r="W21" s="38">
        <v>0</v>
      </c>
      <c r="X21" s="40">
        <v>21.9895</v>
      </c>
      <c r="Y21" s="71">
        <f t="shared" si="5"/>
        <v>0</v>
      </c>
      <c r="Z21" s="18"/>
      <c r="AA21" s="77">
        <v>0</v>
      </c>
      <c r="AB21" s="78">
        <f t="shared" si="2"/>
        <v>0</v>
      </c>
      <c r="AC21" s="79">
        <v>0</v>
      </c>
      <c r="AD21" s="80">
        <f t="shared" si="3"/>
        <v>0</v>
      </c>
      <c r="AE21" s="130">
        <f t="shared" si="4"/>
        <v>0</v>
      </c>
    </row>
    <row r="22" spans="1:31" ht="30.75" thickBot="1" x14ac:dyDescent="0.3">
      <c r="A22" s="15"/>
      <c r="B22" s="2" t="s">
        <v>76</v>
      </c>
      <c r="C22" s="41" t="s">
        <v>189</v>
      </c>
      <c r="D22" s="4" t="s">
        <v>25</v>
      </c>
      <c r="E22" s="5" t="s">
        <v>412</v>
      </c>
      <c r="F22" s="6"/>
      <c r="G22" s="6"/>
      <c r="H22" s="7">
        <v>6.2370000000000498</v>
      </c>
      <c r="I22" s="6"/>
      <c r="J22" s="8" t="s">
        <v>253</v>
      </c>
      <c r="K22" s="9" t="s">
        <v>104</v>
      </c>
      <c r="L22" s="38">
        <v>12</v>
      </c>
      <c r="M22" s="10">
        <v>6.28</v>
      </c>
      <c r="N22" s="38">
        <v>75.36</v>
      </c>
      <c r="O22" s="18"/>
      <c r="P22" s="12" t="e">
        <v>#VALUE!</v>
      </c>
      <c r="Q22" s="13" t="e">
        <f t="shared" si="0"/>
        <v>#VALUE!</v>
      </c>
      <c r="R22" s="39">
        <v>0</v>
      </c>
      <c r="S22" s="40">
        <v>5.3380000000000001</v>
      </c>
      <c r="T22" s="13">
        <f t="shared" si="1"/>
        <v>64.055999999999997</v>
      </c>
      <c r="V22" s="9" t="s">
        <v>104</v>
      </c>
      <c r="W22" s="38">
        <v>0</v>
      </c>
      <c r="X22" s="40">
        <v>5.3380000000000001</v>
      </c>
      <c r="Y22" s="71">
        <f t="shared" si="5"/>
        <v>0</v>
      </c>
      <c r="Z22" s="18"/>
      <c r="AA22" s="77">
        <v>0</v>
      </c>
      <c r="AB22" s="78">
        <f t="shared" si="2"/>
        <v>0</v>
      </c>
      <c r="AC22" s="79">
        <v>0</v>
      </c>
      <c r="AD22" s="80">
        <f t="shared" si="3"/>
        <v>0</v>
      </c>
      <c r="AE22" s="130">
        <f t="shared" si="4"/>
        <v>0</v>
      </c>
    </row>
    <row r="23" spans="1:31" ht="45.75" thickBot="1" x14ac:dyDescent="0.3">
      <c r="A23" s="15"/>
      <c r="B23" s="2" t="s">
        <v>76</v>
      </c>
      <c r="C23" s="41" t="s">
        <v>189</v>
      </c>
      <c r="D23" s="4" t="s">
        <v>25</v>
      </c>
      <c r="E23" s="5" t="s">
        <v>413</v>
      </c>
      <c r="F23" s="6"/>
      <c r="G23" s="6"/>
      <c r="H23" s="7">
        <v>6.2380000000000502</v>
      </c>
      <c r="I23" s="6"/>
      <c r="J23" s="8" t="s">
        <v>255</v>
      </c>
      <c r="K23" s="9" t="s">
        <v>139</v>
      </c>
      <c r="L23" s="38">
        <v>1</v>
      </c>
      <c r="M23" s="10">
        <v>20.71</v>
      </c>
      <c r="N23" s="38">
        <v>20.71</v>
      </c>
      <c r="O23" s="18"/>
      <c r="P23" s="12" t="e">
        <v>#VALUE!</v>
      </c>
      <c r="Q23" s="13" t="e">
        <f t="shared" si="0"/>
        <v>#VALUE!</v>
      </c>
      <c r="R23" s="39">
        <v>0</v>
      </c>
      <c r="S23" s="40">
        <v>17.6035</v>
      </c>
      <c r="T23" s="13">
        <f t="shared" si="1"/>
        <v>17.6035</v>
      </c>
      <c r="V23" s="9" t="s">
        <v>139</v>
      </c>
      <c r="W23" s="38">
        <v>0</v>
      </c>
      <c r="X23" s="40">
        <v>17.6035</v>
      </c>
      <c r="Y23" s="71">
        <f t="shared" si="5"/>
        <v>0</v>
      </c>
      <c r="Z23" s="18"/>
      <c r="AA23" s="77">
        <v>0</v>
      </c>
      <c r="AB23" s="78">
        <f t="shared" si="2"/>
        <v>0</v>
      </c>
      <c r="AC23" s="79">
        <v>0</v>
      </c>
      <c r="AD23" s="80">
        <f t="shared" si="3"/>
        <v>0</v>
      </c>
      <c r="AE23" s="130">
        <f t="shared" si="4"/>
        <v>0</v>
      </c>
    </row>
    <row r="24" spans="1:31" ht="30.75" thickBot="1" x14ac:dyDescent="0.3">
      <c r="A24" s="15"/>
      <c r="B24" s="2" t="s">
        <v>76</v>
      </c>
      <c r="C24" s="41" t="s">
        <v>189</v>
      </c>
      <c r="D24" s="4" t="s">
        <v>25</v>
      </c>
      <c r="E24" s="5" t="s">
        <v>265</v>
      </c>
      <c r="F24" s="6"/>
      <c r="G24" s="6"/>
      <c r="H24" s="7">
        <v>6.2580000000000497</v>
      </c>
      <c r="I24" s="6"/>
      <c r="J24" s="8" t="s">
        <v>266</v>
      </c>
      <c r="K24" s="9" t="s">
        <v>79</v>
      </c>
      <c r="L24" s="38">
        <v>2</v>
      </c>
      <c r="M24" s="10">
        <v>12.41</v>
      </c>
      <c r="N24" s="38">
        <v>24.82</v>
      </c>
      <c r="O24" s="18"/>
      <c r="P24" s="12" t="e">
        <v>#VALUE!</v>
      </c>
      <c r="Q24" s="13" t="e">
        <f t="shared" si="0"/>
        <v>#VALUE!</v>
      </c>
      <c r="R24" s="39">
        <v>0</v>
      </c>
      <c r="S24" s="40">
        <v>10.548500000000001</v>
      </c>
      <c r="T24" s="13">
        <f t="shared" si="1"/>
        <v>21.097000000000001</v>
      </c>
      <c r="V24" s="9" t="s">
        <v>79</v>
      </c>
      <c r="W24" s="38">
        <v>0</v>
      </c>
      <c r="X24" s="40">
        <v>10.548500000000001</v>
      </c>
      <c r="Y24" s="71">
        <f t="shared" si="5"/>
        <v>0</v>
      </c>
      <c r="Z24" s="18"/>
      <c r="AA24" s="77">
        <v>0</v>
      </c>
      <c r="AB24" s="78">
        <f t="shared" si="2"/>
        <v>0</v>
      </c>
      <c r="AC24" s="79">
        <v>0</v>
      </c>
      <c r="AD24" s="80">
        <f t="shared" si="3"/>
        <v>0</v>
      </c>
      <c r="AE24" s="130">
        <f t="shared" si="4"/>
        <v>0</v>
      </c>
    </row>
    <row r="25" spans="1:31" ht="45.75" thickBot="1" x14ac:dyDescent="0.3">
      <c r="A25" s="15"/>
      <c r="B25" s="2" t="s">
        <v>76</v>
      </c>
      <c r="C25" s="41" t="s">
        <v>189</v>
      </c>
      <c r="D25" s="4" t="s">
        <v>25</v>
      </c>
      <c r="E25" s="5" t="s">
        <v>414</v>
      </c>
      <c r="F25" s="6"/>
      <c r="G25" s="6"/>
      <c r="H25" s="7">
        <v>6.2600000000000504</v>
      </c>
      <c r="I25" s="6"/>
      <c r="J25" s="8" t="s">
        <v>268</v>
      </c>
      <c r="K25" s="9" t="s">
        <v>104</v>
      </c>
      <c r="L25" s="38">
        <v>12</v>
      </c>
      <c r="M25" s="10">
        <v>3.74</v>
      </c>
      <c r="N25" s="38">
        <v>44.88</v>
      </c>
      <c r="O25" s="18"/>
      <c r="P25" s="12" t="e">
        <v>#VALUE!</v>
      </c>
      <c r="Q25" s="13" t="e">
        <f t="shared" si="0"/>
        <v>#VALUE!</v>
      </c>
      <c r="R25" s="39">
        <v>0</v>
      </c>
      <c r="S25" s="40">
        <v>3.1790000000000003</v>
      </c>
      <c r="T25" s="13">
        <f t="shared" si="1"/>
        <v>38.148000000000003</v>
      </c>
      <c r="V25" s="9" t="s">
        <v>104</v>
      </c>
      <c r="W25" s="38">
        <v>0</v>
      </c>
      <c r="X25" s="40">
        <v>3.1790000000000003</v>
      </c>
      <c r="Y25" s="71">
        <f t="shared" si="5"/>
        <v>0</v>
      </c>
      <c r="Z25" s="18"/>
      <c r="AA25" s="77">
        <v>0</v>
      </c>
      <c r="AB25" s="78">
        <f t="shared" si="2"/>
        <v>0</v>
      </c>
      <c r="AC25" s="79">
        <v>0</v>
      </c>
      <c r="AD25" s="80">
        <f t="shared" si="3"/>
        <v>0</v>
      </c>
      <c r="AE25" s="130">
        <f>AB25-AD25</f>
        <v>0</v>
      </c>
    </row>
    <row r="26" spans="1:31" ht="15.75" thickBot="1" x14ac:dyDescent="0.3">
      <c r="A26" s="15"/>
      <c r="B26" s="2" t="s">
        <v>76</v>
      </c>
      <c r="C26" s="41" t="s">
        <v>72</v>
      </c>
      <c r="D26" s="4" t="s">
        <v>378</v>
      </c>
      <c r="E26" s="5"/>
      <c r="F26" s="6"/>
      <c r="G26" s="6"/>
      <c r="H26" s="7"/>
      <c r="I26" s="6"/>
      <c r="J26" s="8"/>
      <c r="K26" s="9"/>
      <c r="L26" s="38"/>
      <c r="M26" s="8"/>
      <c r="N26" s="38"/>
      <c r="O26" s="43"/>
      <c r="P26" s="27"/>
      <c r="Q26" s="42"/>
      <c r="R26" s="42"/>
      <c r="S26" s="42"/>
      <c r="T26" s="42"/>
      <c r="V26" s="9"/>
      <c r="W26" s="38"/>
      <c r="X26" s="42"/>
      <c r="Y26" s="71"/>
      <c r="Z26" s="18"/>
      <c r="AA26" s="77">
        <v>0</v>
      </c>
      <c r="AB26" s="78">
        <f t="shared" si="2"/>
        <v>0</v>
      </c>
      <c r="AC26" s="79">
        <v>0</v>
      </c>
      <c r="AD26" s="80">
        <f t="shared" si="3"/>
        <v>0</v>
      </c>
      <c r="AE26" s="130">
        <f t="shared" si="4"/>
        <v>0</v>
      </c>
    </row>
    <row r="27" spans="1:31" ht="45.75" thickBot="1" x14ac:dyDescent="0.3">
      <c r="A27" s="15"/>
      <c r="B27" s="2" t="s">
        <v>76</v>
      </c>
      <c r="C27" s="41" t="s">
        <v>72</v>
      </c>
      <c r="D27" s="4" t="s">
        <v>25</v>
      </c>
      <c r="E27" s="5" t="s">
        <v>158</v>
      </c>
      <c r="F27" s="6"/>
      <c r="G27" s="6"/>
      <c r="H27" s="7">
        <v>3.26</v>
      </c>
      <c r="I27" s="6"/>
      <c r="J27" s="8" t="s">
        <v>159</v>
      </c>
      <c r="K27" s="9" t="s">
        <v>160</v>
      </c>
      <c r="L27" s="38">
        <v>210</v>
      </c>
      <c r="M27" s="10">
        <v>34.5</v>
      </c>
      <c r="N27" s="38">
        <v>7245</v>
      </c>
      <c r="O27" s="43"/>
      <c r="P27" s="12" t="e">
        <v>#VALUE!</v>
      </c>
      <c r="Q27" s="13" t="e">
        <f t="shared" ref="Q27:Q39" si="6">IF(J27="PROV SUM",N27,L27*P27)</f>
        <v>#VALUE!</v>
      </c>
      <c r="R27" s="39">
        <v>0</v>
      </c>
      <c r="S27" s="40">
        <v>26.668500000000002</v>
      </c>
      <c r="T27" s="13">
        <f t="shared" ref="T27:T39" si="7">IF(J27="SC024",N27,IF(ISERROR(S27),"",IF(J27="PROV SUM",N27,L27*S27)))</f>
        <v>5600.3850000000002</v>
      </c>
      <c r="V27" s="9" t="s">
        <v>160</v>
      </c>
      <c r="W27" s="38">
        <v>0</v>
      </c>
      <c r="X27" s="40">
        <v>26.668500000000002</v>
      </c>
      <c r="Y27" s="71">
        <f t="shared" si="5"/>
        <v>0</v>
      </c>
      <c r="Z27" s="18"/>
      <c r="AA27" s="77">
        <v>0</v>
      </c>
      <c r="AB27" s="78">
        <f t="shared" si="2"/>
        <v>0</v>
      </c>
      <c r="AC27" s="79">
        <v>0</v>
      </c>
      <c r="AD27" s="80">
        <f t="shared" si="3"/>
        <v>0</v>
      </c>
      <c r="AE27" s="130">
        <f t="shared" si="4"/>
        <v>0</v>
      </c>
    </row>
    <row r="28" spans="1:31" ht="30.75" thickBot="1" x14ac:dyDescent="0.3">
      <c r="A28" s="15"/>
      <c r="B28" s="2" t="s">
        <v>76</v>
      </c>
      <c r="C28" s="41" t="s">
        <v>72</v>
      </c>
      <c r="D28" s="4" t="s">
        <v>25</v>
      </c>
      <c r="E28" s="5" t="s">
        <v>161</v>
      </c>
      <c r="F28" s="6"/>
      <c r="G28" s="6"/>
      <c r="H28" s="7">
        <v>3.4199999999999902</v>
      </c>
      <c r="I28" s="6"/>
      <c r="J28" s="8" t="s">
        <v>162</v>
      </c>
      <c r="K28" s="9" t="s">
        <v>163</v>
      </c>
      <c r="L28" s="38">
        <v>50</v>
      </c>
      <c r="M28" s="10">
        <v>21</v>
      </c>
      <c r="N28" s="38">
        <v>1050</v>
      </c>
      <c r="O28" s="43"/>
      <c r="P28" s="12" t="e">
        <v>#VALUE!</v>
      </c>
      <c r="Q28" s="13" t="e">
        <f t="shared" si="6"/>
        <v>#VALUE!</v>
      </c>
      <c r="R28" s="39">
        <v>0</v>
      </c>
      <c r="S28" s="40">
        <v>16.233000000000001</v>
      </c>
      <c r="T28" s="13">
        <f t="shared" si="7"/>
        <v>811.65</v>
      </c>
      <c r="V28" s="9" t="s">
        <v>163</v>
      </c>
      <c r="W28" s="38">
        <v>0</v>
      </c>
      <c r="X28" s="40">
        <v>16.233000000000001</v>
      </c>
      <c r="Y28" s="71">
        <f t="shared" si="5"/>
        <v>0</v>
      </c>
      <c r="Z28" s="18"/>
      <c r="AA28" s="77">
        <v>0</v>
      </c>
      <c r="AB28" s="78">
        <f t="shared" si="2"/>
        <v>0</v>
      </c>
      <c r="AC28" s="79">
        <v>0</v>
      </c>
      <c r="AD28" s="80">
        <f t="shared" si="3"/>
        <v>0</v>
      </c>
      <c r="AE28" s="130">
        <f t="shared" si="4"/>
        <v>0</v>
      </c>
    </row>
    <row r="29" spans="1:31" ht="60.75" thickBot="1" x14ac:dyDescent="0.3">
      <c r="A29" s="15"/>
      <c r="B29" s="2" t="s">
        <v>76</v>
      </c>
      <c r="C29" s="41" t="s">
        <v>72</v>
      </c>
      <c r="D29" s="4" t="s">
        <v>25</v>
      </c>
      <c r="E29" s="5" t="s">
        <v>114</v>
      </c>
      <c r="F29" s="6"/>
      <c r="G29" s="6"/>
      <c r="H29" s="7">
        <v>3.7100000000000102</v>
      </c>
      <c r="I29" s="6"/>
      <c r="J29" s="8" t="s">
        <v>115</v>
      </c>
      <c r="K29" s="9" t="s">
        <v>79</v>
      </c>
      <c r="L29" s="38">
        <v>10</v>
      </c>
      <c r="M29" s="10">
        <v>149.09</v>
      </c>
      <c r="N29" s="38">
        <v>1490.9</v>
      </c>
      <c r="O29" s="43"/>
      <c r="P29" s="12" t="e">
        <v>#VALUE!</v>
      </c>
      <c r="Q29" s="13" t="e">
        <f t="shared" si="6"/>
        <v>#VALUE!</v>
      </c>
      <c r="R29" s="39">
        <v>0</v>
      </c>
      <c r="S29" s="40">
        <v>119.27200000000001</v>
      </c>
      <c r="T29" s="13">
        <f t="shared" si="7"/>
        <v>1192.72</v>
      </c>
      <c r="V29" s="9" t="s">
        <v>79</v>
      </c>
      <c r="W29" s="38">
        <v>0</v>
      </c>
      <c r="X29" s="40">
        <v>119.27200000000001</v>
      </c>
      <c r="Y29" s="71">
        <f t="shared" si="5"/>
        <v>0</v>
      </c>
      <c r="Z29" s="18"/>
      <c r="AA29" s="77">
        <v>0</v>
      </c>
      <c r="AB29" s="78">
        <f t="shared" si="2"/>
        <v>0</v>
      </c>
      <c r="AC29" s="79">
        <v>0</v>
      </c>
      <c r="AD29" s="80">
        <f t="shared" si="3"/>
        <v>0</v>
      </c>
      <c r="AE29" s="130">
        <f t="shared" si="4"/>
        <v>0</v>
      </c>
    </row>
    <row r="30" spans="1:31" ht="15.75" thickBot="1" x14ac:dyDescent="0.3">
      <c r="A30" s="15"/>
      <c r="B30" s="2" t="s">
        <v>76</v>
      </c>
      <c r="C30" s="41" t="s">
        <v>72</v>
      </c>
      <c r="D30" s="4" t="s">
        <v>25</v>
      </c>
      <c r="E30" s="5" t="s">
        <v>116</v>
      </c>
      <c r="F30" s="6"/>
      <c r="G30" s="6"/>
      <c r="H30" s="7">
        <v>3.72000000000001</v>
      </c>
      <c r="I30" s="6"/>
      <c r="J30" s="8" t="s">
        <v>117</v>
      </c>
      <c r="K30" s="9" t="s">
        <v>79</v>
      </c>
      <c r="L30" s="38">
        <v>450</v>
      </c>
      <c r="M30" s="10">
        <v>10.6</v>
      </c>
      <c r="N30" s="38">
        <v>4770</v>
      </c>
      <c r="O30" s="43"/>
      <c r="P30" s="12" t="e">
        <v>#VALUE!</v>
      </c>
      <c r="Q30" s="13" t="e">
        <f t="shared" si="6"/>
        <v>#VALUE!</v>
      </c>
      <c r="R30" s="39">
        <v>0</v>
      </c>
      <c r="S30" s="40">
        <v>8.48</v>
      </c>
      <c r="T30" s="13">
        <f t="shared" si="7"/>
        <v>3816</v>
      </c>
      <c r="V30" s="9" t="s">
        <v>79</v>
      </c>
      <c r="W30" s="38">
        <v>0</v>
      </c>
      <c r="X30" s="40">
        <v>8.48</v>
      </c>
      <c r="Y30" s="71">
        <f t="shared" si="5"/>
        <v>0</v>
      </c>
      <c r="Z30" s="18"/>
      <c r="AA30" s="77">
        <v>0</v>
      </c>
      <c r="AB30" s="78">
        <f t="shared" si="2"/>
        <v>0</v>
      </c>
      <c r="AC30" s="79">
        <v>0</v>
      </c>
      <c r="AD30" s="80">
        <f t="shared" si="3"/>
        <v>0</v>
      </c>
      <c r="AE30" s="130">
        <f t="shared" si="4"/>
        <v>0</v>
      </c>
    </row>
    <row r="31" spans="1:31" ht="120.75" thickBot="1" x14ac:dyDescent="0.3">
      <c r="A31" s="15"/>
      <c r="B31" s="2" t="s">
        <v>76</v>
      </c>
      <c r="C31" s="41" t="s">
        <v>72</v>
      </c>
      <c r="D31" s="4" t="s">
        <v>25</v>
      </c>
      <c r="E31" s="5" t="s">
        <v>120</v>
      </c>
      <c r="F31" s="6"/>
      <c r="G31" s="6"/>
      <c r="H31" s="7">
        <v>3.7500000000000102</v>
      </c>
      <c r="I31" s="6"/>
      <c r="J31" s="8" t="s">
        <v>121</v>
      </c>
      <c r="K31" s="9" t="s">
        <v>79</v>
      </c>
      <c r="L31" s="38">
        <v>210</v>
      </c>
      <c r="M31" s="10">
        <v>140.96</v>
      </c>
      <c r="N31" s="38">
        <v>29601.599999999999</v>
      </c>
      <c r="O31" s="43"/>
      <c r="P31" s="12" t="e">
        <v>#VALUE!</v>
      </c>
      <c r="Q31" s="13" t="e">
        <f t="shared" si="6"/>
        <v>#VALUE!</v>
      </c>
      <c r="R31" s="39">
        <v>0</v>
      </c>
      <c r="S31" s="40">
        <v>112.76800000000001</v>
      </c>
      <c r="T31" s="13">
        <f t="shared" si="7"/>
        <v>23681.280000000002</v>
      </c>
      <c r="V31" s="9" t="s">
        <v>79</v>
      </c>
      <c r="W31" s="38">
        <v>0</v>
      </c>
      <c r="X31" s="40">
        <v>112.76800000000001</v>
      </c>
      <c r="Y31" s="71">
        <f t="shared" si="5"/>
        <v>0</v>
      </c>
      <c r="Z31" s="18"/>
      <c r="AA31" s="77">
        <v>0</v>
      </c>
      <c r="AB31" s="78">
        <f t="shared" si="2"/>
        <v>0</v>
      </c>
      <c r="AC31" s="79">
        <v>0</v>
      </c>
      <c r="AD31" s="80">
        <f t="shared" si="3"/>
        <v>0</v>
      </c>
      <c r="AE31" s="130">
        <f t="shared" si="4"/>
        <v>0</v>
      </c>
    </row>
    <row r="32" spans="1:31" ht="30.75" thickBot="1" x14ac:dyDescent="0.3">
      <c r="A32" s="15"/>
      <c r="B32" s="2" t="s">
        <v>76</v>
      </c>
      <c r="C32" s="41" t="s">
        <v>72</v>
      </c>
      <c r="D32" s="4" t="s">
        <v>25</v>
      </c>
      <c r="E32" s="5" t="s">
        <v>83</v>
      </c>
      <c r="F32" s="6"/>
      <c r="G32" s="6"/>
      <c r="H32" s="7">
        <v>3.8700000000000099</v>
      </c>
      <c r="I32" s="6"/>
      <c r="J32" s="8" t="s">
        <v>84</v>
      </c>
      <c r="K32" s="9" t="s">
        <v>79</v>
      </c>
      <c r="L32" s="38">
        <v>90</v>
      </c>
      <c r="M32" s="10">
        <v>108.19</v>
      </c>
      <c r="N32" s="38">
        <v>9737.1</v>
      </c>
      <c r="O32" s="43"/>
      <c r="P32" s="12" t="e">
        <v>#VALUE!</v>
      </c>
      <c r="Q32" s="13" t="e">
        <f t="shared" si="6"/>
        <v>#VALUE!</v>
      </c>
      <c r="R32" s="39">
        <v>0</v>
      </c>
      <c r="S32" s="40">
        <v>86.552000000000007</v>
      </c>
      <c r="T32" s="13">
        <f t="shared" si="7"/>
        <v>7789.68</v>
      </c>
      <c r="V32" s="9" t="s">
        <v>79</v>
      </c>
      <c r="W32" s="38">
        <v>0</v>
      </c>
      <c r="X32" s="40">
        <v>86.552000000000007</v>
      </c>
      <c r="Y32" s="71">
        <f t="shared" si="5"/>
        <v>0</v>
      </c>
      <c r="Z32" s="18"/>
      <c r="AA32" s="77">
        <v>0</v>
      </c>
      <c r="AB32" s="78">
        <f t="shared" si="2"/>
        <v>0</v>
      </c>
      <c r="AC32" s="79">
        <v>0</v>
      </c>
      <c r="AD32" s="80">
        <f t="shared" si="3"/>
        <v>0</v>
      </c>
      <c r="AE32" s="130">
        <f t="shared" si="4"/>
        <v>0</v>
      </c>
    </row>
    <row r="33" spans="1:31" ht="60.75" thickBot="1" x14ac:dyDescent="0.3">
      <c r="A33" s="15"/>
      <c r="B33" s="2" t="s">
        <v>76</v>
      </c>
      <c r="C33" s="41" t="s">
        <v>72</v>
      </c>
      <c r="D33" s="4" t="s">
        <v>25</v>
      </c>
      <c r="E33" s="5" t="s">
        <v>85</v>
      </c>
      <c r="F33" s="6"/>
      <c r="G33" s="6"/>
      <c r="H33" s="7">
        <v>3.8800000000000101</v>
      </c>
      <c r="I33" s="6"/>
      <c r="J33" s="8" t="s">
        <v>86</v>
      </c>
      <c r="K33" s="9" t="s">
        <v>79</v>
      </c>
      <c r="L33" s="38">
        <v>90</v>
      </c>
      <c r="M33" s="10">
        <v>30.56</v>
      </c>
      <c r="N33" s="38">
        <v>2750.4</v>
      </c>
      <c r="O33" s="43"/>
      <c r="P33" s="12" t="e">
        <v>#VALUE!</v>
      </c>
      <c r="Q33" s="13" t="e">
        <f t="shared" si="6"/>
        <v>#VALUE!</v>
      </c>
      <c r="R33" s="39">
        <v>0</v>
      </c>
      <c r="S33" s="40">
        <v>24.448</v>
      </c>
      <c r="T33" s="13">
        <f t="shared" si="7"/>
        <v>2200.3200000000002</v>
      </c>
      <c r="V33" s="9" t="s">
        <v>79</v>
      </c>
      <c r="W33" s="38">
        <v>0</v>
      </c>
      <c r="X33" s="40">
        <v>24.448</v>
      </c>
      <c r="Y33" s="71">
        <f t="shared" si="5"/>
        <v>0</v>
      </c>
      <c r="Z33" s="18"/>
      <c r="AA33" s="77">
        <v>0</v>
      </c>
      <c r="AB33" s="78">
        <f t="shared" si="2"/>
        <v>0</v>
      </c>
      <c r="AC33" s="79">
        <v>0</v>
      </c>
      <c r="AD33" s="80">
        <f t="shared" si="3"/>
        <v>0</v>
      </c>
      <c r="AE33" s="130">
        <f t="shared" si="4"/>
        <v>0</v>
      </c>
    </row>
    <row r="34" spans="1:31" ht="30.75" thickBot="1" x14ac:dyDescent="0.3">
      <c r="A34" s="15"/>
      <c r="B34" s="2" t="s">
        <v>76</v>
      </c>
      <c r="C34" s="41" t="s">
        <v>72</v>
      </c>
      <c r="D34" s="4" t="s">
        <v>25</v>
      </c>
      <c r="E34" s="5" t="s">
        <v>415</v>
      </c>
      <c r="F34" s="6"/>
      <c r="G34" s="6"/>
      <c r="H34" s="7">
        <v>3.8900000000000099</v>
      </c>
      <c r="I34" s="6"/>
      <c r="J34" s="8" t="s">
        <v>87</v>
      </c>
      <c r="K34" s="9" t="s">
        <v>79</v>
      </c>
      <c r="L34" s="38">
        <v>90</v>
      </c>
      <c r="M34" s="10">
        <v>21.88</v>
      </c>
      <c r="N34" s="38">
        <v>1969.2</v>
      </c>
      <c r="O34" s="43"/>
      <c r="P34" s="12" t="e">
        <v>#VALUE!</v>
      </c>
      <c r="Q34" s="13" t="e">
        <f t="shared" si="6"/>
        <v>#VALUE!</v>
      </c>
      <c r="R34" s="39">
        <v>0</v>
      </c>
      <c r="S34" s="40">
        <v>17.504000000000001</v>
      </c>
      <c r="T34" s="13">
        <f t="shared" si="7"/>
        <v>1575.3600000000001</v>
      </c>
      <c r="V34" s="9" t="s">
        <v>79</v>
      </c>
      <c r="W34" s="38">
        <v>0</v>
      </c>
      <c r="X34" s="40">
        <v>17.504000000000001</v>
      </c>
      <c r="Y34" s="71">
        <f t="shared" si="5"/>
        <v>0</v>
      </c>
      <c r="Z34" s="18"/>
      <c r="AA34" s="77">
        <v>0</v>
      </c>
      <c r="AB34" s="78">
        <f t="shared" si="2"/>
        <v>0</v>
      </c>
      <c r="AC34" s="79">
        <v>0</v>
      </c>
      <c r="AD34" s="80">
        <f t="shared" si="3"/>
        <v>0</v>
      </c>
      <c r="AE34" s="130">
        <f t="shared" si="4"/>
        <v>0</v>
      </c>
    </row>
    <row r="35" spans="1:31" ht="45.75" thickBot="1" x14ac:dyDescent="0.3">
      <c r="A35" s="15"/>
      <c r="B35" s="2" t="s">
        <v>76</v>
      </c>
      <c r="C35" s="41" t="s">
        <v>72</v>
      </c>
      <c r="D35" s="4" t="s">
        <v>25</v>
      </c>
      <c r="E35" s="5" t="s">
        <v>126</v>
      </c>
      <c r="F35" s="6"/>
      <c r="G35" s="6"/>
      <c r="H35" s="7">
        <v>3.1759999999999899</v>
      </c>
      <c r="I35" s="6"/>
      <c r="J35" s="8" t="s">
        <v>127</v>
      </c>
      <c r="K35" s="9" t="s">
        <v>79</v>
      </c>
      <c r="L35" s="38">
        <v>25</v>
      </c>
      <c r="M35" s="10">
        <v>156.5</v>
      </c>
      <c r="N35" s="38">
        <v>3912.5</v>
      </c>
      <c r="O35" s="43"/>
      <c r="P35" s="12" t="e">
        <v>#VALUE!</v>
      </c>
      <c r="Q35" s="13" t="e">
        <f t="shared" si="6"/>
        <v>#VALUE!</v>
      </c>
      <c r="R35" s="39">
        <v>0</v>
      </c>
      <c r="S35" s="40">
        <v>125.2</v>
      </c>
      <c r="T35" s="13">
        <f t="shared" si="7"/>
        <v>3130</v>
      </c>
      <c r="V35" s="9" t="s">
        <v>79</v>
      </c>
      <c r="W35" s="38">
        <v>0</v>
      </c>
      <c r="X35" s="40">
        <v>125.2</v>
      </c>
      <c r="Y35" s="71">
        <f t="shared" si="5"/>
        <v>0</v>
      </c>
      <c r="Z35" s="18"/>
      <c r="AA35" s="77">
        <v>0</v>
      </c>
      <c r="AB35" s="78">
        <f t="shared" si="2"/>
        <v>0</v>
      </c>
      <c r="AC35" s="79">
        <v>0</v>
      </c>
      <c r="AD35" s="80">
        <f t="shared" si="3"/>
        <v>0</v>
      </c>
      <c r="AE35" s="130">
        <f t="shared" si="4"/>
        <v>0</v>
      </c>
    </row>
    <row r="36" spans="1:31" ht="75.75" thickBot="1" x14ac:dyDescent="0.3">
      <c r="A36" s="15"/>
      <c r="B36" s="2" t="s">
        <v>76</v>
      </c>
      <c r="C36" s="41" t="s">
        <v>72</v>
      </c>
      <c r="D36" s="4" t="s">
        <v>25</v>
      </c>
      <c r="E36" s="5" t="s">
        <v>128</v>
      </c>
      <c r="F36" s="6"/>
      <c r="G36" s="6"/>
      <c r="H36" s="7">
        <v>3.1789999999999901</v>
      </c>
      <c r="I36" s="6"/>
      <c r="J36" s="8" t="s">
        <v>129</v>
      </c>
      <c r="K36" s="9" t="s">
        <v>79</v>
      </c>
      <c r="L36" s="38">
        <v>10</v>
      </c>
      <c r="M36" s="10">
        <v>147.56</v>
      </c>
      <c r="N36" s="38">
        <v>1475.6</v>
      </c>
      <c r="O36" s="43"/>
      <c r="P36" s="12" t="e">
        <v>#VALUE!</v>
      </c>
      <c r="Q36" s="13" t="e">
        <f t="shared" si="6"/>
        <v>#VALUE!</v>
      </c>
      <c r="R36" s="39">
        <v>0</v>
      </c>
      <c r="S36" s="40">
        <v>118.048</v>
      </c>
      <c r="T36" s="13">
        <f t="shared" si="7"/>
        <v>1180.48</v>
      </c>
      <c r="V36" s="9" t="s">
        <v>79</v>
      </c>
      <c r="W36" s="38">
        <v>0</v>
      </c>
      <c r="X36" s="40">
        <v>118.048</v>
      </c>
      <c r="Y36" s="71">
        <f t="shared" si="5"/>
        <v>0</v>
      </c>
      <c r="Z36" s="18"/>
      <c r="AA36" s="77">
        <v>0</v>
      </c>
      <c r="AB36" s="78">
        <f t="shared" si="2"/>
        <v>0</v>
      </c>
      <c r="AC36" s="79">
        <v>0</v>
      </c>
      <c r="AD36" s="80">
        <f t="shared" si="3"/>
        <v>0</v>
      </c>
      <c r="AE36" s="130">
        <f>AB36-AD36</f>
        <v>0</v>
      </c>
    </row>
    <row r="37" spans="1:31" ht="45.75" thickBot="1" x14ac:dyDescent="0.3">
      <c r="A37" s="15"/>
      <c r="B37" s="2" t="s">
        <v>76</v>
      </c>
      <c r="C37" s="41" t="s">
        <v>72</v>
      </c>
      <c r="D37" s="4" t="s">
        <v>25</v>
      </c>
      <c r="E37" s="5" t="s">
        <v>150</v>
      </c>
      <c r="F37" s="6"/>
      <c r="G37" s="6"/>
      <c r="H37" s="7">
        <v>3.3620000000000099</v>
      </c>
      <c r="I37" s="6"/>
      <c r="J37" s="8" t="s">
        <v>151</v>
      </c>
      <c r="K37" s="9" t="s">
        <v>139</v>
      </c>
      <c r="L37" s="38">
        <v>10</v>
      </c>
      <c r="M37" s="10">
        <v>11.18</v>
      </c>
      <c r="N37" s="38">
        <v>111.8</v>
      </c>
      <c r="O37" s="43"/>
      <c r="P37" s="12" t="e">
        <v>#VALUE!</v>
      </c>
      <c r="Q37" s="13" t="e">
        <f t="shared" si="6"/>
        <v>#VALUE!</v>
      </c>
      <c r="R37" s="39">
        <v>0</v>
      </c>
      <c r="S37" s="40">
        <v>8.2854979999999987</v>
      </c>
      <c r="T37" s="13">
        <f t="shared" si="7"/>
        <v>82.854979999999983</v>
      </c>
      <c r="V37" s="9" t="s">
        <v>139</v>
      </c>
      <c r="W37" s="38">
        <v>0</v>
      </c>
      <c r="X37" s="40">
        <v>8.2854979999999987</v>
      </c>
      <c r="Y37" s="71">
        <f t="shared" si="5"/>
        <v>0</v>
      </c>
      <c r="Z37" s="18"/>
      <c r="AA37" s="77">
        <v>0</v>
      </c>
      <c r="AB37" s="78">
        <f t="shared" si="2"/>
        <v>0</v>
      </c>
      <c r="AC37" s="79">
        <v>0</v>
      </c>
      <c r="AD37" s="80">
        <f t="shared" si="3"/>
        <v>0</v>
      </c>
      <c r="AE37" s="130">
        <f t="shared" ref="AE37:AE54" si="8">AB37-AD37</f>
        <v>0</v>
      </c>
    </row>
    <row r="38" spans="1:31" ht="45.75" thickBot="1" x14ac:dyDescent="0.3">
      <c r="A38" s="15"/>
      <c r="B38" s="2" t="s">
        <v>76</v>
      </c>
      <c r="C38" s="41" t="s">
        <v>72</v>
      </c>
      <c r="D38" s="4" t="s">
        <v>25</v>
      </c>
      <c r="E38" s="5" t="s">
        <v>154</v>
      </c>
      <c r="F38" s="6"/>
      <c r="G38" s="6"/>
      <c r="H38" s="7">
        <v>3.3640000000000101</v>
      </c>
      <c r="I38" s="6"/>
      <c r="J38" s="8" t="s">
        <v>155</v>
      </c>
      <c r="K38" s="9" t="s">
        <v>139</v>
      </c>
      <c r="L38" s="38">
        <v>30</v>
      </c>
      <c r="M38" s="10">
        <v>20.13</v>
      </c>
      <c r="N38" s="38">
        <v>603.9</v>
      </c>
      <c r="O38" s="43"/>
      <c r="P38" s="12" t="e">
        <v>#VALUE!</v>
      </c>
      <c r="Q38" s="13" t="e">
        <f t="shared" si="6"/>
        <v>#VALUE!</v>
      </c>
      <c r="R38" s="39">
        <v>0</v>
      </c>
      <c r="S38" s="40">
        <v>14.918342999999998</v>
      </c>
      <c r="T38" s="13">
        <f t="shared" si="7"/>
        <v>447.55028999999996</v>
      </c>
      <c r="V38" s="9" t="s">
        <v>139</v>
      </c>
      <c r="W38" s="38">
        <v>0</v>
      </c>
      <c r="X38" s="40">
        <v>14.918342999999998</v>
      </c>
      <c r="Y38" s="71">
        <f t="shared" si="5"/>
        <v>0</v>
      </c>
      <c r="Z38" s="18"/>
      <c r="AA38" s="77">
        <v>0</v>
      </c>
      <c r="AB38" s="78">
        <f t="shared" si="2"/>
        <v>0</v>
      </c>
      <c r="AC38" s="79">
        <v>0</v>
      </c>
      <c r="AD38" s="80">
        <f t="shared" si="3"/>
        <v>0</v>
      </c>
      <c r="AE38" s="130">
        <f t="shared" si="8"/>
        <v>0</v>
      </c>
    </row>
    <row r="39" spans="1:31" ht="30.75" thickBot="1" x14ac:dyDescent="0.3">
      <c r="A39" s="15"/>
      <c r="B39" s="2" t="s">
        <v>76</v>
      </c>
      <c r="C39" s="41" t="s">
        <v>72</v>
      </c>
      <c r="D39" s="4" t="s">
        <v>25</v>
      </c>
      <c r="E39" s="5" t="s">
        <v>77</v>
      </c>
      <c r="F39" s="6"/>
      <c r="G39" s="6"/>
      <c r="H39" s="7">
        <v>3.42300000000002</v>
      </c>
      <c r="I39" s="6"/>
      <c r="J39" s="8" t="s">
        <v>78</v>
      </c>
      <c r="K39" s="9" t="s">
        <v>79</v>
      </c>
      <c r="L39" s="38">
        <v>30</v>
      </c>
      <c r="M39" s="10">
        <v>22.29</v>
      </c>
      <c r="N39" s="38">
        <v>668.7</v>
      </c>
      <c r="O39" s="43"/>
      <c r="P39" s="12" t="e">
        <v>#VALUE!</v>
      </c>
      <c r="Q39" s="13" t="e">
        <f t="shared" si="6"/>
        <v>#VALUE!</v>
      </c>
      <c r="R39" s="39">
        <v>0</v>
      </c>
      <c r="S39" s="40">
        <v>16.160249999999998</v>
      </c>
      <c r="T39" s="13">
        <f t="shared" si="7"/>
        <v>484.80749999999995</v>
      </c>
      <c r="V39" s="9" t="s">
        <v>79</v>
      </c>
      <c r="W39" s="38">
        <v>0</v>
      </c>
      <c r="X39" s="40">
        <v>16.160249999999998</v>
      </c>
      <c r="Y39" s="71">
        <f t="shared" si="5"/>
        <v>0</v>
      </c>
      <c r="Z39" s="18"/>
      <c r="AA39" s="77">
        <v>0</v>
      </c>
      <c r="AB39" s="78">
        <f t="shared" si="2"/>
        <v>0</v>
      </c>
      <c r="AC39" s="79">
        <v>0</v>
      </c>
      <c r="AD39" s="80">
        <f t="shared" si="3"/>
        <v>0</v>
      </c>
      <c r="AE39" s="130">
        <f t="shared" si="8"/>
        <v>0</v>
      </c>
    </row>
    <row r="40" spans="1:31" ht="15.75" thickBot="1" x14ac:dyDescent="0.3">
      <c r="A40" s="15"/>
      <c r="B40" s="2" t="s">
        <v>76</v>
      </c>
      <c r="C40" s="41" t="s">
        <v>164</v>
      </c>
      <c r="D40" s="4" t="s">
        <v>378</v>
      </c>
      <c r="E40" s="5"/>
      <c r="F40" s="6"/>
      <c r="G40" s="6"/>
      <c r="H40" s="7"/>
      <c r="I40" s="6"/>
      <c r="J40" s="8"/>
      <c r="K40" s="9"/>
      <c r="L40" s="38"/>
      <c r="M40" s="8"/>
      <c r="N40" s="38"/>
      <c r="O40" s="43"/>
      <c r="P40" s="27"/>
      <c r="Q40" s="42"/>
      <c r="R40" s="42"/>
      <c r="S40" s="42"/>
      <c r="T40" s="42"/>
      <c r="V40" s="9"/>
      <c r="W40" s="38"/>
      <c r="X40" s="42"/>
      <c r="Y40" s="71">
        <f t="shared" si="5"/>
        <v>0</v>
      </c>
      <c r="Z40" s="18"/>
      <c r="AA40" s="77">
        <v>0</v>
      </c>
      <c r="AB40" s="78">
        <f t="shared" si="2"/>
        <v>0</v>
      </c>
      <c r="AC40" s="79">
        <v>0</v>
      </c>
      <c r="AD40" s="80">
        <f t="shared" si="3"/>
        <v>0</v>
      </c>
      <c r="AE40" s="130">
        <f t="shared" si="8"/>
        <v>0</v>
      </c>
    </row>
    <row r="41" spans="1:31" ht="90.75" thickBot="1" x14ac:dyDescent="0.3">
      <c r="A41" s="15"/>
      <c r="B41" s="2" t="s">
        <v>76</v>
      </c>
      <c r="C41" s="41" t="s">
        <v>164</v>
      </c>
      <c r="D41" s="4" t="s">
        <v>25</v>
      </c>
      <c r="E41" s="5" t="s">
        <v>183</v>
      </c>
      <c r="F41" s="6"/>
      <c r="G41" s="6"/>
      <c r="H41" s="7">
        <v>4.1100000000000003</v>
      </c>
      <c r="I41" s="6"/>
      <c r="J41" s="8" t="s">
        <v>184</v>
      </c>
      <c r="K41" s="9" t="s">
        <v>57</v>
      </c>
      <c r="L41" s="38">
        <v>16</v>
      </c>
      <c r="M41" s="10">
        <v>36.75</v>
      </c>
      <c r="N41" s="38">
        <v>588</v>
      </c>
      <c r="O41" s="43"/>
      <c r="P41" s="12" t="e">
        <v>#VALUE!</v>
      </c>
      <c r="Q41" s="13" t="e">
        <f>IF(J41="PROV SUM",N41,L41*P41)</f>
        <v>#VALUE!</v>
      </c>
      <c r="R41" s="39">
        <v>0</v>
      </c>
      <c r="S41" s="40">
        <v>34.912500000000001</v>
      </c>
      <c r="T41" s="13">
        <f>IF(J41="SC024",N41,IF(ISERROR(S41),"",IF(J41="PROV SUM",N41,L41*S41)))</f>
        <v>558.6</v>
      </c>
      <c r="V41" s="9" t="s">
        <v>57</v>
      </c>
      <c r="W41" s="38">
        <v>0</v>
      </c>
      <c r="X41" s="40">
        <v>34.912500000000001</v>
      </c>
      <c r="Y41" s="71">
        <f t="shared" si="5"/>
        <v>0</v>
      </c>
      <c r="Z41" s="18"/>
      <c r="AA41" s="77">
        <v>0</v>
      </c>
      <c r="AB41" s="78">
        <f t="shared" si="2"/>
        <v>0</v>
      </c>
      <c r="AC41" s="79">
        <v>0</v>
      </c>
      <c r="AD41" s="80">
        <f t="shared" si="3"/>
        <v>0</v>
      </c>
      <c r="AE41" s="130">
        <f t="shared" si="8"/>
        <v>0</v>
      </c>
    </row>
    <row r="42" spans="1:31" ht="60.75" thickBot="1" x14ac:dyDescent="0.3">
      <c r="A42" s="15"/>
      <c r="B42" s="44" t="s">
        <v>76</v>
      </c>
      <c r="C42" s="45" t="s">
        <v>164</v>
      </c>
      <c r="D42" s="46" t="s">
        <v>25</v>
      </c>
      <c r="E42" s="47" t="s">
        <v>185</v>
      </c>
      <c r="F42" s="48"/>
      <c r="G42" s="48"/>
      <c r="H42" s="49">
        <v>4.13</v>
      </c>
      <c r="I42" s="48"/>
      <c r="J42" s="50" t="s">
        <v>186</v>
      </c>
      <c r="K42" s="51" t="s">
        <v>57</v>
      </c>
      <c r="L42" s="52">
        <v>100</v>
      </c>
      <c r="M42" s="53">
        <v>4.25</v>
      </c>
      <c r="N42" s="52">
        <v>425</v>
      </c>
      <c r="O42" s="43"/>
      <c r="P42" s="12" t="e">
        <v>#VALUE!</v>
      </c>
      <c r="Q42" s="13" t="e">
        <f>IF(J42="PROV SUM",N42,L42*P42)</f>
        <v>#VALUE!</v>
      </c>
      <c r="R42" s="39">
        <v>0</v>
      </c>
      <c r="S42" s="40">
        <v>4.0374999999999996</v>
      </c>
      <c r="T42" s="13">
        <f>IF(J42="SC024",N42,IF(ISERROR(S42),"",IF(J42="PROV SUM",N42,L42*S42)))</f>
        <v>403.74999999999994</v>
      </c>
      <c r="V42" s="51" t="s">
        <v>57</v>
      </c>
      <c r="W42" s="38">
        <v>0</v>
      </c>
      <c r="X42" s="40">
        <v>4.0374999999999996</v>
      </c>
      <c r="Y42" s="71">
        <f t="shared" si="5"/>
        <v>0</v>
      </c>
      <c r="Z42" s="18"/>
      <c r="AA42" s="77">
        <v>0</v>
      </c>
      <c r="AB42" s="78">
        <f t="shared" si="2"/>
        <v>0</v>
      </c>
      <c r="AC42" s="79">
        <v>0</v>
      </c>
      <c r="AD42" s="80">
        <f t="shared" si="3"/>
        <v>0</v>
      </c>
      <c r="AE42" s="130">
        <f t="shared" si="8"/>
        <v>0</v>
      </c>
    </row>
    <row r="43" spans="1:31" ht="60.75" thickBot="1" x14ac:dyDescent="0.3">
      <c r="A43" s="15"/>
      <c r="B43" s="44" t="s">
        <v>76</v>
      </c>
      <c r="C43" s="45" t="s">
        <v>164</v>
      </c>
      <c r="D43" s="46" t="s">
        <v>25</v>
      </c>
      <c r="E43" s="47" t="s">
        <v>187</v>
      </c>
      <c r="F43" s="48"/>
      <c r="G43" s="48"/>
      <c r="H43" s="49">
        <v>4.1399999999999997</v>
      </c>
      <c r="I43" s="48"/>
      <c r="J43" s="50" t="s">
        <v>188</v>
      </c>
      <c r="K43" s="51" t="s">
        <v>57</v>
      </c>
      <c r="L43" s="52">
        <v>16</v>
      </c>
      <c r="M43" s="53">
        <v>6.75</v>
      </c>
      <c r="N43" s="52">
        <v>108</v>
      </c>
      <c r="O43" s="43"/>
      <c r="P43" s="12" t="e">
        <v>#VALUE!</v>
      </c>
      <c r="Q43" s="13" t="e">
        <f>IF(J43="PROV SUM",N43,L43*P43)</f>
        <v>#VALUE!</v>
      </c>
      <c r="R43" s="39">
        <v>0</v>
      </c>
      <c r="S43" s="40">
        <v>6.4124999999999996</v>
      </c>
      <c r="T43" s="13">
        <f>IF(J43="SC024",N43,IF(ISERROR(S43),"",IF(J43="PROV SUM",N43,L43*S43)))</f>
        <v>102.6</v>
      </c>
      <c r="V43" s="51" t="s">
        <v>57</v>
      </c>
      <c r="W43" s="38">
        <v>0</v>
      </c>
      <c r="X43" s="40">
        <v>6.4124999999999996</v>
      </c>
      <c r="Y43" s="71">
        <f t="shared" si="5"/>
        <v>0</v>
      </c>
      <c r="Z43" s="18"/>
      <c r="AA43" s="77">
        <v>0</v>
      </c>
      <c r="AB43" s="78">
        <f t="shared" si="2"/>
        <v>0</v>
      </c>
      <c r="AC43" s="79">
        <v>0</v>
      </c>
      <c r="AD43" s="80">
        <f t="shared" si="3"/>
        <v>0</v>
      </c>
      <c r="AE43" s="130">
        <f t="shared" si="8"/>
        <v>0</v>
      </c>
    </row>
    <row r="44" spans="1:31" ht="90.75" thickBot="1" x14ac:dyDescent="0.3">
      <c r="A44" s="15"/>
      <c r="B44" s="44" t="s">
        <v>76</v>
      </c>
      <c r="C44" s="45" t="s">
        <v>164</v>
      </c>
      <c r="D44" s="46" t="s">
        <v>25</v>
      </c>
      <c r="E44" s="47" t="s">
        <v>171</v>
      </c>
      <c r="F44" s="48"/>
      <c r="G44" s="48"/>
      <c r="H44" s="49">
        <v>4.8999999999999799</v>
      </c>
      <c r="I44" s="48"/>
      <c r="J44" s="50" t="s">
        <v>172</v>
      </c>
      <c r="K44" s="51" t="s">
        <v>75</v>
      </c>
      <c r="L44" s="52">
        <v>12</v>
      </c>
      <c r="M44" s="53">
        <v>35.61</v>
      </c>
      <c r="N44" s="52">
        <v>427.32</v>
      </c>
      <c r="O44" s="43"/>
      <c r="P44" s="12" t="e">
        <v>#VALUE!</v>
      </c>
      <c r="Q44" s="13" t="e">
        <f>IF(J44="PROV SUM",N44,L44*P44)</f>
        <v>#VALUE!</v>
      </c>
      <c r="R44" s="39">
        <v>0</v>
      </c>
      <c r="S44" s="40">
        <v>31.568264999999997</v>
      </c>
      <c r="T44" s="13">
        <f>IF(J44="SC024",N44,IF(ISERROR(S44),"",IF(J44="PROV SUM",N44,L44*S44)))</f>
        <v>378.81917999999996</v>
      </c>
      <c r="V44" s="51" t="s">
        <v>75</v>
      </c>
      <c r="W44" s="38">
        <v>0</v>
      </c>
      <c r="X44" s="40">
        <v>31.568264999999997</v>
      </c>
      <c r="Y44" s="71">
        <f t="shared" si="5"/>
        <v>0</v>
      </c>
      <c r="Z44" s="18"/>
      <c r="AA44" s="77">
        <v>0</v>
      </c>
      <c r="AB44" s="78">
        <f t="shared" si="2"/>
        <v>0</v>
      </c>
      <c r="AC44" s="79">
        <v>0</v>
      </c>
      <c r="AD44" s="80">
        <f t="shared" si="3"/>
        <v>0</v>
      </c>
      <c r="AE44" s="130">
        <f t="shared" si="8"/>
        <v>0</v>
      </c>
    </row>
    <row r="45" spans="1:31" ht="15.75" thickBot="1" x14ac:dyDescent="0.3">
      <c r="A45" s="15"/>
      <c r="B45" s="44" t="s">
        <v>76</v>
      </c>
      <c r="C45" s="45" t="s">
        <v>24</v>
      </c>
      <c r="D45" s="46" t="s">
        <v>378</v>
      </c>
      <c r="E45" s="47"/>
      <c r="F45" s="48"/>
      <c r="G45" s="48"/>
      <c r="H45" s="49"/>
      <c r="I45" s="48"/>
      <c r="J45" s="50"/>
      <c r="K45" s="51"/>
      <c r="L45" s="52"/>
      <c r="M45" s="50"/>
      <c r="N45" s="52"/>
      <c r="O45" s="43"/>
      <c r="P45" s="27"/>
      <c r="Q45" s="42"/>
      <c r="R45" s="42"/>
      <c r="S45" s="42"/>
      <c r="T45" s="42"/>
      <c r="V45" s="51"/>
      <c r="W45" s="52"/>
      <c r="X45" s="42"/>
      <c r="Y45" s="71">
        <f t="shared" si="5"/>
        <v>0</v>
      </c>
      <c r="Z45" s="18"/>
      <c r="AA45" s="77">
        <v>0</v>
      </c>
      <c r="AB45" s="78">
        <f t="shared" si="2"/>
        <v>0</v>
      </c>
      <c r="AC45" s="79">
        <v>0</v>
      </c>
      <c r="AD45" s="80">
        <f t="shared" si="3"/>
        <v>0</v>
      </c>
      <c r="AE45" s="130">
        <f t="shared" si="8"/>
        <v>0</v>
      </c>
    </row>
    <row r="46" spans="1:31" ht="120.75" thickBot="1" x14ac:dyDescent="0.3">
      <c r="A46" s="21"/>
      <c r="B46" s="54" t="s">
        <v>76</v>
      </c>
      <c r="C46" s="54" t="s">
        <v>24</v>
      </c>
      <c r="D46" s="55" t="s">
        <v>25</v>
      </c>
      <c r="E46" s="56" t="s">
        <v>26</v>
      </c>
      <c r="F46" s="57"/>
      <c r="G46" s="57"/>
      <c r="H46" s="58">
        <v>2.1</v>
      </c>
      <c r="I46" s="57"/>
      <c r="J46" s="59" t="s">
        <v>27</v>
      </c>
      <c r="K46" s="57" t="s">
        <v>28</v>
      </c>
      <c r="L46" s="60">
        <v>750</v>
      </c>
      <c r="M46" s="61">
        <v>12.92</v>
      </c>
      <c r="N46" s="62">
        <v>9690</v>
      </c>
      <c r="O46" s="18"/>
      <c r="P46" s="12" t="e">
        <v>#VALUE!</v>
      </c>
      <c r="Q46" s="13" t="e">
        <f t="shared" ref="Q46:Q54" si="9">IF(J46="PROV SUM",N46,L46*P46)</f>
        <v>#VALUE!</v>
      </c>
      <c r="R46" s="39">
        <v>0</v>
      </c>
      <c r="S46" s="40">
        <v>16.4084</v>
      </c>
      <c r="T46" s="13">
        <f t="shared" ref="T46:T53" si="10">IF(J46="SC024",N46,IF(ISERROR(S46),"",IF(J46="PROV SUM",N46,L46*S46)))</f>
        <v>12306.300000000001</v>
      </c>
      <c r="V46" s="57" t="s">
        <v>28</v>
      </c>
      <c r="W46" s="38">
        <v>0</v>
      </c>
      <c r="X46" s="40">
        <v>16.4084</v>
      </c>
      <c r="Y46" s="71">
        <f t="shared" si="5"/>
        <v>0</v>
      </c>
      <c r="Z46" s="18"/>
      <c r="AA46" s="77">
        <v>0</v>
      </c>
      <c r="AB46" s="78">
        <f t="shared" si="2"/>
        <v>0</v>
      </c>
      <c r="AC46" s="79">
        <v>0</v>
      </c>
      <c r="AD46" s="80">
        <f t="shared" si="3"/>
        <v>0</v>
      </c>
      <c r="AE46" s="130">
        <f t="shared" si="8"/>
        <v>0</v>
      </c>
    </row>
    <row r="47" spans="1:31" ht="30.75" thickBot="1" x14ac:dyDescent="0.3">
      <c r="A47" s="21"/>
      <c r="B47" s="54" t="s">
        <v>76</v>
      </c>
      <c r="C47" s="54" t="s">
        <v>24</v>
      </c>
      <c r="D47" s="55" t="s">
        <v>25</v>
      </c>
      <c r="E47" s="56" t="s">
        <v>29</v>
      </c>
      <c r="F47" s="57"/>
      <c r="G47" s="57"/>
      <c r="H47" s="58">
        <v>2.5</v>
      </c>
      <c r="I47" s="57"/>
      <c r="J47" s="59" t="s">
        <v>30</v>
      </c>
      <c r="K47" s="57" t="s">
        <v>31</v>
      </c>
      <c r="L47" s="60">
        <v>1</v>
      </c>
      <c r="M47" s="61">
        <v>420</v>
      </c>
      <c r="N47" s="62">
        <v>420</v>
      </c>
      <c r="O47" s="18"/>
      <c r="P47" s="12" t="e">
        <v>#VALUE!</v>
      </c>
      <c r="Q47" s="13" t="e">
        <f t="shared" si="9"/>
        <v>#VALUE!</v>
      </c>
      <c r="R47" s="39">
        <v>0</v>
      </c>
      <c r="S47" s="40">
        <v>533.4</v>
      </c>
      <c r="T47" s="13">
        <f t="shared" si="10"/>
        <v>533.4</v>
      </c>
      <c r="V47" s="57" t="s">
        <v>31</v>
      </c>
      <c r="W47" s="38">
        <v>0</v>
      </c>
      <c r="X47" s="40">
        <v>533.4</v>
      </c>
      <c r="Y47" s="71">
        <f t="shared" si="5"/>
        <v>0</v>
      </c>
      <c r="Z47" s="18"/>
      <c r="AA47" s="77">
        <v>0</v>
      </c>
      <c r="AB47" s="78">
        <f t="shared" si="2"/>
        <v>0</v>
      </c>
      <c r="AC47" s="79">
        <v>0</v>
      </c>
      <c r="AD47" s="80">
        <f t="shared" si="3"/>
        <v>0</v>
      </c>
      <c r="AE47" s="130">
        <f t="shared" si="8"/>
        <v>0</v>
      </c>
    </row>
    <row r="48" spans="1:31" ht="15.75" thickBot="1" x14ac:dyDescent="0.3">
      <c r="A48" s="21"/>
      <c r="B48" s="54" t="s">
        <v>76</v>
      </c>
      <c r="C48" s="54" t="s">
        <v>24</v>
      </c>
      <c r="D48" s="55" t="s">
        <v>25</v>
      </c>
      <c r="E48" s="56" t="s">
        <v>32</v>
      </c>
      <c r="F48" s="57"/>
      <c r="G48" s="57"/>
      <c r="H48" s="58">
        <v>2.6</v>
      </c>
      <c r="I48" s="57"/>
      <c r="J48" s="59" t="s">
        <v>33</v>
      </c>
      <c r="K48" s="57" t="s">
        <v>31</v>
      </c>
      <c r="L48" s="60">
        <v>1</v>
      </c>
      <c r="M48" s="61">
        <v>50</v>
      </c>
      <c r="N48" s="62">
        <v>50</v>
      </c>
      <c r="O48" s="18"/>
      <c r="P48" s="12" t="e">
        <v>#VALUE!</v>
      </c>
      <c r="Q48" s="13" t="e">
        <f t="shared" si="9"/>
        <v>#VALUE!</v>
      </c>
      <c r="R48" s="39">
        <v>0</v>
      </c>
      <c r="S48" s="40">
        <v>63.5</v>
      </c>
      <c r="T48" s="13">
        <f t="shared" si="10"/>
        <v>63.5</v>
      </c>
      <c r="V48" s="57" t="s">
        <v>31</v>
      </c>
      <c r="W48" s="38">
        <v>0</v>
      </c>
      <c r="X48" s="40">
        <v>63.5</v>
      </c>
      <c r="Y48" s="71">
        <f t="shared" si="5"/>
        <v>0</v>
      </c>
      <c r="Z48" s="18"/>
      <c r="AA48" s="77">
        <v>0</v>
      </c>
      <c r="AB48" s="78">
        <f t="shared" si="2"/>
        <v>0</v>
      </c>
      <c r="AC48" s="79">
        <v>0</v>
      </c>
      <c r="AD48" s="80">
        <f t="shared" si="3"/>
        <v>0</v>
      </c>
      <c r="AE48" s="130">
        <f t="shared" si="8"/>
        <v>0</v>
      </c>
    </row>
    <row r="49" spans="1:31" ht="15.75" thickBot="1" x14ac:dyDescent="0.3">
      <c r="A49" s="21"/>
      <c r="B49" s="54" t="s">
        <v>76</v>
      </c>
      <c r="C49" s="54" t="s">
        <v>24</v>
      </c>
      <c r="D49" s="55" t="s">
        <v>25</v>
      </c>
      <c r="E49" s="56" t="s">
        <v>46</v>
      </c>
      <c r="F49" s="57"/>
      <c r="G49" s="57"/>
      <c r="H49" s="58">
        <v>2.1800000000000002</v>
      </c>
      <c r="I49" s="57"/>
      <c r="J49" s="59" t="s">
        <v>47</v>
      </c>
      <c r="K49" s="57" t="s">
        <v>48</v>
      </c>
      <c r="L49" s="60">
        <v>15</v>
      </c>
      <c r="M49" s="61">
        <v>45</v>
      </c>
      <c r="N49" s="62">
        <v>675</v>
      </c>
      <c r="O49" s="18"/>
      <c r="P49" s="12" t="e">
        <v>#VALUE!</v>
      </c>
      <c r="Q49" s="13" t="e">
        <f t="shared" si="9"/>
        <v>#VALUE!</v>
      </c>
      <c r="R49" s="39">
        <v>0</v>
      </c>
      <c r="S49" s="40">
        <v>57.15</v>
      </c>
      <c r="T49" s="13">
        <f t="shared" si="10"/>
        <v>857.25</v>
      </c>
      <c r="V49" s="57" t="s">
        <v>48</v>
      </c>
      <c r="W49" s="38">
        <v>0</v>
      </c>
      <c r="X49" s="40">
        <v>57.15</v>
      </c>
      <c r="Y49" s="71">
        <f t="shared" si="5"/>
        <v>0</v>
      </c>
      <c r="Z49" s="18"/>
      <c r="AA49" s="77">
        <v>0</v>
      </c>
      <c r="AB49" s="78">
        <f t="shared" si="2"/>
        <v>0</v>
      </c>
      <c r="AC49" s="79">
        <v>0</v>
      </c>
      <c r="AD49" s="80">
        <f t="shared" si="3"/>
        <v>0</v>
      </c>
      <c r="AE49" s="130">
        <f t="shared" si="8"/>
        <v>0</v>
      </c>
    </row>
    <row r="50" spans="1:31" ht="60.75" thickBot="1" x14ac:dyDescent="0.3">
      <c r="A50" s="21"/>
      <c r="B50" s="54" t="s">
        <v>76</v>
      </c>
      <c r="C50" s="54" t="s">
        <v>24</v>
      </c>
      <c r="D50" s="55" t="s">
        <v>25</v>
      </c>
      <c r="E50" s="56" t="s">
        <v>382</v>
      </c>
      <c r="F50" s="57"/>
      <c r="G50" s="57"/>
      <c r="H50" s="58">
        <v>2.2400000000000002</v>
      </c>
      <c r="I50" s="57"/>
      <c r="J50" s="59" t="s">
        <v>383</v>
      </c>
      <c r="K50" s="57" t="s">
        <v>416</v>
      </c>
      <c r="L50" s="60">
        <v>16</v>
      </c>
      <c r="M50" s="61">
        <v>0.05</v>
      </c>
      <c r="N50" s="62">
        <v>0.77</v>
      </c>
      <c r="O50" s="18"/>
      <c r="P50" s="12" t="e">
        <v>#VALUE!</v>
      </c>
      <c r="Q50" s="13" t="e">
        <f t="shared" si="9"/>
        <v>#VALUE!</v>
      </c>
      <c r="R50" s="39" t="e">
        <v>#N/A</v>
      </c>
      <c r="S50" s="40" t="e">
        <v>#N/A</v>
      </c>
      <c r="T50" s="13">
        <f t="shared" si="10"/>
        <v>0.77</v>
      </c>
      <c r="V50" s="57" t="s">
        <v>416</v>
      </c>
      <c r="W50" s="38">
        <v>0</v>
      </c>
      <c r="X50" s="40" t="e">
        <v>#N/A</v>
      </c>
      <c r="Y50" s="71">
        <v>0</v>
      </c>
      <c r="Z50" s="18"/>
      <c r="AA50" s="77">
        <v>0</v>
      </c>
      <c r="AB50" s="78">
        <f t="shared" si="2"/>
        <v>0</v>
      </c>
      <c r="AC50" s="79">
        <v>0</v>
      </c>
      <c r="AD50" s="80">
        <f t="shared" si="3"/>
        <v>0</v>
      </c>
      <c r="AE50" s="130">
        <f t="shared" si="8"/>
        <v>0</v>
      </c>
    </row>
    <row r="51" spans="1:31" ht="15.75" thickBot="1" x14ac:dyDescent="0.3">
      <c r="A51" s="21"/>
      <c r="B51" s="54" t="s">
        <v>76</v>
      </c>
      <c r="C51" s="54" t="s">
        <v>24</v>
      </c>
      <c r="D51" s="55" t="s">
        <v>25</v>
      </c>
      <c r="E51" s="56" t="s">
        <v>58</v>
      </c>
      <c r="F51" s="57"/>
      <c r="G51" s="57"/>
      <c r="H51" s="58">
        <v>2.25</v>
      </c>
      <c r="I51" s="57"/>
      <c r="J51" s="59" t="s">
        <v>59</v>
      </c>
      <c r="K51" s="57" t="s">
        <v>60</v>
      </c>
      <c r="L51" s="60">
        <v>5</v>
      </c>
      <c r="M51" s="61">
        <v>185.64</v>
      </c>
      <c r="N51" s="62">
        <v>928.2</v>
      </c>
      <c r="O51" s="18"/>
      <c r="P51" s="12" t="e">
        <v>#VALUE!</v>
      </c>
      <c r="Q51" s="13" t="e">
        <f t="shared" si="9"/>
        <v>#VALUE!</v>
      </c>
      <c r="R51" s="39">
        <v>0</v>
      </c>
      <c r="S51" s="40">
        <v>235.7628</v>
      </c>
      <c r="T51" s="13">
        <f t="shared" si="10"/>
        <v>1178.8140000000001</v>
      </c>
      <c r="V51" s="57" t="s">
        <v>60</v>
      </c>
      <c r="W51" s="38">
        <v>0</v>
      </c>
      <c r="X51" s="40">
        <v>235.7628</v>
      </c>
      <c r="Y51" s="71">
        <f t="shared" si="5"/>
        <v>0</v>
      </c>
      <c r="Z51" s="18"/>
      <c r="AA51" s="77">
        <v>0</v>
      </c>
      <c r="AB51" s="78">
        <f t="shared" si="2"/>
        <v>0</v>
      </c>
      <c r="AC51" s="79">
        <v>0</v>
      </c>
      <c r="AD51" s="80">
        <f t="shared" si="3"/>
        <v>0</v>
      </c>
      <c r="AE51" s="130">
        <f t="shared" si="8"/>
        <v>0</v>
      </c>
    </row>
    <row r="52" spans="1:31" ht="30.75" thickBot="1" x14ac:dyDescent="0.3">
      <c r="A52" s="21"/>
      <c r="B52" s="54" t="s">
        <v>76</v>
      </c>
      <c r="C52" s="54" t="s">
        <v>24</v>
      </c>
      <c r="D52" s="55" t="s">
        <v>25</v>
      </c>
      <c r="E52" s="56" t="s">
        <v>61</v>
      </c>
      <c r="F52" s="57"/>
      <c r="G52" s="57"/>
      <c r="H52" s="58">
        <v>2.2599999999999998</v>
      </c>
      <c r="I52" s="57"/>
      <c r="J52" s="59" t="s">
        <v>62</v>
      </c>
      <c r="K52" s="57" t="s">
        <v>31</v>
      </c>
      <c r="L52" s="60">
        <v>1</v>
      </c>
      <c r="M52" s="61">
        <v>1127.5</v>
      </c>
      <c r="N52" s="62">
        <v>1127.5</v>
      </c>
      <c r="O52" s="18"/>
      <c r="P52" s="12" t="e">
        <v>#VALUE!</v>
      </c>
      <c r="Q52" s="13" t="e">
        <f t="shared" si="9"/>
        <v>#VALUE!</v>
      </c>
      <c r="R52" s="39">
        <v>0</v>
      </c>
      <c r="S52" s="40">
        <v>1431.925</v>
      </c>
      <c r="T52" s="13">
        <f t="shared" si="10"/>
        <v>1431.925</v>
      </c>
      <c r="V52" s="57" t="s">
        <v>31</v>
      </c>
      <c r="W52" s="38">
        <v>0</v>
      </c>
      <c r="X52" s="118">
        <v>1431.925</v>
      </c>
      <c r="Y52" s="119">
        <f t="shared" si="5"/>
        <v>0</v>
      </c>
      <c r="Z52" s="18"/>
      <c r="AA52" s="77">
        <v>0</v>
      </c>
      <c r="AB52" s="78">
        <f t="shared" si="2"/>
        <v>0</v>
      </c>
      <c r="AC52" s="79">
        <v>0</v>
      </c>
      <c r="AD52" s="80">
        <f t="shared" si="3"/>
        <v>0</v>
      </c>
      <c r="AE52" s="130">
        <f t="shared" si="8"/>
        <v>0</v>
      </c>
    </row>
    <row r="53" spans="1:31" ht="60.75" thickBot="1" x14ac:dyDescent="0.3">
      <c r="A53" s="21"/>
      <c r="B53" s="54" t="s">
        <v>76</v>
      </c>
      <c r="C53" s="54" t="s">
        <v>24</v>
      </c>
      <c r="D53" s="55" t="s">
        <v>25</v>
      </c>
      <c r="E53" s="56" t="s">
        <v>382</v>
      </c>
      <c r="F53" s="57"/>
      <c r="G53" s="57"/>
      <c r="H53" s="58"/>
      <c r="I53" s="57"/>
      <c r="J53" s="59" t="s">
        <v>383</v>
      </c>
      <c r="K53" s="57" t="s">
        <v>31</v>
      </c>
      <c r="L53" s="60"/>
      <c r="M53" s="61">
        <v>4.8300000000000003E-2</v>
      </c>
      <c r="N53" s="62">
        <v>0</v>
      </c>
      <c r="O53" s="18"/>
      <c r="P53" s="12" t="e">
        <v>#VALUE!</v>
      </c>
      <c r="Q53" s="13" t="e">
        <f t="shared" si="9"/>
        <v>#VALUE!</v>
      </c>
      <c r="R53" s="39" t="e">
        <v>#N/A</v>
      </c>
      <c r="S53" s="40">
        <v>4.8300000000000003E-2</v>
      </c>
      <c r="T53" s="13">
        <f t="shared" si="10"/>
        <v>0</v>
      </c>
      <c r="V53" s="57" t="s">
        <v>31</v>
      </c>
      <c r="W53" s="123"/>
      <c r="X53" s="124">
        <v>4.8300000000000003E-2</v>
      </c>
      <c r="Y53" s="125"/>
      <c r="Z53" s="18"/>
      <c r="AA53" s="77">
        <v>0</v>
      </c>
      <c r="AB53" s="78">
        <f>Y53*AA53</f>
        <v>0</v>
      </c>
      <c r="AC53" s="79">
        <v>0</v>
      </c>
      <c r="AD53" s="80">
        <f>Y53*AC53</f>
        <v>0</v>
      </c>
      <c r="AE53" s="130">
        <f t="shared" si="8"/>
        <v>0</v>
      </c>
    </row>
    <row r="54" spans="1:31" ht="30.75" thickBot="1" x14ac:dyDescent="0.3">
      <c r="A54" s="21"/>
      <c r="B54" s="54" t="s">
        <v>76</v>
      </c>
      <c r="C54" s="54" t="s">
        <v>24</v>
      </c>
      <c r="D54" s="81" t="s">
        <v>25</v>
      </c>
      <c r="E54" s="56" t="s">
        <v>404</v>
      </c>
      <c r="F54" s="82"/>
      <c r="G54" s="82"/>
      <c r="H54" s="83"/>
      <c r="I54" s="84"/>
      <c r="J54" s="59" t="s">
        <v>405</v>
      </c>
      <c r="K54" s="57" t="s">
        <v>406</v>
      </c>
      <c r="L54" s="60"/>
      <c r="M54" s="61"/>
      <c r="N54" s="62">
        <v>1432</v>
      </c>
      <c r="O54" s="18"/>
      <c r="P54" s="12" t="e">
        <v>#VALUE!</v>
      </c>
      <c r="Q54" s="13" t="e">
        <f t="shared" si="9"/>
        <v>#VALUE!</v>
      </c>
      <c r="R54" s="39" t="e">
        <v>#N/A</v>
      </c>
      <c r="S54" s="40"/>
      <c r="T54" s="13"/>
      <c r="V54" s="57" t="s">
        <v>406</v>
      </c>
      <c r="W54" s="123"/>
      <c r="X54" s="124"/>
      <c r="Y54" s="125">
        <v>0</v>
      </c>
      <c r="Z54" s="18"/>
      <c r="AA54" s="77">
        <v>0</v>
      </c>
      <c r="AB54" s="78">
        <f>Y54*AA54</f>
        <v>0</v>
      </c>
      <c r="AC54" s="79">
        <v>0</v>
      </c>
      <c r="AD54" s="80">
        <f>Y54*AC54</f>
        <v>0</v>
      </c>
      <c r="AE54" s="130">
        <f t="shared" si="8"/>
        <v>0</v>
      </c>
    </row>
    <row r="55" spans="1:31" ht="15.75" thickBot="1" x14ac:dyDescent="0.3">
      <c r="A55" s="21"/>
      <c r="B55" s="22"/>
      <c r="C55" s="23"/>
      <c r="D55" s="24"/>
      <c r="E55" s="25"/>
      <c r="F55" s="21"/>
      <c r="G55" s="21"/>
      <c r="H55" s="26"/>
      <c r="I55" s="21"/>
      <c r="J55" s="27"/>
      <c r="K55" s="21"/>
      <c r="L55" s="28"/>
      <c r="M55" s="27"/>
      <c r="N55" s="17"/>
      <c r="O55" s="18"/>
      <c r="P55" s="16"/>
      <c r="Q55" s="37"/>
      <c r="R55" s="37"/>
      <c r="S55" s="37"/>
      <c r="T55" s="37"/>
    </row>
    <row r="56" spans="1:31" ht="15.75" thickBot="1" x14ac:dyDescent="0.3">
      <c r="D56" s="162"/>
      <c r="S56" s="68" t="s">
        <v>5</v>
      </c>
      <c r="T56" s="69">
        <f>SUM(T11:T54)</f>
        <v>75381.307449999993</v>
      </c>
      <c r="U56" s="65"/>
      <c r="V56" s="21"/>
      <c r="W56" s="28"/>
      <c r="X56" s="68" t="s">
        <v>5</v>
      </c>
      <c r="Y56" s="69">
        <f>SUM(Y11:Y54)</f>
        <v>0</v>
      </c>
      <c r="Z56" s="18"/>
      <c r="AA56" s="76"/>
      <c r="AB56" s="116">
        <f>SUM(AB11:AB54)</f>
        <v>0</v>
      </c>
      <c r="AC56" s="76"/>
      <c r="AD56" s="117">
        <f>SUM(AD11:AD54)</f>
        <v>0</v>
      </c>
      <c r="AE56" s="131">
        <f>SUM(AE11:AE54)</f>
        <v>0</v>
      </c>
    </row>
    <row r="57" spans="1:31" x14ac:dyDescent="0.25">
      <c r="D57" s="162"/>
    </row>
    <row r="58" spans="1:31" x14ac:dyDescent="0.25">
      <c r="C58" t="s">
        <v>308</v>
      </c>
      <c r="D58" s="162"/>
      <c r="T58" s="314">
        <f ca="1">SUMIF($C$10:$C$54,$C58,T$11:T$54)</f>
        <v>444.59999999999997</v>
      </c>
      <c r="U58" s="65"/>
      <c r="Y58" s="314">
        <f ca="1">SUMIF($C$10:$C$54,$C58,Y$11:Y$54)</f>
        <v>0</v>
      </c>
      <c r="AA58" s="317" t="e">
        <f t="shared" ref="AA58:AA63" ca="1" si="11">AB58/Y58</f>
        <v>#DIV/0!</v>
      </c>
      <c r="AB58" s="314">
        <f ca="1">SUMIF($C$10:$C$54,$C58,AB$11:AB$54)</f>
        <v>0</v>
      </c>
      <c r="AC58" s="317" t="e">
        <f t="shared" ref="AC58:AC63" ca="1" si="12">AD58/Y58</f>
        <v>#DIV/0!</v>
      </c>
      <c r="AD58" s="314">
        <f ca="1">SUMIF($C$10:$C$54,$C58,AD$11:AD$54)</f>
        <v>0</v>
      </c>
      <c r="AE58" s="314">
        <f ca="1">SUMIF($C$10:$C$54,$C58,AE$11:AE$54)</f>
        <v>0</v>
      </c>
    </row>
    <row r="59" spans="1:31" x14ac:dyDescent="0.25">
      <c r="C59" t="s">
        <v>285</v>
      </c>
      <c r="D59" s="162"/>
      <c r="T59" s="314">
        <f t="shared" ref="T59:T63" ca="1" si="13">SUMIF($C$10:$C$54,$C59,T$11:T$54)</f>
        <v>0</v>
      </c>
      <c r="U59" s="65"/>
      <c r="Y59" s="314">
        <f t="shared" ref="Y59:Y63" ca="1" si="14">SUMIF($C$10:$C$54,$C59,Y$11:Y$54)</f>
        <v>0</v>
      </c>
      <c r="AA59" s="317" t="e">
        <f t="shared" ca="1" si="11"/>
        <v>#DIV/0!</v>
      </c>
      <c r="AB59" s="314">
        <f t="shared" ref="AB59:AB63" ca="1" si="15">SUMIF($C$10:$C$54,$C59,AB$11:AB$54)</f>
        <v>0</v>
      </c>
      <c r="AC59" s="317" t="e">
        <f t="shared" ca="1" si="12"/>
        <v>#DIV/0!</v>
      </c>
      <c r="AD59" s="314">
        <f t="shared" ref="AD59:AE63" ca="1" si="16">SUMIF($C$10:$C$54,$C59,AD$11:AD$54)</f>
        <v>0</v>
      </c>
      <c r="AE59" s="314">
        <f t="shared" ca="1" si="16"/>
        <v>0</v>
      </c>
    </row>
    <row r="60" spans="1:31" x14ac:dyDescent="0.25">
      <c r="C60" t="s">
        <v>189</v>
      </c>
      <c r="D60" s="162"/>
      <c r="T60" s="314">
        <f t="shared" ca="1" si="13"/>
        <v>5127.8914999999997</v>
      </c>
      <c r="U60" s="67"/>
      <c r="Y60" s="314">
        <f t="shared" ca="1" si="14"/>
        <v>0</v>
      </c>
      <c r="AA60" s="317" t="e">
        <f t="shared" ca="1" si="11"/>
        <v>#DIV/0!</v>
      </c>
      <c r="AB60" s="314">
        <f t="shared" ca="1" si="15"/>
        <v>0</v>
      </c>
      <c r="AC60" s="317" t="e">
        <f t="shared" ca="1" si="12"/>
        <v>#DIV/0!</v>
      </c>
      <c r="AD60" s="314">
        <f t="shared" ca="1" si="16"/>
        <v>0</v>
      </c>
      <c r="AE60" s="314">
        <f t="shared" ca="1" si="16"/>
        <v>0</v>
      </c>
    </row>
    <row r="61" spans="1:31" x14ac:dyDescent="0.25">
      <c r="C61" t="s">
        <v>72</v>
      </c>
      <c r="D61" s="162"/>
      <c r="T61" s="314">
        <f t="shared" ca="1" si="13"/>
        <v>51993.087770000006</v>
      </c>
      <c r="U61" s="67"/>
      <c r="Y61" s="314">
        <f t="shared" ca="1" si="14"/>
        <v>0</v>
      </c>
      <c r="AA61" s="317" t="e">
        <f t="shared" ca="1" si="11"/>
        <v>#DIV/0!</v>
      </c>
      <c r="AB61" s="314">
        <f t="shared" ca="1" si="15"/>
        <v>0</v>
      </c>
      <c r="AC61" s="317" t="e">
        <f t="shared" ca="1" si="12"/>
        <v>#DIV/0!</v>
      </c>
      <c r="AD61" s="314">
        <f t="shared" ca="1" si="16"/>
        <v>0</v>
      </c>
      <c r="AE61" s="314">
        <f t="shared" ca="1" si="16"/>
        <v>0</v>
      </c>
    </row>
    <row r="62" spans="1:31" x14ac:dyDescent="0.25">
      <c r="C62" t="s">
        <v>164</v>
      </c>
      <c r="T62" s="314">
        <f t="shared" ca="1" si="13"/>
        <v>1443.7691799999998</v>
      </c>
      <c r="U62" s="67"/>
      <c r="Y62" s="314">
        <f t="shared" ca="1" si="14"/>
        <v>0</v>
      </c>
      <c r="AA62" s="317" t="e">
        <f t="shared" ca="1" si="11"/>
        <v>#DIV/0!</v>
      </c>
      <c r="AB62" s="314">
        <f t="shared" ca="1" si="15"/>
        <v>0</v>
      </c>
      <c r="AC62" s="317" t="e">
        <f t="shared" ca="1" si="12"/>
        <v>#DIV/0!</v>
      </c>
      <c r="AD62" s="314">
        <f t="shared" ca="1" si="16"/>
        <v>0</v>
      </c>
      <c r="AE62" s="314">
        <f t="shared" ca="1" si="16"/>
        <v>0</v>
      </c>
    </row>
    <row r="63" spans="1:31" x14ac:dyDescent="0.25">
      <c r="C63" t="s">
        <v>24</v>
      </c>
      <c r="T63" s="314">
        <f t="shared" ca="1" si="13"/>
        <v>16371.959000000001</v>
      </c>
      <c r="U63" s="67"/>
      <c r="Y63" s="314">
        <f t="shared" ca="1" si="14"/>
        <v>0</v>
      </c>
      <c r="AA63" s="317" t="e">
        <f t="shared" ca="1" si="11"/>
        <v>#DIV/0!</v>
      </c>
      <c r="AB63" s="314">
        <f t="shared" ca="1" si="15"/>
        <v>0</v>
      </c>
      <c r="AC63" s="317" t="e">
        <f t="shared" ca="1" si="12"/>
        <v>#DIV/0!</v>
      </c>
      <c r="AD63" s="314">
        <f t="shared" ca="1" si="16"/>
        <v>0</v>
      </c>
      <c r="AE63" s="314">
        <f t="shared" ca="1" si="16"/>
        <v>0</v>
      </c>
    </row>
    <row r="64" spans="1:31" x14ac:dyDescent="0.25">
      <c r="T64" s="314"/>
      <c r="U64" s="67"/>
      <c r="Y64" s="314"/>
      <c r="AA64" s="317"/>
      <c r="AB64" s="314"/>
      <c r="AC64" s="317"/>
      <c r="AD64" s="314"/>
      <c r="AE64" s="314"/>
    </row>
  </sheetData>
  <autoFilter ref="B8:AE54" xr:uid="{00000000-0009-0000-0000-000007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xr:uid="{00000000-0002-0000-0700-000000000000}">
      <formula1>P11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0070C0"/>
  </sheetPr>
  <dimension ref="A1:AG53"/>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W32" sqref="W32"/>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9.140625" hidden="1" customWidth="1"/>
    <col min="16" max="16" width="16.85546875" hidden="1" customWidth="1"/>
    <col min="17" max="17" width="13.42578125" hidden="1" customWidth="1"/>
    <col min="18" max="18" width="16.42578125" hidden="1" customWidth="1"/>
    <col min="19" max="20" width="15.5703125" customWidth="1"/>
    <col min="21" max="21" width="2.140625" customWidth="1"/>
    <col min="22" max="23" width="8.5703125" customWidth="1"/>
    <col min="24" max="25" width="15.5703125" customWidth="1"/>
    <col min="26" max="26" width="1.5703125" customWidth="1"/>
    <col min="27" max="29" width="15.5703125" customWidth="1"/>
    <col min="30" max="30" width="16.85546875" customWidth="1"/>
    <col min="31" max="31" width="19.85546875" customWidth="1"/>
    <col min="32" max="32" width="59.140625" customWidth="1"/>
    <col min="33" max="33" width="1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597</v>
      </c>
    </row>
    <row r="6" spans="1:33" s="195" customFormat="1" ht="16.5" thickBot="1" x14ac:dyDescent="0.3">
      <c r="B6" s="20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30"/>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5" t="s">
        <v>809</v>
      </c>
      <c r="AG7" s="665" t="s">
        <v>810</v>
      </c>
    </row>
    <row r="8" spans="1:33" s="279" customFormat="1" ht="75.75" thickBot="1" x14ac:dyDescent="0.3">
      <c r="A8" s="271" t="s">
        <v>377</v>
      </c>
      <c r="B8" s="292" t="s">
        <v>52</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hidden="1" x14ac:dyDescent="0.25">
      <c r="A10" s="29"/>
      <c r="B10" s="356" t="s">
        <v>52</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76"/>
      <c r="AB10" s="76"/>
      <c r="AC10" s="76"/>
      <c r="AD10" s="76"/>
    </row>
    <row r="11" spans="1:33" ht="90" hidden="1" x14ac:dyDescent="0.25">
      <c r="A11" s="29"/>
      <c r="B11" s="356" t="s">
        <v>52</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hidden="1" x14ac:dyDescent="0.25">
      <c r="A12" s="29"/>
      <c r="B12" s="356" t="s">
        <v>52</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31" si="0">W12*X12</f>
        <v>399.99552</v>
      </c>
      <c r="Z12" s="18"/>
      <c r="AA12" s="346">
        <v>0</v>
      </c>
      <c r="AB12" s="347">
        <f t="shared" ref="AB12:AB33" si="1">Y12*AA12</f>
        <v>0</v>
      </c>
      <c r="AC12" s="348">
        <v>0</v>
      </c>
      <c r="AD12" s="349">
        <f t="shared" ref="AD12:AD32" si="2">Y12*AC12</f>
        <v>0</v>
      </c>
      <c r="AE12" s="350"/>
    </row>
    <row r="13" spans="1:33" hidden="1" x14ac:dyDescent="0.25">
      <c r="A13" s="15"/>
      <c r="B13" s="356" t="s">
        <v>52</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v>0</v>
      </c>
      <c r="AB13" s="347">
        <f t="shared" si="1"/>
        <v>0</v>
      </c>
      <c r="AC13" s="348">
        <v>0</v>
      </c>
      <c r="AD13" s="349">
        <f t="shared" si="2"/>
        <v>0</v>
      </c>
      <c r="AE13" s="350">
        <f t="shared" ref="AE13:AE33" si="3">AB13-AD13</f>
        <v>0</v>
      </c>
    </row>
    <row r="14" spans="1:33" ht="30" hidden="1" x14ac:dyDescent="0.25">
      <c r="A14" s="15"/>
      <c r="B14" s="356" t="s">
        <v>52</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row>
    <row r="15" spans="1:33" hidden="1" x14ac:dyDescent="0.25">
      <c r="A15" s="15"/>
      <c r="B15" s="356" t="s">
        <v>52</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c r="Z15" s="18"/>
      <c r="AA15" s="346">
        <v>0</v>
      </c>
      <c r="AB15" s="347">
        <f t="shared" si="1"/>
        <v>0</v>
      </c>
      <c r="AC15" s="348">
        <v>0</v>
      </c>
      <c r="AD15" s="349">
        <f t="shared" si="2"/>
        <v>0</v>
      </c>
      <c r="AE15" s="350">
        <f t="shared" si="3"/>
        <v>0</v>
      </c>
    </row>
    <row r="16" spans="1:33" hidden="1" x14ac:dyDescent="0.25">
      <c r="A16" s="15"/>
      <c r="B16" s="678" t="s">
        <v>52</v>
      </c>
      <c r="C16" s="679" t="s">
        <v>189</v>
      </c>
      <c r="D16" s="680" t="s">
        <v>378</v>
      </c>
      <c r="E16" s="681"/>
      <c r="F16" s="682"/>
      <c r="G16" s="682"/>
      <c r="H16" s="683"/>
      <c r="I16" s="682"/>
      <c r="J16" s="684"/>
      <c r="K16" s="685"/>
      <c r="L16" s="686"/>
      <c r="M16" s="684"/>
      <c r="N16" s="686"/>
      <c r="O16" s="722"/>
      <c r="P16" s="684"/>
      <c r="Q16" s="687"/>
      <c r="R16" s="687"/>
      <c r="S16" s="687"/>
      <c r="T16" s="687"/>
      <c r="U16" s="688"/>
      <c r="V16" s="685"/>
      <c r="W16" s="686"/>
      <c r="X16" s="687"/>
      <c r="Y16" s="689"/>
      <c r="Z16" s="690"/>
      <c r="AA16" s="346">
        <v>0</v>
      </c>
      <c r="AB16" s="347">
        <f t="shared" si="1"/>
        <v>0</v>
      </c>
      <c r="AC16" s="346">
        <v>0</v>
      </c>
      <c r="AD16" s="347">
        <f t="shared" si="2"/>
        <v>0</v>
      </c>
      <c r="AE16" s="691">
        <f t="shared" si="3"/>
        <v>0</v>
      </c>
      <c r="AF16" s="693"/>
      <c r="AG16" s="693">
        <f>AG34+AG35+AG36+AG37+AG38</f>
        <v>23084.04</v>
      </c>
    </row>
    <row r="17" spans="1:32" ht="30" hidden="1" x14ac:dyDescent="0.25">
      <c r="A17" s="15"/>
      <c r="B17" s="356" t="s">
        <v>52</v>
      </c>
      <c r="C17" s="361" t="s">
        <v>189</v>
      </c>
      <c r="D17" s="332" t="s">
        <v>25</v>
      </c>
      <c r="E17" s="333" t="s">
        <v>223</v>
      </c>
      <c r="F17" s="360"/>
      <c r="G17" s="360"/>
      <c r="H17" s="335">
        <v>6.1870000000000296</v>
      </c>
      <c r="I17" s="360"/>
      <c r="J17" s="336" t="s">
        <v>224</v>
      </c>
      <c r="K17" s="334" t="s">
        <v>79</v>
      </c>
      <c r="L17" s="295">
        <v>20</v>
      </c>
      <c r="M17" s="359">
        <v>8.58</v>
      </c>
      <c r="N17" s="295">
        <v>171.6</v>
      </c>
      <c r="O17" s="337"/>
      <c r="P17" s="338" t="e">
        <v>#VALUE!</v>
      </c>
      <c r="Q17" s="339" t="e">
        <f>IF(J17="PROV SUM",N17,L17*P17)</f>
        <v>#VALUE!</v>
      </c>
      <c r="R17" s="294">
        <v>0</v>
      </c>
      <c r="S17" s="294">
        <v>7.2930000000000001</v>
      </c>
      <c r="T17" s="339">
        <f>IF(J17="SC024",N17,IF(ISERROR(S17),"",IF(J17="PROV SUM",N17,L17*S17)))</f>
        <v>145.86000000000001</v>
      </c>
      <c r="U17" s="112"/>
      <c r="V17" s="334" t="s">
        <v>79</v>
      </c>
      <c r="W17" s="295">
        <v>20</v>
      </c>
      <c r="X17" s="294">
        <v>7.2930000000000001</v>
      </c>
      <c r="Y17" s="338">
        <f t="shared" si="0"/>
        <v>145.86000000000001</v>
      </c>
      <c r="Z17" s="18"/>
      <c r="AA17" s="346">
        <v>1</v>
      </c>
      <c r="AB17" s="347">
        <f t="shared" si="1"/>
        <v>145.86000000000001</v>
      </c>
      <c r="AC17" s="348">
        <v>1</v>
      </c>
      <c r="AD17" s="349">
        <f t="shared" si="2"/>
        <v>145.86000000000001</v>
      </c>
      <c r="AE17" s="350">
        <f t="shared" si="3"/>
        <v>0</v>
      </c>
    </row>
    <row r="18" spans="1:32" ht="45" hidden="1" x14ac:dyDescent="0.25">
      <c r="A18" s="15"/>
      <c r="B18" s="356" t="s">
        <v>52</v>
      </c>
      <c r="C18" s="361" t="s">
        <v>189</v>
      </c>
      <c r="D18" s="332" t="s">
        <v>25</v>
      </c>
      <c r="E18" s="333" t="s">
        <v>407</v>
      </c>
      <c r="F18" s="360"/>
      <c r="G18" s="360"/>
      <c r="H18" s="335">
        <v>6.2150000000000398</v>
      </c>
      <c r="I18" s="360"/>
      <c r="J18" s="336" t="s">
        <v>239</v>
      </c>
      <c r="K18" s="334" t="s">
        <v>79</v>
      </c>
      <c r="L18" s="295">
        <v>160</v>
      </c>
      <c r="M18" s="359">
        <v>16.079999999999998</v>
      </c>
      <c r="N18" s="295">
        <v>2572.8000000000002</v>
      </c>
      <c r="O18" s="337"/>
      <c r="P18" s="338" t="e">
        <v>#VALUE!</v>
      </c>
      <c r="Q18" s="339" t="e">
        <f>IF(J18="PROV SUM",N18,L18*P18)</f>
        <v>#VALUE!</v>
      </c>
      <c r="R18" s="294">
        <v>0</v>
      </c>
      <c r="S18" s="294">
        <v>13.667999999999997</v>
      </c>
      <c r="T18" s="339">
        <f>IF(J18="SC024",N18,IF(ISERROR(S18),"",IF(J18="PROV SUM",N18,L18*S18)))</f>
        <v>2186.8799999999997</v>
      </c>
      <c r="U18" s="112"/>
      <c r="V18" s="334" t="s">
        <v>79</v>
      </c>
      <c r="W18" s="295">
        <v>160</v>
      </c>
      <c r="X18" s="294">
        <v>13.667999999999997</v>
      </c>
      <c r="Y18" s="338">
        <f t="shared" si="0"/>
        <v>2186.8799999999997</v>
      </c>
      <c r="Z18" s="18"/>
      <c r="AA18" s="346">
        <v>1</v>
      </c>
      <c r="AB18" s="347">
        <f t="shared" si="1"/>
        <v>2186.8799999999997</v>
      </c>
      <c r="AC18" s="348">
        <v>1</v>
      </c>
      <c r="AD18" s="349">
        <f t="shared" si="2"/>
        <v>2186.8799999999997</v>
      </c>
      <c r="AE18" s="350">
        <f t="shared" si="3"/>
        <v>0</v>
      </c>
    </row>
    <row r="19" spans="1:32" hidden="1" x14ac:dyDescent="0.25">
      <c r="A19" s="15"/>
      <c r="B19" s="356" t="s">
        <v>52</v>
      </c>
      <c r="C19" s="361" t="s">
        <v>189</v>
      </c>
      <c r="D19" s="332" t="s">
        <v>25</v>
      </c>
      <c r="E19" s="333" t="s">
        <v>408</v>
      </c>
      <c r="F19" s="360"/>
      <c r="G19" s="360"/>
      <c r="H19" s="335">
        <v>6.399</v>
      </c>
      <c r="I19" s="360"/>
      <c r="J19" s="336" t="s">
        <v>379</v>
      </c>
      <c r="K19" s="334" t="s">
        <v>380</v>
      </c>
      <c r="L19" s="295">
        <v>1</v>
      </c>
      <c r="M19" s="359">
        <v>1000</v>
      </c>
      <c r="N19" s="295">
        <v>1000</v>
      </c>
      <c r="O19" s="337"/>
      <c r="P19" s="338" t="e">
        <v>#VALUE!</v>
      </c>
      <c r="Q19" s="339">
        <f>IF(J19="PROV SUM",N19,L19*P19)</f>
        <v>1000</v>
      </c>
      <c r="R19" s="294" t="s">
        <v>381</v>
      </c>
      <c r="S19" s="294" t="s">
        <v>381</v>
      </c>
      <c r="T19" s="339">
        <f>IF(J19="SC024",N19,IF(ISERROR(S19),"",IF(J19="PROV SUM",N19,L19*S19)))</f>
        <v>1000</v>
      </c>
      <c r="U19" s="112"/>
      <c r="V19" s="334" t="s">
        <v>380</v>
      </c>
      <c r="W19" s="295">
        <v>1</v>
      </c>
      <c r="X19" s="294" t="s">
        <v>381</v>
      </c>
      <c r="Y19" s="338">
        <v>1000</v>
      </c>
      <c r="Z19" s="18"/>
      <c r="AA19" s="346">
        <v>0</v>
      </c>
      <c r="AB19" s="347">
        <f t="shared" si="1"/>
        <v>0</v>
      </c>
      <c r="AC19" s="348">
        <v>0</v>
      </c>
      <c r="AD19" s="349">
        <f t="shared" si="2"/>
        <v>0</v>
      </c>
      <c r="AE19" s="350">
        <f t="shared" si="3"/>
        <v>0</v>
      </c>
    </row>
    <row r="20" spans="1:32" hidden="1" x14ac:dyDescent="0.25">
      <c r="A20" s="15"/>
      <c r="B20" s="356" t="s">
        <v>52</v>
      </c>
      <c r="C20" s="361" t="s">
        <v>72</v>
      </c>
      <c r="D20" s="332" t="s">
        <v>378</v>
      </c>
      <c r="E20" s="333"/>
      <c r="F20" s="360"/>
      <c r="G20" s="360"/>
      <c r="H20" s="335"/>
      <c r="I20" s="360"/>
      <c r="J20" s="336"/>
      <c r="K20" s="334"/>
      <c r="L20" s="295"/>
      <c r="M20" s="336"/>
      <c r="N20" s="295"/>
      <c r="O20" s="362"/>
      <c r="P20" s="336"/>
      <c r="Q20" s="293"/>
      <c r="R20" s="293"/>
      <c r="S20" s="293"/>
      <c r="T20" s="293"/>
      <c r="U20" s="112"/>
      <c r="V20" s="334"/>
      <c r="W20" s="295"/>
      <c r="X20" s="293"/>
      <c r="Y20" s="338"/>
      <c r="Z20" s="18"/>
      <c r="AA20" s="346">
        <v>0</v>
      </c>
      <c r="AB20" s="347">
        <f t="shared" si="1"/>
        <v>0</v>
      </c>
      <c r="AC20" s="348">
        <v>0</v>
      </c>
      <c r="AD20" s="349">
        <f t="shared" si="2"/>
        <v>0</v>
      </c>
      <c r="AE20" s="350">
        <f t="shared" si="3"/>
        <v>0</v>
      </c>
    </row>
    <row r="21" spans="1:32" hidden="1" x14ac:dyDescent="0.25">
      <c r="A21" s="15"/>
      <c r="B21" s="356" t="s">
        <v>52</v>
      </c>
      <c r="C21" s="361" t="s">
        <v>72</v>
      </c>
      <c r="D21" s="332" t="s">
        <v>25</v>
      </c>
      <c r="E21" s="333" t="s">
        <v>409</v>
      </c>
      <c r="F21" s="360"/>
      <c r="G21" s="360"/>
      <c r="H21" s="335">
        <v>3.4340000000000002</v>
      </c>
      <c r="I21" s="360"/>
      <c r="J21" s="336" t="s">
        <v>379</v>
      </c>
      <c r="K21" s="334" t="s">
        <v>28</v>
      </c>
      <c r="L21" s="295">
        <v>1</v>
      </c>
      <c r="M21" s="359">
        <v>41600</v>
      </c>
      <c r="N21" s="295">
        <v>41600</v>
      </c>
      <c r="O21" s="362"/>
      <c r="P21" s="338" t="e">
        <v>#VALUE!</v>
      </c>
      <c r="Q21" s="339">
        <f>IF(J21="PROV SUM",N21,L21*P21)</f>
        <v>41600</v>
      </c>
      <c r="R21" s="294"/>
      <c r="S21" s="294">
        <v>0</v>
      </c>
      <c r="T21" s="339">
        <f>IF(J21="SC024",N21,IF(ISERROR(S21),"",IF(J21="PROV SUM",N21,L21*S21)))</f>
        <v>41600</v>
      </c>
      <c r="U21" s="112"/>
      <c r="V21" s="334" t="s">
        <v>28</v>
      </c>
      <c r="W21" s="295">
        <v>1</v>
      </c>
      <c r="X21" s="294">
        <v>0</v>
      </c>
      <c r="Y21" s="338">
        <v>41600</v>
      </c>
      <c r="Z21" s="18"/>
      <c r="AA21" s="346">
        <v>0</v>
      </c>
      <c r="AB21" s="347">
        <f t="shared" si="1"/>
        <v>0</v>
      </c>
      <c r="AC21" s="348">
        <v>0</v>
      </c>
      <c r="AD21" s="349">
        <f t="shared" si="2"/>
        <v>0</v>
      </c>
      <c r="AE21" s="350">
        <f t="shared" si="3"/>
        <v>0</v>
      </c>
    </row>
    <row r="22" spans="1:32" ht="30" hidden="1" x14ac:dyDescent="0.25">
      <c r="A22" s="15"/>
      <c r="B22" s="356" t="s">
        <v>52</v>
      </c>
      <c r="C22" s="361" t="s">
        <v>72</v>
      </c>
      <c r="D22" s="332" t="s">
        <v>25</v>
      </c>
      <c r="E22" s="333" t="s">
        <v>410</v>
      </c>
      <c r="F22" s="360"/>
      <c r="G22" s="360"/>
      <c r="H22" s="335">
        <v>3.4350000000000001</v>
      </c>
      <c r="I22" s="360"/>
      <c r="J22" s="336" t="s">
        <v>379</v>
      </c>
      <c r="K22" s="334" t="s">
        <v>28</v>
      </c>
      <c r="L22" s="295">
        <v>1</v>
      </c>
      <c r="M22" s="359">
        <v>25600</v>
      </c>
      <c r="N22" s="295">
        <v>25600</v>
      </c>
      <c r="O22" s="362"/>
      <c r="P22" s="338" t="e">
        <v>#VALUE!</v>
      </c>
      <c r="Q22" s="339">
        <f>IF(J22="PROV SUM",N22,L22*P22)</f>
        <v>25600</v>
      </c>
      <c r="R22" s="294" t="s">
        <v>381</v>
      </c>
      <c r="S22" s="294" t="s">
        <v>381</v>
      </c>
      <c r="T22" s="339">
        <f>IF(J22="SC024",N22,IF(ISERROR(S22),"",IF(J22="PROV SUM",N22,L22*S22)))</f>
        <v>25600</v>
      </c>
      <c r="U22" s="112"/>
      <c r="V22" s="334" t="s">
        <v>28</v>
      </c>
      <c r="W22" s="295">
        <v>1</v>
      </c>
      <c r="X22" s="294" t="s">
        <v>381</v>
      </c>
      <c r="Y22" s="338">
        <v>25600</v>
      </c>
      <c r="Z22" s="18"/>
      <c r="AA22" s="346">
        <v>0</v>
      </c>
      <c r="AB22" s="347">
        <f t="shared" si="1"/>
        <v>0</v>
      </c>
      <c r="AC22" s="348">
        <v>0</v>
      </c>
      <c r="AD22" s="349">
        <f t="shared" si="2"/>
        <v>0</v>
      </c>
      <c r="AE22" s="350">
        <f t="shared" si="3"/>
        <v>0</v>
      </c>
    </row>
    <row r="23" spans="1:32" hidden="1" x14ac:dyDescent="0.25">
      <c r="A23" s="15"/>
      <c r="B23" s="356" t="s">
        <v>52</v>
      </c>
      <c r="C23" s="361" t="s">
        <v>164</v>
      </c>
      <c r="D23" s="332" t="s">
        <v>378</v>
      </c>
      <c r="E23" s="333"/>
      <c r="F23" s="360"/>
      <c r="G23" s="360"/>
      <c r="H23" s="335"/>
      <c r="I23" s="360"/>
      <c r="J23" s="336"/>
      <c r="K23" s="334"/>
      <c r="L23" s="295"/>
      <c r="M23" s="336"/>
      <c r="N23" s="295"/>
      <c r="O23" s="362"/>
      <c r="P23" s="336"/>
      <c r="Q23" s="293"/>
      <c r="R23" s="293"/>
      <c r="S23" s="293"/>
      <c r="T23" s="293"/>
      <c r="U23" s="112"/>
      <c r="V23" s="334"/>
      <c r="W23" s="295"/>
      <c r="X23" s="293"/>
      <c r="Y23" s="338"/>
      <c r="Z23" s="18"/>
      <c r="AA23" s="346">
        <v>0</v>
      </c>
      <c r="AB23" s="347">
        <f t="shared" si="1"/>
        <v>0</v>
      </c>
      <c r="AC23" s="348">
        <v>0</v>
      </c>
      <c r="AD23" s="349">
        <f t="shared" si="2"/>
        <v>0</v>
      </c>
      <c r="AE23" s="350">
        <f t="shared" si="3"/>
        <v>0</v>
      </c>
    </row>
    <row r="24" spans="1:32" hidden="1" x14ac:dyDescent="0.25">
      <c r="A24" s="15"/>
      <c r="B24" s="356" t="s">
        <v>52</v>
      </c>
      <c r="C24" s="361"/>
      <c r="D24" s="332"/>
      <c r="E24" s="333"/>
      <c r="F24" s="360"/>
      <c r="G24" s="360"/>
      <c r="H24" s="335"/>
      <c r="I24" s="360"/>
      <c r="J24" s="336"/>
      <c r="K24" s="334"/>
      <c r="L24" s="295"/>
      <c r="M24" s="359"/>
      <c r="N24" s="295"/>
      <c r="O24" s="362"/>
      <c r="P24" s="336"/>
      <c r="Q24" s="293"/>
      <c r="R24" s="293"/>
      <c r="S24" s="293"/>
      <c r="T24" s="293"/>
      <c r="U24" s="112"/>
      <c r="V24" s="334"/>
      <c r="W24" s="295"/>
      <c r="X24" s="293"/>
      <c r="Y24" s="338"/>
      <c r="Z24" s="18"/>
      <c r="AA24" s="346">
        <v>0</v>
      </c>
      <c r="AB24" s="347">
        <f t="shared" si="1"/>
        <v>0</v>
      </c>
      <c r="AC24" s="348">
        <v>0</v>
      </c>
      <c r="AD24" s="349">
        <f t="shared" si="2"/>
        <v>0</v>
      </c>
      <c r="AE24" s="350">
        <f t="shared" si="3"/>
        <v>0</v>
      </c>
    </row>
    <row r="25" spans="1:32" x14ac:dyDescent="0.25">
      <c r="A25" s="15"/>
      <c r="B25" s="356" t="s">
        <v>52</v>
      </c>
      <c r="C25" s="361" t="s">
        <v>24</v>
      </c>
      <c r="D25" s="332" t="s">
        <v>378</v>
      </c>
      <c r="E25" s="333"/>
      <c r="F25" s="360"/>
      <c r="G25" s="360"/>
      <c r="H25" s="335"/>
      <c r="I25" s="360"/>
      <c r="J25" s="336"/>
      <c r="K25" s="334"/>
      <c r="L25" s="295"/>
      <c r="M25" s="336"/>
      <c r="N25" s="295"/>
      <c r="O25" s="362"/>
      <c r="P25" s="336"/>
      <c r="Q25" s="293"/>
      <c r="R25" s="293"/>
      <c r="S25" s="293"/>
      <c r="T25" s="293"/>
      <c r="U25" s="112"/>
      <c r="V25" s="334"/>
      <c r="W25" s="295"/>
      <c r="X25" s="293"/>
      <c r="Y25" s="338"/>
      <c r="Z25" s="18"/>
      <c r="AA25" s="346">
        <v>0</v>
      </c>
      <c r="AB25" s="347">
        <f t="shared" si="1"/>
        <v>0</v>
      </c>
      <c r="AC25" s="348">
        <v>0</v>
      </c>
      <c r="AD25" s="349">
        <f t="shared" si="2"/>
        <v>0</v>
      </c>
      <c r="AE25" s="350">
        <f t="shared" si="3"/>
        <v>0</v>
      </c>
    </row>
    <row r="26" spans="1:32" ht="120" x14ac:dyDescent="0.25">
      <c r="A26" s="21"/>
      <c r="B26" s="356" t="s">
        <v>52</v>
      </c>
      <c r="C26" s="331" t="s">
        <v>24</v>
      </c>
      <c r="D26" s="332" t="s">
        <v>25</v>
      </c>
      <c r="E26" s="333" t="s">
        <v>26</v>
      </c>
      <c r="F26" s="334"/>
      <c r="G26" s="334"/>
      <c r="H26" s="335">
        <v>2.1</v>
      </c>
      <c r="I26" s="334"/>
      <c r="J26" s="336" t="s">
        <v>27</v>
      </c>
      <c r="K26" s="334" t="s">
        <v>28</v>
      </c>
      <c r="L26" s="295">
        <v>40</v>
      </c>
      <c r="M26" s="124">
        <v>12.92</v>
      </c>
      <c r="N26" s="125">
        <v>516.79999999999995</v>
      </c>
      <c r="O26" s="337"/>
      <c r="P26" s="338" t="e">
        <v>#VALUE!</v>
      </c>
      <c r="Q26" s="339" t="e">
        <f t="shared" ref="Q26:Q33" si="4">IF(J26="PROV SUM",N26,L26*P26)</f>
        <v>#VALUE!</v>
      </c>
      <c r="R26" s="294">
        <v>0</v>
      </c>
      <c r="S26" s="294">
        <v>16.4084</v>
      </c>
      <c r="T26" s="339">
        <f t="shared" ref="T26:T32" si="5">IF(J26="SC024",N26,IF(ISERROR(S26),"",IF(J26="PROV SUM",N26,L26*S26)))</f>
        <v>656.33600000000001</v>
      </c>
      <c r="U26" s="112"/>
      <c r="V26" s="334" t="s">
        <v>28</v>
      </c>
      <c r="W26" s="295">
        <v>700</v>
      </c>
      <c r="X26" s="294">
        <v>16.4084</v>
      </c>
      <c r="Y26" s="338">
        <f t="shared" si="0"/>
        <v>11485.880000000001</v>
      </c>
      <c r="Z26" s="18"/>
      <c r="AA26" s="346">
        <v>1</v>
      </c>
      <c r="AB26" s="347">
        <f t="shared" si="1"/>
        <v>11485.880000000001</v>
      </c>
      <c r="AC26" s="348">
        <v>0.75</v>
      </c>
      <c r="AD26" s="349">
        <f t="shared" si="2"/>
        <v>8614.41</v>
      </c>
      <c r="AE26" s="350">
        <f t="shared" si="3"/>
        <v>2871.4700000000012</v>
      </c>
      <c r="AF26" s="149" t="s">
        <v>815</v>
      </c>
    </row>
    <row r="27" spans="1:32" ht="30" x14ac:dyDescent="0.25">
      <c r="A27" s="21"/>
      <c r="B27" s="356" t="s">
        <v>52</v>
      </c>
      <c r="C27" s="331" t="s">
        <v>24</v>
      </c>
      <c r="D27" s="332" t="s">
        <v>25</v>
      </c>
      <c r="E27" s="333" t="s">
        <v>29</v>
      </c>
      <c r="F27" s="334"/>
      <c r="G27" s="334"/>
      <c r="H27" s="335">
        <v>2.5</v>
      </c>
      <c r="I27" s="334"/>
      <c r="J27" s="336" t="s">
        <v>30</v>
      </c>
      <c r="K27" s="334" t="s">
        <v>31</v>
      </c>
      <c r="L27" s="295">
        <v>1</v>
      </c>
      <c r="M27" s="124">
        <v>420</v>
      </c>
      <c r="N27" s="125">
        <v>420</v>
      </c>
      <c r="O27" s="337"/>
      <c r="P27" s="338" t="e">
        <v>#VALUE!</v>
      </c>
      <c r="Q27" s="339" t="e">
        <f t="shared" si="4"/>
        <v>#VALUE!</v>
      </c>
      <c r="R27" s="294">
        <v>0</v>
      </c>
      <c r="S27" s="294">
        <v>533.4</v>
      </c>
      <c r="T27" s="339">
        <f t="shared" si="5"/>
        <v>533.4</v>
      </c>
      <c r="U27" s="112"/>
      <c r="V27" s="334" t="s">
        <v>31</v>
      </c>
      <c r="W27" s="295">
        <v>3</v>
      </c>
      <c r="X27" s="294">
        <v>533.4</v>
      </c>
      <c r="Y27" s="338">
        <f t="shared" si="0"/>
        <v>1600.1999999999998</v>
      </c>
      <c r="Z27" s="18"/>
      <c r="AA27" s="346">
        <v>1</v>
      </c>
      <c r="AB27" s="347">
        <f t="shared" si="1"/>
        <v>1600.1999999999998</v>
      </c>
      <c r="AC27" s="348">
        <v>0.23330000000000001</v>
      </c>
      <c r="AD27" s="349">
        <f t="shared" si="2"/>
        <v>373.32665999999995</v>
      </c>
      <c r="AE27" s="350">
        <f t="shared" si="3"/>
        <v>1226.8733399999999</v>
      </c>
      <c r="AF27" s="149" t="s">
        <v>815</v>
      </c>
    </row>
    <row r="28" spans="1:32" s="184" customFormat="1" x14ac:dyDescent="0.25">
      <c r="A28" s="182"/>
      <c r="B28" s="363" t="s">
        <v>52</v>
      </c>
      <c r="C28" s="364" t="s">
        <v>24</v>
      </c>
      <c r="D28" s="365" t="s">
        <v>25</v>
      </c>
      <c r="E28" s="366" t="s">
        <v>46</v>
      </c>
      <c r="F28" s="365"/>
      <c r="G28" s="365"/>
      <c r="H28" s="367">
        <v>2.1800000000000002</v>
      </c>
      <c r="I28" s="365"/>
      <c r="J28" s="368" t="s">
        <v>47</v>
      </c>
      <c r="K28" s="365" t="s">
        <v>48</v>
      </c>
      <c r="L28" s="369">
        <v>1</v>
      </c>
      <c r="M28" s="370">
        <v>45</v>
      </c>
      <c r="N28" s="371">
        <v>45</v>
      </c>
      <c r="O28" s="372"/>
      <c r="P28" s="373" t="e">
        <v>#VALUE!</v>
      </c>
      <c r="Q28" s="374" t="e">
        <f t="shared" si="4"/>
        <v>#VALUE!</v>
      </c>
      <c r="R28" s="375">
        <v>0</v>
      </c>
      <c r="S28" s="375">
        <v>57.15</v>
      </c>
      <c r="T28" s="374">
        <f t="shared" si="5"/>
        <v>57.15</v>
      </c>
      <c r="U28" s="376"/>
      <c r="V28" s="365" t="s">
        <v>48</v>
      </c>
      <c r="W28" s="369">
        <v>0</v>
      </c>
      <c r="X28" s="375">
        <v>57.15</v>
      </c>
      <c r="Y28" s="373">
        <f t="shared" si="0"/>
        <v>0</v>
      </c>
      <c r="Z28" s="183"/>
      <c r="AA28" s="351">
        <v>0</v>
      </c>
      <c r="AB28" s="352">
        <f t="shared" si="1"/>
        <v>0</v>
      </c>
      <c r="AC28" s="353">
        <v>0</v>
      </c>
      <c r="AD28" s="354">
        <f t="shared" si="2"/>
        <v>0</v>
      </c>
      <c r="AE28" s="355">
        <f t="shared" si="3"/>
        <v>0</v>
      </c>
    </row>
    <row r="29" spans="1:32" s="184" customFormat="1" x14ac:dyDescent="0.25">
      <c r="A29" s="182"/>
      <c r="B29" s="363" t="s">
        <v>52</v>
      </c>
      <c r="C29" s="364" t="s">
        <v>24</v>
      </c>
      <c r="D29" s="365" t="s">
        <v>25</v>
      </c>
      <c r="E29" s="366" t="s">
        <v>53</v>
      </c>
      <c r="F29" s="365"/>
      <c r="G29" s="365"/>
      <c r="H29" s="367">
        <v>2.21</v>
      </c>
      <c r="I29" s="365"/>
      <c r="J29" s="368" t="s">
        <v>54</v>
      </c>
      <c r="K29" s="365" t="s">
        <v>48</v>
      </c>
      <c r="L29" s="369">
        <v>150</v>
      </c>
      <c r="M29" s="370">
        <v>16.25</v>
      </c>
      <c r="N29" s="371">
        <v>2437.5</v>
      </c>
      <c r="O29" s="372"/>
      <c r="P29" s="373" t="e">
        <v>#VALUE!</v>
      </c>
      <c r="Q29" s="374" t="e">
        <f t="shared" si="4"/>
        <v>#VALUE!</v>
      </c>
      <c r="R29" s="375">
        <v>0</v>
      </c>
      <c r="S29" s="375">
        <v>20.637499999999999</v>
      </c>
      <c r="T29" s="374">
        <f t="shared" si="5"/>
        <v>3095.625</v>
      </c>
      <c r="U29" s="376"/>
      <c r="V29" s="365" t="s">
        <v>48</v>
      </c>
      <c r="W29" s="369">
        <v>0</v>
      </c>
      <c r="X29" s="375">
        <v>20.637499999999999</v>
      </c>
      <c r="Y29" s="373">
        <f t="shared" si="0"/>
        <v>0</v>
      </c>
      <c r="Z29" s="183"/>
      <c r="AA29" s="351">
        <v>0</v>
      </c>
      <c r="AB29" s="352">
        <f t="shared" si="1"/>
        <v>0</v>
      </c>
      <c r="AC29" s="353">
        <v>0</v>
      </c>
      <c r="AD29" s="354">
        <f t="shared" si="2"/>
        <v>0</v>
      </c>
      <c r="AE29" s="355">
        <f t="shared" si="3"/>
        <v>0</v>
      </c>
    </row>
    <row r="30" spans="1:32" s="184" customFormat="1" x14ac:dyDescent="0.25">
      <c r="A30" s="182"/>
      <c r="B30" s="363" t="s">
        <v>52</v>
      </c>
      <c r="C30" s="364" t="s">
        <v>24</v>
      </c>
      <c r="D30" s="365" t="s">
        <v>25</v>
      </c>
      <c r="E30" s="366" t="s">
        <v>58</v>
      </c>
      <c r="F30" s="365"/>
      <c r="G30" s="365"/>
      <c r="H30" s="367">
        <v>2.25</v>
      </c>
      <c r="I30" s="365"/>
      <c r="J30" s="368" t="s">
        <v>59</v>
      </c>
      <c r="K30" s="365" t="s">
        <v>60</v>
      </c>
      <c r="L30" s="369">
        <v>1</v>
      </c>
      <c r="M30" s="370">
        <v>185.64</v>
      </c>
      <c r="N30" s="371">
        <v>185.64</v>
      </c>
      <c r="O30" s="372"/>
      <c r="P30" s="373" t="e">
        <v>#VALUE!</v>
      </c>
      <c r="Q30" s="374" t="e">
        <f t="shared" si="4"/>
        <v>#VALUE!</v>
      </c>
      <c r="R30" s="375">
        <v>0</v>
      </c>
      <c r="S30" s="375">
        <v>235.7628</v>
      </c>
      <c r="T30" s="374">
        <f t="shared" si="5"/>
        <v>235.7628</v>
      </c>
      <c r="U30" s="376"/>
      <c r="V30" s="365" t="s">
        <v>60</v>
      </c>
      <c r="W30" s="369">
        <v>0</v>
      </c>
      <c r="X30" s="375">
        <v>235.7628</v>
      </c>
      <c r="Y30" s="373">
        <f t="shared" si="0"/>
        <v>0</v>
      </c>
      <c r="Z30" s="183"/>
      <c r="AA30" s="351">
        <v>0</v>
      </c>
      <c r="AB30" s="352">
        <f t="shared" si="1"/>
        <v>0</v>
      </c>
      <c r="AC30" s="353">
        <v>0</v>
      </c>
      <c r="AD30" s="354">
        <f t="shared" si="2"/>
        <v>0</v>
      </c>
      <c r="AE30" s="355">
        <f t="shared" si="3"/>
        <v>0</v>
      </c>
    </row>
    <row r="31" spans="1:32" s="184" customFormat="1" x14ac:dyDescent="0.25">
      <c r="A31" s="182"/>
      <c r="B31" s="363" t="s">
        <v>52</v>
      </c>
      <c r="C31" s="364" t="s">
        <v>24</v>
      </c>
      <c r="D31" s="365" t="s">
        <v>25</v>
      </c>
      <c r="E31" s="366" t="s">
        <v>69</v>
      </c>
      <c r="F31" s="365"/>
      <c r="G31" s="365"/>
      <c r="H31" s="367">
        <v>2.2999999999999998</v>
      </c>
      <c r="I31" s="365"/>
      <c r="J31" s="368" t="s">
        <v>70</v>
      </c>
      <c r="K31" s="365"/>
      <c r="L31" s="369">
        <v>10</v>
      </c>
      <c r="M31" s="370">
        <v>695</v>
      </c>
      <c r="N31" s="371">
        <v>6950</v>
      </c>
      <c r="O31" s="372"/>
      <c r="P31" s="373" t="e">
        <v>#VALUE!</v>
      </c>
      <c r="Q31" s="374" t="e">
        <f t="shared" si="4"/>
        <v>#VALUE!</v>
      </c>
      <c r="R31" s="375">
        <v>0</v>
      </c>
      <c r="S31" s="375">
        <v>882.65</v>
      </c>
      <c r="T31" s="374">
        <f t="shared" si="5"/>
        <v>8826.5</v>
      </c>
      <c r="U31" s="376"/>
      <c r="V31" s="365"/>
      <c r="W31" s="369">
        <v>0</v>
      </c>
      <c r="X31" s="375">
        <v>882.65</v>
      </c>
      <c r="Y31" s="373">
        <f t="shared" si="0"/>
        <v>0</v>
      </c>
      <c r="Z31" s="183"/>
      <c r="AA31" s="351">
        <v>0</v>
      </c>
      <c r="AB31" s="352">
        <f t="shared" si="1"/>
        <v>0</v>
      </c>
      <c r="AC31" s="353">
        <v>0</v>
      </c>
      <c r="AD31" s="354">
        <f t="shared" si="2"/>
        <v>0</v>
      </c>
      <c r="AE31" s="355">
        <f t="shared" si="3"/>
        <v>0</v>
      </c>
    </row>
    <row r="32" spans="1:32" ht="60" x14ac:dyDescent="0.25">
      <c r="A32" s="21"/>
      <c r="B32" s="356" t="str">
        <f>B8</f>
        <v>REPB11024</v>
      </c>
      <c r="C32" s="331" t="s">
        <v>24</v>
      </c>
      <c r="D32" s="332" t="s">
        <v>25</v>
      </c>
      <c r="E32" s="333" t="s">
        <v>382</v>
      </c>
      <c r="F32" s="334"/>
      <c r="G32" s="334"/>
      <c r="H32" s="335"/>
      <c r="I32" s="334"/>
      <c r="J32" s="336" t="s">
        <v>383</v>
      </c>
      <c r="K32" s="334" t="s">
        <v>31</v>
      </c>
      <c r="L32" s="295"/>
      <c r="M32" s="124">
        <v>4.8300000000000003E-2</v>
      </c>
      <c r="N32" s="125">
        <v>0</v>
      </c>
      <c r="O32" s="337"/>
      <c r="P32" s="338" t="e">
        <v>#VALUE!</v>
      </c>
      <c r="Q32" s="339" t="e">
        <f t="shared" si="4"/>
        <v>#VALUE!</v>
      </c>
      <c r="R32" s="294" t="e">
        <v>#N/A</v>
      </c>
      <c r="S32" s="294" t="e">
        <v>#N/A</v>
      </c>
      <c r="T32" s="339">
        <f t="shared" si="5"/>
        <v>0</v>
      </c>
      <c r="U32" s="112"/>
      <c r="V32" s="334" t="s">
        <v>31</v>
      </c>
      <c r="W32" s="295">
        <v>24.9</v>
      </c>
      <c r="X32" s="377">
        <f>SUM(Y26+Y27+Y40+Y39)*0.0483</f>
        <v>649.44566400000008</v>
      </c>
      <c r="Y32" s="338">
        <f>X32*W32</f>
        <v>16171.197033600001</v>
      </c>
      <c r="Z32" s="18"/>
      <c r="AA32" s="346">
        <v>1</v>
      </c>
      <c r="AB32" s="347">
        <f t="shared" si="1"/>
        <v>16171.197033600001</v>
      </c>
      <c r="AC32" s="348">
        <v>0.37980999999999998</v>
      </c>
      <c r="AD32" s="349">
        <f t="shared" si="2"/>
        <v>6141.9823453316158</v>
      </c>
      <c r="AE32" s="350">
        <f t="shared" si="3"/>
        <v>10029.214688268385</v>
      </c>
      <c r="AF32" s="670" t="s">
        <v>816</v>
      </c>
    </row>
    <row r="33" spans="1:33" ht="30" x14ac:dyDescent="0.25">
      <c r="A33" s="21"/>
      <c r="B33" s="356" t="s">
        <v>52</v>
      </c>
      <c r="C33" s="331" t="s">
        <v>24</v>
      </c>
      <c r="D33" s="81" t="s">
        <v>25</v>
      </c>
      <c r="E33" s="333" t="s">
        <v>404</v>
      </c>
      <c r="F33" s="82"/>
      <c r="G33" s="82"/>
      <c r="H33" s="83"/>
      <c r="I33" s="84"/>
      <c r="J33" s="336" t="s">
        <v>405</v>
      </c>
      <c r="K33" s="334" t="s">
        <v>406</v>
      </c>
      <c r="L33" s="295"/>
      <c r="M33" s="124"/>
      <c r="N33" s="125">
        <v>1432</v>
      </c>
      <c r="O33" s="337"/>
      <c r="P33" s="338" t="e">
        <v>#VALUE!</v>
      </c>
      <c r="Q33" s="339" t="e">
        <f t="shared" si="4"/>
        <v>#VALUE!</v>
      </c>
      <c r="R33" s="294" t="e">
        <v>#N/A</v>
      </c>
      <c r="S33" s="294" t="e">
        <v>#N/A</v>
      </c>
      <c r="T33" s="339">
        <f>N33</f>
        <v>1432</v>
      </c>
      <c r="U33" s="112"/>
      <c r="V33" s="334" t="s">
        <v>416</v>
      </c>
      <c r="W33" s="295"/>
      <c r="X33" s="377"/>
      <c r="Y33" s="338"/>
      <c r="Z33" s="18"/>
      <c r="AA33" s="346">
        <v>0</v>
      </c>
      <c r="AB33" s="347">
        <f t="shared" si="1"/>
        <v>0</v>
      </c>
      <c r="AC33" s="348">
        <v>0</v>
      </c>
      <c r="AD33" s="349">
        <f>Y33*AC33</f>
        <v>0</v>
      </c>
      <c r="AE33" s="350">
        <f t="shared" si="3"/>
        <v>0</v>
      </c>
    </row>
    <row r="34" spans="1:33" ht="90" hidden="1" x14ac:dyDescent="0.25">
      <c r="A34" s="21"/>
      <c r="B34" s="356" t="s">
        <v>52</v>
      </c>
      <c r="C34" s="331" t="s">
        <v>189</v>
      </c>
      <c r="D34" s="81" t="s">
        <v>25</v>
      </c>
      <c r="E34" s="333" t="s">
        <v>687</v>
      </c>
      <c r="F34" s="82"/>
      <c r="G34" s="82"/>
      <c r="H34" s="83"/>
      <c r="I34" s="84"/>
      <c r="J34" s="336"/>
      <c r="K34" s="334"/>
      <c r="L34" s="295"/>
      <c r="M34" s="124"/>
      <c r="N34" s="125"/>
      <c r="O34" s="337"/>
      <c r="P34" s="338"/>
      <c r="Q34" s="339"/>
      <c r="R34" s="294"/>
      <c r="S34" s="294"/>
      <c r="T34" s="339"/>
      <c r="U34" s="112"/>
      <c r="V34" s="334" t="s">
        <v>79</v>
      </c>
      <c r="W34" s="295">
        <v>63</v>
      </c>
      <c r="X34" s="377">
        <v>82.920000000000016</v>
      </c>
      <c r="Y34" s="338">
        <f>X34*W34</f>
        <v>5223.9600000000009</v>
      </c>
      <c r="Z34" s="18"/>
      <c r="AA34" s="346">
        <v>1</v>
      </c>
      <c r="AB34" s="347">
        <f>Y34*AA34</f>
        <v>5223.9600000000009</v>
      </c>
      <c r="AC34" s="348">
        <v>1</v>
      </c>
      <c r="AD34" s="349">
        <f>Y34*AC34</f>
        <v>5223.9600000000009</v>
      </c>
      <c r="AE34" s="350">
        <f>AB34-AD34</f>
        <v>0</v>
      </c>
      <c r="AF34" t="s">
        <v>817</v>
      </c>
      <c r="AG34" s="668">
        <v>5223.96</v>
      </c>
    </row>
    <row r="35" spans="1:33" ht="45" hidden="1" x14ac:dyDescent="0.25">
      <c r="A35" s="21"/>
      <c r="B35" s="356" t="s">
        <v>52</v>
      </c>
      <c r="C35" s="331" t="s">
        <v>189</v>
      </c>
      <c r="D35" s="81" t="s">
        <v>25</v>
      </c>
      <c r="E35" s="333" t="s">
        <v>688</v>
      </c>
      <c r="F35" s="82"/>
      <c r="G35" s="82"/>
      <c r="H35" s="83"/>
      <c r="I35" s="84"/>
      <c r="J35" s="336"/>
      <c r="K35" s="334"/>
      <c r="L35" s="295"/>
      <c r="M35" s="124"/>
      <c r="N35" s="125"/>
      <c r="O35" s="337"/>
      <c r="P35" s="338"/>
      <c r="Q35" s="339"/>
      <c r="R35" s="294"/>
      <c r="S35" s="294"/>
      <c r="T35" s="339"/>
      <c r="U35" s="112"/>
      <c r="V35" s="334" t="s">
        <v>104</v>
      </c>
      <c r="W35" s="295">
        <v>141</v>
      </c>
      <c r="X35" s="377">
        <v>32.744</v>
      </c>
      <c r="Y35" s="338">
        <f t="shared" ref="Y35:Y40" si="6">X35*W35</f>
        <v>4616.9039999999995</v>
      </c>
      <c r="Z35" s="18"/>
      <c r="AA35" s="346">
        <v>1</v>
      </c>
      <c r="AB35" s="347">
        <f t="shared" ref="AB35:AB40" si="7">Y35*AA35</f>
        <v>4616.9039999999995</v>
      </c>
      <c r="AC35" s="348">
        <v>1</v>
      </c>
      <c r="AD35" s="349">
        <f t="shared" ref="AD35:AD40" si="8">Y35*AC35</f>
        <v>4616.9039999999995</v>
      </c>
      <c r="AE35" s="350">
        <f t="shared" ref="AE35:AE40" si="9">AB35-AD35</f>
        <v>0</v>
      </c>
      <c r="AG35" s="668">
        <v>4616.8999999999996</v>
      </c>
    </row>
    <row r="36" spans="1:33" ht="90" hidden="1" x14ac:dyDescent="0.25">
      <c r="A36" s="21"/>
      <c r="B36" s="356" t="s">
        <v>52</v>
      </c>
      <c r="C36" s="331" t="s">
        <v>189</v>
      </c>
      <c r="D36" s="81" t="s">
        <v>25</v>
      </c>
      <c r="E36" s="333" t="s">
        <v>687</v>
      </c>
      <c r="F36" s="82"/>
      <c r="G36" s="82"/>
      <c r="H36" s="83"/>
      <c r="I36" s="84"/>
      <c r="J36" s="336"/>
      <c r="K36" s="334"/>
      <c r="L36" s="295"/>
      <c r="M36" s="124"/>
      <c r="N36" s="125"/>
      <c r="O36" s="337"/>
      <c r="P36" s="338"/>
      <c r="Q36" s="339"/>
      <c r="R36" s="294"/>
      <c r="S36" s="294"/>
      <c r="T36" s="339"/>
      <c r="U36" s="112"/>
      <c r="V36" s="334" t="s">
        <v>79</v>
      </c>
      <c r="W36" s="295">
        <v>91</v>
      </c>
      <c r="X36" s="377">
        <v>82.920000000000016</v>
      </c>
      <c r="Y36" s="338">
        <f t="shared" si="6"/>
        <v>7545.7200000000012</v>
      </c>
      <c r="Z36" s="18"/>
      <c r="AA36" s="346">
        <v>1</v>
      </c>
      <c r="AB36" s="347">
        <f t="shared" si="7"/>
        <v>7545.7200000000012</v>
      </c>
      <c r="AC36" s="348">
        <v>1</v>
      </c>
      <c r="AD36" s="349">
        <f t="shared" si="8"/>
        <v>7545.7200000000012</v>
      </c>
      <c r="AE36" s="350">
        <f t="shared" si="9"/>
        <v>0</v>
      </c>
      <c r="AG36" s="668">
        <v>7545.72</v>
      </c>
    </row>
    <row r="37" spans="1:33" ht="45" hidden="1" x14ac:dyDescent="0.25">
      <c r="A37" s="21"/>
      <c r="B37" s="356" t="s">
        <v>52</v>
      </c>
      <c r="C37" s="331" t="s">
        <v>189</v>
      </c>
      <c r="D37" s="81" t="s">
        <v>25</v>
      </c>
      <c r="E37" s="333" t="s">
        <v>688</v>
      </c>
      <c r="F37" s="82"/>
      <c r="G37" s="82"/>
      <c r="H37" s="83"/>
      <c r="I37" s="84"/>
      <c r="J37" s="336"/>
      <c r="K37" s="334"/>
      <c r="L37" s="295"/>
      <c r="M37" s="124"/>
      <c r="N37" s="125"/>
      <c r="O37" s="337"/>
      <c r="P37" s="338"/>
      <c r="Q37" s="339"/>
      <c r="R37" s="294"/>
      <c r="S37" s="294"/>
      <c r="T37" s="339"/>
      <c r="U37" s="112"/>
      <c r="V37" s="334" t="s">
        <v>104</v>
      </c>
      <c r="W37" s="295">
        <v>174</v>
      </c>
      <c r="X37" s="377">
        <v>32.744</v>
      </c>
      <c r="Y37" s="338">
        <f t="shared" si="6"/>
        <v>5697.4560000000001</v>
      </c>
      <c r="Z37" s="18"/>
      <c r="AA37" s="346">
        <v>1</v>
      </c>
      <c r="AB37" s="347">
        <f t="shared" si="7"/>
        <v>5697.4560000000001</v>
      </c>
      <c r="AC37" s="348">
        <v>1</v>
      </c>
      <c r="AD37" s="349">
        <f t="shared" si="8"/>
        <v>5697.4560000000001</v>
      </c>
      <c r="AE37" s="350">
        <f t="shared" si="9"/>
        <v>0</v>
      </c>
      <c r="AG37" s="668">
        <v>5697.46</v>
      </c>
    </row>
    <row r="38" spans="1:33" hidden="1" x14ac:dyDescent="0.25">
      <c r="A38" s="21"/>
      <c r="B38" s="356" t="s">
        <v>52</v>
      </c>
      <c r="C38" s="331" t="s">
        <v>189</v>
      </c>
      <c r="D38" s="81" t="s">
        <v>25</v>
      </c>
      <c r="E38" s="333" t="s">
        <v>689</v>
      </c>
      <c r="F38" s="82"/>
      <c r="G38" s="82"/>
      <c r="H38" s="83"/>
      <c r="I38" s="84"/>
      <c r="J38" s="336"/>
      <c r="K38" s="334"/>
      <c r="L38" s="295"/>
      <c r="M38" s="124"/>
      <c r="N38" s="125"/>
      <c r="O38" s="337"/>
      <c r="P38" s="338"/>
      <c r="Q38" s="339"/>
      <c r="R38" s="294"/>
      <c r="S38" s="294"/>
      <c r="T38" s="339"/>
      <c r="U38" s="112"/>
      <c r="V38" s="334" t="s">
        <v>311</v>
      </c>
      <c r="W38" s="295">
        <v>1</v>
      </c>
      <c r="X38" s="377">
        <v>11542.02</v>
      </c>
      <c r="Y38" s="338">
        <f t="shared" si="6"/>
        <v>11542.02</v>
      </c>
      <c r="Z38" s="18"/>
      <c r="AA38" s="346">
        <v>1</v>
      </c>
      <c r="AB38" s="347">
        <f t="shared" si="7"/>
        <v>11542.02</v>
      </c>
      <c r="AC38" s="348">
        <v>0</v>
      </c>
      <c r="AD38" s="349">
        <f t="shared" si="8"/>
        <v>0</v>
      </c>
      <c r="AE38" s="350">
        <f t="shared" si="9"/>
        <v>11542.02</v>
      </c>
      <c r="AF38" t="s">
        <v>818</v>
      </c>
    </row>
    <row r="39" spans="1:33" x14ac:dyDescent="0.25">
      <c r="A39" s="21"/>
      <c r="B39" s="356" t="s">
        <v>52</v>
      </c>
      <c r="C39" s="331" t="s">
        <v>24</v>
      </c>
      <c r="D39" s="81" t="s">
        <v>25</v>
      </c>
      <c r="E39" s="333" t="s">
        <v>690</v>
      </c>
      <c r="F39" s="82"/>
      <c r="G39" s="82"/>
      <c r="H39" s="83"/>
      <c r="I39" s="84"/>
      <c r="J39" s="336"/>
      <c r="K39" s="334"/>
      <c r="L39" s="295"/>
      <c r="M39" s="124"/>
      <c r="N39" s="125"/>
      <c r="O39" s="337"/>
      <c r="P39" s="338"/>
      <c r="Q39" s="339"/>
      <c r="R39" s="294"/>
      <c r="S39" s="294"/>
      <c r="T39" s="339"/>
      <c r="U39" s="112"/>
      <c r="V39" s="334" t="s">
        <v>311</v>
      </c>
      <c r="W39" s="295">
        <v>1</v>
      </c>
      <c r="X39" s="377">
        <v>250</v>
      </c>
      <c r="Y39" s="338">
        <f t="shared" si="6"/>
        <v>250</v>
      </c>
      <c r="Z39" s="18"/>
      <c r="AA39" s="346">
        <v>1</v>
      </c>
      <c r="AB39" s="347">
        <f t="shared" si="7"/>
        <v>250</v>
      </c>
      <c r="AC39" s="348">
        <v>0</v>
      </c>
      <c r="AD39" s="349">
        <f t="shared" si="8"/>
        <v>0</v>
      </c>
      <c r="AE39" s="350">
        <f t="shared" si="9"/>
        <v>250</v>
      </c>
      <c r="AF39" t="s">
        <v>815</v>
      </c>
    </row>
    <row r="40" spans="1:33" x14ac:dyDescent="0.25">
      <c r="A40" s="21"/>
      <c r="B40" s="356" t="s">
        <v>52</v>
      </c>
      <c r="C40" s="331" t="s">
        <v>24</v>
      </c>
      <c r="D40" s="81" t="s">
        <v>25</v>
      </c>
      <c r="E40" s="333" t="s">
        <v>671</v>
      </c>
      <c r="F40" s="82"/>
      <c r="G40" s="82"/>
      <c r="H40" s="83"/>
      <c r="I40" s="84"/>
      <c r="J40" s="336"/>
      <c r="K40" s="334"/>
      <c r="L40" s="295"/>
      <c r="M40" s="124"/>
      <c r="N40" s="125"/>
      <c r="O40" s="337"/>
      <c r="P40" s="338"/>
      <c r="Q40" s="339"/>
      <c r="R40" s="294"/>
      <c r="S40" s="294"/>
      <c r="T40" s="339"/>
      <c r="U40" s="112"/>
      <c r="V40" s="334" t="s">
        <v>311</v>
      </c>
      <c r="W40" s="295">
        <v>1</v>
      </c>
      <c r="X40" s="377">
        <v>110</v>
      </c>
      <c r="Y40" s="338">
        <f t="shared" si="6"/>
        <v>110</v>
      </c>
      <c r="Z40" s="18"/>
      <c r="AA40" s="346">
        <v>1</v>
      </c>
      <c r="AB40" s="347">
        <f t="shared" si="7"/>
        <v>110</v>
      </c>
      <c r="AC40" s="348">
        <v>0</v>
      </c>
      <c r="AD40" s="349">
        <f t="shared" si="8"/>
        <v>0</v>
      </c>
      <c r="AE40" s="350">
        <f t="shared" si="9"/>
        <v>110</v>
      </c>
      <c r="AF40" t="s">
        <v>815</v>
      </c>
    </row>
    <row r="41" spans="1:33" hidden="1" x14ac:dyDescent="0.25">
      <c r="A41" s="21"/>
      <c r="B41" s="356"/>
      <c r="C41" s="331"/>
      <c r="D41" s="81"/>
      <c r="E41" s="333"/>
      <c r="F41" s="82"/>
      <c r="G41" s="82"/>
      <c r="H41" s="83"/>
      <c r="I41" s="84"/>
      <c r="J41" s="336"/>
      <c r="K41" s="334"/>
      <c r="L41" s="295"/>
      <c r="M41" s="124"/>
      <c r="N41" s="125"/>
      <c r="O41" s="337"/>
      <c r="P41" s="338"/>
      <c r="Q41" s="339"/>
      <c r="R41" s="294"/>
      <c r="S41" s="294"/>
      <c r="T41" s="339"/>
      <c r="U41" s="112"/>
      <c r="V41" s="334"/>
      <c r="W41" s="295"/>
      <c r="X41" s="112"/>
      <c r="Y41" s="338"/>
      <c r="Z41" s="18"/>
      <c r="AA41" s="346"/>
      <c r="AB41" s="347"/>
      <c r="AC41" s="348"/>
      <c r="AD41" s="349"/>
      <c r="AE41" s="350"/>
    </row>
    <row r="42" spans="1:33" ht="15.75" thickBot="1" x14ac:dyDescent="0.3"/>
    <row r="43" spans="1:33" ht="15.75" thickBot="1" x14ac:dyDescent="0.3">
      <c r="S43" s="68" t="s">
        <v>5</v>
      </c>
      <c r="T43" s="69">
        <f>SUM(T11:T33)</f>
        <v>85991.809319999986</v>
      </c>
      <c r="U43" s="65"/>
      <c r="V43" s="21"/>
      <c r="W43" s="28"/>
      <c r="X43" s="68" t="s">
        <v>5</v>
      </c>
      <c r="Y43" s="69">
        <f>SUM(Y11:Y40)</f>
        <v>135398.3725536</v>
      </c>
      <c r="Z43" s="18"/>
      <c r="AA43" s="76"/>
      <c r="AB43" s="116">
        <f>SUM(AB11:AB40)</f>
        <v>66798.377033600002</v>
      </c>
      <c r="AC43" s="76"/>
      <c r="AD43" s="117">
        <f>SUM(AD11:AD40)</f>
        <v>40768.79900533161</v>
      </c>
      <c r="AE43" s="131">
        <f>SUM(AE11:AE40)</f>
        <v>26029.578028268385</v>
      </c>
      <c r="AG43" s="667"/>
    </row>
    <row r="44" spans="1:33" x14ac:dyDescent="0.25">
      <c r="D44" s="162"/>
    </row>
    <row r="45" spans="1:33" x14ac:dyDescent="0.25">
      <c r="C45" t="s">
        <v>372</v>
      </c>
      <c r="D45" s="162"/>
      <c r="T45" s="314">
        <f>SUMIF($C$10:$C$41,$C45,T$10:T$41)</f>
        <v>399.99552</v>
      </c>
      <c r="U45" s="65"/>
      <c r="Y45" s="314">
        <f>SUMIF($C$10:$C$41,$C45,Y$10:Y$41)</f>
        <v>399.99552</v>
      </c>
      <c r="AA45" s="317">
        <f>AB45/Y45</f>
        <v>0</v>
      </c>
      <c r="AB45" s="314">
        <f>SUMIF($C$10:$C$41,$C45,AB$10:AB$41)</f>
        <v>0</v>
      </c>
      <c r="AC45" s="317">
        <f>AD45/Y45</f>
        <v>0</v>
      </c>
      <c r="AD45" s="314">
        <f>SUMIF($C$10:$C$41,$C45,AD$10:AD$41)</f>
        <v>0</v>
      </c>
      <c r="AE45" s="314">
        <f>SUMIF($C$10:$C$41,$C45,AE$10:AE$41)</f>
        <v>0</v>
      </c>
    </row>
    <row r="46" spans="1:33" x14ac:dyDescent="0.25">
      <c r="C46" t="s">
        <v>308</v>
      </c>
      <c r="D46" s="162"/>
      <c r="T46" s="314">
        <f t="shared" ref="T46:T52" si="10">SUMIF($C$10:$C$41,$C46,T$10:T$41)</f>
        <v>222.29999999999998</v>
      </c>
      <c r="U46" s="65"/>
      <c r="Y46" s="314">
        <f t="shared" ref="Y46:Y52" si="11">SUMIF($C$10:$C$41,$C46,Y$10:Y$41)</f>
        <v>222.29999999999998</v>
      </c>
      <c r="AA46" s="317">
        <f t="shared" ref="AA46:AA52" si="12">AB46/Y46</f>
        <v>1</v>
      </c>
      <c r="AB46" s="314">
        <f t="shared" ref="AB46:AB52" si="13">SUMIF($C$10:$C$41,$C46,AB$10:AB$41)</f>
        <v>222.29999999999998</v>
      </c>
      <c r="AC46" s="317">
        <f t="shared" ref="AC46:AC52" si="14">AD46/Y46</f>
        <v>1</v>
      </c>
      <c r="AD46" s="314">
        <f t="shared" ref="AD46:AE52" si="15">SUMIF($C$10:$C$41,$C46,AD$10:AD$41)</f>
        <v>222.29999999999998</v>
      </c>
      <c r="AE46" s="314">
        <f t="shared" si="15"/>
        <v>0</v>
      </c>
    </row>
    <row r="47" spans="1:33" x14ac:dyDescent="0.25">
      <c r="C47" t="s">
        <v>285</v>
      </c>
      <c r="D47" s="162"/>
      <c r="T47" s="314">
        <f t="shared" si="10"/>
        <v>0</v>
      </c>
      <c r="U47" s="67"/>
      <c r="Y47" s="314">
        <f t="shared" si="11"/>
        <v>0</v>
      </c>
      <c r="AA47" s="317" t="e">
        <f t="shared" si="12"/>
        <v>#DIV/0!</v>
      </c>
      <c r="AB47" s="314">
        <f t="shared" si="13"/>
        <v>0</v>
      </c>
      <c r="AC47" s="317" t="e">
        <f t="shared" si="14"/>
        <v>#DIV/0!</v>
      </c>
      <c r="AD47" s="314">
        <f t="shared" si="15"/>
        <v>0</v>
      </c>
      <c r="AE47" s="314">
        <f t="shared" si="15"/>
        <v>0</v>
      </c>
    </row>
    <row r="48" spans="1:33" x14ac:dyDescent="0.25">
      <c r="C48" t="s">
        <v>189</v>
      </c>
      <c r="D48" s="162"/>
      <c r="T48" s="314">
        <f t="shared" si="10"/>
        <v>3332.74</v>
      </c>
      <c r="U48" s="67"/>
      <c r="Y48" s="314">
        <f t="shared" si="11"/>
        <v>37958.800000000003</v>
      </c>
      <c r="AA48" s="317">
        <f t="shared" si="12"/>
        <v>0.97365564770224555</v>
      </c>
      <c r="AB48" s="314">
        <f t="shared" si="13"/>
        <v>36958.800000000003</v>
      </c>
      <c r="AC48" s="317">
        <f t="shared" si="14"/>
        <v>0.66958860659451813</v>
      </c>
      <c r="AD48" s="314">
        <f t="shared" si="15"/>
        <v>25416.78</v>
      </c>
      <c r="AE48" s="314">
        <f t="shared" si="15"/>
        <v>11542.02</v>
      </c>
    </row>
    <row r="49" spans="3:31" x14ac:dyDescent="0.25">
      <c r="C49" t="s">
        <v>72</v>
      </c>
      <c r="D49" s="162"/>
      <c r="T49" s="314">
        <f t="shared" si="10"/>
        <v>67200</v>
      </c>
      <c r="U49" s="67"/>
      <c r="Y49" s="314">
        <f t="shared" si="11"/>
        <v>67200</v>
      </c>
      <c r="AA49" s="317">
        <f t="shared" si="12"/>
        <v>0</v>
      </c>
      <c r="AB49" s="314">
        <f t="shared" si="13"/>
        <v>0</v>
      </c>
      <c r="AC49" s="317">
        <f t="shared" si="14"/>
        <v>0</v>
      </c>
      <c r="AD49" s="314">
        <f t="shared" si="15"/>
        <v>0</v>
      </c>
      <c r="AE49" s="314">
        <f t="shared" si="15"/>
        <v>0</v>
      </c>
    </row>
    <row r="50" spans="3:31" x14ac:dyDescent="0.25">
      <c r="C50" t="s">
        <v>164</v>
      </c>
      <c r="D50" s="162"/>
      <c r="T50" s="314">
        <f t="shared" si="10"/>
        <v>0</v>
      </c>
      <c r="U50" s="67"/>
      <c r="Y50" s="314">
        <f t="shared" si="11"/>
        <v>0</v>
      </c>
      <c r="AA50" s="317" t="e">
        <f t="shared" si="12"/>
        <v>#DIV/0!</v>
      </c>
      <c r="AB50" s="314">
        <f t="shared" si="13"/>
        <v>0</v>
      </c>
      <c r="AC50" s="317" t="e">
        <f t="shared" si="14"/>
        <v>#DIV/0!</v>
      </c>
      <c r="AD50" s="314">
        <f t="shared" si="15"/>
        <v>0</v>
      </c>
      <c r="AE50" s="314">
        <f t="shared" si="15"/>
        <v>0</v>
      </c>
    </row>
    <row r="51" spans="3:31" x14ac:dyDescent="0.25">
      <c r="C51" t="s">
        <v>24</v>
      </c>
      <c r="T51" s="314">
        <f t="shared" si="10"/>
        <v>14836.773800000001</v>
      </c>
      <c r="U51" s="67"/>
      <c r="Y51" s="314">
        <f t="shared" si="11"/>
        <v>29617.277033600003</v>
      </c>
      <c r="AA51" s="317">
        <f t="shared" si="12"/>
        <v>1</v>
      </c>
      <c r="AB51" s="314">
        <f t="shared" si="13"/>
        <v>29617.277033600003</v>
      </c>
      <c r="AC51" s="317">
        <f t="shared" si="14"/>
        <v>0.51084098609630302</v>
      </c>
      <c r="AD51" s="314">
        <f t="shared" si="15"/>
        <v>15129.719005331615</v>
      </c>
      <c r="AE51" s="314">
        <f t="shared" si="15"/>
        <v>14487.558028268386</v>
      </c>
    </row>
    <row r="52" spans="3:31" x14ac:dyDescent="0.25">
      <c r="C52" t="s">
        <v>691</v>
      </c>
      <c r="T52" s="314">
        <f t="shared" si="10"/>
        <v>0</v>
      </c>
      <c r="Y52" s="314">
        <f t="shared" si="11"/>
        <v>0</v>
      </c>
      <c r="AA52" s="317" t="e">
        <f t="shared" si="12"/>
        <v>#DIV/0!</v>
      </c>
      <c r="AB52" s="314">
        <f t="shared" si="13"/>
        <v>0</v>
      </c>
      <c r="AC52" s="317" t="e">
        <f t="shared" si="14"/>
        <v>#DIV/0!</v>
      </c>
      <c r="AD52" s="314">
        <f t="shared" si="15"/>
        <v>0</v>
      </c>
      <c r="AE52" s="314">
        <f t="shared" si="15"/>
        <v>0</v>
      </c>
    </row>
    <row r="53" spans="3:31" x14ac:dyDescent="0.25">
      <c r="Y53" s="314"/>
      <c r="AA53" s="317"/>
      <c r="AB53" s="314"/>
      <c r="AC53" s="317"/>
      <c r="AD53" s="314"/>
      <c r="AE53" s="314"/>
    </row>
  </sheetData>
  <autoFilter ref="B8:AE41" xr:uid="{00000000-0009-0000-0000-000008000000}">
    <filterColumn colId="1">
      <filters>
        <filter val="SCAFFOLD"/>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S26:S41 X21:X22 X11:X12 X14 X17:X19 X26:X31" xr:uid="{00000000-0002-0000-0800-000000000000}">
      <formula1>P11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G72"/>
  <sheetViews>
    <sheetView topLeftCell="B1" zoomScale="70" zoomScaleNormal="70" workbookViewId="0">
      <pane xSplit="9" ySplit="8" topLeftCell="AC37" activePane="bottomRight" state="frozen"/>
      <selection activeCell="S45" sqref="S45"/>
      <selection pane="topRight" activeCell="S45" sqref="S45"/>
      <selection pane="bottomLeft" activeCell="S45" sqref="S45"/>
      <selection pane="bottomRight" activeCell="E38" sqref="E38"/>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38" style="668" customWidth="1"/>
    <col min="33" max="33" width="25.7109375" style="668" customWidth="1"/>
  </cols>
  <sheetData>
    <row r="1" spans="1:33" s="195" customFormat="1" x14ac:dyDescent="0.25">
      <c r="B1" s="195" t="str">
        <f>'Valuation Summary'!A1</f>
        <v>Mulalley &amp; Co Ltd</v>
      </c>
      <c r="AF1" s="667"/>
      <c r="AG1" s="667"/>
    </row>
    <row r="2" spans="1:33" s="195" customFormat="1" x14ac:dyDescent="0.25">
      <c r="AF2" s="667"/>
      <c r="AG2" s="667"/>
    </row>
    <row r="3" spans="1:33" s="195" customFormat="1" x14ac:dyDescent="0.25">
      <c r="B3" s="195" t="str">
        <f>'Valuation Summary'!A3</f>
        <v>Camden Better Homes - NW5 Blocks</v>
      </c>
      <c r="AF3" s="667"/>
      <c r="AG3" s="667"/>
    </row>
    <row r="4" spans="1:33" s="195" customFormat="1" x14ac:dyDescent="0.25">
      <c r="AF4" s="667"/>
      <c r="AG4" s="667"/>
    </row>
    <row r="5" spans="1:33" s="195" customFormat="1" x14ac:dyDescent="0.25">
      <c r="B5" s="195" t="s">
        <v>505</v>
      </c>
      <c r="AF5" s="667"/>
      <c r="AG5" s="667"/>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67"/>
      <c r="AG6" s="667"/>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5" t="s">
        <v>809</v>
      </c>
      <c r="AG7" s="665" t="s">
        <v>810</v>
      </c>
    </row>
    <row r="8" spans="1:33" s="279" customFormat="1" ht="75.75" thickBot="1" x14ac:dyDescent="0.3">
      <c r="A8" s="271" t="s">
        <v>377</v>
      </c>
      <c r="B8" s="272" t="s">
        <v>40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64"/>
      <c r="AG8" s="664"/>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c r="B10" s="356" t="s">
        <v>40</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380"/>
      <c r="AB10" s="380"/>
      <c r="AC10" s="380"/>
      <c r="AD10" s="380"/>
      <c r="AE10" s="112"/>
    </row>
    <row r="11" spans="1:33" ht="90" x14ac:dyDescent="0.25">
      <c r="A11" s="29"/>
      <c r="B11" s="356" t="s">
        <v>40</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40</v>
      </c>
      <c r="C12" s="331" t="s">
        <v>819</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47" si="0">W12*X12</f>
        <v>399.99552</v>
      </c>
      <c r="Z12" s="18"/>
      <c r="AA12" s="346">
        <v>1</v>
      </c>
      <c r="AB12" s="347">
        <f t="shared" ref="AB12:AB48" si="1">Y12*AA12</f>
        <v>399.99552</v>
      </c>
      <c r="AC12" s="348">
        <v>1</v>
      </c>
      <c r="AD12" s="349">
        <f t="shared" ref="AD12:AD48" si="2">Y12*AC12</f>
        <v>399.99552</v>
      </c>
      <c r="AE12" s="350">
        <f>AB12-AD12</f>
        <v>0</v>
      </c>
      <c r="AF12" s="672" t="s">
        <v>822</v>
      </c>
      <c r="AG12" s="669"/>
    </row>
    <row r="13" spans="1:33" x14ac:dyDescent="0.25">
      <c r="A13" s="15"/>
      <c r="B13" s="356" t="s">
        <v>40</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c r="AB13" s="347"/>
      <c r="AC13" s="348"/>
      <c r="AD13" s="349"/>
      <c r="AE13" s="350"/>
    </row>
    <row r="14" spans="1:33" ht="30" x14ac:dyDescent="0.25">
      <c r="A14" s="15"/>
      <c r="B14" s="356" t="s">
        <v>40</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AB14-AD14</f>
        <v>0</v>
      </c>
    </row>
    <row r="15" spans="1:33" x14ac:dyDescent="0.25">
      <c r="A15" s="15"/>
      <c r="B15" s="356" t="s">
        <v>40</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c r="Z15" s="18"/>
      <c r="AA15" s="346"/>
      <c r="AB15" s="347"/>
      <c r="AC15" s="348"/>
      <c r="AD15" s="349"/>
      <c r="AE15" s="350"/>
    </row>
    <row r="16" spans="1:33" x14ac:dyDescent="0.25">
      <c r="A16" s="15"/>
      <c r="B16" s="356" t="s">
        <v>40</v>
      </c>
      <c r="C16" s="361" t="s">
        <v>189</v>
      </c>
      <c r="D16" s="332" t="s">
        <v>378</v>
      </c>
      <c r="E16" s="333"/>
      <c r="F16" s="360"/>
      <c r="G16" s="360"/>
      <c r="H16" s="335"/>
      <c r="I16" s="360"/>
      <c r="J16" s="336"/>
      <c r="K16" s="334"/>
      <c r="L16" s="295"/>
      <c r="M16" s="359"/>
      <c r="N16" s="125"/>
      <c r="O16" s="337"/>
      <c r="P16" s="357"/>
      <c r="Q16" s="358"/>
      <c r="R16" s="358"/>
      <c r="S16" s="358"/>
      <c r="T16" s="358"/>
      <c r="U16" s="112"/>
      <c r="V16" s="334"/>
      <c r="W16" s="295"/>
      <c r="X16" s="358"/>
      <c r="Y16" s="338"/>
      <c r="Z16" s="18"/>
      <c r="AA16" s="346"/>
      <c r="AB16" s="347"/>
      <c r="AC16" s="348"/>
      <c r="AD16" s="349"/>
      <c r="AE16" s="350"/>
      <c r="AG16" s="692">
        <f>SUM(AG17:AG25)</f>
        <v>329.51</v>
      </c>
    </row>
    <row r="17" spans="1:33" ht="60.75" x14ac:dyDescent="0.25">
      <c r="A17" s="15"/>
      <c r="B17" s="356" t="s">
        <v>40</v>
      </c>
      <c r="C17" s="361" t="s">
        <v>189</v>
      </c>
      <c r="D17" s="332" t="s">
        <v>25</v>
      </c>
      <c r="E17" s="378" t="s">
        <v>500</v>
      </c>
      <c r="F17" s="360"/>
      <c r="G17" s="360"/>
      <c r="H17" s="335"/>
      <c r="I17" s="360"/>
      <c r="J17" s="336"/>
      <c r="K17" s="334"/>
      <c r="L17" s="295"/>
      <c r="M17" s="336"/>
      <c r="N17" s="295"/>
      <c r="O17" s="337"/>
      <c r="P17" s="336"/>
      <c r="Q17" s="293"/>
      <c r="R17" s="293"/>
      <c r="S17" s="293"/>
      <c r="T17" s="293"/>
      <c r="U17" s="112"/>
      <c r="V17" s="334"/>
      <c r="W17" s="295"/>
      <c r="X17" s="293"/>
      <c r="Y17" s="338"/>
      <c r="Z17" s="18"/>
      <c r="AA17" s="346"/>
      <c r="AB17" s="347"/>
      <c r="AC17" s="348"/>
      <c r="AD17" s="349"/>
      <c r="AE17" s="350"/>
    </row>
    <row r="18" spans="1:33" ht="75" x14ac:dyDescent="0.25">
      <c r="A18" s="15"/>
      <c r="B18" s="356" t="s">
        <v>40</v>
      </c>
      <c r="C18" s="361" t="s">
        <v>189</v>
      </c>
      <c r="D18" s="332" t="s">
        <v>25</v>
      </c>
      <c r="E18" s="333" t="s">
        <v>282</v>
      </c>
      <c r="F18" s="360"/>
      <c r="G18" s="360"/>
      <c r="H18" s="335">
        <v>6.11</v>
      </c>
      <c r="I18" s="360"/>
      <c r="J18" s="336" t="s">
        <v>283</v>
      </c>
      <c r="K18" s="334" t="s">
        <v>284</v>
      </c>
      <c r="L18" s="295">
        <v>1</v>
      </c>
      <c r="M18" s="359">
        <v>79.14</v>
      </c>
      <c r="N18" s="295">
        <v>79.14</v>
      </c>
      <c r="O18" s="337"/>
      <c r="P18" s="338" t="e">
        <v>#VALUE!</v>
      </c>
      <c r="Q18" s="339" t="e">
        <f t="shared" ref="Q18:Q26" si="3">IF(J18="PROV SUM",N18,L18*P18)</f>
        <v>#VALUE!</v>
      </c>
      <c r="R18" s="294">
        <v>0</v>
      </c>
      <c r="S18" s="294">
        <v>63.312000000000005</v>
      </c>
      <c r="T18" s="339">
        <f t="shared" ref="T18:T26" si="4">IF(J18="SC024",N18,IF(ISERROR(S18),"",IF(J18="PROV SUM",N18,L18*S18)))</f>
        <v>63.312000000000005</v>
      </c>
      <c r="U18" s="112"/>
      <c r="V18" s="334" t="s">
        <v>284</v>
      </c>
      <c r="W18" s="295">
        <v>1</v>
      </c>
      <c r="X18" s="294">
        <v>63.312000000000005</v>
      </c>
      <c r="Y18" s="338">
        <f t="shared" si="0"/>
        <v>63.312000000000005</v>
      </c>
      <c r="Z18" s="18"/>
      <c r="AA18" s="346">
        <v>1</v>
      </c>
      <c r="AB18" s="347">
        <f t="shared" si="1"/>
        <v>63.312000000000005</v>
      </c>
      <c r="AC18" s="348">
        <v>1</v>
      </c>
      <c r="AD18" s="349">
        <f t="shared" si="2"/>
        <v>63.312000000000005</v>
      </c>
      <c r="AE18" s="350">
        <f t="shared" ref="AE18:AE48" si="5">AB18-AD18</f>
        <v>0</v>
      </c>
      <c r="AG18" s="668">
        <v>18.989999999999998</v>
      </c>
    </row>
    <row r="19" spans="1:33" ht="60" x14ac:dyDescent="0.25">
      <c r="A19" s="15"/>
      <c r="B19" s="356" t="s">
        <v>40</v>
      </c>
      <c r="C19" s="361" t="s">
        <v>189</v>
      </c>
      <c r="D19" s="332" t="s">
        <v>25</v>
      </c>
      <c r="E19" s="333" t="s">
        <v>190</v>
      </c>
      <c r="F19" s="360"/>
      <c r="G19" s="360"/>
      <c r="H19" s="335">
        <v>6.82</v>
      </c>
      <c r="I19" s="360"/>
      <c r="J19" s="336" t="s">
        <v>191</v>
      </c>
      <c r="K19" s="334" t="s">
        <v>104</v>
      </c>
      <c r="L19" s="295">
        <v>8</v>
      </c>
      <c r="M19" s="359">
        <v>44.12</v>
      </c>
      <c r="N19" s="295">
        <v>352.96</v>
      </c>
      <c r="O19" s="337"/>
      <c r="P19" s="338" t="e">
        <v>#VALUE!</v>
      </c>
      <c r="Q19" s="339" t="e">
        <f t="shared" si="3"/>
        <v>#VALUE!</v>
      </c>
      <c r="R19" s="294">
        <v>0</v>
      </c>
      <c r="S19" s="294">
        <v>31.986999999999998</v>
      </c>
      <c r="T19" s="339">
        <f t="shared" si="4"/>
        <v>255.89599999999999</v>
      </c>
      <c r="U19" s="112"/>
      <c r="V19" s="334" t="s">
        <v>104</v>
      </c>
      <c r="W19" s="295">
        <v>8</v>
      </c>
      <c r="X19" s="294">
        <v>31.986999999999998</v>
      </c>
      <c r="Y19" s="338">
        <f t="shared" si="0"/>
        <v>255.89599999999999</v>
      </c>
      <c r="Z19" s="18"/>
      <c r="AA19" s="346">
        <v>1</v>
      </c>
      <c r="AB19" s="347">
        <f t="shared" si="1"/>
        <v>255.89599999999999</v>
      </c>
      <c r="AC19" s="348">
        <v>1</v>
      </c>
      <c r="AD19" s="349">
        <f t="shared" si="2"/>
        <v>255.89599999999999</v>
      </c>
      <c r="AE19" s="350">
        <f>AB19-AD19</f>
        <v>0</v>
      </c>
      <c r="AG19" s="668">
        <v>76.77</v>
      </c>
    </row>
    <row r="20" spans="1:33" ht="45" x14ac:dyDescent="0.25">
      <c r="A20" s="15"/>
      <c r="B20" s="356" t="s">
        <v>40</v>
      </c>
      <c r="C20" s="361" t="s">
        <v>189</v>
      </c>
      <c r="D20" s="332" t="s">
        <v>25</v>
      </c>
      <c r="E20" s="333" t="s">
        <v>417</v>
      </c>
      <c r="F20" s="360"/>
      <c r="G20" s="360"/>
      <c r="H20" s="335">
        <v>6.16100000000002</v>
      </c>
      <c r="I20" s="360"/>
      <c r="J20" s="336" t="s">
        <v>206</v>
      </c>
      <c r="K20" s="334" t="s">
        <v>104</v>
      </c>
      <c r="L20" s="295">
        <v>10</v>
      </c>
      <c r="M20" s="359">
        <v>38.25</v>
      </c>
      <c r="N20" s="295">
        <v>382.5</v>
      </c>
      <c r="O20" s="337"/>
      <c r="P20" s="338" t="e">
        <v>#VALUE!</v>
      </c>
      <c r="Q20" s="339" t="e">
        <f t="shared" si="3"/>
        <v>#VALUE!</v>
      </c>
      <c r="R20" s="294">
        <v>0</v>
      </c>
      <c r="S20" s="294">
        <v>27.731249999999999</v>
      </c>
      <c r="T20" s="339">
        <f t="shared" si="4"/>
        <v>277.3125</v>
      </c>
      <c r="U20" s="112"/>
      <c r="V20" s="334" t="s">
        <v>104</v>
      </c>
      <c r="W20" s="295">
        <v>10</v>
      </c>
      <c r="X20" s="294">
        <v>27.731249999999999</v>
      </c>
      <c r="Y20" s="338">
        <f t="shared" si="0"/>
        <v>277.3125</v>
      </c>
      <c r="Z20" s="18"/>
      <c r="AA20" s="346">
        <v>1</v>
      </c>
      <c r="AB20" s="347">
        <f t="shared" si="1"/>
        <v>277.3125</v>
      </c>
      <c r="AC20" s="348">
        <v>1</v>
      </c>
      <c r="AD20" s="349">
        <f t="shared" si="2"/>
        <v>277.3125</v>
      </c>
      <c r="AE20" s="350">
        <f t="shared" si="5"/>
        <v>0</v>
      </c>
      <c r="AG20" s="668">
        <v>83.19</v>
      </c>
    </row>
    <row r="21" spans="1:33" ht="45" x14ac:dyDescent="0.25">
      <c r="A21" s="15"/>
      <c r="B21" s="356" t="s">
        <v>40</v>
      </c>
      <c r="C21" s="361" t="s">
        <v>189</v>
      </c>
      <c r="D21" s="332" t="s">
        <v>25</v>
      </c>
      <c r="E21" s="333" t="s">
        <v>219</v>
      </c>
      <c r="F21" s="360"/>
      <c r="G21" s="360"/>
      <c r="H21" s="335">
        <v>6.1850000000000298</v>
      </c>
      <c r="I21" s="360"/>
      <c r="J21" s="336" t="s">
        <v>220</v>
      </c>
      <c r="K21" s="334" t="s">
        <v>79</v>
      </c>
      <c r="L21" s="295">
        <v>35</v>
      </c>
      <c r="M21" s="359">
        <v>11.01</v>
      </c>
      <c r="N21" s="295">
        <v>385.35</v>
      </c>
      <c r="O21" s="337"/>
      <c r="P21" s="338" t="e">
        <v>#VALUE!</v>
      </c>
      <c r="Q21" s="339" t="e">
        <f t="shared" si="3"/>
        <v>#VALUE!</v>
      </c>
      <c r="R21" s="294">
        <v>0</v>
      </c>
      <c r="S21" s="294">
        <v>9.3584999999999994</v>
      </c>
      <c r="T21" s="339">
        <f t="shared" si="4"/>
        <v>327.54749999999996</v>
      </c>
      <c r="U21" s="112"/>
      <c r="V21" s="334" t="s">
        <v>79</v>
      </c>
      <c r="W21" s="295">
        <v>35</v>
      </c>
      <c r="X21" s="294">
        <v>9.3584999999999994</v>
      </c>
      <c r="Y21" s="338">
        <f t="shared" si="0"/>
        <v>327.54749999999996</v>
      </c>
      <c r="Z21" s="18"/>
      <c r="AA21" s="346">
        <v>1</v>
      </c>
      <c r="AB21" s="347">
        <f t="shared" si="1"/>
        <v>327.54749999999996</v>
      </c>
      <c r="AC21" s="348">
        <v>1</v>
      </c>
      <c r="AD21" s="349">
        <f t="shared" si="2"/>
        <v>327.54749999999996</v>
      </c>
      <c r="AE21" s="350">
        <f t="shared" si="5"/>
        <v>0</v>
      </c>
      <c r="AG21" s="668">
        <v>98.26</v>
      </c>
    </row>
    <row r="22" spans="1:33" ht="30" x14ac:dyDescent="0.25">
      <c r="A22" s="15"/>
      <c r="B22" s="356" t="s">
        <v>40</v>
      </c>
      <c r="C22" s="361" t="s">
        <v>189</v>
      </c>
      <c r="D22" s="332" t="s">
        <v>25</v>
      </c>
      <c r="E22" s="333" t="s">
        <v>269</v>
      </c>
      <c r="F22" s="360"/>
      <c r="G22" s="360"/>
      <c r="H22" s="335">
        <v>6.2620000000000502</v>
      </c>
      <c r="I22" s="360"/>
      <c r="J22" s="336" t="s">
        <v>270</v>
      </c>
      <c r="K22" s="334" t="s">
        <v>79</v>
      </c>
      <c r="L22" s="295">
        <v>10</v>
      </c>
      <c r="M22" s="359">
        <v>16.86</v>
      </c>
      <c r="N22" s="295">
        <v>168.6</v>
      </c>
      <c r="O22" s="337"/>
      <c r="P22" s="338" t="e">
        <v>#VALUE!</v>
      </c>
      <c r="Q22" s="339" t="e">
        <f t="shared" si="3"/>
        <v>#VALUE!</v>
      </c>
      <c r="R22" s="294">
        <v>0</v>
      </c>
      <c r="S22" s="294">
        <v>14.331</v>
      </c>
      <c r="T22" s="339">
        <f t="shared" si="4"/>
        <v>143.31</v>
      </c>
      <c r="U22" s="112"/>
      <c r="V22" s="334" t="s">
        <v>79</v>
      </c>
      <c r="W22" s="295">
        <v>10</v>
      </c>
      <c r="X22" s="294">
        <v>14.331</v>
      </c>
      <c r="Y22" s="338">
        <f t="shared" si="0"/>
        <v>143.31</v>
      </c>
      <c r="Z22" s="18"/>
      <c r="AA22" s="346">
        <v>1</v>
      </c>
      <c r="AB22" s="347">
        <f t="shared" si="1"/>
        <v>143.31</v>
      </c>
      <c r="AC22" s="348">
        <v>1</v>
      </c>
      <c r="AD22" s="349">
        <f t="shared" si="2"/>
        <v>143.31</v>
      </c>
      <c r="AE22" s="350">
        <f t="shared" si="5"/>
        <v>0</v>
      </c>
    </row>
    <row r="23" spans="1:33" ht="30" x14ac:dyDescent="0.25">
      <c r="A23" s="15"/>
      <c r="B23" s="356" t="s">
        <v>40</v>
      </c>
      <c r="C23" s="361" t="s">
        <v>189</v>
      </c>
      <c r="D23" s="332" t="s">
        <v>25</v>
      </c>
      <c r="E23" s="333" t="s">
        <v>278</v>
      </c>
      <c r="F23" s="360"/>
      <c r="G23" s="360"/>
      <c r="H23" s="335">
        <v>6.2710000000000603</v>
      </c>
      <c r="I23" s="360"/>
      <c r="J23" s="336" t="s">
        <v>279</v>
      </c>
      <c r="K23" s="334" t="s">
        <v>79</v>
      </c>
      <c r="L23" s="295">
        <v>1</v>
      </c>
      <c r="M23" s="359">
        <v>8.17</v>
      </c>
      <c r="N23" s="295">
        <v>8.17</v>
      </c>
      <c r="O23" s="337"/>
      <c r="P23" s="338" t="e">
        <v>#VALUE!</v>
      </c>
      <c r="Q23" s="339" t="e">
        <f t="shared" si="3"/>
        <v>#VALUE!</v>
      </c>
      <c r="R23" s="294">
        <v>0</v>
      </c>
      <c r="S23" s="294">
        <v>6.9444999999999997</v>
      </c>
      <c r="T23" s="339">
        <f t="shared" si="4"/>
        <v>6.9444999999999997</v>
      </c>
      <c r="U23" s="112"/>
      <c r="V23" s="334" t="s">
        <v>79</v>
      </c>
      <c r="W23" s="295">
        <v>1</v>
      </c>
      <c r="X23" s="294">
        <v>6.9444999999999997</v>
      </c>
      <c r="Y23" s="338">
        <f t="shared" si="0"/>
        <v>6.9444999999999997</v>
      </c>
      <c r="Z23" s="18"/>
      <c r="AA23" s="346">
        <v>0</v>
      </c>
      <c r="AB23" s="347">
        <f t="shared" si="1"/>
        <v>0</v>
      </c>
      <c r="AC23" s="348">
        <v>0</v>
      </c>
      <c r="AD23" s="349">
        <f t="shared" si="2"/>
        <v>0</v>
      </c>
      <c r="AE23" s="350">
        <f t="shared" si="5"/>
        <v>0</v>
      </c>
    </row>
    <row r="24" spans="1:33" ht="30" x14ac:dyDescent="0.25">
      <c r="A24" s="15"/>
      <c r="B24" s="356" t="s">
        <v>40</v>
      </c>
      <c r="C24" s="361" t="s">
        <v>189</v>
      </c>
      <c r="D24" s="332" t="s">
        <v>25</v>
      </c>
      <c r="E24" s="333" t="s">
        <v>280</v>
      </c>
      <c r="F24" s="360"/>
      <c r="G24" s="360"/>
      <c r="H24" s="335">
        <v>6.2760000000000602</v>
      </c>
      <c r="I24" s="360"/>
      <c r="J24" s="336" t="s">
        <v>281</v>
      </c>
      <c r="K24" s="334" t="s">
        <v>139</v>
      </c>
      <c r="L24" s="295">
        <v>1</v>
      </c>
      <c r="M24" s="359">
        <v>33.520000000000003</v>
      </c>
      <c r="N24" s="295">
        <v>33.520000000000003</v>
      </c>
      <c r="O24" s="337"/>
      <c r="P24" s="338" t="e">
        <v>#VALUE!</v>
      </c>
      <c r="Q24" s="339" t="e">
        <f t="shared" si="3"/>
        <v>#VALUE!</v>
      </c>
      <c r="R24" s="294">
        <v>0</v>
      </c>
      <c r="S24" s="294">
        <v>28.492000000000001</v>
      </c>
      <c r="T24" s="339">
        <f t="shared" si="4"/>
        <v>28.492000000000001</v>
      </c>
      <c r="U24" s="112"/>
      <c r="V24" s="334" t="s">
        <v>139</v>
      </c>
      <c r="W24" s="295">
        <v>1</v>
      </c>
      <c r="X24" s="294">
        <v>28.492000000000001</v>
      </c>
      <c r="Y24" s="338">
        <f t="shared" si="0"/>
        <v>28.492000000000001</v>
      </c>
      <c r="Z24" s="18"/>
      <c r="AA24" s="346">
        <v>1</v>
      </c>
      <c r="AB24" s="347">
        <f t="shared" si="1"/>
        <v>28.492000000000001</v>
      </c>
      <c r="AC24" s="348">
        <v>1</v>
      </c>
      <c r="AD24" s="349">
        <f t="shared" si="2"/>
        <v>28.492000000000001</v>
      </c>
      <c r="AE24" s="350">
        <f t="shared" si="5"/>
        <v>0</v>
      </c>
    </row>
    <row r="25" spans="1:33" ht="45" x14ac:dyDescent="0.25">
      <c r="A25" s="15"/>
      <c r="B25" s="356" t="s">
        <v>40</v>
      </c>
      <c r="C25" s="361" t="s">
        <v>189</v>
      </c>
      <c r="D25" s="332" t="s">
        <v>25</v>
      </c>
      <c r="E25" s="333" t="s">
        <v>211</v>
      </c>
      <c r="F25" s="360"/>
      <c r="G25" s="360"/>
      <c r="H25" s="335">
        <v>6.3060000000000702</v>
      </c>
      <c r="I25" s="360"/>
      <c r="J25" s="336" t="s">
        <v>212</v>
      </c>
      <c r="K25" s="334" t="s">
        <v>104</v>
      </c>
      <c r="L25" s="295">
        <v>35</v>
      </c>
      <c r="M25" s="359">
        <v>6.87</v>
      </c>
      <c r="N25" s="295">
        <v>240.45</v>
      </c>
      <c r="O25" s="337"/>
      <c r="P25" s="338" t="e">
        <v>#VALUE!</v>
      </c>
      <c r="Q25" s="339" t="e">
        <f t="shared" si="3"/>
        <v>#VALUE!</v>
      </c>
      <c r="R25" s="294">
        <v>0</v>
      </c>
      <c r="S25" s="294">
        <v>4.9807499999999996</v>
      </c>
      <c r="T25" s="339">
        <f t="shared" si="4"/>
        <v>174.32624999999999</v>
      </c>
      <c r="U25" s="112"/>
      <c r="V25" s="334" t="s">
        <v>104</v>
      </c>
      <c r="W25" s="295">
        <v>35</v>
      </c>
      <c r="X25" s="294">
        <v>4.9807499999999996</v>
      </c>
      <c r="Y25" s="338">
        <f t="shared" si="0"/>
        <v>174.32624999999999</v>
      </c>
      <c r="Z25" s="18"/>
      <c r="AA25" s="346">
        <v>1</v>
      </c>
      <c r="AB25" s="347">
        <f t="shared" si="1"/>
        <v>174.32624999999999</v>
      </c>
      <c r="AC25" s="348">
        <v>1</v>
      </c>
      <c r="AD25" s="349">
        <f t="shared" si="2"/>
        <v>174.32624999999999</v>
      </c>
      <c r="AE25" s="350">
        <f t="shared" si="5"/>
        <v>0</v>
      </c>
      <c r="AG25" s="669">
        <v>52.3</v>
      </c>
    </row>
    <row r="26" spans="1:33" ht="15.75" x14ac:dyDescent="0.25">
      <c r="A26" s="15"/>
      <c r="B26" s="356" t="s">
        <v>40</v>
      </c>
      <c r="C26" s="361" t="s">
        <v>189</v>
      </c>
      <c r="D26" s="332" t="s">
        <v>25</v>
      </c>
      <c r="E26" s="333" t="s">
        <v>418</v>
      </c>
      <c r="F26" s="360"/>
      <c r="G26" s="360"/>
      <c r="H26" s="335">
        <v>6.399</v>
      </c>
      <c r="I26" s="360"/>
      <c r="J26" s="336" t="s">
        <v>379</v>
      </c>
      <c r="K26" s="334" t="s">
        <v>380</v>
      </c>
      <c r="L26" s="295">
        <v>1</v>
      </c>
      <c r="M26" s="295">
        <v>300</v>
      </c>
      <c r="N26" s="295">
        <v>300</v>
      </c>
      <c r="O26" s="337"/>
      <c r="P26" s="338" t="e">
        <v>#VALUE!</v>
      </c>
      <c r="Q26" s="339">
        <f t="shared" si="3"/>
        <v>300</v>
      </c>
      <c r="R26" s="294" t="s">
        <v>381</v>
      </c>
      <c r="S26" s="294" t="s">
        <v>381</v>
      </c>
      <c r="T26" s="339">
        <f t="shared" si="4"/>
        <v>300</v>
      </c>
      <c r="U26" s="112"/>
      <c r="V26" s="334" t="s">
        <v>380</v>
      </c>
      <c r="W26" s="295">
        <v>1</v>
      </c>
      <c r="X26" s="294" t="s">
        <v>381</v>
      </c>
      <c r="Y26" s="338">
        <v>300</v>
      </c>
      <c r="Z26" s="18"/>
      <c r="AA26" s="346">
        <v>0</v>
      </c>
      <c r="AB26" s="347">
        <f t="shared" si="1"/>
        <v>0</v>
      </c>
      <c r="AC26" s="348">
        <v>0</v>
      </c>
      <c r="AD26" s="349">
        <f t="shared" si="2"/>
        <v>0</v>
      </c>
      <c r="AE26" s="350">
        <f t="shared" si="5"/>
        <v>0</v>
      </c>
    </row>
    <row r="27" spans="1:33" x14ac:dyDescent="0.25">
      <c r="A27" s="15"/>
      <c r="B27" s="356" t="s">
        <v>40</v>
      </c>
      <c r="C27" s="361" t="s">
        <v>72</v>
      </c>
      <c r="D27" s="332" t="s">
        <v>378</v>
      </c>
      <c r="E27" s="333"/>
      <c r="F27" s="360"/>
      <c r="G27" s="360"/>
      <c r="H27" s="335"/>
      <c r="I27" s="360"/>
      <c r="J27" s="336"/>
      <c r="K27" s="334"/>
      <c r="L27" s="295"/>
      <c r="M27" s="336"/>
      <c r="N27" s="295"/>
      <c r="O27" s="362"/>
      <c r="P27" s="336"/>
      <c r="Q27" s="293"/>
      <c r="R27" s="293"/>
      <c r="S27" s="293"/>
      <c r="T27" s="293"/>
      <c r="U27" s="112"/>
      <c r="V27" s="334"/>
      <c r="W27" s="295"/>
      <c r="X27" s="293"/>
      <c r="Y27" s="338"/>
      <c r="Z27" s="18"/>
      <c r="AA27" s="346">
        <v>0</v>
      </c>
      <c r="AB27" s="347">
        <f t="shared" si="1"/>
        <v>0</v>
      </c>
      <c r="AC27" s="348">
        <v>0</v>
      </c>
      <c r="AD27" s="349">
        <f t="shared" si="2"/>
        <v>0</v>
      </c>
      <c r="AE27" s="350">
        <f t="shared" si="5"/>
        <v>0</v>
      </c>
    </row>
    <row r="28" spans="1:33" ht="120" x14ac:dyDescent="0.25">
      <c r="A28" s="15"/>
      <c r="B28" s="356" t="s">
        <v>40</v>
      </c>
      <c r="C28" s="361" t="s">
        <v>72</v>
      </c>
      <c r="D28" s="332" t="s">
        <v>25</v>
      </c>
      <c r="E28" s="333" t="s">
        <v>419</v>
      </c>
      <c r="F28" s="360"/>
      <c r="G28" s="360"/>
      <c r="H28" s="335">
        <v>3.1799999999999899</v>
      </c>
      <c r="I28" s="360"/>
      <c r="J28" s="336" t="s">
        <v>106</v>
      </c>
      <c r="K28" s="334" t="s">
        <v>79</v>
      </c>
      <c r="L28" s="295">
        <v>50</v>
      </c>
      <c r="M28" s="359">
        <v>10.17</v>
      </c>
      <c r="N28" s="295">
        <v>508.5</v>
      </c>
      <c r="O28" s="362"/>
      <c r="P28" s="338" t="e">
        <v>#VALUE!</v>
      </c>
      <c r="Q28" s="339" t="e">
        <f>IF(J28="PROV SUM",N28,L28*P28)</f>
        <v>#VALUE!</v>
      </c>
      <c r="R28" s="294">
        <v>0</v>
      </c>
      <c r="S28" s="294">
        <v>8.136000000000001</v>
      </c>
      <c r="T28" s="339">
        <f>IF(J28="SC024",N28,IF(ISERROR(S28),"",IF(J28="PROV SUM",N28,L28*S28)))</f>
        <v>406.80000000000007</v>
      </c>
      <c r="U28" s="112"/>
      <c r="V28" s="334" t="s">
        <v>79</v>
      </c>
      <c r="W28" s="295">
        <v>0</v>
      </c>
      <c r="X28" s="294">
        <v>8.136000000000001</v>
      </c>
      <c r="Y28" s="338">
        <f>W28*X28</f>
        <v>0</v>
      </c>
      <c r="Z28" s="18"/>
      <c r="AA28" s="346">
        <v>0</v>
      </c>
      <c r="AB28" s="347">
        <f t="shared" si="1"/>
        <v>0</v>
      </c>
      <c r="AC28" s="348">
        <v>0</v>
      </c>
      <c r="AD28" s="349">
        <f t="shared" si="2"/>
        <v>0</v>
      </c>
      <c r="AE28" s="350">
        <f t="shared" si="5"/>
        <v>0</v>
      </c>
    </row>
    <row r="29" spans="1:33" ht="45" x14ac:dyDescent="0.25">
      <c r="A29" s="15"/>
      <c r="B29" s="356" t="s">
        <v>40</v>
      </c>
      <c r="C29" s="361" t="s">
        <v>72</v>
      </c>
      <c r="D29" s="332" t="s">
        <v>25</v>
      </c>
      <c r="E29" s="333" t="s">
        <v>109</v>
      </c>
      <c r="F29" s="360"/>
      <c r="G29" s="360"/>
      <c r="H29" s="335">
        <v>3.1859999999999902</v>
      </c>
      <c r="I29" s="360"/>
      <c r="J29" s="336" t="s">
        <v>110</v>
      </c>
      <c r="K29" s="334" t="s">
        <v>104</v>
      </c>
      <c r="L29" s="295">
        <v>10</v>
      </c>
      <c r="M29" s="359">
        <v>17.43</v>
      </c>
      <c r="N29" s="295">
        <v>174.3</v>
      </c>
      <c r="O29" s="362"/>
      <c r="P29" s="338" t="e">
        <v>#VALUE!</v>
      </c>
      <c r="Q29" s="339" t="e">
        <f>IF(J29="PROV SUM",N29,L29*P29)</f>
        <v>#VALUE!</v>
      </c>
      <c r="R29" s="294">
        <v>0</v>
      </c>
      <c r="S29" s="294">
        <v>13.944000000000001</v>
      </c>
      <c r="T29" s="339">
        <f>IF(J29="SC024",N29,IF(ISERROR(S29),"",IF(J29="PROV SUM",N29,L29*S29)))</f>
        <v>139.44</v>
      </c>
      <c r="U29" s="112"/>
      <c r="V29" s="334" t="s">
        <v>104</v>
      </c>
      <c r="W29" s="295">
        <v>0</v>
      </c>
      <c r="X29" s="294">
        <v>13.944000000000001</v>
      </c>
      <c r="Y29" s="338">
        <f t="shared" ref="Y29:Y32" si="6">W29*X29</f>
        <v>0</v>
      </c>
      <c r="Z29" s="18"/>
      <c r="AA29" s="346">
        <v>0</v>
      </c>
      <c r="AB29" s="347">
        <f t="shared" si="1"/>
        <v>0</v>
      </c>
      <c r="AC29" s="348">
        <v>0</v>
      </c>
      <c r="AD29" s="349">
        <f t="shared" si="2"/>
        <v>0</v>
      </c>
      <c r="AE29" s="350">
        <f t="shared" si="5"/>
        <v>0</v>
      </c>
    </row>
    <row r="30" spans="1:33" x14ac:dyDescent="0.25">
      <c r="A30" s="15"/>
      <c r="B30" s="356" t="s">
        <v>40</v>
      </c>
      <c r="C30" s="361" t="s">
        <v>72</v>
      </c>
      <c r="D30" s="332" t="s">
        <v>25</v>
      </c>
      <c r="E30" s="333" t="s">
        <v>144</v>
      </c>
      <c r="F30" s="360"/>
      <c r="G30" s="360"/>
      <c r="H30" s="335">
        <v>3.33</v>
      </c>
      <c r="I30" s="360"/>
      <c r="J30" s="336" t="s">
        <v>145</v>
      </c>
      <c r="K30" s="334" t="s">
        <v>75</v>
      </c>
      <c r="L30" s="295">
        <v>1</v>
      </c>
      <c r="M30" s="359">
        <v>6.76</v>
      </c>
      <c r="N30" s="295">
        <v>6.76</v>
      </c>
      <c r="O30" s="362"/>
      <c r="P30" s="338" t="e">
        <v>#VALUE!</v>
      </c>
      <c r="Q30" s="339" t="e">
        <f>IF(J30="PROV SUM",N30,L30*P30)</f>
        <v>#VALUE!</v>
      </c>
      <c r="R30" s="294">
        <v>0</v>
      </c>
      <c r="S30" s="294">
        <v>5.009836</v>
      </c>
      <c r="T30" s="339">
        <f>IF(J30="SC024",N30,IF(ISERROR(S30),"",IF(J30="PROV SUM",N30,L30*S30)))</f>
        <v>5.009836</v>
      </c>
      <c r="U30" s="112"/>
      <c r="V30" s="334" t="s">
        <v>75</v>
      </c>
      <c r="W30" s="295">
        <v>0</v>
      </c>
      <c r="X30" s="294">
        <v>5.009836</v>
      </c>
      <c r="Y30" s="338">
        <f t="shared" si="6"/>
        <v>0</v>
      </c>
      <c r="Z30" s="18"/>
      <c r="AA30" s="346">
        <v>0</v>
      </c>
      <c r="AB30" s="347">
        <f t="shared" si="1"/>
        <v>0</v>
      </c>
      <c r="AC30" s="348">
        <v>0</v>
      </c>
      <c r="AD30" s="349">
        <f t="shared" si="2"/>
        <v>0</v>
      </c>
      <c r="AE30" s="350">
        <f t="shared" si="5"/>
        <v>0</v>
      </c>
    </row>
    <row r="31" spans="1:33" ht="15.75" x14ac:dyDescent="0.25">
      <c r="A31" s="15"/>
      <c r="B31" s="356" t="s">
        <v>40</v>
      </c>
      <c r="C31" s="361" t="s">
        <v>72</v>
      </c>
      <c r="D31" s="332" t="s">
        <v>25</v>
      </c>
      <c r="E31" s="333" t="s">
        <v>420</v>
      </c>
      <c r="F31" s="360"/>
      <c r="G31" s="360"/>
      <c r="H31" s="335">
        <v>3.4340000000000002</v>
      </c>
      <c r="I31" s="360"/>
      <c r="J31" s="336" t="s">
        <v>379</v>
      </c>
      <c r="K31" s="334" t="s">
        <v>380</v>
      </c>
      <c r="L31" s="295">
        <v>1</v>
      </c>
      <c r="M31" s="295">
        <v>150</v>
      </c>
      <c r="N31" s="295">
        <v>150</v>
      </c>
      <c r="O31" s="362"/>
      <c r="P31" s="338" t="e">
        <v>#VALUE!</v>
      </c>
      <c r="Q31" s="339">
        <f>IF(J31="PROV SUM",N31,L31*P31)</f>
        <v>150</v>
      </c>
      <c r="R31" s="294" t="s">
        <v>381</v>
      </c>
      <c r="S31" s="294" t="s">
        <v>381</v>
      </c>
      <c r="T31" s="339">
        <f>IF(J31="SC024",N31,IF(ISERROR(S31),"",IF(J31="PROV SUM",N31,L31*S31)))</f>
        <v>150</v>
      </c>
      <c r="U31" s="112"/>
      <c r="V31" s="334" t="s">
        <v>380</v>
      </c>
      <c r="W31" s="295">
        <v>0</v>
      </c>
      <c r="X31" s="294">
        <v>150</v>
      </c>
      <c r="Y31" s="338">
        <f t="shared" si="6"/>
        <v>0</v>
      </c>
      <c r="Z31" s="18"/>
      <c r="AA31" s="346">
        <v>0</v>
      </c>
      <c r="AB31" s="347">
        <f t="shared" si="1"/>
        <v>0</v>
      </c>
      <c r="AC31" s="348">
        <v>0</v>
      </c>
      <c r="AD31" s="349">
        <f t="shared" si="2"/>
        <v>0</v>
      </c>
      <c r="AE31" s="350">
        <f t="shared" si="5"/>
        <v>0</v>
      </c>
    </row>
    <row r="32" spans="1:33" ht="30.75" x14ac:dyDescent="0.25">
      <c r="A32" s="15"/>
      <c r="B32" s="356" t="s">
        <v>40</v>
      </c>
      <c r="C32" s="361" t="s">
        <v>72</v>
      </c>
      <c r="D32" s="332" t="s">
        <v>25</v>
      </c>
      <c r="E32" s="333" t="s">
        <v>421</v>
      </c>
      <c r="F32" s="360"/>
      <c r="G32" s="360"/>
      <c r="H32" s="335">
        <v>3.4350000000000001</v>
      </c>
      <c r="I32" s="360"/>
      <c r="J32" s="336" t="s">
        <v>379</v>
      </c>
      <c r="K32" s="334" t="s">
        <v>380</v>
      </c>
      <c r="L32" s="295">
        <v>1</v>
      </c>
      <c r="M32" s="295">
        <v>200</v>
      </c>
      <c r="N32" s="295">
        <v>200</v>
      </c>
      <c r="O32" s="362"/>
      <c r="P32" s="338" t="e">
        <v>#VALUE!</v>
      </c>
      <c r="Q32" s="339">
        <f>IF(J32="PROV SUM",N32,L32*P32)</f>
        <v>200</v>
      </c>
      <c r="R32" s="294" t="s">
        <v>381</v>
      </c>
      <c r="S32" s="294" t="s">
        <v>381</v>
      </c>
      <c r="T32" s="339">
        <f>IF(J32="SC024",N32,IF(ISERROR(S32),"",IF(J32="PROV SUM",N32,L32*S32)))</f>
        <v>200</v>
      </c>
      <c r="U32" s="112"/>
      <c r="V32" s="334" t="s">
        <v>380</v>
      </c>
      <c r="W32" s="295">
        <v>0</v>
      </c>
      <c r="X32" s="294">
        <v>200</v>
      </c>
      <c r="Y32" s="338">
        <f t="shared" si="6"/>
        <v>0</v>
      </c>
      <c r="Z32" s="18"/>
      <c r="AA32" s="346">
        <v>0</v>
      </c>
      <c r="AB32" s="347">
        <f t="shared" si="1"/>
        <v>0</v>
      </c>
      <c r="AC32" s="348">
        <v>0</v>
      </c>
      <c r="AD32" s="349">
        <f t="shared" si="2"/>
        <v>0</v>
      </c>
      <c r="AE32" s="350">
        <f t="shared" si="5"/>
        <v>0</v>
      </c>
    </row>
    <row r="33" spans="1:33" x14ac:dyDescent="0.25">
      <c r="A33" s="15"/>
      <c r="B33" s="356" t="s">
        <v>40</v>
      </c>
      <c r="C33" s="361" t="s">
        <v>164</v>
      </c>
      <c r="D33" s="332" t="s">
        <v>378</v>
      </c>
      <c r="E33" s="333"/>
      <c r="F33" s="360"/>
      <c r="G33" s="360"/>
      <c r="H33" s="335"/>
      <c r="I33" s="360"/>
      <c r="J33" s="336"/>
      <c r="K33" s="334"/>
      <c r="L33" s="295"/>
      <c r="M33" s="336"/>
      <c r="N33" s="295"/>
      <c r="O33" s="362"/>
      <c r="P33" s="336"/>
      <c r="Q33" s="293"/>
      <c r="R33" s="293"/>
      <c r="S33" s="293"/>
      <c r="T33" s="293"/>
      <c r="U33" s="112"/>
      <c r="V33" s="334"/>
      <c r="W33" s="295"/>
      <c r="X33" s="293"/>
      <c r="Y33" s="338">
        <f t="shared" si="0"/>
        <v>0</v>
      </c>
      <c r="Z33" s="18"/>
      <c r="AA33" s="346">
        <v>0</v>
      </c>
      <c r="AB33" s="347">
        <f t="shared" si="1"/>
        <v>0</v>
      </c>
      <c r="AC33" s="348">
        <v>0</v>
      </c>
      <c r="AD33" s="349">
        <f t="shared" si="2"/>
        <v>0</v>
      </c>
      <c r="AE33" s="350">
        <f t="shared" si="5"/>
        <v>0</v>
      </c>
    </row>
    <row r="34" spans="1:33" ht="60" x14ac:dyDescent="0.25">
      <c r="A34" s="15"/>
      <c r="B34" s="356" t="s">
        <v>40</v>
      </c>
      <c r="C34" s="361" t="s">
        <v>164</v>
      </c>
      <c r="D34" s="332" t="s">
        <v>25</v>
      </c>
      <c r="E34" s="333" t="s">
        <v>187</v>
      </c>
      <c r="F34" s="360"/>
      <c r="G34" s="360"/>
      <c r="H34" s="335">
        <v>4.1399999999999997</v>
      </c>
      <c r="I34" s="360"/>
      <c r="J34" s="336" t="s">
        <v>188</v>
      </c>
      <c r="K34" s="334" t="s">
        <v>57</v>
      </c>
      <c r="L34" s="295">
        <v>10</v>
      </c>
      <c r="M34" s="359">
        <v>6.75</v>
      </c>
      <c r="N34" s="295">
        <v>67.5</v>
      </c>
      <c r="O34" s="362"/>
      <c r="P34" s="338" t="e">
        <v>#VALUE!</v>
      </c>
      <c r="Q34" s="339" t="e">
        <f>IF(J34="PROV SUM",N34,L34*P34)</f>
        <v>#VALUE!</v>
      </c>
      <c r="R34" s="294">
        <v>0</v>
      </c>
      <c r="S34" s="294">
        <v>6.4124999999999996</v>
      </c>
      <c r="T34" s="339">
        <f>IF(J34="SC024",N34,IF(ISERROR(S34),"",IF(J34="PROV SUM",N34,L34*S34)))</f>
        <v>64.125</v>
      </c>
      <c r="U34" s="112"/>
      <c r="V34" s="334" t="s">
        <v>57</v>
      </c>
      <c r="W34" s="295">
        <v>12</v>
      </c>
      <c r="X34" s="294">
        <v>6.4124999999999996</v>
      </c>
      <c r="Y34" s="338">
        <f t="shared" si="0"/>
        <v>76.949999999999989</v>
      </c>
      <c r="Z34" s="18"/>
      <c r="AA34" s="346">
        <v>1</v>
      </c>
      <c r="AB34" s="347">
        <f t="shared" si="1"/>
        <v>76.949999999999989</v>
      </c>
      <c r="AC34" s="348">
        <v>1</v>
      </c>
      <c r="AD34" s="349">
        <f t="shared" si="2"/>
        <v>76.949999999999989</v>
      </c>
      <c r="AE34" s="350">
        <f t="shared" si="5"/>
        <v>0</v>
      </c>
      <c r="AG34" s="668">
        <v>12.82</v>
      </c>
    </row>
    <row r="35" spans="1:33" ht="90" x14ac:dyDescent="0.25">
      <c r="A35" s="15"/>
      <c r="B35" s="356" t="s">
        <v>40</v>
      </c>
      <c r="C35" s="361" t="s">
        <v>164</v>
      </c>
      <c r="D35" s="332" t="s">
        <v>25</v>
      </c>
      <c r="E35" s="333" t="s">
        <v>169</v>
      </c>
      <c r="F35" s="360"/>
      <c r="G35" s="360"/>
      <c r="H35" s="335">
        <v>4.8899999999999801</v>
      </c>
      <c r="I35" s="360"/>
      <c r="J35" s="336" t="s">
        <v>170</v>
      </c>
      <c r="K35" s="334" t="s">
        <v>75</v>
      </c>
      <c r="L35" s="295">
        <v>2</v>
      </c>
      <c r="M35" s="359">
        <v>29.05</v>
      </c>
      <c r="N35" s="295">
        <v>58.1</v>
      </c>
      <c r="O35" s="362"/>
      <c r="P35" s="338" t="e">
        <v>#VALUE!</v>
      </c>
      <c r="Q35" s="339" t="e">
        <f>IF(J35="PROV SUM",N35,L35*P35)</f>
        <v>#VALUE!</v>
      </c>
      <c r="R35" s="294">
        <v>0</v>
      </c>
      <c r="S35" s="294">
        <v>25.752824999999998</v>
      </c>
      <c r="T35" s="339">
        <f>IF(J35="SC024",N35,IF(ISERROR(S35),"",IF(J35="PROV SUM",N35,L35*S35)))</f>
        <v>51.505649999999996</v>
      </c>
      <c r="U35" s="112"/>
      <c r="V35" s="334" t="s">
        <v>75</v>
      </c>
      <c r="W35" s="295">
        <v>3</v>
      </c>
      <c r="X35" s="294">
        <v>25.752824999999998</v>
      </c>
      <c r="Y35" s="338">
        <f t="shared" si="0"/>
        <v>77.25847499999999</v>
      </c>
      <c r="Z35" s="18"/>
      <c r="AA35" s="346">
        <v>1</v>
      </c>
      <c r="AB35" s="347">
        <f t="shared" si="1"/>
        <v>77.25847499999999</v>
      </c>
      <c r="AC35" s="348">
        <v>1</v>
      </c>
      <c r="AD35" s="349">
        <f t="shared" si="2"/>
        <v>77.25847499999999</v>
      </c>
      <c r="AE35" s="350">
        <f t="shared" si="5"/>
        <v>0</v>
      </c>
      <c r="AG35" s="668">
        <v>25.75</v>
      </c>
    </row>
    <row r="36" spans="1:33" ht="90" x14ac:dyDescent="0.25">
      <c r="A36" s="15"/>
      <c r="B36" s="356" t="s">
        <v>40</v>
      </c>
      <c r="C36" s="361" t="s">
        <v>164</v>
      </c>
      <c r="D36" s="332" t="s">
        <v>25</v>
      </c>
      <c r="E36" s="333" t="s">
        <v>171</v>
      </c>
      <c r="F36" s="360"/>
      <c r="G36" s="360"/>
      <c r="H36" s="335">
        <v>4.8999999999999799</v>
      </c>
      <c r="I36" s="360"/>
      <c r="J36" s="336" t="s">
        <v>172</v>
      </c>
      <c r="K36" s="334" t="s">
        <v>75</v>
      </c>
      <c r="L36" s="295">
        <v>9</v>
      </c>
      <c r="M36" s="359">
        <v>35.61</v>
      </c>
      <c r="N36" s="295">
        <v>320.49</v>
      </c>
      <c r="O36" s="362"/>
      <c r="P36" s="338" t="e">
        <v>#VALUE!</v>
      </c>
      <c r="Q36" s="339" t="e">
        <f>IF(J36="PROV SUM",N36,L36*P36)</f>
        <v>#VALUE!</v>
      </c>
      <c r="R36" s="294">
        <v>0</v>
      </c>
      <c r="S36" s="294">
        <v>31.568264999999997</v>
      </c>
      <c r="T36" s="339">
        <f>IF(J36="SC024",N36,IF(ISERROR(S36),"",IF(J36="PROV SUM",N36,L36*S36)))</f>
        <v>284.11438499999997</v>
      </c>
      <c r="U36" s="112"/>
      <c r="V36" s="334" t="s">
        <v>75</v>
      </c>
      <c r="W36" s="295">
        <v>9</v>
      </c>
      <c r="X36" s="294">
        <v>31.568264999999997</v>
      </c>
      <c r="Y36" s="338">
        <f t="shared" si="0"/>
        <v>284.11438499999997</v>
      </c>
      <c r="Z36" s="18"/>
      <c r="AA36" s="346">
        <v>1</v>
      </c>
      <c r="AB36" s="347">
        <f t="shared" si="1"/>
        <v>284.11438499999997</v>
      </c>
      <c r="AC36" s="348">
        <v>1</v>
      </c>
      <c r="AD36" s="349">
        <f t="shared" si="2"/>
        <v>284.11438499999997</v>
      </c>
      <c r="AE36" s="350">
        <f>AB36-AD36</f>
        <v>0</v>
      </c>
    </row>
    <row r="37" spans="1:33" x14ac:dyDescent="0.25">
      <c r="A37" s="15"/>
      <c r="B37" s="356" t="s">
        <v>40</v>
      </c>
      <c r="C37" s="361" t="s">
        <v>24</v>
      </c>
      <c r="D37" s="332" t="s">
        <v>378</v>
      </c>
      <c r="E37" s="333"/>
      <c r="F37" s="360"/>
      <c r="G37" s="360"/>
      <c r="H37" s="335"/>
      <c r="I37" s="360"/>
      <c r="J37" s="336"/>
      <c r="K37" s="334"/>
      <c r="L37" s="295"/>
      <c r="M37" s="336"/>
      <c r="N37" s="295"/>
      <c r="O37" s="362"/>
      <c r="P37" s="336"/>
      <c r="Q37" s="293"/>
      <c r="R37" s="293"/>
      <c r="S37" s="293"/>
      <c r="T37" s="293"/>
      <c r="U37" s="112"/>
      <c r="V37" s="334"/>
      <c r="W37" s="295"/>
      <c r="X37" s="293"/>
      <c r="Y37" s="338">
        <f t="shared" si="0"/>
        <v>0</v>
      </c>
      <c r="Z37" s="18"/>
      <c r="AA37" s="346">
        <v>0</v>
      </c>
      <c r="AB37" s="347">
        <f t="shared" si="1"/>
        <v>0</v>
      </c>
      <c r="AC37" s="348">
        <v>0</v>
      </c>
      <c r="AD37" s="349">
        <f t="shared" si="2"/>
        <v>0</v>
      </c>
      <c r="AE37" s="350">
        <f t="shared" si="5"/>
        <v>0</v>
      </c>
      <c r="AG37" s="692"/>
    </row>
    <row r="38" spans="1:33" ht="120" x14ac:dyDescent="0.25">
      <c r="A38" s="21"/>
      <c r="B38" s="331" t="s">
        <v>40</v>
      </c>
      <c r="C38" s="331" t="s">
        <v>24</v>
      </c>
      <c r="D38" s="332" t="s">
        <v>25</v>
      </c>
      <c r="E38" s="333" t="s">
        <v>26</v>
      </c>
      <c r="F38" s="334"/>
      <c r="G38" s="334"/>
      <c r="H38" s="335">
        <v>2.1</v>
      </c>
      <c r="I38" s="334"/>
      <c r="J38" s="336" t="s">
        <v>27</v>
      </c>
      <c r="K38" s="334" t="s">
        <v>28</v>
      </c>
      <c r="L38" s="295">
        <v>90</v>
      </c>
      <c r="M38" s="124">
        <v>12.92</v>
      </c>
      <c r="N38" s="125">
        <v>1162.8</v>
      </c>
      <c r="O38" s="337"/>
      <c r="P38" s="338" t="e">
        <v>#VALUE!</v>
      </c>
      <c r="Q38" s="339" t="e">
        <f>IF(J38="PROV SUM",N38,L38*P38)</f>
        <v>#VALUE!</v>
      </c>
      <c r="R38" s="294">
        <v>0</v>
      </c>
      <c r="S38" s="294">
        <v>16.4084</v>
      </c>
      <c r="T38" s="339">
        <f>IF(J38="SC024",N38,IF(ISERROR(S38),"",IF(J38="PROV SUM",N38,L38*S38)))</f>
        <v>1476.7560000000001</v>
      </c>
      <c r="U38" s="112"/>
      <c r="V38" s="334" t="s">
        <v>28</v>
      </c>
      <c r="W38" s="295">
        <v>110</v>
      </c>
      <c r="X38" s="294">
        <v>16.4084</v>
      </c>
      <c r="Y38" s="338">
        <f t="shared" si="0"/>
        <v>1804.924</v>
      </c>
      <c r="Z38" s="18"/>
      <c r="AA38" s="346">
        <v>1</v>
      </c>
      <c r="AB38" s="347">
        <f t="shared" si="1"/>
        <v>1804.924</v>
      </c>
      <c r="AC38" s="348">
        <v>1</v>
      </c>
      <c r="AD38" s="349">
        <f t="shared" si="2"/>
        <v>1804.924</v>
      </c>
      <c r="AE38" s="350">
        <f t="shared" si="5"/>
        <v>0</v>
      </c>
    </row>
    <row r="39" spans="1:33" ht="30" x14ac:dyDescent="0.25">
      <c r="A39" s="21"/>
      <c r="B39" s="331" t="s">
        <v>40</v>
      </c>
      <c r="C39" s="331" t="s">
        <v>24</v>
      </c>
      <c r="D39" s="332" t="s">
        <v>25</v>
      </c>
      <c r="E39" s="333" t="s">
        <v>29</v>
      </c>
      <c r="F39" s="334"/>
      <c r="G39" s="334"/>
      <c r="H39" s="335">
        <v>2.5</v>
      </c>
      <c r="I39" s="334"/>
      <c r="J39" s="336" t="s">
        <v>30</v>
      </c>
      <c r="K39" s="334" t="s">
        <v>31</v>
      </c>
      <c r="L39" s="295">
        <v>1</v>
      </c>
      <c r="M39" s="124">
        <v>420</v>
      </c>
      <c r="N39" s="125">
        <v>420</v>
      </c>
      <c r="O39" s="337"/>
      <c r="P39" s="338" t="e">
        <v>#VALUE!</v>
      </c>
      <c r="Q39" s="339" t="e">
        <f>IF(J39="PROV SUM",N39,L39*P39)</f>
        <v>#VALUE!</v>
      </c>
      <c r="R39" s="294">
        <v>0</v>
      </c>
      <c r="S39" s="294">
        <v>533.4</v>
      </c>
      <c r="T39" s="339">
        <f>IF(J39="SC024",N39,IF(ISERROR(S39),"",IF(J39="PROV SUM",N39,L39*S39)))</f>
        <v>533.4</v>
      </c>
      <c r="U39" s="112"/>
      <c r="V39" s="334" t="s">
        <v>31</v>
      </c>
      <c r="W39" s="295">
        <v>1</v>
      </c>
      <c r="X39" s="294">
        <v>533.4</v>
      </c>
      <c r="Y39" s="338">
        <f t="shared" si="0"/>
        <v>533.4</v>
      </c>
      <c r="Z39" s="18"/>
      <c r="AA39" s="346">
        <v>1</v>
      </c>
      <c r="AB39" s="347">
        <f t="shared" si="1"/>
        <v>533.4</v>
      </c>
      <c r="AC39" s="348">
        <v>1</v>
      </c>
      <c r="AD39" s="349">
        <f t="shared" si="2"/>
        <v>533.4</v>
      </c>
      <c r="AE39" s="350">
        <f t="shared" si="5"/>
        <v>0</v>
      </c>
    </row>
    <row r="40" spans="1:33" x14ac:dyDescent="0.25">
      <c r="A40" s="21"/>
      <c r="B40" s="331" t="s">
        <v>40</v>
      </c>
      <c r="C40" s="331" t="s">
        <v>24</v>
      </c>
      <c r="D40" s="332" t="s">
        <v>25</v>
      </c>
      <c r="E40" s="333" t="s">
        <v>32</v>
      </c>
      <c r="F40" s="334"/>
      <c r="G40" s="334"/>
      <c r="H40" s="335">
        <v>2.6</v>
      </c>
      <c r="I40" s="334"/>
      <c r="J40" s="336" t="s">
        <v>33</v>
      </c>
      <c r="K40" s="334" t="s">
        <v>31</v>
      </c>
      <c r="L40" s="295">
        <v>1</v>
      </c>
      <c r="M40" s="124">
        <v>50</v>
      </c>
      <c r="N40" s="125">
        <v>50</v>
      </c>
      <c r="O40" s="337"/>
      <c r="P40" s="338" t="e">
        <v>#VALUE!</v>
      </c>
      <c r="Q40" s="339" t="e">
        <f>IF(J40="PROV SUM",N40,L40*P40)</f>
        <v>#VALUE!</v>
      </c>
      <c r="R40" s="294">
        <v>0</v>
      </c>
      <c r="S40" s="294">
        <v>63.5</v>
      </c>
      <c r="T40" s="339">
        <f>IF(J40="SC024",N40,IF(ISERROR(S40),"",IF(J40="PROV SUM",N40,L40*S40)))</f>
        <v>63.5</v>
      </c>
      <c r="U40" s="112"/>
      <c r="V40" s="334" t="s">
        <v>31</v>
      </c>
      <c r="W40" s="295">
        <v>1</v>
      </c>
      <c r="X40" s="294">
        <v>63.5</v>
      </c>
      <c r="Y40" s="338">
        <f t="shared" si="0"/>
        <v>63.5</v>
      </c>
      <c r="Z40" s="18"/>
      <c r="AA40" s="346">
        <v>1</v>
      </c>
      <c r="AB40" s="347">
        <f t="shared" si="1"/>
        <v>63.5</v>
      </c>
      <c r="AC40" s="348">
        <v>0</v>
      </c>
      <c r="AD40" s="349">
        <f t="shared" si="2"/>
        <v>0</v>
      </c>
      <c r="AE40" s="350">
        <f t="shared" si="5"/>
        <v>63.5</v>
      </c>
      <c r="AF40" s="668" t="s">
        <v>838</v>
      </c>
      <c r="AG40" s="669"/>
    </row>
    <row r="41" spans="1:33" x14ac:dyDescent="0.25">
      <c r="A41" s="21"/>
      <c r="B41" s="331" t="s">
        <v>40</v>
      </c>
      <c r="C41" s="331" t="s">
        <v>24</v>
      </c>
      <c r="D41" s="332" t="s">
        <v>25</v>
      </c>
      <c r="E41" s="333" t="s">
        <v>41</v>
      </c>
      <c r="F41" s="334"/>
      <c r="G41" s="334"/>
      <c r="H41" s="335">
        <v>2.16</v>
      </c>
      <c r="I41" s="334"/>
      <c r="J41" s="336" t="s">
        <v>42</v>
      </c>
      <c r="K41" s="334" t="s">
        <v>31</v>
      </c>
      <c r="L41" s="295">
        <v>1</v>
      </c>
      <c r="M41" s="124">
        <v>379.8</v>
      </c>
      <c r="N41" s="125">
        <v>379.8</v>
      </c>
      <c r="O41" s="337"/>
      <c r="P41" s="338" t="e">
        <v>#VALUE!</v>
      </c>
      <c r="Q41" s="339" t="e">
        <f>IF(J41="PROV SUM",N41,L41*P41)</f>
        <v>#VALUE!</v>
      </c>
      <c r="R41" s="294">
        <v>0</v>
      </c>
      <c r="S41" s="294">
        <v>482.346</v>
      </c>
      <c r="T41" s="339">
        <f>IF(J41="SC024",N41,IF(ISERROR(S41),"",IF(J41="PROV SUM",N41,L41*S41)))</f>
        <v>482.346</v>
      </c>
      <c r="U41" s="112"/>
      <c r="V41" s="334" t="s">
        <v>31</v>
      </c>
      <c r="W41" s="295">
        <v>1</v>
      </c>
      <c r="X41" s="294">
        <v>482.346</v>
      </c>
      <c r="Y41" s="338">
        <f t="shared" si="0"/>
        <v>482.346</v>
      </c>
      <c r="Z41" s="18"/>
      <c r="AA41" s="346">
        <v>1</v>
      </c>
      <c r="AB41" s="347">
        <f t="shared" si="1"/>
        <v>482.346</v>
      </c>
      <c r="AC41" s="348">
        <v>0</v>
      </c>
      <c r="AD41" s="349">
        <f t="shared" si="2"/>
        <v>0</v>
      </c>
      <c r="AE41" s="350">
        <f t="shared" si="5"/>
        <v>482.346</v>
      </c>
      <c r="AF41" s="668" t="s">
        <v>838</v>
      </c>
      <c r="AG41" s="669"/>
    </row>
    <row r="42" spans="1:33" ht="30" x14ac:dyDescent="0.25">
      <c r="A42" s="21"/>
      <c r="B42" s="331"/>
      <c r="C42" s="331" t="s">
        <v>24</v>
      </c>
      <c r="D42" s="332" t="s">
        <v>25</v>
      </c>
      <c r="E42" s="333" t="s">
        <v>50</v>
      </c>
      <c r="F42" s="334"/>
      <c r="G42" s="334"/>
      <c r="H42" s="335"/>
      <c r="I42" s="334"/>
      <c r="J42" s="336"/>
      <c r="K42" s="334"/>
      <c r="L42" s="295"/>
      <c r="M42" s="124"/>
      <c r="N42" s="125"/>
      <c r="O42" s="337"/>
      <c r="P42" s="338"/>
      <c r="Q42" s="339"/>
      <c r="R42" s="294"/>
      <c r="S42" s="294"/>
      <c r="T42" s="339"/>
      <c r="U42" s="112"/>
      <c r="V42" s="334" t="s">
        <v>787</v>
      </c>
      <c r="W42" s="295">
        <v>61</v>
      </c>
      <c r="X42" s="294">
        <v>40.322499999999998</v>
      </c>
      <c r="Y42" s="338">
        <f t="shared" si="0"/>
        <v>2459.6724999999997</v>
      </c>
      <c r="Z42" s="18"/>
      <c r="AA42" s="346">
        <v>1</v>
      </c>
      <c r="AB42" s="347">
        <f t="shared" si="1"/>
        <v>2459.6724999999997</v>
      </c>
      <c r="AC42" s="348">
        <v>0</v>
      </c>
      <c r="AD42" s="349">
        <f t="shared" si="2"/>
        <v>0</v>
      </c>
      <c r="AE42" s="350">
        <f t="shared" si="5"/>
        <v>2459.6724999999997</v>
      </c>
      <c r="AF42" s="668" t="s">
        <v>813</v>
      </c>
      <c r="AG42" s="669"/>
    </row>
    <row r="43" spans="1:33" x14ac:dyDescent="0.25">
      <c r="A43" s="21"/>
      <c r="B43" s="331"/>
      <c r="C43" s="331" t="s">
        <v>24</v>
      </c>
      <c r="D43" s="332" t="s">
        <v>25</v>
      </c>
      <c r="E43" s="333" t="s">
        <v>53</v>
      </c>
      <c r="F43" s="334"/>
      <c r="G43" s="334"/>
      <c r="H43" s="335"/>
      <c r="I43" s="334"/>
      <c r="J43" s="336"/>
      <c r="K43" s="334"/>
      <c r="L43" s="295"/>
      <c r="M43" s="124"/>
      <c r="N43" s="125"/>
      <c r="O43" s="337"/>
      <c r="P43" s="338"/>
      <c r="Q43" s="339"/>
      <c r="R43" s="294"/>
      <c r="S43" s="294"/>
      <c r="T43" s="339"/>
      <c r="U43" s="112"/>
      <c r="V43" s="334" t="s">
        <v>787</v>
      </c>
      <c r="W43" s="295">
        <v>24</v>
      </c>
      <c r="X43" s="294">
        <v>20.637499999999999</v>
      </c>
      <c r="Y43" s="338">
        <f t="shared" si="0"/>
        <v>495.29999999999995</v>
      </c>
      <c r="Z43" s="18"/>
      <c r="AA43" s="346">
        <v>1</v>
      </c>
      <c r="AB43" s="347">
        <f t="shared" si="1"/>
        <v>495.29999999999995</v>
      </c>
      <c r="AC43" s="348">
        <v>0</v>
      </c>
      <c r="AD43" s="349">
        <f t="shared" si="2"/>
        <v>0</v>
      </c>
      <c r="AE43" s="350">
        <f t="shared" si="5"/>
        <v>495.29999999999995</v>
      </c>
      <c r="AF43" s="668" t="s">
        <v>838</v>
      </c>
      <c r="AG43" s="669"/>
    </row>
    <row r="44" spans="1:33" ht="60" x14ac:dyDescent="0.25">
      <c r="A44" s="21"/>
      <c r="B44" s="331" t="s">
        <v>40</v>
      </c>
      <c r="C44" s="331" t="s">
        <v>24</v>
      </c>
      <c r="D44" s="332" t="s">
        <v>25</v>
      </c>
      <c r="E44" s="333" t="s">
        <v>382</v>
      </c>
      <c r="F44" s="334"/>
      <c r="G44" s="334"/>
      <c r="H44" s="335"/>
      <c r="I44" s="334"/>
      <c r="J44" s="336" t="s">
        <v>383</v>
      </c>
      <c r="K44" s="334" t="s">
        <v>31</v>
      </c>
      <c r="L44" s="295"/>
      <c r="M44" s="124">
        <v>4.8300000000000003E-2</v>
      </c>
      <c r="N44" s="125">
        <v>0</v>
      </c>
      <c r="O44" s="337"/>
      <c r="P44" s="338" t="e">
        <v>#VALUE!</v>
      </c>
      <c r="Q44" s="339" t="e">
        <f>IF(J44="PROV SUM",N44,L44*P44)</f>
        <v>#VALUE!</v>
      </c>
      <c r="R44" s="294" t="e">
        <v>#N/A</v>
      </c>
      <c r="S44" s="294" t="e">
        <v>#N/A</v>
      </c>
      <c r="T44" s="339">
        <f>IF(J44="SC024",N44,IF(ISERROR(S44),"",IF(J44="PROV SUM",N44,L44*S44)))</f>
        <v>0</v>
      </c>
      <c r="U44" s="112"/>
      <c r="V44" s="334" t="s">
        <v>416</v>
      </c>
      <c r="W44" s="295">
        <v>11.1</v>
      </c>
      <c r="X44" s="379">
        <f>SUM(Y38+Y39+Y40)*0.0483</f>
        <v>116.0080992</v>
      </c>
      <c r="Y44" s="338">
        <f>X44*W44</f>
        <v>1287.6899011200001</v>
      </c>
      <c r="Z44" s="18"/>
      <c r="AA44" s="346">
        <v>1</v>
      </c>
      <c r="AB44" s="347">
        <f t="shared" si="1"/>
        <v>1287.6899011200001</v>
      </c>
      <c r="AC44" s="348">
        <v>0</v>
      </c>
      <c r="AD44" s="349">
        <f t="shared" si="2"/>
        <v>0</v>
      </c>
      <c r="AE44" s="350">
        <f t="shared" si="5"/>
        <v>1287.6899011200001</v>
      </c>
      <c r="AF44" s="672" t="s">
        <v>821</v>
      </c>
      <c r="AG44" s="669"/>
    </row>
    <row r="45" spans="1:33" x14ac:dyDescent="0.25">
      <c r="A45" s="21"/>
      <c r="B45" s="330" t="s">
        <v>40</v>
      </c>
      <c r="C45" s="331" t="s">
        <v>312</v>
      </c>
      <c r="D45" s="332" t="s">
        <v>378</v>
      </c>
      <c r="E45" s="333"/>
      <c r="F45" s="334"/>
      <c r="G45" s="334"/>
      <c r="H45" s="335"/>
      <c r="I45" s="334"/>
      <c r="J45" s="336"/>
      <c r="K45" s="334"/>
      <c r="L45" s="295"/>
      <c r="M45" s="336"/>
      <c r="N45" s="125"/>
      <c r="O45" s="337"/>
      <c r="P45" s="357"/>
      <c r="Q45" s="358"/>
      <c r="R45" s="358"/>
      <c r="S45" s="358"/>
      <c r="T45" s="358"/>
      <c r="U45" s="112"/>
      <c r="V45" s="334"/>
      <c r="W45" s="295"/>
      <c r="X45" s="358"/>
      <c r="Y45" s="338">
        <f t="shared" si="0"/>
        <v>0</v>
      </c>
      <c r="Z45" s="18"/>
      <c r="AA45" s="346">
        <v>0</v>
      </c>
      <c r="AB45" s="347">
        <f t="shared" si="1"/>
        <v>0</v>
      </c>
      <c r="AC45" s="348">
        <v>0</v>
      </c>
      <c r="AD45" s="349">
        <f t="shared" si="2"/>
        <v>0</v>
      </c>
      <c r="AE45" s="350">
        <f t="shared" si="5"/>
        <v>0</v>
      </c>
    </row>
    <row r="46" spans="1:33" ht="90" x14ac:dyDescent="0.25">
      <c r="A46" s="21"/>
      <c r="B46" s="330" t="s">
        <v>40</v>
      </c>
      <c r="C46" s="331" t="s">
        <v>312</v>
      </c>
      <c r="D46" s="332" t="s">
        <v>25</v>
      </c>
      <c r="E46" s="333" t="s">
        <v>317</v>
      </c>
      <c r="F46" s="334"/>
      <c r="G46" s="334"/>
      <c r="H46" s="335">
        <v>7.79</v>
      </c>
      <c r="I46" s="334"/>
      <c r="J46" s="336" t="s">
        <v>318</v>
      </c>
      <c r="K46" s="334" t="s">
        <v>104</v>
      </c>
      <c r="L46" s="295">
        <v>7</v>
      </c>
      <c r="M46" s="359">
        <v>93.18</v>
      </c>
      <c r="N46" s="125">
        <v>652.26</v>
      </c>
      <c r="O46" s="337"/>
      <c r="P46" s="338" t="e">
        <v>#VALUE!</v>
      </c>
      <c r="Q46" s="339" t="e">
        <f>IF(J46="PROV SUM",N46,L46*P46)</f>
        <v>#VALUE!</v>
      </c>
      <c r="R46" s="294">
        <v>0</v>
      </c>
      <c r="S46" s="294">
        <v>76.500780000000006</v>
      </c>
      <c r="T46" s="339">
        <f>IF(J46="SC024",N46,IF(ISERROR(S46),"",IF(J46="PROV SUM",N46,L46*S46)))</f>
        <v>535.50546000000008</v>
      </c>
      <c r="U46" s="112"/>
      <c r="V46" s="334" t="s">
        <v>104</v>
      </c>
      <c r="W46" s="295">
        <v>7</v>
      </c>
      <c r="X46" s="294">
        <v>76.500780000000006</v>
      </c>
      <c r="Y46" s="338">
        <f t="shared" si="0"/>
        <v>535.50546000000008</v>
      </c>
      <c r="Z46" s="18"/>
      <c r="AA46" s="346">
        <v>1</v>
      </c>
      <c r="AB46" s="347">
        <f t="shared" si="1"/>
        <v>535.50546000000008</v>
      </c>
      <c r="AC46" s="348">
        <v>1</v>
      </c>
      <c r="AD46" s="349">
        <f>Y46*AC46</f>
        <v>535.50546000000008</v>
      </c>
      <c r="AE46" s="350">
        <f t="shared" si="5"/>
        <v>0</v>
      </c>
    </row>
    <row r="47" spans="1:33" ht="60" x14ac:dyDescent="0.25">
      <c r="A47" s="21"/>
      <c r="B47" s="330" t="s">
        <v>40</v>
      </c>
      <c r="C47" s="331" t="s">
        <v>312</v>
      </c>
      <c r="D47" s="332" t="s">
        <v>25</v>
      </c>
      <c r="E47" s="333" t="s">
        <v>323</v>
      </c>
      <c r="F47" s="334"/>
      <c r="G47" s="334"/>
      <c r="H47" s="335">
        <v>7.1860000000000301</v>
      </c>
      <c r="I47" s="334"/>
      <c r="J47" s="336" t="s">
        <v>324</v>
      </c>
      <c r="K47" s="334" t="s">
        <v>75</v>
      </c>
      <c r="L47" s="295">
        <v>1</v>
      </c>
      <c r="M47" s="359">
        <v>12.05</v>
      </c>
      <c r="N47" s="125">
        <v>12.05</v>
      </c>
      <c r="O47" s="337"/>
      <c r="P47" s="338" t="e">
        <v>#VALUE!</v>
      </c>
      <c r="Q47" s="339" t="e">
        <f>IF(J47="PROV SUM",N47,L47*P47)</f>
        <v>#VALUE!</v>
      </c>
      <c r="R47" s="294">
        <v>0</v>
      </c>
      <c r="S47" s="294">
        <v>9.8930500000000006</v>
      </c>
      <c r="T47" s="339">
        <f>IF(J47="SC024",N47,IF(ISERROR(S47),"",IF(J47="PROV SUM",N47,L47*S47)))</f>
        <v>9.8930500000000006</v>
      </c>
      <c r="U47" s="112"/>
      <c r="V47" s="334" t="s">
        <v>75</v>
      </c>
      <c r="W47" s="295">
        <v>1</v>
      </c>
      <c r="X47" s="294">
        <v>9.8930500000000006</v>
      </c>
      <c r="Y47" s="338">
        <f t="shared" si="0"/>
        <v>9.8930500000000006</v>
      </c>
      <c r="Z47" s="18"/>
      <c r="AA47" s="346">
        <v>1</v>
      </c>
      <c r="AB47" s="347">
        <f t="shared" si="1"/>
        <v>9.8930500000000006</v>
      </c>
      <c r="AC47" s="348">
        <v>1</v>
      </c>
      <c r="AD47" s="349">
        <f t="shared" si="2"/>
        <v>9.8930500000000006</v>
      </c>
      <c r="AE47" s="350">
        <f>AB47-AD47</f>
        <v>0</v>
      </c>
    </row>
    <row r="48" spans="1:33" ht="30.75" x14ac:dyDescent="0.25">
      <c r="A48" s="21"/>
      <c r="B48" s="330" t="s">
        <v>40</v>
      </c>
      <c r="C48" s="331" t="s">
        <v>312</v>
      </c>
      <c r="D48" s="332" t="s">
        <v>25</v>
      </c>
      <c r="E48" s="333" t="s">
        <v>422</v>
      </c>
      <c r="F48" s="334"/>
      <c r="G48" s="334"/>
      <c r="H48" s="335">
        <v>7.3159999999999998</v>
      </c>
      <c r="I48" s="334"/>
      <c r="J48" s="336" t="s">
        <v>379</v>
      </c>
      <c r="K48" s="334" t="s">
        <v>380</v>
      </c>
      <c r="L48" s="295">
        <v>1</v>
      </c>
      <c r="M48" s="295">
        <v>400</v>
      </c>
      <c r="N48" s="125">
        <v>400</v>
      </c>
      <c r="O48" s="337"/>
      <c r="P48" s="338" t="e">
        <v>#VALUE!</v>
      </c>
      <c r="Q48" s="339">
        <f>IF(J48="PROV SUM",N48,L48*P48)</f>
        <v>400</v>
      </c>
      <c r="R48" s="294" t="s">
        <v>381</v>
      </c>
      <c r="S48" s="294" t="s">
        <v>381</v>
      </c>
      <c r="T48" s="339">
        <f>IF(J48="SC024",N48,IF(ISERROR(S48),"",IF(J48="PROV SUM",N48,L48*S48)))</f>
        <v>400</v>
      </c>
      <c r="U48" s="112"/>
      <c r="V48" s="334" t="s">
        <v>380</v>
      </c>
      <c r="W48" s="295">
        <v>1</v>
      </c>
      <c r="X48" s="294">
        <v>400</v>
      </c>
      <c r="Y48" s="338">
        <v>400</v>
      </c>
      <c r="Z48" s="18"/>
      <c r="AA48" s="346">
        <v>0</v>
      </c>
      <c r="AB48" s="347">
        <f t="shared" si="1"/>
        <v>0</v>
      </c>
      <c r="AC48" s="348">
        <v>0</v>
      </c>
      <c r="AD48" s="349">
        <f t="shared" si="2"/>
        <v>0</v>
      </c>
      <c r="AE48" s="350">
        <f t="shared" si="5"/>
        <v>0</v>
      </c>
    </row>
    <row r="49" spans="1:33" ht="120" x14ac:dyDescent="0.25">
      <c r="A49" s="21"/>
      <c r="B49" s="330" t="s">
        <v>40</v>
      </c>
      <c r="C49" s="331" t="s">
        <v>72</v>
      </c>
      <c r="D49" s="332" t="s">
        <v>25</v>
      </c>
      <c r="E49" s="333" t="s">
        <v>692</v>
      </c>
      <c r="F49" s="334"/>
      <c r="G49" s="334"/>
      <c r="H49" s="335"/>
      <c r="I49" s="334"/>
      <c r="J49" s="336"/>
      <c r="K49" s="334"/>
      <c r="L49" s="295"/>
      <c r="M49" s="295"/>
      <c r="N49" s="125"/>
      <c r="O49" s="337"/>
      <c r="P49" s="338"/>
      <c r="Q49" s="339"/>
      <c r="R49" s="294"/>
      <c r="S49" s="294"/>
      <c r="T49" s="339"/>
      <c r="U49" s="112"/>
      <c r="V49" s="334" t="s">
        <v>79</v>
      </c>
      <c r="W49" s="295">
        <v>57</v>
      </c>
      <c r="X49" s="294">
        <v>69.040000000000006</v>
      </c>
      <c r="Y49" s="338">
        <f>W49*X49</f>
        <v>3935.28</v>
      </c>
      <c r="Z49" s="18"/>
      <c r="AA49" s="346">
        <v>1</v>
      </c>
      <c r="AB49" s="347">
        <f>Y49*AA49</f>
        <v>3935.28</v>
      </c>
      <c r="AC49" s="348">
        <v>1</v>
      </c>
      <c r="AD49" s="349">
        <f>Y49*AC49</f>
        <v>3935.28</v>
      </c>
      <c r="AE49" s="350">
        <f>AB49-AD49</f>
        <v>0</v>
      </c>
    </row>
    <row r="50" spans="1:33" ht="30" x14ac:dyDescent="0.25">
      <c r="A50" s="21"/>
      <c r="B50" s="330" t="s">
        <v>40</v>
      </c>
      <c r="C50" s="331" t="s">
        <v>72</v>
      </c>
      <c r="D50" s="332" t="s">
        <v>25</v>
      </c>
      <c r="E50" s="333" t="s">
        <v>693</v>
      </c>
      <c r="F50" s="334"/>
      <c r="G50" s="334"/>
      <c r="H50" s="335"/>
      <c r="I50" s="334"/>
      <c r="J50" s="336"/>
      <c r="K50" s="334"/>
      <c r="L50" s="295"/>
      <c r="M50" s="295"/>
      <c r="N50" s="125"/>
      <c r="O50" s="337"/>
      <c r="P50" s="338"/>
      <c r="Q50" s="339"/>
      <c r="R50" s="294"/>
      <c r="S50" s="294"/>
      <c r="T50" s="339"/>
      <c r="U50" s="112"/>
      <c r="V50" s="334" t="s">
        <v>75</v>
      </c>
      <c r="W50" s="295">
        <v>80</v>
      </c>
      <c r="X50" s="294">
        <v>11.918999999999999</v>
      </c>
      <c r="Y50" s="338">
        <f t="shared" ref="Y50:Y59" si="7">W50*X50</f>
        <v>953.51999999999987</v>
      </c>
      <c r="Z50" s="18"/>
      <c r="AA50" s="346">
        <v>1</v>
      </c>
      <c r="AB50" s="347">
        <f t="shared" ref="AB50:AB59" si="8">Y50*AA50</f>
        <v>953.51999999999987</v>
      </c>
      <c r="AC50" s="348">
        <v>1</v>
      </c>
      <c r="AD50" s="349">
        <f t="shared" ref="AD50:AD59" si="9">Y50*AC50</f>
        <v>953.51999999999987</v>
      </c>
      <c r="AE50" s="350">
        <f t="shared" ref="AE50:AE59" si="10">AB50-AD50</f>
        <v>0</v>
      </c>
    </row>
    <row r="51" spans="1:33" ht="60" x14ac:dyDescent="0.25">
      <c r="A51" s="21"/>
      <c r="B51" s="330" t="s">
        <v>40</v>
      </c>
      <c r="C51" s="331" t="s">
        <v>72</v>
      </c>
      <c r="D51" s="332" t="s">
        <v>25</v>
      </c>
      <c r="E51" s="333" t="s">
        <v>694</v>
      </c>
      <c r="F51" s="334"/>
      <c r="G51" s="334"/>
      <c r="H51" s="335"/>
      <c r="I51" s="334"/>
      <c r="J51" s="336"/>
      <c r="K51" s="334"/>
      <c r="L51" s="295"/>
      <c r="M51" s="295"/>
      <c r="N51" s="125"/>
      <c r="O51" s="337"/>
      <c r="P51" s="338"/>
      <c r="Q51" s="339"/>
      <c r="R51" s="294"/>
      <c r="S51" s="294"/>
      <c r="T51" s="339"/>
      <c r="U51" s="112"/>
      <c r="V51" s="334" t="s">
        <v>104</v>
      </c>
      <c r="W51" s="295">
        <v>11</v>
      </c>
      <c r="X51" s="294">
        <v>15.103999999999999</v>
      </c>
      <c r="Y51" s="338">
        <f t="shared" si="7"/>
        <v>166.14400000000001</v>
      </c>
      <c r="Z51" s="18"/>
      <c r="AA51" s="346">
        <v>1</v>
      </c>
      <c r="AB51" s="347">
        <f t="shared" si="8"/>
        <v>166.14400000000001</v>
      </c>
      <c r="AC51" s="348">
        <v>1</v>
      </c>
      <c r="AD51" s="349">
        <f t="shared" si="9"/>
        <v>166.14400000000001</v>
      </c>
      <c r="AE51" s="350">
        <f t="shared" si="10"/>
        <v>0</v>
      </c>
    </row>
    <row r="52" spans="1:33" ht="60" x14ac:dyDescent="0.25">
      <c r="A52" s="21"/>
      <c r="B52" s="330" t="s">
        <v>40</v>
      </c>
      <c r="C52" s="331" t="s">
        <v>72</v>
      </c>
      <c r="D52" s="332" t="s">
        <v>25</v>
      </c>
      <c r="E52" s="333" t="s">
        <v>695</v>
      </c>
      <c r="F52" s="334"/>
      <c r="G52" s="334"/>
      <c r="H52" s="335"/>
      <c r="I52" s="334"/>
      <c r="J52" s="336"/>
      <c r="K52" s="334"/>
      <c r="L52" s="295"/>
      <c r="M52" s="295"/>
      <c r="N52" s="125"/>
      <c r="O52" s="337"/>
      <c r="P52" s="338"/>
      <c r="Q52" s="339"/>
      <c r="R52" s="294"/>
      <c r="S52" s="294"/>
      <c r="T52" s="339"/>
      <c r="U52" s="112"/>
      <c r="V52" s="334" t="s">
        <v>104</v>
      </c>
      <c r="W52" s="295">
        <v>11</v>
      </c>
      <c r="X52" s="294">
        <v>21.847999999999999</v>
      </c>
      <c r="Y52" s="338">
        <f t="shared" si="7"/>
        <v>240.32799999999997</v>
      </c>
      <c r="Z52" s="18"/>
      <c r="AA52" s="346">
        <v>1</v>
      </c>
      <c r="AB52" s="347">
        <f t="shared" si="8"/>
        <v>240.32799999999997</v>
      </c>
      <c r="AC52" s="348">
        <v>1</v>
      </c>
      <c r="AD52" s="349">
        <f t="shared" si="9"/>
        <v>240.32799999999997</v>
      </c>
      <c r="AE52" s="350">
        <f t="shared" si="10"/>
        <v>0</v>
      </c>
    </row>
    <row r="53" spans="1:33" ht="75" x14ac:dyDescent="0.25">
      <c r="A53" s="21"/>
      <c r="B53" s="330" t="s">
        <v>40</v>
      </c>
      <c r="C53" s="331" t="s">
        <v>72</v>
      </c>
      <c r="D53" s="332" t="s">
        <v>25</v>
      </c>
      <c r="E53" s="333" t="s">
        <v>696</v>
      </c>
      <c r="F53" s="334"/>
      <c r="G53" s="334"/>
      <c r="H53" s="335"/>
      <c r="I53" s="334"/>
      <c r="J53" s="336"/>
      <c r="K53" s="334"/>
      <c r="L53" s="295"/>
      <c r="M53" s="295"/>
      <c r="N53" s="125"/>
      <c r="O53" s="337"/>
      <c r="P53" s="338"/>
      <c r="Q53" s="339"/>
      <c r="R53" s="294"/>
      <c r="S53" s="294"/>
      <c r="T53" s="339"/>
      <c r="U53" s="112"/>
      <c r="V53" s="334" t="s">
        <v>139</v>
      </c>
      <c r="W53" s="295">
        <v>2</v>
      </c>
      <c r="X53" s="294">
        <v>130.12800000000001</v>
      </c>
      <c r="Y53" s="338">
        <f t="shared" si="7"/>
        <v>260.25600000000003</v>
      </c>
      <c r="Z53" s="18"/>
      <c r="AA53" s="346">
        <v>1</v>
      </c>
      <c r="AB53" s="347">
        <f t="shared" si="8"/>
        <v>260.25600000000003</v>
      </c>
      <c r="AC53" s="348">
        <v>1</v>
      </c>
      <c r="AD53" s="349">
        <f t="shared" si="9"/>
        <v>260.25600000000003</v>
      </c>
      <c r="AE53" s="350">
        <f t="shared" si="10"/>
        <v>0</v>
      </c>
    </row>
    <row r="54" spans="1:33" ht="45" x14ac:dyDescent="0.25">
      <c r="A54" s="21"/>
      <c r="B54" s="330" t="s">
        <v>40</v>
      </c>
      <c r="C54" s="331" t="s">
        <v>72</v>
      </c>
      <c r="D54" s="332" t="s">
        <v>25</v>
      </c>
      <c r="E54" s="333" t="s">
        <v>697</v>
      </c>
      <c r="F54" s="334"/>
      <c r="G54" s="334"/>
      <c r="H54" s="335"/>
      <c r="I54" s="334"/>
      <c r="J54" s="336"/>
      <c r="K54" s="334"/>
      <c r="L54" s="295"/>
      <c r="M54" s="295"/>
      <c r="N54" s="125"/>
      <c r="O54" s="337"/>
      <c r="P54" s="338"/>
      <c r="Q54" s="339"/>
      <c r="R54" s="294"/>
      <c r="S54" s="294"/>
      <c r="T54" s="339"/>
      <c r="U54" s="112"/>
      <c r="V54" s="334" t="s">
        <v>79</v>
      </c>
      <c r="W54" s="295">
        <v>47</v>
      </c>
      <c r="X54" s="294">
        <v>8.6880000000000006</v>
      </c>
      <c r="Y54" s="338">
        <f t="shared" si="7"/>
        <v>408.33600000000001</v>
      </c>
      <c r="Z54" s="18"/>
      <c r="AA54" s="346">
        <v>1</v>
      </c>
      <c r="AB54" s="347">
        <f t="shared" si="8"/>
        <v>408.33600000000001</v>
      </c>
      <c r="AC54" s="348">
        <v>1</v>
      </c>
      <c r="AD54" s="349">
        <f t="shared" si="9"/>
        <v>408.33600000000001</v>
      </c>
      <c r="AE54" s="350">
        <f t="shared" si="10"/>
        <v>0</v>
      </c>
    </row>
    <row r="55" spans="1:33" ht="45" x14ac:dyDescent="0.25">
      <c r="A55" s="21"/>
      <c r="B55" s="330" t="s">
        <v>40</v>
      </c>
      <c r="C55" s="331" t="s">
        <v>72</v>
      </c>
      <c r="D55" s="332" t="s">
        <v>25</v>
      </c>
      <c r="E55" s="333" t="s">
        <v>698</v>
      </c>
      <c r="F55" s="334"/>
      <c r="G55" s="334"/>
      <c r="H55" s="335"/>
      <c r="I55" s="334"/>
      <c r="J55" s="336"/>
      <c r="K55" s="334"/>
      <c r="L55" s="295"/>
      <c r="M55" s="295"/>
      <c r="N55" s="125"/>
      <c r="O55" s="337"/>
      <c r="P55" s="338"/>
      <c r="Q55" s="339"/>
      <c r="R55" s="294"/>
      <c r="S55" s="294"/>
      <c r="T55" s="339"/>
      <c r="U55" s="112"/>
      <c r="V55" s="334" t="s">
        <v>104</v>
      </c>
      <c r="W55" s="295">
        <v>1</v>
      </c>
      <c r="X55" s="294">
        <v>55.655999999999999</v>
      </c>
      <c r="Y55" s="338">
        <f t="shared" si="7"/>
        <v>55.655999999999999</v>
      </c>
      <c r="Z55" s="18"/>
      <c r="AA55" s="346">
        <v>1</v>
      </c>
      <c r="AB55" s="347">
        <f t="shared" si="8"/>
        <v>55.655999999999999</v>
      </c>
      <c r="AC55" s="348">
        <v>1</v>
      </c>
      <c r="AD55" s="349">
        <f t="shared" si="9"/>
        <v>55.655999999999999</v>
      </c>
      <c r="AE55" s="350">
        <f t="shared" si="10"/>
        <v>0</v>
      </c>
    </row>
    <row r="56" spans="1:33" ht="30" x14ac:dyDescent="0.25">
      <c r="A56" s="21"/>
      <c r="B56" s="330" t="s">
        <v>40</v>
      </c>
      <c r="C56" s="331" t="s">
        <v>72</v>
      </c>
      <c r="D56" s="332" t="s">
        <v>25</v>
      </c>
      <c r="E56" s="333" t="s">
        <v>699</v>
      </c>
      <c r="F56" s="334"/>
      <c r="G56" s="334"/>
      <c r="H56" s="335"/>
      <c r="I56" s="334"/>
      <c r="J56" s="336"/>
      <c r="K56" s="334"/>
      <c r="L56" s="295"/>
      <c r="M56" s="295"/>
      <c r="N56" s="125"/>
      <c r="O56" s="337"/>
      <c r="P56" s="338"/>
      <c r="Q56" s="339"/>
      <c r="R56" s="294"/>
      <c r="S56" s="294"/>
      <c r="T56" s="339"/>
      <c r="U56" s="112"/>
      <c r="V56" s="334" t="s">
        <v>79</v>
      </c>
      <c r="W56" s="295">
        <v>10</v>
      </c>
      <c r="X56" s="294">
        <v>17.832000000000001</v>
      </c>
      <c r="Y56" s="338">
        <f t="shared" si="7"/>
        <v>178.32</v>
      </c>
      <c r="Z56" s="18"/>
      <c r="AA56" s="346">
        <v>1</v>
      </c>
      <c r="AB56" s="347">
        <f t="shared" si="8"/>
        <v>178.32</v>
      </c>
      <c r="AC56" s="348">
        <v>1</v>
      </c>
      <c r="AD56" s="349">
        <f t="shared" si="9"/>
        <v>178.32</v>
      </c>
      <c r="AE56" s="350">
        <f t="shared" si="10"/>
        <v>0</v>
      </c>
    </row>
    <row r="57" spans="1:33" ht="30" x14ac:dyDescent="0.25">
      <c r="A57" s="21"/>
      <c r="B57" s="330" t="s">
        <v>80</v>
      </c>
      <c r="C57" s="331" t="s">
        <v>164</v>
      </c>
      <c r="D57" s="332" t="s">
        <v>25</v>
      </c>
      <c r="E57" s="333" t="s">
        <v>700</v>
      </c>
      <c r="F57" s="334"/>
      <c r="G57" s="334"/>
      <c r="H57" s="335"/>
      <c r="I57" s="334"/>
      <c r="J57" s="336"/>
      <c r="K57" s="334"/>
      <c r="L57" s="295"/>
      <c r="M57" s="295"/>
      <c r="N57" s="125"/>
      <c r="O57" s="337"/>
      <c r="P57" s="338"/>
      <c r="Q57" s="339"/>
      <c r="R57" s="294"/>
      <c r="S57" s="294"/>
      <c r="T57" s="339"/>
      <c r="U57" s="112"/>
      <c r="V57" s="334" t="s">
        <v>703</v>
      </c>
      <c r="W57" s="295">
        <v>13</v>
      </c>
      <c r="X57" s="294">
        <v>143.43</v>
      </c>
      <c r="Y57" s="338">
        <f t="shared" si="7"/>
        <v>1864.5900000000001</v>
      </c>
      <c r="Z57" s="18"/>
      <c r="AA57" s="346">
        <v>1</v>
      </c>
      <c r="AB57" s="347">
        <f t="shared" si="8"/>
        <v>1864.5900000000001</v>
      </c>
      <c r="AC57" s="348">
        <v>1</v>
      </c>
      <c r="AD57" s="349">
        <f t="shared" si="9"/>
        <v>1864.5900000000001</v>
      </c>
      <c r="AE57" s="350">
        <f t="shared" si="10"/>
        <v>0</v>
      </c>
    </row>
    <row r="58" spans="1:33" x14ac:dyDescent="0.25">
      <c r="A58" s="21"/>
      <c r="B58" s="330" t="s">
        <v>80</v>
      </c>
      <c r="C58" s="331" t="s">
        <v>704</v>
      </c>
      <c r="D58" s="332" t="s">
        <v>25</v>
      </c>
      <c r="E58" s="333" t="s">
        <v>701</v>
      </c>
      <c r="F58" s="334"/>
      <c r="G58" s="334"/>
      <c r="H58" s="335"/>
      <c r="I58" s="334"/>
      <c r="J58" s="336"/>
      <c r="K58" s="334"/>
      <c r="L58" s="295"/>
      <c r="M58" s="295"/>
      <c r="N58" s="125"/>
      <c r="O58" s="337"/>
      <c r="P58" s="338"/>
      <c r="Q58" s="339"/>
      <c r="R58" s="294"/>
      <c r="S58" s="294"/>
      <c r="T58" s="339"/>
      <c r="U58" s="112"/>
      <c r="V58" s="334" t="s">
        <v>311</v>
      </c>
      <c r="W58" s="295">
        <v>1</v>
      </c>
      <c r="X58" s="294">
        <v>3000</v>
      </c>
      <c r="Y58" s="338">
        <f t="shared" si="7"/>
        <v>3000</v>
      </c>
      <c r="Z58" s="18"/>
      <c r="AA58" s="346">
        <v>1</v>
      </c>
      <c r="AB58" s="347">
        <f t="shared" si="8"/>
        <v>3000</v>
      </c>
      <c r="AC58" s="348">
        <v>0</v>
      </c>
      <c r="AD58" s="349">
        <f t="shared" si="9"/>
        <v>0</v>
      </c>
      <c r="AE58" s="350">
        <f t="shared" si="10"/>
        <v>3000</v>
      </c>
      <c r="AF58" s="668" t="s">
        <v>820</v>
      </c>
    </row>
    <row r="59" spans="1:33" ht="60" x14ac:dyDescent="0.25">
      <c r="A59" s="21"/>
      <c r="B59" s="330" t="s">
        <v>80</v>
      </c>
      <c r="C59" s="331" t="s">
        <v>285</v>
      </c>
      <c r="D59" s="332" t="s">
        <v>25</v>
      </c>
      <c r="E59" s="333" t="s">
        <v>702</v>
      </c>
      <c r="F59" s="334"/>
      <c r="G59" s="334"/>
      <c r="H59" s="335"/>
      <c r="I59" s="334"/>
      <c r="J59" s="336"/>
      <c r="K59" s="334"/>
      <c r="L59" s="295"/>
      <c r="M59" s="295"/>
      <c r="N59" s="125"/>
      <c r="O59" s="337"/>
      <c r="P59" s="338"/>
      <c r="Q59" s="339"/>
      <c r="R59" s="294"/>
      <c r="S59" s="294"/>
      <c r="T59" s="339"/>
      <c r="U59" s="112"/>
      <c r="V59" s="334" t="s">
        <v>311</v>
      </c>
      <c r="W59" s="295">
        <v>1</v>
      </c>
      <c r="X59" s="294">
        <v>50</v>
      </c>
      <c r="Y59" s="338">
        <f t="shared" si="7"/>
        <v>50</v>
      </c>
      <c r="Z59" s="18"/>
      <c r="AA59" s="346">
        <v>0</v>
      </c>
      <c r="AB59" s="347">
        <f t="shared" si="8"/>
        <v>0</v>
      </c>
      <c r="AC59" s="348">
        <v>0</v>
      </c>
      <c r="AD59" s="349">
        <f t="shared" si="9"/>
        <v>0</v>
      </c>
      <c r="AE59" s="350">
        <f t="shared" si="10"/>
        <v>0</v>
      </c>
    </row>
    <row r="60" spans="1:33" x14ac:dyDescent="0.25">
      <c r="A60" s="21"/>
      <c r="B60" s="330"/>
      <c r="C60" s="331"/>
      <c r="D60" s="332"/>
      <c r="E60" s="333"/>
      <c r="F60" s="334"/>
      <c r="G60" s="334"/>
      <c r="H60" s="335"/>
      <c r="I60" s="334"/>
      <c r="J60" s="336"/>
      <c r="K60" s="334"/>
      <c r="L60" s="295"/>
      <c r="M60" s="295"/>
      <c r="N60" s="125"/>
      <c r="O60" s="337"/>
      <c r="P60" s="338"/>
      <c r="Q60" s="339"/>
      <c r="R60" s="294"/>
      <c r="S60" s="294"/>
      <c r="T60" s="339"/>
      <c r="U60" s="112"/>
      <c r="V60" s="334"/>
      <c r="W60" s="295"/>
      <c r="X60" s="294"/>
      <c r="Y60" s="338"/>
      <c r="Z60" s="18"/>
      <c r="AA60" s="346"/>
      <c r="AB60" s="347"/>
      <c r="AC60" s="348"/>
      <c r="AD60" s="349"/>
      <c r="AE60" s="350"/>
    </row>
    <row r="61" spans="1:33" ht="15.75" thickBot="1" x14ac:dyDescent="0.3"/>
    <row r="62" spans="1:33" ht="15.75" thickBot="1" x14ac:dyDescent="0.3">
      <c r="D62" s="162"/>
      <c r="S62" s="68" t="s">
        <v>5</v>
      </c>
      <c r="T62" s="69">
        <f>SUM(T11:T48)</f>
        <v>7001.8316509999995</v>
      </c>
      <c r="U62" s="65"/>
      <c r="V62" s="21"/>
      <c r="W62" s="28"/>
      <c r="X62" s="68" t="s">
        <v>5</v>
      </c>
      <c r="Y62" s="69">
        <f>SUM(Y11:Y60)</f>
        <v>21822.42004112</v>
      </c>
      <c r="Z62" s="18"/>
      <c r="AA62" s="76"/>
      <c r="AB62" s="116">
        <f>SUM(AB11:AB60)</f>
        <v>21065.475541120002</v>
      </c>
      <c r="AC62" s="76"/>
      <c r="AD62" s="117">
        <f>SUM(AD11:AD60)</f>
        <v>13276.967139999999</v>
      </c>
      <c r="AE62" s="131">
        <f>SUM(AE11:AE60)</f>
        <v>7788.5084011199997</v>
      </c>
      <c r="AG62" s="667"/>
    </row>
    <row r="63" spans="1:33" x14ac:dyDescent="0.25">
      <c r="D63" s="162"/>
    </row>
    <row r="64" spans="1:33" x14ac:dyDescent="0.25">
      <c r="C64" t="s">
        <v>372</v>
      </c>
      <c r="D64" s="162"/>
      <c r="T64" s="314">
        <f>SUMIF($C$10:$C$60,$C64,T$10:T$60)</f>
        <v>0</v>
      </c>
      <c r="U64" s="65"/>
      <c r="Y64" s="314">
        <f>SUMIF($C$10:$C$60,$C64,Y$10:Y$60)</f>
        <v>0</v>
      </c>
      <c r="AA64" s="317" t="e">
        <f>AB64/Y64</f>
        <v>#DIV/0!</v>
      </c>
      <c r="AB64" s="314">
        <f>SUMIF($C$10:$C$60,$C64,AB$10:AB$60)</f>
        <v>0</v>
      </c>
      <c r="AC64" s="317" t="e">
        <f>AD64/Y64</f>
        <v>#DIV/0!</v>
      </c>
      <c r="AD64" s="314">
        <f>SUMIF($C$10:$C$60,$C64,AD$10:AD$60)</f>
        <v>0</v>
      </c>
      <c r="AE64" s="314">
        <f>SUMIF($C$10:$C$60,$C64,AE$10:AE$60)</f>
        <v>0</v>
      </c>
    </row>
    <row r="65" spans="3:31" x14ac:dyDescent="0.25">
      <c r="C65" t="s">
        <v>308</v>
      </c>
      <c r="D65" s="162"/>
      <c r="T65" s="314">
        <f t="shared" ref="T65:T72" si="11">SUMIF($C$10:$C$60,$C65,T$10:T$60)</f>
        <v>222.29999999999998</v>
      </c>
      <c r="U65" s="65"/>
      <c r="Y65" s="314">
        <f t="shared" ref="Y65:Y72" si="12">SUMIF($C$10:$C$60,$C65,Y$10:Y$60)</f>
        <v>222.29999999999998</v>
      </c>
      <c r="AA65" s="317">
        <f t="shared" ref="AA65:AA72" si="13">AB65/Y65</f>
        <v>1</v>
      </c>
      <c r="AB65" s="314">
        <f t="shared" ref="AB65:AB72" si="14">SUMIF($C$10:$C$60,$C65,AB$10:AB$60)</f>
        <v>222.29999999999998</v>
      </c>
      <c r="AC65" s="317">
        <f t="shared" ref="AC65:AC72" si="15">AD65/Y65</f>
        <v>1</v>
      </c>
      <c r="AD65" s="314">
        <f t="shared" ref="AD65:AE72" si="16">SUMIF($C$10:$C$60,$C65,AD$10:AD$60)</f>
        <v>222.29999999999998</v>
      </c>
      <c r="AE65" s="314">
        <f t="shared" si="16"/>
        <v>0</v>
      </c>
    </row>
    <row r="66" spans="3:31" x14ac:dyDescent="0.25">
      <c r="C66" t="s">
        <v>285</v>
      </c>
      <c r="D66" s="162"/>
      <c r="T66" s="314">
        <f t="shared" si="11"/>
        <v>0</v>
      </c>
      <c r="U66" s="67"/>
      <c r="Y66" s="314">
        <f t="shared" si="12"/>
        <v>50</v>
      </c>
      <c r="AA66" s="317">
        <f t="shared" si="13"/>
        <v>0</v>
      </c>
      <c r="AB66" s="314">
        <f t="shared" si="14"/>
        <v>0</v>
      </c>
      <c r="AC66" s="317">
        <f t="shared" si="15"/>
        <v>0</v>
      </c>
      <c r="AD66" s="314">
        <f t="shared" si="16"/>
        <v>0</v>
      </c>
      <c r="AE66" s="314">
        <f t="shared" si="16"/>
        <v>0</v>
      </c>
    </row>
    <row r="67" spans="3:31" x14ac:dyDescent="0.25">
      <c r="C67" t="s">
        <v>189</v>
      </c>
      <c r="D67" s="162"/>
      <c r="T67" s="314">
        <f t="shared" si="11"/>
        <v>1577.14075</v>
      </c>
      <c r="U67" s="67"/>
      <c r="Y67" s="314">
        <f t="shared" si="12"/>
        <v>1577.14075</v>
      </c>
      <c r="AA67" s="317">
        <f t="shared" si="13"/>
        <v>0.80537913309259168</v>
      </c>
      <c r="AB67" s="314">
        <f t="shared" si="14"/>
        <v>1270.19625</v>
      </c>
      <c r="AC67" s="317">
        <f t="shared" si="15"/>
        <v>0.80537913309259168</v>
      </c>
      <c r="AD67" s="314">
        <f t="shared" si="16"/>
        <v>1270.19625</v>
      </c>
      <c r="AE67" s="314">
        <f t="shared" si="16"/>
        <v>0</v>
      </c>
    </row>
    <row r="68" spans="3:31" x14ac:dyDescent="0.25">
      <c r="C68" t="s">
        <v>72</v>
      </c>
      <c r="D68" s="162"/>
      <c r="T68" s="314">
        <f t="shared" si="11"/>
        <v>901.24983599999996</v>
      </c>
      <c r="U68" s="67"/>
      <c r="Y68" s="314">
        <f t="shared" si="12"/>
        <v>6197.8400000000011</v>
      </c>
      <c r="AA68" s="317">
        <f t="shared" si="13"/>
        <v>1</v>
      </c>
      <c r="AB68" s="314">
        <f t="shared" si="14"/>
        <v>6197.8400000000011</v>
      </c>
      <c r="AC68" s="317">
        <f t="shared" si="15"/>
        <v>1</v>
      </c>
      <c r="AD68" s="314">
        <f t="shared" si="16"/>
        <v>6197.8400000000011</v>
      </c>
      <c r="AE68" s="314">
        <f t="shared" si="16"/>
        <v>0</v>
      </c>
    </row>
    <row r="69" spans="3:31" x14ac:dyDescent="0.25">
      <c r="C69" t="s">
        <v>164</v>
      </c>
      <c r="D69" s="162"/>
      <c r="T69" s="314">
        <f t="shared" si="11"/>
        <v>399.74503499999997</v>
      </c>
      <c r="U69" s="67"/>
      <c r="Y69" s="314">
        <f t="shared" si="12"/>
        <v>2302.9128599999999</v>
      </c>
      <c r="AA69" s="317">
        <f t="shared" si="13"/>
        <v>1</v>
      </c>
      <c r="AB69" s="314">
        <f t="shared" si="14"/>
        <v>2302.9128599999999</v>
      </c>
      <c r="AC69" s="317">
        <f t="shared" si="15"/>
        <v>1</v>
      </c>
      <c r="AD69" s="314">
        <f t="shared" si="16"/>
        <v>2302.9128599999999</v>
      </c>
      <c r="AE69" s="314">
        <f t="shared" si="16"/>
        <v>0</v>
      </c>
    </row>
    <row r="70" spans="3:31" x14ac:dyDescent="0.25">
      <c r="C70" t="s">
        <v>24</v>
      </c>
      <c r="T70" s="314">
        <f t="shared" si="11"/>
        <v>2556.002</v>
      </c>
      <c r="U70" s="67"/>
      <c r="Y70" s="314">
        <f t="shared" si="12"/>
        <v>7126.8324011200002</v>
      </c>
      <c r="AA70" s="317">
        <f t="shared" si="13"/>
        <v>1</v>
      </c>
      <c r="AB70" s="314">
        <f t="shared" si="14"/>
        <v>7126.8324011200002</v>
      </c>
      <c r="AC70" s="317">
        <f t="shared" si="15"/>
        <v>0.32810144372590078</v>
      </c>
      <c r="AD70" s="314">
        <f t="shared" si="16"/>
        <v>2338.3240000000001</v>
      </c>
      <c r="AE70" s="314">
        <f t="shared" si="16"/>
        <v>4788.5084011199997</v>
      </c>
    </row>
    <row r="71" spans="3:31" x14ac:dyDescent="0.25">
      <c r="C71" t="s">
        <v>312</v>
      </c>
      <c r="T71" s="314">
        <f t="shared" si="11"/>
        <v>945.3985100000001</v>
      </c>
      <c r="Y71" s="314">
        <f t="shared" si="12"/>
        <v>945.3985100000001</v>
      </c>
      <c r="AA71" s="317">
        <f t="shared" si="13"/>
        <v>0.57689800039985262</v>
      </c>
      <c r="AB71" s="314">
        <f t="shared" si="14"/>
        <v>545.3985100000001</v>
      </c>
      <c r="AC71" s="317">
        <f t="shared" si="15"/>
        <v>0.57689800039985262</v>
      </c>
      <c r="AD71" s="314">
        <f t="shared" si="16"/>
        <v>545.3985100000001</v>
      </c>
      <c r="AE71" s="314">
        <f t="shared" si="16"/>
        <v>0</v>
      </c>
    </row>
    <row r="72" spans="3:31" x14ac:dyDescent="0.25">
      <c r="C72" t="s">
        <v>704</v>
      </c>
      <c r="T72" s="314">
        <f t="shared" si="11"/>
        <v>0</v>
      </c>
      <c r="Y72" s="314">
        <f t="shared" si="12"/>
        <v>3000</v>
      </c>
      <c r="AA72" s="317">
        <f t="shared" si="13"/>
        <v>1</v>
      </c>
      <c r="AB72" s="314">
        <f t="shared" si="14"/>
        <v>3000</v>
      </c>
      <c r="AC72" s="317">
        <f t="shared" si="15"/>
        <v>0</v>
      </c>
      <c r="AD72" s="314">
        <f t="shared" si="16"/>
        <v>0</v>
      </c>
      <c r="AE72" s="314">
        <f t="shared" si="16"/>
        <v>3000</v>
      </c>
    </row>
  </sheetData>
  <autoFilter ref="B8:AE59" xr:uid="{00000000-0009-0000-0000-000009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4 S11:S12 S14 S18:S26 S28:S32 S34:S36 S46:S60 X46:X60 X11:X12 X14 X18:X26 X28:X32 X34:X36 X38:X43" xr:uid="{00000000-0002-0000-0900-000000000000}">
      <formula1>P11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G69"/>
  <sheetViews>
    <sheetView topLeftCell="B1" zoomScale="70" zoomScaleNormal="70" workbookViewId="0">
      <pane xSplit="8" ySplit="8" topLeftCell="S30" activePane="bottomRight" state="frozen"/>
      <selection activeCell="S45" sqref="S45"/>
      <selection pane="topRight" activeCell="S45" sqref="S45"/>
      <selection pane="bottomLeft" activeCell="S45" sqref="S45"/>
      <selection pane="bottomRight" activeCell="AI18" sqref="AI18"/>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3.42578125"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7.140625" style="668" customWidth="1"/>
    <col min="33" max="33" width="15.85546875" style="668" customWidth="1"/>
  </cols>
  <sheetData>
    <row r="1" spans="1:33" s="195" customFormat="1" x14ac:dyDescent="0.25">
      <c r="B1" s="195" t="str">
        <f>'Valuation Summary'!A1</f>
        <v>Mulalley &amp; Co Ltd</v>
      </c>
      <c r="AF1" s="667"/>
      <c r="AG1" s="667"/>
    </row>
    <row r="2" spans="1:33" s="195" customFormat="1" x14ac:dyDescent="0.25">
      <c r="AF2" s="667"/>
      <c r="AG2" s="667"/>
    </row>
    <row r="3" spans="1:33" s="195" customFormat="1" x14ac:dyDescent="0.25">
      <c r="B3" s="195" t="str">
        <f>'Valuation Summary'!A3</f>
        <v>Camden Better Homes - NW5 Blocks</v>
      </c>
      <c r="AF3" s="667"/>
      <c r="AG3" s="667"/>
    </row>
    <row r="4" spans="1:33" s="195" customFormat="1" x14ac:dyDescent="0.25">
      <c r="AF4" s="667"/>
      <c r="AG4" s="667"/>
    </row>
    <row r="5" spans="1:33" s="195" customFormat="1" x14ac:dyDescent="0.25">
      <c r="B5" s="195" t="s">
        <v>506</v>
      </c>
      <c r="AF5" s="667"/>
      <c r="AG5" s="667"/>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67"/>
      <c r="AG6" s="667"/>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5" t="s">
        <v>809</v>
      </c>
      <c r="AG7" s="665" t="s">
        <v>810</v>
      </c>
    </row>
    <row r="8" spans="1:33" s="279" customFormat="1" ht="75.75" thickBot="1" x14ac:dyDescent="0.3">
      <c r="A8" s="271" t="s">
        <v>377</v>
      </c>
      <c r="B8" s="272" t="s">
        <v>34</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64"/>
      <c r="AG8" s="664"/>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c r="B10" s="356" t="s">
        <v>34</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76"/>
      <c r="AB10" s="76"/>
      <c r="AC10" s="76"/>
      <c r="AD10" s="76"/>
    </row>
    <row r="11" spans="1:33" ht="90" x14ac:dyDescent="0.25">
      <c r="A11" s="29"/>
      <c r="B11" s="356" t="s">
        <v>34</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34</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51" si="0">W12*X12</f>
        <v>399.99552</v>
      </c>
      <c r="Z12" s="18"/>
      <c r="AA12" s="346">
        <v>1</v>
      </c>
      <c r="AB12" s="347">
        <f t="shared" ref="AB12:AB54" si="1">Y12*AA12</f>
        <v>399.99552</v>
      </c>
      <c r="AC12" s="348">
        <v>1</v>
      </c>
      <c r="AD12" s="349">
        <f t="shared" ref="AD12:AD54" si="2">Y12*AC12</f>
        <v>399.99552</v>
      </c>
      <c r="AE12" s="350">
        <f t="shared" ref="AE12:AE56" si="3">AB12-AD12</f>
        <v>0</v>
      </c>
    </row>
    <row r="13" spans="1:33" x14ac:dyDescent="0.25">
      <c r="A13" s="15"/>
      <c r="B13" s="356" t="s">
        <v>34</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v>0</v>
      </c>
      <c r="AB13" s="347">
        <f t="shared" si="1"/>
        <v>0</v>
      </c>
      <c r="AC13" s="348">
        <v>0</v>
      </c>
      <c r="AD13" s="349">
        <f t="shared" si="2"/>
        <v>0</v>
      </c>
      <c r="AE13" s="350">
        <f t="shared" si="3"/>
        <v>0</v>
      </c>
    </row>
    <row r="14" spans="1:33" ht="30" x14ac:dyDescent="0.25">
      <c r="A14" s="15"/>
      <c r="B14" s="356" t="s">
        <v>34</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c r="AG14" s="723">
        <v>222.3</v>
      </c>
    </row>
    <row r="15" spans="1:33" x14ac:dyDescent="0.25">
      <c r="A15" s="15"/>
      <c r="B15" s="356" t="s">
        <v>34</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c r="Z15" s="18"/>
      <c r="AA15" s="346"/>
      <c r="AB15" s="347"/>
      <c r="AC15" s="348"/>
      <c r="AD15" s="349"/>
      <c r="AE15" s="350">
        <f t="shared" si="3"/>
        <v>0</v>
      </c>
    </row>
    <row r="16" spans="1:33" x14ac:dyDescent="0.25">
      <c r="A16" s="15"/>
      <c r="B16" s="356" t="s">
        <v>34</v>
      </c>
      <c r="C16" s="331"/>
      <c r="D16" s="332"/>
      <c r="E16" s="333"/>
      <c r="F16" s="360"/>
      <c r="G16" s="360"/>
      <c r="H16" s="335"/>
      <c r="I16" s="360"/>
      <c r="J16" s="336"/>
      <c r="K16" s="334"/>
      <c r="L16" s="295"/>
      <c r="M16" s="359"/>
      <c r="N16" s="125"/>
      <c r="O16" s="337"/>
      <c r="P16" s="357"/>
      <c r="Q16" s="358"/>
      <c r="R16" s="358"/>
      <c r="S16" s="358"/>
      <c r="T16" s="358"/>
      <c r="U16" s="112"/>
      <c r="V16" s="334"/>
      <c r="W16" s="295"/>
      <c r="X16" s="358"/>
      <c r="Y16" s="338"/>
      <c r="Z16" s="18"/>
      <c r="AA16" s="346"/>
      <c r="AB16" s="347"/>
      <c r="AC16" s="348"/>
      <c r="AD16" s="349"/>
      <c r="AE16" s="350">
        <f t="shared" si="3"/>
        <v>0</v>
      </c>
    </row>
    <row r="17" spans="1:33" ht="60.75" x14ac:dyDescent="0.25">
      <c r="A17" s="15"/>
      <c r="B17" s="356" t="s">
        <v>34</v>
      </c>
      <c r="C17" s="361" t="s">
        <v>189</v>
      </c>
      <c r="D17" s="332" t="s">
        <v>378</v>
      </c>
      <c r="E17" s="378" t="s">
        <v>500</v>
      </c>
      <c r="F17" s="360"/>
      <c r="G17" s="360"/>
      <c r="H17" s="335"/>
      <c r="I17" s="360"/>
      <c r="J17" s="336"/>
      <c r="K17" s="334"/>
      <c r="L17" s="295"/>
      <c r="M17" s="336"/>
      <c r="N17" s="295"/>
      <c r="O17" s="337"/>
      <c r="P17" s="336"/>
      <c r="Q17" s="293"/>
      <c r="R17" s="293"/>
      <c r="S17" s="293"/>
      <c r="T17" s="293"/>
      <c r="U17" s="112"/>
      <c r="V17" s="334"/>
      <c r="W17" s="295"/>
      <c r="X17" s="293"/>
      <c r="Y17" s="338"/>
      <c r="Z17" s="18"/>
      <c r="AA17" s="346"/>
      <c r="AB17" s="347"/>
      <c r="AC17" s="348"/>
      <c r="AD17" s="349"/>
      <c r="AE17" s="350">
        <f t="shared" si="3"/>
        <v>0</v>
      </c>
    </row>
    <row r="18" spans="1:33" ht="45" x14ac:dyDescent="0.25">
      <c r="A18" s="15"/>
      <c r="B18" s="356" t="s">
        <v>34</v>
      </c>
      <c r="C18" s="361" t="s">
        <v>189</v>
      </c>
      <c r="D18" s="332" t="s">
        <v>25</v>
      </c>
      <c r="E18" s="333" t="s">
        <v>192</v>
      </c>
      <c r="F18" s="360"/>
      <c r="G18" s="360"/>
      <c r="H18" s="335">
        <v>6.83</v>
      </c>
      <c r="I18" s="360"/>
      <c r="J18" s="336" t="s">
        <v>193</v>
      </c>
      <c r="K18" s="334" t="s">
        <v>139</v>
      </c>
      <c r="L18" s="295">
        <v>3</v>
      </c>
      <c r="M18" s="359">
        <v>18.93</v>
      </c>
      <c r="N18" s="295">
        <v>56.79</v>
      </c>
      <c r="O18" s="337"/>
      <c r="P18" s="338" t="e">
        <v>#VALUE!</v>
      </c>
      <c r="Q18" s="339" t="e">
        <f t="shared" ref="Q18:Q23" si="4">IF(J18="PROV SUM",N18,L18*P18)</f>
        <v>#VALUE!</v>
      </c>
      <c r="R18" s="294">
        <v>0</v>
      </c>
      <c r="S18" s="294">
        <v>13.72425</v>
      </c>
      <c r="T18" s="339">
        <f t="shared" ref="T18:T23" si="5">IF(J18="SC024",N18,IF(ISERROR(S18),"",IF(J18="PROV SUM",N18,L18*S18)))</f>
        <v>41.172750000000001</v>
      </c>
      <c r="U18" s="112"/>
      <c r="V18" s="334" t="s">
        <v>139</v>
      </c>
      <c r="W18" s="295">
        <v>3</v>
      </c>
      <c r="X18" s="294">
        <v>13.72425</v>
      </c>
      <c r="Y18" s="338">
        <f t="shared" si="0"/>
        <v>41.172750000000001</v>
      </c>
      <c r="Z18" s="18"/>
      <c r="AA18" s="346">
        <v>1</v>
      </c>
      <c r="AB18" s="347">
        <f t="shared" si="1"/>
        <v>41.172750000000001</v>
      </c>
      <c r="AC18" s="348">
        <v>1</v>
      </c>
      <c r="AD18" s="349">
        <f t="shared" si="2"/>
        <v>41.172750000000001</v>
      </c>
      <c r="AE18" s="350">
        <f t="shared" si="3"/>
        <v>0</v>
      </c>
    </row>
    <row r="19" spans="1:33" ht="30" x14ac:dyDescent="0.25">
      <c r="A19" s="15"/>
      <c r="B19" s="356" t="s">
        <v>34</v>
      </c>
      <c r="C19" s="361" t="s">
        <v>189</v>
      </c>
      <c r="D19" s="332" t="s">
        <v>25</v>
      </c>
      <c r="E19" s="333" t="s">
        <v>337</v>
      </c>
      <c r="F19" s="360"/>
      <c r="G19" s="360"/>
      <c r="H19" s="335">
        <v>6.91</v>
      </c>
      <c r="I19" s="360"/>
      <c r="J19" s="336" t="s">
        <v>338</v>
      </c>
      <c r="K19" s="334" t="s">
        <v>79</v>
      </c>
      <c r="L19" s="295">
        <v>2</v>
      </c>
      <c r="M19" s="359">
        <v>20.13</v>
      </c>
      <c r="N19" s="295">
        <v>40.26</v>
      </c>
      <c r="O19" s="337"/>
      <c r="P19" s="338" t="e">
        <v>#VALUE!</v>
      </c>
      <c r="Q19" s="339" t="e">
        <f t="shared" si="4"/>
        <v>#VALUE!</v>
      </c>
      <c r="R19" s="294">
        <v>0</v>
      </c>
      <c r="S19" s="294">
        <v>14.594249999999999</v>
      </c>
      <c r="T19" s="339">
        <f t="shared" si="5"/>
        <v>29.188499999999998</v>
      </c>
      <c r="U19" s="112"/>
      <c r="V19" s="334" t="s">
        <v>79</v>
      </c>
      <c r="W19" s="295">
        <v>2</v>
      </c>
      <c r="X19" s="294">
        <v>14.594249999999999</v>
      </c>
      <c r="Y19" s="338">
        <f t="shared" si="0"/>
        <v>29.188499999999998</v>
      </c>
      <c r="Z19" s="18"/>
      <c r="AA19" s="346">
        <v>1</v>
      </c>
      <c r="AB19" s="347">
        <f t="shared" si="1"/>
        <v>29.188499999999998</v>
      </c>
      <c r="AC19" s="348">
        <v>1</v>
      </c>
      <c r="AD19" s="349">
        <f t="shared" si="2"/>
        <v>29.188499999999998</v>
      </c>
      <c r="AE19" s="350">
        <f t="shared" si="3"/>
        <v>0</v>
      </c>
    </row>
    <row r="20" spans="1:33" ht="45" x14ac:dyDescent="0.25">
      <c r="A20" s="15"/>
      <c r="B20" s="356" t="s">
        <v>34</v>
      </c>
      <c r="C20" s="361" t="s">
        <v>189</v>
      </c>
      <c r="D20" s="332" t="s">
        <v>25</v>
      </c>
      <c r="E20" s="333" t="s">
        <v>221</v>
      </c>
      <c r="F20" s="360"/>
      <c r="G20" s="360"/>
      <c r="H20" s="335">
        <v>6.1860000000000301</v>
      </c>
      <c r="I20" s="360"/>
      <c r="J20" s="336" t="s">
        <v>222</v>
      </c>
      <c r="K20" s="334" t="s">
        <v>79</v>
      </c>
      <c r="L20" s="295">
        <v>8</v>
      </c>
      <c r="M20" s="359">
        <v>11.63</v>
      </c>
      <c r="N20" s="295">
        <v>93.04</v>
      </c>
      <c r="O20" s="337"/>
      <c r="P20" s="338" t="e">
        <v>#VALUE!</v>
      </c>
      <c r="Q20" s="339" t="e">
        <f t="shared" si="4"/>
        <v>#VALUE!</v>
      </c>
      <c r="R20" s="294">
        <v>0</v>
      </c>
      <c r="S20" s="294">
        <v>9.8855000000000004</v>
      </c>
      <c r="T20" s="339">
        <f t="shared" si="5"/>
        <v>79.084000000000003</v>
      </c>
      <c r="U20" s="112"/>
      <c r="V20" s="334" t="s">
        <v>79</v>
      </c>
      <c r="W20" s="295">
        <v>8</v>
      </c>
      <c r="X20" s="294">
        <v>9.8855000000000004</v>
      </c>
      <c r="Y20" s="338">
        <f t="shared" si="0"/>
        <v>79.084000000000003</v>
      </c>
      <c r="Z20" s="18"/>
      <c r="AA20" s="346">
        <v>1</v>
      </c>
      <c r="AB20" s="347">
        <f t="shared" si="1"/>
        <v>79.084000000000003</v>
      </c>
      <c r="AC20" s="348">
        <v>1</v>
      </c>
      <c r="AD20" s="349">
        <f t="shared" si="2"/>
        <v>79.084000000000003</v>
      </c>
      <c r="AE20" s="350">
        <f t="shared" si="3"/>
        <v>0</v>
      </c>
    </row>
    <row r="21" spans="1:33" ht="30" x14ac:dyDescent="0.25">
      <c r="A21" s="15"/>
      <c r="B21" s="356" t="s">
        <v>34</v>
      </c>
      <c r="C21" s="361" t="s">
        <v>189</v>
      </c>
      <c r="D21" s="332" t="s">
        <v>25</v>
      </c>
      <c r="E21" s="333" t="s">
        <v>411</v>
      </c>
      <c r="F21" s="360"/>
      <c r="G21" s="360"/>
      <c r="H21" s="335">
        <v>6.2360000000000504</v>
      </c>
      <c r="I21" s="360"/>
      <c r="J21" s="336" t="s">
        <v>251</v>
      </c>
      <c r="K21" s="334" t="s">
        <v>79</v>
      </c>
      <c r="L21" s="295">
        <v>20</v>
      </c>
      <c r="M21" s="359">
        <v>25.87</v>
      </c>
      <c r="N21" s="295">
        <v>517.4</v>
      </c>
      <c r="O21" s="337"/>
      <c r="P21" s="338" t="e">
        <v>#VALUE!</v>
      </c>
      <c r="Q21" s="339" t="e">
        <f t="shared" si="4"/>
        <v>#VALUE!</v>
      </c>
      <c r="R21" s="294">
        <v>0</v>
      </c>
      <c r="S21" s="294">
        <v>21.9895</v>
      </c>
      <c r="T21" s="339">
        <f t="shared" si="5"/>
        <v>439.78999999999996</v>
      </c>
      <c r="U21" s="112"/>
      <c r="V21" s="334" t="s">
        <v>79</v>
      </c>
      <c r="W21" s="295">
        <v>20</v>
      </c>
      <c r="X21" s="294">
        <v>21.9895</v>
      </c>
      <c r="Y21" s="338">
        <f t="shared" si="0"/>
        <v>439.78999999999996</v>
      </c>
      <c r="Z21" s="18"/>
      <c r="AA21" s="346">
        <v>1</v>
      </c>
      <c r="AB21" s="347">
        <f t="shared" si="1"/>
        <v>439.78999999999996</v>
      </c>
      <c r="AC21" s="348">
        <v>1</v>
      </c>
      <c r="AD21" s="349">
        <f t="shared" si="2"/>
        <v>439.78999999999996</v>
      </c>
      <c r="AE21" s="350">
        <f t="shared" si="3"/>
        <v>0</v>
      </c>
    </row>
    <row r="22" spans="1:33" ht="30" x14ac:dyDescent="0.25">
      <c r="A22" s="15"/>
      <c r="B22" s="356" t="s">
        <v>34</v>
      </c>
      <c r="C22" s="361" t="s">
        <v>189</v>
      </c>
      <c r="D22" s="332" t="s">
        <v>25</v>
      </c>
      <c r="E22" s="333" t="s">
        <v>412</v>
      </c>
      <c r="F22" s="360"/>
      <c r="G22" s="360"/>
      <c r="H22" s="335">
        <v>6.2370000000000498</v>
      </c>
      <c r="I22" s="360"/>
      <c r="J22" s="336" t="s">
        <v>253</v>
      </c>
      <c r="K22" s="334" t="s">
        <v>104</v>
      </c>
      <c r="L22" s="295">
        <v>15</v>
      </c>
      <c r="M22" s="359">
        <v>6.28</v>
      </c>
      <c r="N22" s="295">
        <v>94.2</v>
      </c>
      <c r="O22" s="337"/>
      <c r="P22" s="338" t="e">
        <v>#VALUE!</v>
      </c>
      <c r="Q22" s="339" t="e">
        <f t="shared" si="4"/>
        <v>#VALUE!</v>
      </c>
      <c r="R22" s="294">
        <v>0</v>
      </c>
      <c r="S22" s="294">
        <v>5.3380000000000001</v>
      </c>
      <c r="T22" s="339">
        <f t="shared" si="5"/>
        <v>80.070000000000007</v>
      </c>
      <c r="U22" s="112"/>
      <c r="V22" s="334" t="s">
        <v>104</v>
      </c>
      <c r="W22" s="295">
        <v>15</v>
      </c>
      <c r="X22" s="294">
        <v>5.3380000000000001</v>
      </c>
      <c r="Y22" s="338">
        <f t="shared" si="0"/>
        <v>80.070000000000007</v>
      </c>
      <c r="Z22" s="18"/>
      <c r="AA22" s="346">
        <v>1</v>
      </c>
      <c r="AB22" s="347">
        <f t="shared" si="1"/>
        <v>80.070000000000007</v>
      </c>
      <c r="AC22" s="348">
        <v>1</v>
      </c>
      <c r="AD22" s="349">
        <f t="shared" si="2"/>
        <v>80.070000000000007</v>
      </c>
      <c r="AE22" s="350">
        <f t="shared" si="3"/>
        <v>0</v>
      </c>
    </row>
    <row r="23" spans="1:33" ht="45" x14ac:dyDescent="0.25">
      <c r="A23" s="15"/>
      <c r="B23" s="356" t="s">
        <v>34</v>
      </c>
      <c r="C23" s="361" t="s">
        <v>189</v>
      </c>
      <c r="D23" s="332" t="s">
        <v>25</v>
      </c>
      <c r="E23" s="333" t="s">
        <v>413</v>
      </c>
      <c r="F23" s="360"/>
      <c r="G23" s="360"/>
      <c r="H23" s="335">
        <v>6.2380000000000502</v>
      </c>
      <c r="I23" s="360"/>
      <c r="J23" s="336" t="s">
        <v>255</v>
      </c>
      <c r="K23" s="334" t="s">
        <v>139</v>
      </c>
      <c r="L23" s="295">
        <v>2</v>
      </c>
      <c r="M23" s="359">
        <v>20.71</v>
      </c>
      <c r="N23" s="295">
        <v>41.42</v>
      </c>
      <c r="O23" s="337"/>
      <c r="P23" s="338" t="e">
        <v>#VALUE!</v>
      </c>
      <c r="Q23" s="339" t="e">
        <f t="shared" si="4"/>
        <v>#VALUE!</v>
      </c>
      <c r="R23" s="294">
        <v>0</v>
      </c>
      <c r="S23" s="294">
        <v>17.6035</v>
      </c>
      <c r="T23" s="339">
        <f t="shared" si="5"/>
        <v>35.207000000000001</v>
      </c>
      <c r="U23" s="112"/>
      <c r="V23" s="334" t="s">
        <v>139</v>
      </c>
      <c r="W23" s="295">
        <v>2</v>
      </c>
      <c r="X23" s="294">
        <v>17.6035</v>
      </c>
      <c r="Y23" s="338">
        <f t="shared" si="0"/>
        <v>35.207000000000001</v>
      </c>
      <c r="Z23" s="18"/>
      <c r="AA23" s="346">
        <v>1</v>
      </c>
      <c r="AB23" s="347">
        <f t="shared" si="1"/>
        <v>35.207000000000001</v>
      </c>
      <c r="AC23" s="348">
        <v>1</v>
      </c>
      <c r="AD23" s="349">
        <f t="shared" si="2"/>
        <v>35.207000000000001</v>
      </c>
      <c r="AE23" s="350">
        <f t="shared" si="3"/>
        <v>0</v>
      </c>
    </row>
    <row r="24" spans="1:33" x14ac:dyDescent="0.25">
      <c r="A24" s="15"/>
      <c r="B24" s="356" t="s">
        <v>34</v>
      </c>
      <c r="C24" s="361" t="s">
        <v>72</v>
      </c>
      <c r="D24" s="332" t="s">
        <v>378</v>
      </c>
      <c r="E24" s="333"/>
      <c r="F24" s="360"/>
      <c r="G24" s="360"/>
      <c r="H24" s="335"/>
      <c r="I24" s="360"/>
      <c r="J24" s="336"/>
      <c r="K24" s="334"/>
      <c r="L24" s="295"/>
      <c r="M24" s="336"/>
      <c r="N24" s="295"/>
      <c r="O24" s="362"/>
      <c r="P24" s="336"/>
      <c r="Q24" s="293"/>
      <c r="R24" s="293"/>
      <c r="S24" s="293"/>
      <c r="T24" s="293"/>
      <c r="U24" s="112"/>
      <c r="V24" s="334"/>
      <c r="W24" s="295"/>
      <c r="X24" s="293"/>
      <c r="Y24" s="338">
        <f t="shared" si="0"/>
        <v>0</v>
      </c>
      <c r="Z24" s="18"/>
      <c r="AA24" s="346">
        <v>0</v>
      </c>
      <c r="AB24" s="347">
        <f t="shared" si="1"/>
        <v>0</v>
      </c>
      <c r="AC24" s="348">
        <v>0</v>
      </c>
      <c r="AD24" s="349">
        <f t="shared" si="2"/>
        <v>0</v>
      </c>
      <c r="AE24" s="350">
        <f t="shared" si="3"/>
        <v>0</v>
      </c>
    </row>
    <row r="25" spans="1:33" ht="45" x14ac:dyDescent="0.25">
      <c r="A25" s="15"/>
      <c r="B25" s="356" t="s">
        <v>34</v>
      </c>
      <c r="C25" s="361" t="s">
        <v>72</v>
      </c>
      <c r="D25" s="332" t="s">
        <v>25</v>
      </c>
      <c r="E25" s="333" t="s">
        <v>423</v>
      </c>
      <c r="F25" s="360"/>
      <c r="G25" s="360"/>
      <c r="H25" s="335">
        <v>3.67</v>
      </c>
      <c r="I25" s="360"/>
      <c r="J25" s="336" t="s">
        <v>113</v>
      </c>
      <c r="K25" s="334" t="s">
        <v>79</v>
      </c>
      <c r="L25" s="295">
        <v>6</v>
      </c>
      <c r="M25" s="359">
        <v>85.24</v>
      </c>
      <c r="N25" s="295">
        <v>511.44</v>
      </c>
      <c r="O25" s="362"/>
      <c r="P25" s="338" t="e">
        <v>#VALUE!</v>
      </c>
      <c r="Q25" s="339" t="e">
        <f>IF(J25="PROV SUM",N25,L25*P25)</f>
        <v>#VALUE!</v>
      </c>
      <c r="R25" s="294">
        <v>0</v>
      </c>
      <c r="S25" s="294">
        <v>68.191999999999993</v>
      </c>
      <c r="T25" s="339">
        <f>IF(J25="SC024",N25,IF(ISERROR(S25),"",IF(J25="PROV SUM",N25,L25*S25)))</f>
        <v>409.15199999999993</v>
      </c>
      <c r="U25" s="112"/>
      <c r="V25" s="334" t="s">
        <v>79</v>
      </c>
      <c r="W25" s="295">
        <v>6</v>
      </c>
      <c r="X25" s="294">
        <v>68.191999999999993</v>
      </c>
      <c r="Y25" s="338">
        <f t="shared" si="0"/>
        <v>409.15199999999993</v>
      </c>
      <c r="Z25" s="18"/>
      <c r="AA25" s="346">
        <v>1</v>
      </c>
      <c r="AB25" s="347">
        <f t="shared" si="1"/>
        <v>409.15199999999993</v>
      </c>
      <c r="AC25" s="348">
        <v>1</v>
      </c>
      <c r="AD25" s="349">
        <f t="shared" si="2"/>
        <v>409.15199999999993</v>
      </c>
      <c r="AE25" s="350">
        <f t="shared" si="3"/>
        <v>0</v>
      </c>
    </row>
    <row r="26" spans="1:33" ht="75" x14ac:dyDescent="0.25">
      <c r="A26" s="15"/>
      <c r="B26" s="356" t="s">
        <v>34</v>
      </c>
      <c r="C26" s="361" t="s">
        <v>72</v>
      </c>
      <c r="D26" s="332" t="s">
        <v>25</v>
      </c>
      <c r="E26" s="333" t="s">
        <v>118</v>
      </c>
      <c r="F26" s="360"/>
      <c r="G26" s="360"/>
      <c r="H26" s="335">
        <v>3.74000000000001</v>
      </c>
      <c r="I26" s="360"/>
      <c r="J26" s="336" t="s">
        <v>119</v>
      </c>
      <c r="K26" s="334" t="s">
        <v>79</v>
      </c>
      <c r="L26" s="295">
        <v>30</v>
      </c>
      <c r="M26" s="359">
        <v>30.56</v>
      </c>
      <c r="N26" s="295">
        <v>916.8</v>
      </c>
      <c r="O26" s="362"/>
      <c r="P26" s="338" t="e">
        <v>#VALUE!</v>
      </c>
      <c r="Q26" s="339" t="e">
        <f>IF(J26="PROV SUM",N26,L26*P26)</f>
        <v>#VALUE!</v>
      </c>
      <c r="R26" s="294">
        <v>0</v>
      </c>
      <c r="S26" s="294">
        <v>24.448</v>
      </c>
      <c r="T26" s="339">
        <f>IF(J26="SC024",N26,IF(ISERROR(S26),"",IF(J26="PROV SUM",N26,L26*S26)))</f>
        <v>733.44</v>
      </c>
      <c r="U26" s="112"/>
      <c r="V26" s="334" t="s">
        <v>79</v>
      </c>
      <c r="W26" s="295">
        <v>30</v>
      </c>
      <c r="X26" s="294">
        <v>24.448</v>
      </c>
      <c r="Y26" s="338">
        <f t="shared" si="0"/>
        <v>733.44</v>
      </c>
      <c r="Z26" s="18"/>
      <c r="AA26" s="346">
        <v>1</v>
      </c>
      <c r="AB26" s="347">
        <f t="shared" si="1"/>
        <v>733.44</v>
      </c>
      <c r="AC26" s="348">
        <v>1</v>
      </c>
      <c r="AD26" s="349">
        <f t="shared" si="2"/>
        <v>733.44</v>
      </c>
      <c r="AE26" s="350">
        <f t="shared" si="3"/>
        <v>0</v>
      </c>
    </row>
    <row r="27" spans="1:33" ht="120" x14ac:dyDescent="0.25">
      <c r="A27" s="15"/>
      <c r="B27" s="356" t="s">
        <v>34</v>
      </c>
      <c r="C27" s="361" t="s">
        <v>72</v>
      </c>
      <c r="D27" s="332" t="s">
        <v>25</v>
      </c>
      <c r="E27" s="333" t="s">
        <v>105</v>
      </c>
      <c r="F27" s="360"/>
      <c r="G27" s="360"/>
      <c r="H27" s="335">
        <v>3.1799999999999899</v>
      </c>
      <c r="I27" s="360"/>
      <c r="J27" s="336" t="s">
        <v>106</v>
      </c>
      <c r="K27" s="334" t="s">
        <v>79</v>
      </c>
      <c r="L27" s="295">
        <v>6</v>
      </c>
      <c r="M27" s="359">
        <v>10.17</v>
      </c>
      <c r="N27" s="295">
        <v>61.02</v>
      </c>
      <c r="O27" s="362"/>
      <c r="P27" s="338" t="e">
        <v>#VALUE!</v>
      </c>
      <c r="Q27" s="339" t="e">
        <f>IF(J27="PROV SUM",N27,L27*P27)</f>
        <v>#VALUE!</v>
      </c>
      <c r="R27" s="294">
        <v>0</v>
      </c>
      <c r="S27" s="294">
        <v>8.136000000000001</v>
      </c>
      <c r="T27" s="339">
        <f>IF(J27="SC024",N27,IF(ISERROR(S27),"",IF(J27="PROV SUM",N27,L27*S27)))</f>
        <v>48.816000000000003</v>
      </c>
      <c r="U27" s="112"/>
      <c r="V27" s="334" t="s">
        <v>79</v>
      </c>
      <c r="W27" s="295">
        <v>6</v>
      </c>
      <c r="X27" s="294">
        <v>8.136000000000001</v>
      </c>
      <c r="Y27" s="338">
        <f t="shared" si="0"/>
        <v>48.816000000000003</v>
      </c>
      <c r="Z27" s="18"/>
      <c r="AA27" s="346">
        <v>1</v>
      </c>
      <c r="AB27" s="347">
        <f t="shared" si="1"/>
        <v>48.816000000000003</v>
      </c>
      <c r="AC27" s="348">
        <v>1</v>
      </c>
      <c r="AD27" s="349">
        <f t="shared" si="2"/>
        <v>48.816000000000003</v>
      </c>
      <c r="AE27" s="350">
        <f t="shared" si="3"/>
        <v>0</v>
      </c>
      <c r="AG27" s="726">
        <v>48.82</v>
      </c>
    </row>
    <row r="28" spans="1:33" ht="30" x14ac:dyDescent="0.25">
      <c r="A28" s="15"/>
      <c r="B28" s="356" t="s">
        <v>34</v>
      </c>
      <c r="C28" s="361" t="s">
        <v>72</v>
      </c>
      <c r="D28" s="332" t="s">
        <v>25</v>
      </c>
      <c r="E28" s="333" t="s">
        <v>122</v>
      </c>
      <c r="F28" s="360"/>
      <c r="G28" s="360"/>
      <c r="H28" s="335">
        <v>3.1889999999999898</v>
      </c>
      <c r="I28" s="360"/>
      <c r="J28" s="336" t="s">
        <v>123</v>
      </c>
      <c r="K28" s="334" t="s">
        <v>104</v>
      </c>
      <c r="L28" s="295">
        <v>10</v>
      </c>
      <c r="M28" s="359">
        <v>5.58</v>
      </c>
      <c r="N28" s="295">
        <v>55.8</v>
      </c>
      <c r="O28" s="362"/>
      <c r="P28" s="338" t="e">
        <v>#VALUE!</v>
      </c>
      <c r="Q28" s="339" t="e">
        <f>IF(J28="PROV SUM",N28,L28*P28)</f>
        <v>#VALUE!</v>
      </c>
      <c r="R28" s="294">
        <v>0</v>
      </c>
      <c r="S28" s="294">
        <v>4.4640000000000004</v>
      </c>
      <c r="T28" s="339">
        <f>IF(J28="SC024",N28,IF(ISERROR(S28),"",IF(J28="PROV SUM",N28,L28*S28)))</f>
        <v>44.64</v>
      </c>
      <c r="U28" s="112"/>
      <c r="V28" s="334" t="s">
        <v>104</v>
      </c>
      <c r="W28" s="295">
        <v>10</v>
      </c>
      <c r="X28" s="294">
        <v>4.4640000000000004</v>
      </c>
      <c r="Y28" s="338">
        <f t="shared" si="0"/>
        <v>44.64</v>
      </c>
      <c r="Z28" s="18"/>
      <c r="AA28" s="346">
        <v>1</v>
      </c>
      <c r="AB28" s="347">
        <f t="shared" si="1"/>
        <v>44.64</v>
      </c>
      <c r="AC28" s="348">
        <v>0</v>
      </c>
      <c r="AD28" s="349">
        <f t="shared" si="2"/>
        <v>0</v>
      </c>
      <c r="AE28" s="350">
        <f t="shared" si="3"/>
        <v>44.64</v>
      </c>
      <c r="AF28" s="668" t="s">
        <v>823</v>
      </c>
    </row>
    <row r="29" spans="1:33" x14ac:dyDescent="0.25">
      <c r="A29" s="15"/>
      <c r="B29" s="356" t="s">
        <v>34</v>
      </c>
      <c r="C29" s="361" t="s">
        <v>164</v>
      </c>
      <c r="D29" s="332" t="s">
        <v>378</v>
      </c>
      <c r="E29" s="333"/>
      <c r="F29" s="360"/>
      <c r="G29" s="360"/>
      <c r="H29" s="335"/>
      <c r="I29" s="360"/>
      <c r="J29" s="336"/>
      <c r="K29" s="334"/>
      <c r="L29" s="295"/>
      <c r="M29" s="336"/>
      <c r="N29" s="295"/>
      <c r="O29" s="362"/>
      <c r="P29" s="336"/>
      <c r="Q29" s="293"/>
      <c r="R29" s="293"/>
      <c r="S29" s="293"/>
      <c r="T29" s="293"/>
      <c r="U29" s="112"/>
      <c r="V29" s="334"/>
      <c r="W29" s="295"/>
      <c r="X29" s="293"/>
      <c r="Y29" s="338">
        <f t="shared" si="0"/>
        <v>0</v>
      </c>
      <c r="Z29" s="18"/>
      <c r="AA29" s="346">
        <v>0</v>
      </c>
      <c r="AB29" s="347">
        <f t="shared" si="1"/>
        <v>0</v>
      </c>
      <c r="AC29" s="348">
        <v>0</v>
      </c>
      <c r="AD29" s="349">
        <f t="shared" si="2"/>
        <v>0</v>
      </c>
      <c r="AE29" s="350">
        <f t="shared" si="3"/>
        <v>0</v>
      </c>
    </row>
    <row r="30" spans="1:33" ht="90" x14ac:dyDescent="0.25">
      <c r="A30" s="15"/>
      <c r="B30" s="356" t="s">
        <v>34</v>
      </c>
      <c r="C30" s="361" t="s">
        <v>164</v>
      </c>
      <c r="D30" s="332" t="s">
        <v>25</v>
      </c>
      <c r="E30" s="333" t="s">
        <v>169</v>
      </c>
      <c r="F30" s="360"/>
      <c r="G30" s="360"/>
      <c r="H30" s="335">
        <v>4.8899999999999801</v>
      </c>
      <c r="I30" s="360"/>
      <c r="J30" s="336" t="s">
        <v>170</v>
      </c>
      <c r="K30" s="334" t="s">
        <v>75</v>
      </c>
      <c r="L30" s="295">
        <v>1</v>
      </c>
      <c r="M30" s="359">
        <v>29.05</v>
      </c>
      <c r="N30" s="295">
        <v>29.05</v>
      </c>
      <c r="O30" s="362"/>
      <c r="P30" s="338" t="e">
        <v>#VALUE!</v>
      </c>
      <c r="Q30" s="339" t="e">
        <f>IF(J30="PROV SUM",N30,L30*P30)</f>
        <v>#VALUE!</v>
      </c>
      <c r="R30" s="294">
        <v>0</v>
      </c>
      <c r="S30" s="294">
        <v>25.752824999999998</v>
      </c>
      <c r="T30" s="339">
        <f>IF(J30="SC024",N30,IF(ISERROR(S30),"",IF(J30="PROV SUM",N30,L30*S30)))</f>
        <v>25.752824999999998</v>
      </c>
      <c r="U30" s="112"/>
      <c r="V30" s="334" t="s">
        <v>75</v>
      </c>
      <c r="W30" s="295">
        <v>1</v>
      </c>
      <c r="X30" s="294">
        <v>25.752824999999998</v>
      </c>
      <c r="Y30" s="338">
        <f t="shared" si="0"/>
        <v>25.752824999999998</v>
      </c>
      <c r="Z30" s="18"/>
      <c r="AA30" s="346">
        <v>1</v>
      </c>
      <c r="AB30" s="347">
        <f t="shared" si="1"/>
        <v>25.752824999999998</v>
      </c>
      <c r="AC30" s="348">
        <v>1</v>
      </c>
      <c r="AD30" s="349">
        <f t="shared" si="2"/>
        <v>25.752824999999998</v>
      </c>
      <c r="AE30" s="350">
        <f t="shared" si="3"/>
        <v>0</v>
      </c>
    </row>
    <row r="31" spans="1:33" ht="90" x14ac:dyDescent="0.25">
      <c r="A31" s="15"/>
      <c r="B31" s="356" t="s">
        <v>34</v>
      </c>
      <c r="C31" s="361" t="s">
        <v>164</v>
      </c>
      <c r="D31" s="332" t="s">
        <v>25</v>
      </c>
      <c r="E31" s="333" t="s">
        <v>173</v>
      </c>
      <c r="F31" s="360"/>
      <c r="G31" s="360"/>
      <c r="H31" s="335">
        <v>4.9099999999999797</v>
      </c>
      <c r="I31" s="360"/>
      <c r="J31" s="336" t="s">
        <v>174</v>
      </c>
      <c r="K31" s="334" t="s">
        <v>75</v>
      </c>
      <c r="L31" s="295">
        <v>8</v>
      </c>
      <c r="M31" s="359">
        <v>98.99</v>
      </c>
      <c r="N31" s="295">
        <v>791.92</v>
      </c>
      <c r="O31" s="362"/>
      <c r="P31" s="338" t="e">
        <v>#VALUE!</v>
      </c>
      <c r="Q31" s="339" t="e">
        <f>IF(J31="PROV SUM",N31,L31*P31)</f>
        <v>#VALUE!</v>
      </c>
      <c r="R31" s="294">
        <v>0</v>
      </c>
      <c r="S31" s="294">
        <v>87.754634999999993</v>
      </c>
      <c r="T31" s="339">
        <f>IF(J31="SC024",N31,IF(ISERROR(S31),"",IF(J31="PROV SUM",N31,L31*S31)))</f>
        <v>702.03707999999995</v>
      </c>
      <c r="U31" s="112"/>
      <c r="V31" s="334" t="s">
        <v>75</v>
      </c>
      <c r="W31" s="295">
        <v>8</v>
      </c>
      <c r="X31" s="294">
        <v>87.754634999999993</v>
      </c>
      <c r="Y31" s="338">
        <f t="shared" si="0"/>
        <v>702.03707999999995</v>
      </c>
      <c r="Z31" s="18"/>
      <c r="AA31" s="346">
        <v>1</v>
      </c>
      <c r="AB31" s="347">
        <f t="shared" si="1"/>
        <v>702.03707999999995</v>
      </c>
      <c r="AC31" s="348">
        <v>1</v>
      </c>
      <c r="AD31" s="349">
        <f t="shared" si="2"/>
        <v>702.03707999999995</v>
      </c>
      <c r="AE31" s="350">
        <f t="shared" si="3"/>
        <v>0</v>
      </c>
    </row>
    <row r="32" spans="1:33" x14ac:dyDescent="0.25">
      <c r="A32" s="15"/>
      <c r="B32" s="356" t="s">
        <v>34</v>
      </c>
      <c r="C32" s="361" t="s">
        <v>24</v>
      </c>
      <c r="D32" s="332" t="s">
        <v>378</v>
      </c>
      <c r="E32" s="333"/>
      <c r="F32" s="360"/>
      <c r="G32" s="360"/>
      <c r="H32" s="335"/>
      <c r="I32" s="360"/>
      <c r="J32" s="336"/>
      <c r="K32" s="334"/>
      <c r="L32" s="295"/>
      <c r="M32" s="336"/>
      <c r="N32" s="295"/>
      <c r="O32" s="362"/>
      <c r="P32" s="336"/>
      <c r="Q32" s="293"/>
      <c r="R32" s="293"/>
      <c r="S32" s="293"/>
      <c r="T32" s="293"/>
      <c r="U32" s="112"/>
      <c r="V32" s="334"/>
      <c r="W32" s="295"/>
      <c r="X32" s="293"/>
      <c r="Y32" s="338">
        <f t="shared" si="0"/>
        <v>0</v>
      </c>
      <c r="Z32" s="18"/>
      <c r="AA32" s="346">
        <v>0</v>
      </c>
      <c r="AB32" s="347">
        <f t="shared" si="1"/>
        <v>0</v>
      </c>
      <c r="AC32" s="348">
        <v>0</v>
      </c>
      <c r="AD32" s="349">
        <f t="shared" si="2"/>
        <v>0</v>
      </c>
      <c r="AE32" s="350">
        <f t="shared" si="3"/>
        <v>0</v>
      </c>
      <c r="AG32" s="723">
        <f>SUM(AG33:AG36)</f>
        <v>3045.04</v>
      </c>
    </row>
    <row r="33" spans="1:33" ht="120" x14ac:dyDescent="0.25">
      <c r="A33" s="21"/>
      <c r="B33" s="331" t="s">
        <v>34</v>
      </c>
      <c r="C33" s="331" t="s">
        <v>24</v>
      </c>
      <c r="D33" s="332" t="s">
        <v>25</v>
      </c>
      <c r="E33" s="333" t="s">
        <v>26</v>
      </c>
      <c r="F33" s="334"/>
      <c r="G33" s="334"/>
      <c r="H33" s="335">
        <v>2.1</v>
      </c>
      <c r="I33" s="334"/>
      <c r="J33" s="336" t="s">
        <v>27</v>
      </c>
      <c r="K33" s="334" t="s">
        <v>28</v>
      </c>
      <c r="L33" s="295">
        <v>140</v>
      </c>
      <c r="M33" s="124">
        <v>12.92</v>
      </c>
      <c r="N33" s="125">
        <v>1808.8</v>
      </c>
      <c r="O33" s="337"/>
      <c r="P33" s="338" t="e">
        <v>#VALUE!</v>
      </c>
      <c r="Q33" s="339" t="e">
        <f>IF(J33="PROV SUM",N33,L33*P33)</f>
        <v>#VALUE!</v>
      </c>
      <c r="R33" s="294">
        <v>0</v>
      </c>
      <c r="S33" s="294">
        <v>16.4084</v>
      </c>
      <c r="T33" s="339">
        <f>IF(J33="SC024",N33,IF(ISERROR(S33),"",IF(J33="PROV SUM",N33,L33*S33)))</f>
        <v>2297.1759999999999</v>
      </c>
      <c r="U33" s="112"/>
      <c r="V33" s="334" t="s">
        <v>28</v>
      </c>
      <c r="W33" s="295">
        <v>254</v>
      </c>
      <c r="X33" s="294">
        <v>16.4084</v>
      </c>
      <c r="Y33" s="338">
        <f t="shared" si="0"/>
        <v>4167.7336000000005</v>
      </c>
      <c r="Z33" s="18"/>
      <c r="AA33" s="346">
        <v>1</v>
      </c>
      <c r="AB33" s="347">
        <f>Y33*AA33</f>
        <v>4167.7336000000005</v>
      </c>
      <c r="AC33" s="348">
        <v>1</v>
      </c>
      <c r="AD33" s="349">
        <f t="shared" si="2"/>
        <v>4167.7336000000005</v>
      </c>
      <c r="AE33" s="350">
        <f t="shared" si="3"/>
        <v>0</v>
      </c>
      <c r="AG33" s="671">
        <v>2558.9899999999998</v>
      </c>
    </row>
    <row r="34" spans="1:33" x14ac:dyDescent="0.25">
      <c r="A34" s="21"/>
      <c r="B34" s="331" t="s">
        <v>34</v>
      </c>
      <c r="C34" s="331" t="s">
        <v>24</v>
      </c>
      <c r="D34" s="332" t="s">
        <v>25</v>
      </c>
      <c r="E34" s="333" t="s">
        <v>32</v>
      </c>
      <c r="F34" s="334"/>
      <c r="G34" s="334"/>
      <c r="H34" s="335">
        <v>2.6</v>
      </c>
      <c r="I34" s="334"/>
      <c r="J34" s="336" t="s">
        <v>33</v>
      </c>
      <c r="K34" s="334" t="s">
        <v>31</v>
      </c>
      <c r="L34" s="295">
        <v>1</v>
      </c>
      <c r="M34" s="124">
        <v>50</v>
      </c>
      <c r="N34" s="125">
        <v>50</v>
      </c>
      <c r="O34" s="337"/>
      <c r="P34" s="338" t="e">
        <v>#VALUE!</v>
      </c>
      <c r="Q34" s="339" t="e">
        <f>IF(J34="PROV SUM",N34,L34*P34)</f>
        <v>#VALUE!</v>
      </c>
      <c r="R34" s="294">
        <v>0</v>
      </c>
      <c r="S34" s="294">
        <v>63.5</v>
      </c>
      <c r="T34" s="339">
        <f>IF(J34="SC024",N34,IF(ISERROR(S34),"",IF(J34="PROV SUM",N34,L34*S34)))</f>
        <v>63.5</v>
      </c>
      <c r="U34" s="112"/>
      <c r="V34" s="334" t="s">
        <v>31</v>
      </c>
      <c r="W34" s="295">
        <v>1</v>
      </c>
      <c r="X34" s="294">
        <v>63.5</v>
      </c>
      <c r="Y34" s="338">
        <f t="shared" si="0"/>
        <v>63.5</v>
      </c>
      <c r="Z34" s="18"/>
      <c r="AA34" s="346">
        <v>1</v>
      </c>
      <c r="AB34" s="347">
        <f t="shared" si="1"/>
        <v>63.5</v>
      </c>
      <c r="AC34" s="348">
        <v>1</v>
      </c>
      <c r="AD34" s="349">
        <f t="shared" si="2"/>
        <v>63.5</v>
      </c>
      <c r="AE34" s="350">
        <f t="shared" si="3"/>
        <v>0</v>
      </c>
      <c r="AG34" s="669">
        <v>19.05</v>
      </c>
    </row>
    <row r="35" spans="1:33" x14ac:dyDescent="0.25">
      <c r="A35" s="21"/>
      <c r="B35" s="331" t="s">
        <v>34</v>
      </c>
      <c r="C35" s="331" t="s">
        <v>24</v>
      </c>
      <c r="D35" s="332" t="s">
        <v>25</v>
      </c>
      <c r="E35" s="333" t="s">
        <v>35</v>
      </c>
      <c r="F35" s="334"/>
      <c r="G35" s="334"/>
      <c r="H35" s="335">
        <v>2.7</v>
      </c>
      <c r="I35" s="334"/>
      <c r="J35" s="336" t="s">
        <v>36</v>
      </c>
      <c r="K35" s="334" t="s">
        <v>31</v>
      </c>
      <c r="L35" s="295">
        <v>1</v>
      </c>
      <c r="M35" s="124">
        <v>383.72</v>
      </c>
      <c r="N35" s="125">
        <v>383.72</v>
      </c>
      <c r="O35" s="337"/>
      <c r="P35" s="338" t="e">
        <v>#VALUE!</v>
      </c>
      <c r="Q35" s="339" t="e">
        <f>IF(J35="PROV SUM",N35,L35*P35)</f>
        <v>#VALUE!</v>
      </c>
      <c r="R35" s="294">
        <v>0</v>
      </c>
      <c r="S35" s="294">
        <v>487.32440000000003</v>
      </c>
      <c r="T35" s="339">
        <f>IF(J35="SC024",N35,IF(ISERROR(S35),"",IF(J35="PROV SUM",N35,L35*S35)))</f>
        <v>487.32440000000003</v>
      </c>
      <c r="U35" s="112"/>
      <c r="V35" s="334" t="s">
        <v>31</v>
      </c>
      <c r="W35" s="295">
        <v>1</v>
      </c>
      <c r="X35" s="294">
        <v>487.32440000000003</v>
      </c>
      <c r="Y35" s="338">
        <f t="shared" si="0"/>
        <v>487.32440000000003</v>
      </c>
      <c r="Z35" s="18"/>
      <c r="AA35" s="346">
        <v>1</v>
      </c>
      <c r="AB35" s="347">
        <f t="shared" si="1"/>
        <v>487.32440000000003</v>
      </c>
      <c r="AC35" s="348">
        <v>1</v>
      </c>
      <c r="AD35" s="349">
        <f t="shared" si="2"/>
        <v>487.32440000000003</v>
      </c>
      <c r="AE35" s="350">
        <f t="shared" si="3"/>
        <v>0</v>
      </c>
      <c r="AG35" s="669">
        <v>146.19999999999999</v>
      </c>
    </row>
    <row r="36" spans="1:33" x14ac:dyDescent="0.25">
      <c r="A36" s="21"/>
      <c r="B36" s="331" t="s">
        <v>34</v>
      </c>
      <c r="C36" s="331" t="s">
        <v>24</v>
      </c>
      <c r="D36" s="332" t="s">
        <v>25</v>
      </c>
      <c r="E36" s="333" t="s">
        <v>43</v>
      </c>
      <c r="F36" s="334"/>
      <c r="G36" s="334"/>
      <c r="H36" s="335">
        <v>2.17</v>
      </c>
      <c r="I36" s="334"/>
      <c r="J36" s="336" t="s">
        <v>44</v>
      </c>
      <c r="K36" s="334" t="s">
        <v>31</v>
      </c>
      <c r="L36" s="295">
        <v>1</v>
      </c>
      <c r="M36" s="124">
        <v>842</v>
      </c>
      <c r="N36" s="125">
        <v>842</v>
      </c>
      <c r="O36" s="337"/>
      <c r="P36" s="338" t="e">
        <v>#VALUE!</v>
      </c>
      <c r="Q36" s="339" t="e">
        <f>IF(J36="PROV SUM",N36,L36*P36)</f>
        <v>#VALUE!</v>
      </c>
      <c r="R36" s="294">
        <v>0</v>
      </c>
      <c r="S36" s="294">
        <v>1069.3399999999999</v>
      </c>
      <c r="T36" s="339">
        <f>IF(J36="SC024",N36,IF(ISERROR(S36),"",IF(J36="PROV SUM",N36,L36*S36)))</f>
        <v>1069.3399999999999</v>
      </c>
      <c r="U36" s="112"/>
      <c r="V36" s="334" t="s">
        <v>31</v>
      </c>
      <c r="W36" s="295">
        <v>1</v>
      </c>
      <c r="X36" s="294">
        <v>1069.3399999999999</v>
      </c>
      <c r="Y36" s="338">
        <f t="shared" si="0"/>
        <v>1069.3399999999999</v>
      </c>
      <c r="Z36" s="18"/>
      <c r="AA36" s="346">
        <v>1</v>
      </c>
      <c r="AB36" s="347">
        <f t="shared" si="1"/>
        <v>1069.3399999999999</v>
      </c>
      <c r="AC36" s="348">
        <v>1</v>
      </c>
      <c r="AD36" s="349">
        <f t="shared" si="2"/>
        <v>1069.3399999999999</v>
      </c>
      <c r="AE36" s="350">
        <f t="shared" si="3"/>
        <v>0</v>
      </c>
      <c r="AG36" s="669">
        <v>320.8</v>
      </c>
    </row>
    <row r="37" spans="1:33" x14ac:dyDescent="0.25">
      <c r="A37" s="21"/>
      <c r="B37" s="331" t="s">
        <v>34</v>
      </c>
      <c r="C37" s="331" t="s">
        <v>24</v>
      </c>
      <c r="D37" s="332" t="s">
        <v>25</v>
      </c>
      <c r="E37" s="333" t="s">
        <v>41</v>
      </c>
      <c r="F37" s="334"/>
      <c r="G37" s="334"/>
      <c r="H37" s="335"/>
      <c r="I37" s="334"/>
      <c r="J37" s="336"/>
      <c r="K37" s="334"/>
      <c r="L37" s="295"/>
      <c r="M37" s="124"/>
      <c r="N37" s="125"/>
      <c r="O37" s="337"/>
      <c r="P37" s="338"/>
      <c r="Q37" s="339"/>
      <c r="R37" s="294"/>
      <c r="S37" s="294"/>
      <c r="T37" s="339"/>
      <c r="U37" s="112"/>
      <c r="V37" s="334" t="s">
        <v>311</v>
      </c>
      <c r="W37" s="295">
        <v>1</v>
      </c>
      <c r="X37" s="294">
        <v>482.346</v>
      </c>
      <c r="Y37" s="338">
        <f t="shared" ref="Y37:Y38" si="6">W37*X37</f>
        <v>482.346</v>
      </c>
      <c r="Z37" s="18"/>
      <c r="AA37" s="346">
        <v>1</v>
      </c>
      <c r="AB37" s="347">
        <f t="shared" ref="AB37:AB38" si="7">Y37*AA37</f>
        <v>482.346</v>
      </c>
      <c r="AC37" s="348">
        <v>0</v>
      </c>
      <c r="AD37" s="349">
        <f t="shared" ref="AD37:AD38" si="8">Y37*AC37</f>
        <v>0</v>
      </c>
      <c r="AE37" s="350">
        <f t="shared" ref="AE37:AE38" si="9">AB37-AD37</f>
        <v>482.346</v>
      </c>
      <c r="AF37" s="668" t="s">
        <v>824</v>
      </c>
    </row>
    <row r="38" spans="1:33" ht="30" x14ac:dyDescent="0.25">
      <c r="A38" s="21"/>
      <c r="B38" s="331" t="s">
        <v>34</v>
      </c>
      <c r="C38" s="331" t="s">
        <v>24</v>
      </c>
      <c r="D38" s="332" t="s">
        <v>25</v>
      </c>
      <c r="E38" s="333" t="s">
        <v>50</v>
      </c>
      <c r="F38" s="334"/>
      <c r="G38" s="334"/>
      <c r="H38" s="335"/>
      <c r="I38" s="334"/>
      <c r="J38" s="336"/>
      <c r="K38" s="334"/>
      <c r="L38" s="295"/>
      <c r="M38" s="124"/>
      <c r="N38" s="125"/>
      <c r="O38" s="337"/>
      <c r="P38" s="338"/>
      <c r="Q38" s="339"/>
      <c r="R38" s="294"/>
      <c r="S38" s="294"/>
      <c r="T38" s="339"/>
      <c r="U38" s="112"/>
      <c r="V38" s="334" t="s">
        <v>787</v>
      </c>
      <c r="W38" s="295">
        <v>12</v>
      </c>
      <c r="X38" s="294">
        <v>40.322499999999998</v>
      </c>
      <c r="Y38" s="338">
        <f t="shared" si="6"/>
        <v>483.87</v>
      </c>
      <c r="Z38" s="18"/>
      <c r="AA38" s="346">
        <v>1</v>
      </c>
      <c r="AB38" s="347">
        <f t="shared" si="7"/>
        <v>483.87</v>
      </c>
      <c r="AC38" s="348">
        <v>0</v>
      </c>
      <c r="AD38" s="349">
        <f t="shared" si="8"/>
        <v>0</v>
      </c>
      <c r="AE38" s="350">
        <f t="shared" si="9"/>
        <v>483.87</v>
      </c>
      <c r="AF38" s="668" t="s">
        <v>825</v>
      </c>
    </row>
    <row r="39" spans="1:33" ht="60" x14ac:dyDescent="0.25">
      <c r="A39" s="21"/>
      <c r="B39" s="331" t="s">
        <v>34</v>
      </c>
      <c r="C39" s="331" t="s">
        <v>24</v>
      </c>
      <c r="D39" s="332" t="s">
        <v>25</v>
      </c>
      <c r="E39" s="333" t="s">
        <v>382</v>
      </c>
      <c r="F39" s="334"/>
      <c r="G39" s="334"/>
      <c r="H39" s="335"/>
      <c r="I39" s="334"/>
      <c r="J39" s="336" t="s">
        <v>383</v>
      </c>
      <c r="K39" s="334" t="s">
        <v>31</v>
      </c>
      <c r="L39" s="295"/>
      <c r="M39" s="124">
        <v>4.8300000000000003E-2</v>
      </c>
      <c r="N39" s="125">
        <v>0</v>
      </c>
      <c r="O39" s="337"/>
      <c r="P39" s="338" t="e">
        <v>#VALUE!</v>
      </c>
      <c r="Q39" s="339" t="e">
        <f>IF(J39="PROV SUM",N39,L39*P39)</f>
        <v>#VALUE!</v>
      </c>
      <c r="R39" s="294" t="e">
        <v>#N/A</v>
      </c>
      <c r="S39" s="294" t="e">
        <v>#N/A</v>
      </c>
      <c r="T39" s="339">
        <f>IF(J39="SC024",N39,IF(ISERROR(S39),"",IF(J39="PROV SUM",N39,L39*S39)))</f>
        <v>0</v>
      </c>
      <c r="U39" s="112"/>
      <c r="V39" s="334" t="s">
        <v>31</v>
      </c>
      <c r="W39" s="295">
        <v>1.7</v>
      </c>
      <c r="X39" s="294">
        <f>SUM(Y33:Y35)*0.483</f>
        <v>2279.0635140000004</v>
      </c>
      <c r="Y39" s="338">
        <f>W39*X39</f>
        <v>3874.4079738000005</v>
      </c>
      <c r="Z39" s="18"/>
      <c r="AA39" s="346">
        <v>1</v>
      </c>
      <c r="AB39" s="347">
        <f t="shared" si="1"/>
        <v>3874.4079738000005</v>
      </c>
      <c r="AC39" s="348">
        <v>0</v>
      </c>
      <c r="AD39" s="349">
        <f t="shared" si="2"/>
        <v>0</v>
      </c>
      <c r="AE39" s="350">
        <f t="shared" si="3"/>
        <v>3874.4079738000005</v>
      </c>
      <c r="AF39" s="672" t="s">
        <v>821</v>
      </c>
    </row>
    <row r="40" spans="1:33" x14ac:dyDescent="0.25">
      <c r="A40" s="21"/>
      <c r="B40" s="330" t="s">
        <v>34</v>
      </c>
      <c r="C40" s="331" t="s">
        <v>312</v>
      </c>
      <c r="D40" s="332" t="s">
        <v>378</v>
      </c>
      <c r="E40" s="333"/>
      <c r="F40" s="334"/>
      <c r="G40" s="334"/>
      <c r="H40" s="335"/>
      <c r="I40" s="334"/>
      <c r="J40" s="336"/>
      <c r="K40" s="334"/>
      <c r="L40" s="295"/>
      <c r="M40" s="336"/>
      <c r="N40" s="125"/>
      <c r="O40" s="337"/>
      <c r="P40" s="357"/>
      <c r="Q40" s="358"/>
      <c r="R40" s="358"/>
      <c r="S40" s="358"/>
      <c r="T40" s="358"/>
      <c r="U40" s="112"/>
      <c r="V40" s="334"/>
      <c r="W40" s="295"/>
      <c r="X40" s="358"/>
      <c r="Y40" s="338">
        <f t="shared" si="0"/>
        <v>0</v>
      </c>
      <c r="Z40" s="18"/>
      <c r="AA40" s="346">
        <v>0</v>
      </c>
      <c r="AB40" s="347">
        <f t="shared" si="1"/>
        <v>0</v>
      </c>
      <c r="AC40" s="348">
        <v>0</v>
      </c>
      <c r="AD40" s="349">
        <f t="shared" si="2"/>
        <v>0</v>
      </c>
      <c r="AE40" s="350">
        <f t="shared" si="3"/>
        <v>0</v>
      </c>
    </row>
    <row r="41" spans="1:33" ht="105" x14ac:dyDescent="0.25">
      <c r="A41" s="21"/>
      <c r="B41" s="330" t="s">
        <v>34</v>
      </c>
      <c r="C41" s="331" t="s">
        <v>312</v>
      </c>
      <c r="D41" s="332" t="s">
        <v>25</v>
      </c>
      <c r="E41" s="333" t="s">
        <v>321</v>
      </c>
      <c r="F41" s="334"/>
      <c r="G41" s="334"/>
      <c r="H41" s="335">
        <v>7.1630000000000198</v>
      </c>
      <c r="I41" s="334"/>
      <c r="J41" s="336" t="s">
        <v>322</v>
      </c>
      <c r="K41" s="334" t="s">
        <v>75</v>
      </c>
      <c r="L41" s="295">
        <v>1</v>
      </c>
      <c r="M41" s="359">
        <v>259.88</v>
      </c>
      <c r="N41" s="125">
        <v>259.88</v>
      </c>
      <c r="O41" s="337"/>
      <c r="P41" s="338" t="e">
        <v>#VALUE!</v>
      </c>
      <c r="Q41" s="339" t="e">
        <f>IF(J41="PROV SUM",N41,L41*P41)</f>
        <v>#VALUE!</v>
      </c>
      <c r="R41" s="294">
        <v>0</v>
      </c>
      <c r="S41" s="294">
        <v>213.36147999999997</v>
      </c>
      <c r="T41" s="339">
        <f>IF(J41="SC024",N41,IF(ISERROR(S41),"",IF(J41="PROV SUM",N41,L41*S41)))</f>
        <v>213.36147999999997</v>
      </c>
      <c r="U41" s="112"/>
      <c r="V41" s="334" t="s">
        <v>75</v>
      </c>
      <c r="W41" s="295">
        <v>1</v>
      </c>
      <c r="X41" s="294">
        <v>213.36147999999997</v>
      </c>
      <c r="Y41" s="338">
        <f t="shared" si="0"/>
        <v>213.36147999999997</v>
      </c>
      <c r="Z41" s="18"/>
      <c r="AA41" s="346">
        <v>0</v>
      </c>
      <c r="AB41" s="347">
        <f t="shared" si="1"/>
        <v>0</v>
      </c>
      <c r="AC41" s="348">
        <v>0</v>
      </c>
      <c r="AD41" s="349">
        <f t="shared" si="2"/>
        <v>0</v>
      </c>
      <c r="AE41" s="350">
        <f t="shared" si="3"/>
        <v>0</v>
      </c>
    </row>
    <row r="42" spans="1:33" ht="30" x14ac:dyDescent="0.25">
      <c r="A42" s="21"/>
      <c r="B42" s="330" t="s">
        <v>34</v>
      </c>
      <c r="C42" s="331" t="s">
        <v>312</v>
      </c>
      <c r="D42" s="332" t="s">
        <v>25</v>
      </c>
      <c r="E42" s="333" t="s">
        <v>327</v>
      </c>
      <c r="F42" s="334"/>
      <c r="G42" s="334"/>
      <c r="H42" s="335">
        <v>7.19900000000003</v>
      </c>
      <c r="I42" s="334"/>
      <c r="J42" s="336" t="s">
        <v>328</v>
      </c>
      <c r="K42" s="334" t="s">
        <v>79</v>
      </c>
      <c r="L42" s="295">
        <v>1</v>
      </c>
      <c r="M42" s="336">
        <v>133.41999999999999</v>
      </c>
      <c r="N42" s="125">
        <v>133.41999999999999</v>
      </c>
      <c r="O42" s="337"/>
      <c r="P42" s="338" t="e">
        <v>#VALUE!</v>
      </c>
      <c r="Q42" s="339" t="e">
        <f>IF(J42="PROV SUM",N42,L42*P42)</f>
        <v>#VALUE!</v>
      </c>
      <c r="R42" s="294">
        <v>0</v>
      </c>
      <c r="S42" s="294">
        <v>96.729499999999987</v>
      </c>
      <c r="T42" s="339">
        <f>IF(J42="SC024",N42,IF(ISERROR(S42),"",IF(J42="PROV SUM",N42,L42*S42)))</f>
        <v>96.729499999999987</v>
      </c>
      <c r="U42" s="112"/>
      <c r="V42" s="334" t="s">
        <v>79</v>
      </c>
      <c r="W42" s="295">
        <v>1</v>
      </c>
      <c r="X42" s="294">
        <v>96.729499999999987</v>
      </c>
      <c r="Y42" s="338">
        <f t="shared" si="0"/>
        <v>96.729499999999987</v>
      </c>
      <c r="Z42" s="18"/>
      <c r="AA42" s="346">
        <v>0</v>
      </c>
      <c r="AB42" s="347">
        <f t="shared" si="1"/>
        <v>0</v>
      </c>
      <c r="AC42" s="348">
        <v>0</v>
      </c>
      <c r="AD42" s="349">
        <f t="shared" si="2"/>
        <v>0</v>
      </c>
      <c r="AE42" s="350">
        <f t="shared" si="3"/>
        <v>0</v>
      </c>
    </row>
    <row r="43" spans="1:33" ht="15.75" x14ac:dyDescent="0.25">
      <c r="A43" s="15"/>
      <c r="B43" s="86" t="s">
        <v>34</v>
      </c>
      <c r="C43" s="89" t="s">
        <v>341</v>
      </c>
      <c r="D43" s="88" t="s">
        <v>378</v>
      </c>
      <c r="E43" s="89"/>
      <c r="F43" s="360"/>
      <c r="G43" s="360"/>
      <c r="H43" s="90"/>
      <c r="I43" s="360"/>
      <c r="J43" s="89"/>
      <c r="K43" s="91"/>
      <c r="L43" s="295"/>
      <c r="M43" s="92"/>
      <c r="N43" s="125"/>
      <c r="O43" s="337"/>
      <c r="P43" s="357"/>
      <c r="Q43" s="358"/>
      <c r="R43" s="358"/>
      <c r="S43" s="358"/>
      <c r="T43" s="358"/>
      <c r="U43" s="112"/>
      <c r="V43" s="91"/>
      <c r="W43" s="295"/>
      <c r="X43" s="358"/>
      <c r="Y43" s="338">
        <f t="shared" si="0"/>
        <v>0</v>
      </c>
      <c r="Z43" s="18"/>
      <c r="AA43" s="346">
        <v>0</v>
      </c>
      <c r="AB43" s="347">
        <f t="shared" si="1"/>
        <v>0</v>
      </c>
      <c r="AC43" s="348">
        <v>0</v>
      </c>
      <c r="AD43" s="349">
        <f t="shared" si="2"/>
        <v>0</v>
      </c>
      <c r="AE43" s="350">
        <f t="shared" si="3"/>
        <v>0</v>
      </c>
    </row>
    <row r="44" spans="1:33" ht="105" x14ac:dyDescent="0.25">
      <c r="A44" s="15"/>
      <c r="B44" s="86" t="s">
        <v>34</v>
      </c>
      <c r="C44" s="89" t="s">
        <v>341</v>
      </c>
      <c r="D44" s="88" t="s">
        <v>25</v>
      </c>
      <c r="E44" s="89" t="s">
        <v>350</v>
      </c>
      <c r="F44" s="334"/>
      <c r="G44" s="334"/>
      <c r="H44" s="90">
        <v>13</v>
      </c>
      <c r="I44" s="334"/>
      <c r="J44" s="89" t="s">
        <v>351</v>
      </c>
      <c r="K44" s="334" t="s">
        <v>311</v>
      </c>
      <c r="L44" s="93">
        <v>2</v>
      </c>
      <c r="M44" s="92">
        <v>222.2</v>
      </c>
      <c r="N44" s="94">
        <v>444.4</v>
      </c>
      <c r="O44" s="337"/>
      <c r="P44" s="338" t="e">
        <v>#VALUE!</v>
      </c>
      <c r="Q44" s="339" t="e">
        <f t="shared" ref="Q44:Q56" si="10">IF(J44="PROV SUM",N44,L44*P44)</f>
        <v>#VALUE!</v>
      </c>
      <c r="R44" s="294">
        <v>0</v>
      </c>
      <c r="S44" s="294">
        <v>196.98029999999997</v>
      </c>
      <c r="T44" s="339">
        <f t="shared" ref="T44:T56" si="11">IF(J44="SC024",N44,IF(ISERROR(S44),"",IF(J44="PROV SUM",N44,L44*S44)))</f>
        <v>393.96059999999994</v>
      </c>
      <c r="U44" s="112"/>
      <c r="V44" s="334" t="s">
        <v>311</v>
      </c>
      <c r="W44" s="93">
        <v>2</v>
      </c>
      <c r="X44" s="294">
        <v>196.98029999999997</v>
      </c>
      <c r="Y44" s="338">
        <f t="shared" si="0"/>
        <v>393.96059999999994</v>
      </c>
      <c r="Z44" s="18"/>
      <c r="AA44" s="346">
        <v>0</v>
      </c>
      <c r="AB44" s="347">
        <f t="shared" si="1"/>
        <v>0</v>
      </c>
      <c r="AC44" s="348">
        <v>0</v>
      </c>
      <c r="AD44" s="349">
        <f t="shared" si="2"/>
        <v>0</v>
      </c>
      <c r="AE44" s="350">
        <f t="shared" si="3"/>
        <v>0</v>
      </c>
    </row>
    <row r="45" spans="1:33" ht="105" x14ac:dyDescent="0.25">
      <c r="A45" s="15"/>
      <c r="B45" s="86" t="s">
        <v>34</v>
      </c>
      <c r="C45" s="89" t="s">
        <v>341</v>
      </c>
      <c r="D45" s="88" t="s">
        <v>25</v>
      </c>
      <c r="E45" s="89" t="s">
        <v>356</v>
      </c>
      <c r="F45" s="360"/>
      <c r="G45" s="360"/>
      <c r="H45" s="90">
        <v>27</v>
      </c>
      <c r="I45" s="360"/>
      <c r="J45" s="89" t="s">
        <v>357</v>
      </c>
      <c r="K45" s="91" t="s">
        <v>311</v>
      </c>
      <c r="L45" s="93">
        <v>1</v>
      </c>
      <c r="M45" s="92">
        <v>22.53</v>
      </c>
      <c r="N45" s="94">
        <v>22.53</v>
      </c>
      <c r="O45" s="337"/>
      <c r="P45" s="338" t="e">
        <v>#VALUE!</v>
      </c>
      <c r="Q45" s="339" t="e">
        <f t="shared" si="10"/>
        <v>#VALUE!</v>
      </c>
      <c r="R45" s="294">
        <v>0</v>
      </c>
      <c r="S45" s="294">
        <v>19.150500000000001</v>
      </c>
      <c r="T45" s="339">
        <f t="shared" si="11"/>
        <v>19.150500000000001</v>
      </c>
      <c r="U45" s="112"/>
      <c r="V45" s="91" t="s">
        <v>311</v>
      </c>
      <c r="W45" s="93">
        <v>1</v>
      </c>
      <c r="X45" s="294">
        <v>19.150500000000001</v>
      </c>
      <c r="Y45" s="338">
        <f t="shared" si="0"/>
        <v>19.150500000000001</v>
      </c>
      <c r="Z45" s="18"/>
      <c r="AA45" s="346">
        <v>0</v>
      </c>
      <c r="AB45" s="347">
        <f t="shared" si="1"/>
        <v>0</v>
      </c>
      <c r="AC45" s="348">
        <v>0</v>
      </c>
      <c r="AD45" s="349">
        <f t="shared" si="2"/>
        <v>0</v>
      </c>
      <c r="AE45" s="350">
        <f t="shared" si="3"/>
        <v>0</v>
      </c>
    </row>
    <row r="46" spans="1:33" ht="120" x14ac:dyDescent="0.25">
      <c r="A46" s="15"/>
      <c r="B46" s="86" t="s">
        <v>34</v>
      </c>
      <c r="C46" s="89" t="s">
        <v>341</v>
      </c>
      <c r="D46" s="88" t="s">
        <v>25</v>
      </c>
      <c r="E46" s="89" t="s">
        <v>358</v>
      </c>
      <c r="F46" s="360"/>
      <c r="G46" s="360"/>
      <c r="H46" s="90">
        <v>41</v>
      </c>
      <c r="I46" s="360"/>
      <c r="J46" s="89" t="s">
        <v>359</v>
      </c>
      <c r="K46" s="91" t="s">
        <v>311</v>
      </c>
      <c r="L46" s="93">
        <v>1</v>
      </c>
      <c r="M46" s="92">
        <v>29.34</v>
      </c>
      <c r="N46" s="94">
        <v>29.34</v>
      </c>
      <c r="O46" s="337"/>
      <c r="P46" s="338" t="e">
        <v>#VALUE!</v>
      </c>
      <c r="Q46" s="339" t="e">
        <f t="shared" si="10"/>
        <v>#VALUE!</v>
      </c>
      <c r="R46" s="294">
        <v>0</v>
      </c>
      <c r="S46" s="294">
        <v>24.939</v>
      </c>
      <c r="T46" s="339">
        <f t="shared" si="11"/>
        <v>24.939</v>
      </c>
      <c r="U46" s="112"/>
      <c r="V46" s="91" t="s">
        <v>311</v>
      </c>
      <c r="W46" s="93">
        <v>1</v>
      </c>
      <c r="X46" s="294">
        <v>24.939</v>
      </c>
      <c r="Y46" s="338">
        <f t="shared" si="0"/>
        <v>24.939</v>
      </c>
      <c r="Z46" s="18"/>
      <c r="AA46" s="346">
        <v>0</v>
      </c>
      <c r="AB46" s="347">
        <f t="shared" si="1"/>
        <v>0</v>
      </c>
      <c r="AC46" s="348">
        <v>0</v>
      </c>
      <c r="AD46" s="349">
        <f t="shared" si="2"/>
        <v>0</v>
      </c>
      <c r="AE46" s="350">
        <f t="shared" si="3"/>
        <v>0</v>
      </c>
    </row>
    <row r="47" spans="1:33" ht="45" x14ac:dyDescent="0.25">
      <c r="A47" s="15"/>
      <c r="B47" s="86" t="s">
        <v>34</v>
      </c>
      <c r="C47" s="89" t="s">
        <v>341</v>
      </c>
      <c r="D47" s="88" t="s">
        <v>25</v>
      </c>
      <c r="E47" s="89" t="s">
        <v>364</v>
      </c>
      <c r="F47" s="360"/>
      <c r="G47" s="360"/>
      <c r="H47" s="90">
        <v>93</v>
      </c>
      <c r="I47" s="360"/>
      <c r="J47" s="89" t="s">
        <v>365</v>
      </c>
      <c r="K47" s="91" t="s">
        <v>311</v>
      </c>
      <c r="L47" s="93">
        <v>1</v>
      </c>
      <c r="M47" s="92">
        <v>550</v>
      </c>
      <c r="N47" s="94">
        <v>550</v>
      </c>
      <c r="O47" s="337"/>
      <c r="P47" s="338" t="e">
        <v>#VALUE!</v>
      </c>
      <c r="Q47" s="339" t="e">
        <f t="shared" si="10"/>
        <v>#VALUE!</v>
      </c>
      <c r="R47" s="294">
        <v>0</v>
      </c>
      <c r="S47" s="294">
        <v>440</v>
      </c>
      <c r="T47" s="339">
        <f t="shared" si="11"/>
        <v>440</v>
      </c>
      <c r="U47" s="112"/>
      <c r="V47" s="91" t="s">
        <v>311</v>
      </c>
      <c r="W47" s="93">
        <v>1</v>
      </c>
      <c r="X47" s="294">
        <v>440</v>
      </c>
      <c r="Y47" s="338">
        <f t="shared" si="0"/>
        <v>440</v>
      </c>
      <c r="Z47" s="18"/>
      <c r="AA47" s="346">
        <v>0</v>
      </c>
      <c r="AB47" s="347">
        <f t="shared" si="1"/>
        <v>0</v>
      </c>
      <c r="AC47" s="348">
        <v>0</v>
      </c>
      <c r="AD47" s="349">
        <f t="shared" si="2"/>
        <v>0</v>
      </c>
      <c r="AE47" s="350">
        <f t="shared" si="3"/>
        <v>0</v>
      </c>
    </row>
    <row r="48" spans="1:33" ht="45" x14ac:dyDescent="0.25">
      <c r="A48" s="15"/>
      <c r="B48" s="86" t="s">
        <v>34</v>
      </c>
      <c r="C48" s="89" t="s">
        <v>341</v>
      </c>
      <c r="D48" s="88" t="s">
        <v>25</v>
      </c>
      <c r="E48" s="89" t="s">
        <v>352</v>
      </c>
      <c r="F48" s="360"/>
      <c r="G48" s="360"/>
      <c r="H48" s="90">
        <v>104</v>
      </c>
      <c r="I48" s="360"/>
      <c r="J48" s="89" t="s">
        <v>353</v>
      </c>
      <c r="K48" s="91" t="s">
        <v>311</v>
      </c>
      <c r="L48" s="93">
        <v>2</v>
      </c>
      <c r="M48" s="92">
        <v>3.44</v>
      </c>
      <c r="N48" s="94">
        <v>6.88</v>
      </c>
      <c r="O48" s="337"/>
      <c r="P48" s="338" t="e">
        <v>#VALUE!</v>
      </c>
      <c r="Q48" s="339" t="e">
        <f t="shared" si="10"/>
        <v>#VALUE!</v>
      </c>
      <c r="R48" s="294">
        <v>0</v>
      </c>
      <c r="S48" s="294">
        <v>3.0495599999999996</v>
      </c>
      <c r="T48" s="339">
        <f t="shared" si="11"/>
        <v>6.0991199999999992</v>
      </c>
      <c r="U48" s="112"/>
      <c r="V48" s="91" t="s">
        <v>311</v>
      </c>
      <c r="W48" s="93">
        <v>2</v>
      </c>
      <c r="X48" s="294">
        <v>3.0495599999999996</v>
      </c>
      <c r="Y48" s="338">
        <f t="shared" si="0"/>
        <v>6.0991199999999992</v>
      </c>
      <c r="Z48" s="18"/>
      <c r="AA48" s="346">
        <v>0</v>
      </c>
      <c r="AB48" s="347">
        <f t="shared" si="1"/>
        <v>0</v>
      </c>
      <c r="AC48" s="348">
        <v>0</v>
      </c>
      <c r="AD48" s="349">
        <f t="shared" si="2"/>
        <v>0</v>
      </c>
      <c r="AE48" s="350">
        <f t="shared" si="3"/>
        <v>0</v>
      </c>
    </row>
    <row r="49" spans="1:33" ht="90" x14ac:dyDescent="0.25">
      <c r="A49" s="15"/>
      <c r="B49" s="86" t="s">
        <v>34</v>
      </c>
      <c r="C49" s="89" t="s">
        <v>341</v>
      </c>
      <c r="D49" s="88" t="s">
        <v>25</v>
      </c>
      <c r="E49" s="89" t="s">
        <v>366</v>
      </c>
      <c r="F49" s="360"/>
      <c r="G49" s="360"/>
      <c r="H49" s="90">
        <v>115</v>
      </c>
      <c r="I49" s="360"/>
      <c r="J49" s="89" t="s">
        <v>367</v>
      </c>
      <c r="K49" s="91" t="s">
        <v>311</v>
      </c>
      <c r="L49" s="93">
        <v>2</v>
      </c>
      <c r="M49" s="92">
        <v>70.11</v>
      </c>
      <c r="N49" s="94">
        <v>140.22</v>
      </c>
      <c r="O49" s="337"/>
      <c r="P49" s="338" t="e">
        <v>#VALUE!</v>
      </c>
      <c r="Q49" s="339" t="e">
        <f t="shared" si="10"/>
        <v>#VALUE!</v>
      </c>
      <c r="R49" s="294">
        <v>0</v>
      </c>
      <c r="S49" s="294">
        <v>56.088000000000001</v>
      </c>
      <c r="T49" s="339">
        <f t="shared" si="11"/>
        <v>112.176</v>
      </c>
      <c r="U49" s="112"/>
      <c r="V49" s="91" t="s">
        <v>311</v>
      </c>
      <c r="W49" s="93">
        <v>2</v>
      </c>
      <c r="X49" s="294">
        <v>56.088000000000001</v>
      </c>
      <c r="Y49" s="338">
        <f t="shared" si="0"/>
        <v>112.176</v>
      </c>
      <c r="Z49" s="18"/>
      <c r="AA49" s="346">
        <v>0</v>
      </c>
      <c r="AB49" s="347">
        <f t="shared" si="1"/>
        <v>0</v>
      </c>
      <c r="AC49" s="348">
        <v>0</v>
      </c>
      <c r="AD49" s="349">
        <f t="shared" si="2"/>
        <v>0</v>
      </c>
      <c r="AE49" s="350">
        <f t="shared" si="3"/>
        <v>0</v>
      </c>
    </row>
    <row r="50" spans="1:33" ht="75.75" x14ac:dyDescent="0.25">
      <c r="A50" s="15"/>
      <c r="B50" s="86" t="s">
        <v>34</v>
      </c>
      <c r="C50" s="89" t="s">
        <v>341</v>
      </c>
      <c r="D50" s="88" t="s">
        <v>25</v>
      </c>
      <c r="E50" s="95" t="s">
        <v>342</v>
      </c>
      <c r="F50" s="360"/>
      <c r="G50" s="360"/>
      <c r="H50" s="90">
        <v>180</v>
      </c>
      <c r="I50" s="360"/>
      <c r="J50" s="96" t="s">
        <v>343</v>
      </c>
      <c r="K50" s="91" t="s">
        <v>311</v>
      </c>
      <c r="L50" s="93">
        <v>1</v>
      </c>
      <c r="M50" s="92">
        <v>62.11</v>
      </c>
      <c r="N50" s="94">
        <v>62.11</v>
      </c>
      <c r="O50" s="337"/>
      <c r="P50" s="338" t="e">
        <v>#VALUE!</v>
      </c>
      <c r="Q50" s="339" t="e">
        <f t="shared" si="10"/>
        <v>#VALUE!</v>
      </c>
      <c r="R50" s="294">
        <v>0</v>
      </c>
      <c r="S50" s="294">
        <v>55.060514999999995</v>
      </c>
      <c r="T50" s="339">
        <f t="shared" si="11"/>
        <v>55.060514999999995</v>
      </c>
      <c r="U50" s="112"/>
      <c r="V50" s="91" t="s">
        <v>311</v>
      </c>
      <c r="W50" s="93">
        <v>1</v>
      </c>
      <c r="X50" s="294">
        <v>55.060514999999995</v>
      </c>
      <c r="Y50" s="338">
        <f t="shared" si="0"/>
        <v>55.060514999999995</v>
      </c>
      <c r="Z50" s="18"/>
      <c r="AA50" s="346">
        <v>0</v>
      </c>
      <c r="AB50" s="347">
        <f t="shared" si="1"/>
        <v>0</v>
      </c>
      <c r="AC50" s="348">
        <v>0</v>
      </c>
      <c r="AD50" s="349">
        <f t="shared" si="2"/>
        <v>0</v>
      </c>
      <c r="AE50" s="350">
        <f t="shared" si="3"/>
        <v>0</v>
      </c>
    </row>
    <row r="51" spans="1:33" ht="90.75" x14ac:dyDescent="0.25">
      <c r="A51" s="15"/>
      <c r="B51" s="86" t="s">
        <v>34</v>
      </c>
      <c r="C51" s="89" t="s">
        <v>341</v>
      </c>
      <c r="D51" s="88" t="s">
        <v>25</v>
      </c>
      <c r="E51" s="95" t="s">
        <v>370</v>
      </c>
      <c r="F51" s="360"/>
      <c r="G51" s="360"/>
      <c r="H51" s="90">
        <v>186</v>
      </c>
      <c r="I51" s="360"/>
      <c r="J51" s="97" t="s">
        <v>371</v>
      </c>
      <c r="K51" s="91" t="s">
        <v>311</v>
      </c>
      <c r="L51" s="93">
        <v>1</v>
      </c>
      <c r="M51" s="92">
        <v>86.88</v>
      </c>
      <c r="N51" s="94">
        <v>86.88</v>
      </c>
      <c r="O51" s="337"/>
      <c r="P51" s="338" t="e">
        <v>#VALUE!</v>
      </c>
      <c r="Q51" s="339" t="e">
        <f t="shared" si="10"/>
        <v>#VALUE!</v>
      </c>
      <c r="R51" s="294">
        <v>0</v>
      </c>
      <c r="S51" s="294">
        <v>69.504000000000005</v>
      </c>
      <c r="T51" s="339">
        <f t="shared" si="11"/>
        <v>69.504000000000005</v>
      </c>
      <c r="U51" s="112"/>
      <c r="V51" s="91" t="s">
        <v>311</v>
      </c>
      <c r="W51" s="93">
        <v>1</v>
      </c>
      <c r="X51" s="294">
        <v>69.504000000000005</v>
      </c>
      <c r="Y51" s="338">
        <f t="shared" si="0"/>
        <v>69.504000000000005</v>
      </c>
      <c r="Z51" s="18"/>
      <c r="AA51" s="346">
        <v>0</v>
      </c>
      <c r="AB51" s="347">
        <f t="shared" si="1"/>
        <v>0</v>
      </c>
      <c r="AC51" s="348">
        <v>0</v>
      </c>
      <c r="AD51" s="349">
        <f t="shared" si="2"/>
        <v>0</v>
      </c>
      <c r="AE51" s="350">
        <f t="shared" si="3"/>
        <v>0</v>
      </c>
    </row>
    <row r="52" spans="1:33" ht="15.75" x14ac:dyDescent="0.25">
      <c r="A52" s="21"/>
      <c r="B52" s="86" t="s">
        <v>34</v>
      </c>
      <c r="C52" s="89" t="s">
        <v>341</v>
      </c>
      <c r="D52" s="88" t="s">
        <v>25</v>
      </c>
      <c r="E52" s="98" t="s">
        <v>424</v>
      </c>
      <c r="F52" s="334"/>
      <c r="G52" s="334"/>
      <c r="H52" s="90">
        <v>190</v>
      </c>
      <c r="I52" s="334"/>
      <c r="J52" s="99" t="s">
        <v>379</v>
      </c>
      <c r="K52" s="91" t="s">
        <v>311</v>
      </c>
      <c r="L52" s="93">
        <v>1</v>
      </c>
      <c r="M52" s="100">
        <v>1500</v>
      </c>
      <c r="N52" s="94">
        <v>1500</v>
      </c>
      <c r="O52" s="337"/>
      <c r="P52" s="338" t="e">
        <v>#VALUE!</v>
      </c>
      <c r="Q52" s="339">
        <f t="shared" si="10"/>
        <v>1500</v>
      </c>
      <c r="R52" s="294" t="s">
        <v>381</v>
      </c>
      <c r="S52" s="294" t="s">
        <v>381</v>
      </c>
      <c r="T52" s="339">
        <f t="shared" si="11"/>
        <v>1500</v>
      </c>
      <c r="U52" s="112"/>
      <c r="V52" s="91" t="s">
        <v>311</v>
      </c>
      <c r="W52" s="93">
        <v>1</v>
      </c>
      <c r="X52" s="294" t="s">
        <v>381</v>
      </c>
      <c r="Y52" s="338">
        <v>1500</v>
      </c>
      <c r="Z52" s="18"/>
      <c r="AA52" s="346">
        <v>0</v>
      </c>
      <c r="AB52" s="347">
        <f t="shared" si="1"/>
        <v>0</v>
      </c>
      <c r="AC52" s="348">
        <v>0</v>
      </c>
      <c r="AD52" s="349">
        <f t="shared" si="2"/>
        <v>0</v>
      </c>
      <c r="AE52" s="350">
        <f t="shared" si="3"/>
        <v>0</v>
      </c>
    </row>
    <row r="53" spans="1:33" ht="26.25" x14ac:dyDescent="0.25">
      <c r="A53" s="21"/>
      <c r="B53" s="86" t="s">
        <v>34</v>
      </c>
      <c r="C53" s="89" t="s">
        <v>341</v>
      </c>
      <c r="D53" s="88" t="s">
        <v>25</v>
      </c>
      <c r="E53" s="101" t="s">
        <v>425</v>
      </c>
      <c r="F53" s="334"/>
      <c r="G53" s="334"/>
      <c r="H53" s="90">
        <v>191</v>
      </c>
      <c r="I53" s="334"/>
      <c r="J53" s="99" t="s">
        <v>379</v>
      </c>
      <c r="K53" s="91" t="s">
        <v>311</v>
      </c>
      <c r="L53" s="93">
        <v>1</v>
      </c>
      <c r="M53" s="100">
        <v>100</v>
      </c>
      <c r="N53" s="94">
        <v>100</v>
      </c>
      <c r="O53" s="337"/>
      <c r="P53" s="338" t="e">
        <v>#VALUE!</v>
      </c>
      <c r="Q53" s="339">
        <f t="shared" si="10"/>
        <v>100</v>
      </c>
      <c r="R53" s="294" t="s">
        <v>381</v>
      </c>
      <c r="S53" s="294" t="s">
        <v>381</v>
      </c>
      <c r="T53" s="339">
        <f t="shared" si="11"/>
        <v>100</v>
      </c>
      <c r="U53" s="112"/>
      <c r="V53" s="91" t="s">
        <v>311</v>
      </c>
      <c r="W53" s="93">
        <v>1</v>
      </c>
      <c r="X53" s="294" t="s">
        <v>381</v>
      </c>
      <c r="Y53" s="338">
        <v>100</v>
      </c>
      <c r="Z53" s="18"/>
      <c r="AA53" s="346">
        <v>0</v>
      </c>
      <c r="AB53" s="347">
        <f t="shared" si="1"/>
        <v>0</v>
      </c>
      <c r="AC53" s="348">
        <v>0</v>
      </c>
      <c r="AD53" s="349">
        <f t="shared" si="2"/>
        <v>0</v>
      </c>
      <c r="AE53" s="350">
        <f t="shared" si="3"/>
        <v>0</v>
      </c>
    </row>
    <row r="54" spans="1:33" ht="15.75" x14ac:dyDescent="0.25">
      <c r="A54" s="21"/>
      <c r="B54" s="86" t="s">
        <v>34</v>
      </c>
      <c r="C54" s="89" t="s">
        <v>341</v>
      </c>
      <c r="D54" s="88" t="s">
        <v>25</v>
      </c>
      <c r="E54" s="101" t="s">
        <v>426</v>
      </c>
      <c r="F54" s="334"/>
      <c r="G54" s="334"/>
      <c r="H54" s="90">
        <v>192</v>
      </c>
      <c r="I54" s="334"/>
      <c r="J54" s="99" t="s">
        <v>379</v>
      </c>
      <c r="K54" s="91" t="s">
        <v>311</v>
      </c>
      <c r="L54" s="93">
        <v>1</v>
      </c>
      <c r="M54" s="100">
        <v>100</v>
      </c>
      <c r="N54" s="94">
        <v>100</v>
      </c>
      <c r="O54" s="337"/>
      <c r="P54" s="338" t="e">
        <v>#VALUE!</v>
      </c>
      <c r="Q54" s="339">
        <f t="shared" si="10"/>
        <v>100</v>
      </c>
      <c r="R54" s="294" t="s">
        <v>381</v>
      </c>
      <c r="S54" s="294" t="s">
        <v>381</v>
      </c>
      <c r="T54" s="339">
        <f t="shared" si="11"/>
        <v>100</v>
      </c>
      <c r="U54" s="112"/>
      <c r="V54" s="91" t="s">
        <v>311</v>
      </c>
      <c r="W54" s="93">
        <v>1</v>
      </c>
      <c r="X54" s="294" t="s">
        <v>381</v>
      </c>
      <c r="Y54" s="338">
        <v>100</v>
      </c>
      <c r="Z54" s="18"/>
      <c r="AA54" s="346">
        <v>0</v>
      </c>
      <c r="AB54" s="347">
        <f t="shared" si="1"/>
        <v>0</v>
      </c>
      <c r="AC54" s="348">
        <v>0</v>
      </c>
      <c r="AD54" s="349">
        <f t="shared" si="2"/>
        <v>0</v>
      </c>
      <c r="AE54" s="350">
        <f t="shared" si="3"/>
        <v>0</v>
      </c>
    </row>
    <row r="55" spans="1:33" ht="15.75" x14ac:dyDescent="0.25">
      <c r="A55" s="21"/>
      <c r="B55" s="86" t="s">
        <v>34</v>
      </c>
      <c r="C55" s="89" t="s">
        <v>341</v>
      </c>
      <c r="D55" s="88" t="s">
        <v>25</v>
      </c>
      <c r="E55" s="101" t="s">
        <v>427</v>
      </c>
      <c r="F55" s="334"/>
      <c r="G55" s="334"/>
      <c r="H55" s="90">
        <v>193</v>
      </c>
      <c r="I55" s="334"/>
      <c r="J55" s="99" t="s">
        <v>379</v>
      </c>
      <c r="K55" s="91" t="s">
        <v>311</v>
      </c>
      <c r="L55" s="93">
        <v>1</v>
      </c>
      <c r="M55" s="100">
        <v>100</v>
      </c>
      <c r="N55" s="94">
        <v>100</v>
      </c>
      <c r="O55" s="337"/>
      <c r="P55" s="338" t="e">
        <v>#VALUE!</v>
      </c>
      <c r="Q55" s="339">
        <f t="shared" si="10"/>
        <v>100</v>
      </c>
      <c r="R55" s="294" t="s">
        <v>381</v>
      </c>
      <c r="S55" s="294">
        <v>100</v>
      </c>
      <c r="T55" s="339">
        <f t="shared" si="11"/>
        <v>100</v>
      </c>
      <c r="U55" s="112"/>
      <c r="V55" s="91" t="s">
        <v>311</v>
      </c>
      <c r="W55" s="93">
        <v>1</v>
      </c>
      <c r="X55" s="100">
        <v>100</v>
      </c>
      <c r="Y55" s="94">
        <v>100</v>
      </c>
      <c r="Z55" s="18"/>
      <c r="AA55" s="346">
        <v>0</v>
      </c>
      <c r="AB55" s="347">
        <f>Y55*AA55</f>
        <v>0</v>
      </c>
      <c r="AC55" s="348">
        <v>0</v>
      </c>
      <c r="AD55" s="349">
        <f>Y55*AC55</f>
        <v>0</v>
      </c>
      <c r="AE55" s="350">
        <f t="shared" si="3"/>
        <v>0</v>
      </c>
    </row>
    <row r="56" spans="1:33" ht="15.75" x14ac:dyDescent="0.25">
      <c r="A56" s="21"/>
      <c r="B56" s="86" t="s">
        <v>34</v>
      </c>
      <c r="C56" s="89" t="s">
        <v>341</v>
      </c>
      <c r="D56" s="88" t="s">
        <v>25</v>
      </c>
      <c r="E56" s="101" t="s">
        <v>428</v>
      </c>
      <c r="F56" s="334"/>
      <c r="G56" s="334"/>
      <c r="H56" s="90">
        <v>194</v>
      </c>
      <c r="I56" s="334"/>
      <c r="J56" s="99" t="s">
        <v>379</v>
      </c>
      <c r="K56" s="91" t="s">
        <v>311</v>
      </c>
      <c r="L56" s="93">
        <v>1</v>
      </c>
      <c r="M56" s="100">
        <v>350</v>
      </c>
      <c r="N56" s="94">
        <v>350</v>
      </c>
      <c r="O56" s="337"/>
      <c r="P56" s="338" t="e">
        <v>#VALUE!</v>
      </c>
      <c r="Q56" s="339">
        <f t="shared" si="10"/>
        <v>350</v>
      </c>
      <c r="R56" s="294" t="s">
        <v>381</v>
      </c>
      <c r="S56" s="294">
        <v>350</v>
      </c>
      <c r="T56" s="339">
        <f t="shared" si="11"/>
        <v>350</v>
      </c>
      <c r="U56" s="112"/>
      <c r="V56" s="91" t="s">
        <v>311</v>
      </c>
      <c r="W56" s="93">
        <v>1</v>
      </c>
      <c r="X56" s="100">
        <v>350</v>
      </c>
      <c r="Y56" s="94">
        <v>350</v>
      </c>
      <c r="Z56" s="18"/>
      <c r="AA56" s="346">
        <v>0</v>
      </c>
      <c r="AB56" s="347">
        <f>Y56*AA56</f>
        <v>0</v>
      </c>
      <c r="AC56" s="348">
        <v>0</v>
      </c>
      <c r="AD56" s="349">
        <f>Y56*AC56</f>
        <v>0</v>
      </c>
      <c r="AE56" s="350">
        <f t="shared" si="3"/>
        <v>0</v>
      </c>
    </row>
    <row r="57" spans="1:33" ht="77.25" x14ac:dyDescent="0.25">
      <c r="A57" s="21"/>
      <c r="B57" s="86" t="s">
        <v>34</v>
      </c>
      <c r="C57" s="89" t="s">
        <v>164</v>
      </c>
      <c r="D57" s="88" t="s">
        <v>25</v>
      </c>
      <c r="E57" s="101" t="s">
        <v>165</v>
      </c>
      <c r="F57" s="334"/>
      <c r="G57" s="334"/>
      <c r="H57" s="90"/>
      <c r="I57" s="334"/>
      <c r="J57" s="99"/>
      <c r="K57" s="91"/>
      <c r="L57" s="93"/>
      <c r="M57" s="100"/>
      <c r="N57" s="94"/>
      <c r="O57" s="337"/>
      <c r="P57" s="338"/>
      <c r="Q57" s="339"/>
      <c r="R57" s="294"/>
      <c r="S57" s="294"/>
      <c r="T57" s="339"/>
      <c r="U57" s="112"/>
      <c r="V57" s="382" t="s">
        <v>160</v>
      </c>
      <c r="W57" s="383">
        <v>6</v>
      </c>
      <c r="X57" s="384">
        <v>385.24</v>
      </c>
      <c r="Y57" s="94">
        <v>351</v>
      </c>
      <c r="Z57" s="18"/>
      <c r="AA57" s="346">
        <v>0</v>
      </c>
      <c r="AB57" s="347">
        <f>Y57*AA57</f>
        <v>0</v>
      </c>
      <c r="AC57" s="348">
        <v>0</v>
      </c>
      <c r="AD57" s="349">
        <f>Y57*AC57</f>
        <v>0</v>
      </c>
      <c r="AE57" s="350">
        <f>AB57-AD57</f>
        <v>0</v>
      </c>
    </row>
    <row r="58" spans="1:33" ht="15.75" thickBot="1" x14ac:dyDescent="0.3">
      <c r="A58" s="21"/>
      <c r="B58" s="381"/>
      <c r="C58" s="23"/>
      <c r="D58" s="24"/>
      <c r="E58" s="25"/>
      <c r="F58" s="21"/>
      <c r="G58" s="21"/>
      <c r="H58" s="26"/>
      <c r="I58" s="21"/>
      <c r="J58" s="27"/>
      <c r="K58" s="21"/>
      <c r="L58" s="28"/>
      <c r="M58" s="27"/>
      <c r="N58" s="17"/>
      <c r="O58" s="18"/>
      <c r="P58" s="16"/>
      <c r="Q58" s="18"/>
      <c r="R58" s="18"/>
      <c r="S58" s="18"/>
      <c r="T58" s="18"/>
    </row>
    <row r="59" spans="1:33" ht="15.75" thickBot="1" x14ac:dyDescent="0.3">
      <c r="S59" s="68" t="s">
        <v>5</v>
      </c>
      <c r="T59" s="69">
        <f>SUM(T11:T56)</f>
        <v>10788.96679</v>
      </c>
      <c r="U59" s="65"/>
      <c r="V59" s="21"/>
      <c r="W59" s="28"/>
      <c r="X59" s="68" t="s">
        <v>5</v>
      </c>
      <c r="Y59" s="69">
        <f>SUM(Y11:Y57)</f>
        <v>17851.148363799999</v>
      </c>
      <c r="Z59" s="18"/>
      <c r="AA59" s="76"/>
      <c r="AB59" s="116">
        <f>SUM(AB11:AB57)</f>
        <v>13919.167648800001</v>
      </c>
      <c r="AC59" s="76"/>
      <c r="AD59" s="117">
        <f>SUM(AD11:AD56)</f>
        <v>9033.9036749999996</v>
      </c>
      <c r="AE59" s="131">
        <f>SUM(AE11:AE57)</f>
        <v>4885.2639738000007</v>
      </c>
      <c r="AG59" s="667">
        <f>SUM(AG10:AG58)</f>
        <v>6361.2</v>
      </c>
    </row>
    <row r="60" spans="1:33" x14ac:dyDescent="0.25">
      <c r="D60" s="162"/>
    </row>
    <row r="61" spans="1:33" x14ac:dyDescent="0.25">
      <c r="C61" t="s">
        <v>372</v>
      </c>
      <c r="D61" s="162"/>
      <c r="T61" s="314">
        <f>SUMIF($C$10:$C$57,$C61,T$10:T$57)</f>
        <v>399.99552</v>
      </c>
      <c r="U61" s="65"/>
      <c r="Y61" s="314">
        <f>SUMIF($C$10:$C$57,$C61,Y$10:Y$57)</f>
        <v>399.99552</v>
      </c>
      <c r="AA61" s="317">
        <f>AB61/Y61</f>
        <v>1</v>
      </c>
      <c r="AB61" s="314">
        <f>SUMIF($C$10:$C$57,$C61,AB$10:AB$57)</f>
        <v>399.99552</v>
      </c>
      <c r="AC61" s="317">
        <f>AD61/Y61</f>
        <v>1</v>
      </c>
      <c r="AD61" s="314">
        <f>SUMIF($C$10:$C$57,$C61,AD$10:AD$57)</f>
        <v>399.99552</v>
      </c>
      <c r="AE61" s="314">
        <f>SUMIF($C$10:$C$57,$C61,AE$10:AE$57)</f>
        <v>0</v>
      </c>
    </row>
    <row r="62" spans="1:33" x14ac:dyDescent="0.25">
      <c r="C62" t="s">
        <v>308</v>
      </c>
      <c r="D62" s="162"/>
      <c r="T62" s="314">
        <f t="shared" ref="T62:T69" si="12">SUMIF($C$10:$C$57,$C62,T$10:T$57)</f>
        <v>222.29999999999998</v>
      </c>
      <c r="U62" s="65"/>
      <c r="Y62" s="314">
        <f t="shared" ref="Y62:Y69" si="13">SUMIF($C$10:$C$57,$C62,Y$10:Y$57)</f>
        <v>222.29999999999998</v>
      </c>
      <c r="AA62" s="317">
        <f t="shared" ref="AA62:AA69" si="14">AB62/Y62</f>
        <v>1</v>
      </c>
      <c r="AB62" s="314">
        <f t="shared" ref="AB62:AB69" si="15">SUMIF($C$10:$C$57,$C62,AB$10:AB$57)</f>
        <v>222.29999999999998</v>
      </c>
      <c r="AC62" s="317">
        <f t="shared" ref="AC62:AC69" si="16">AD62/Y62</f>
        <v>1</v>
      </c>
      <c r="AD62" s="314">
        <f t="shared" ref="AD62:AE69" si="17">SUMIF($C$10:$C$57,$C62,AD$10:AD$57)</f>
        <v>222.29999999999998</v>
      </c>
      <c r="AE62" s="314">
        <f t="shared" si="17"/>
        <v>0</v>
      </c>
    </row>
    <row r="63" spans="1:33" x14ac:dyDescent="0.25">
      <c r="C63" t="s">
        <v>285</v>
      </c>
      <c r="D63" s="162"/>
      <c r="T63" s="314">
        <f t="shared" si="12"/>
        <v>0</v>
      </c>
      <c r="U63" s="67"/>
      <c r="Y63" s="314">
        <f t="shared" si="13"/>
        <v>0</v>
      </c>
      <c r="AA63" s="317" t="e">
        <f t="shared" si="14"/>
        <v>#DIV/0!</v>
      </c>
      <c r="AB63" s="314">
        <f t="shared" si="15"/>
        <v>0</v>
      </c>
      <c r="AC63" s="317" t="e">
        <f t="shared" si="16"/>
        <v>#DIV/0!</v>
      </c>
      <c r="AD63" s="314">
        <f t="shared" si="17"/>
        <v>0</v>
      </c>
      <c r="AE63" s="314">
        <f t="shared" si="17"/>
        <v>0</v>
      </c>
    </row>
    <row r="64" spans="1:33" x14ac:dyDescent="0.25">
      <c r="C64" t="s">
        <v>189</v>
      </c>
      <c r="D64" s="162"/>
      <c r="T64" s="314">
        <f t="shared" si="12"/>
        <v>704.51224999999999</v>
      </c>
      <c r="U64" s="67"/>
      <c r="Y64" s="314">
        <f t="shared" si="13"/>
        <v>704.51224999999999</v>
      </c>
      <c r="AA64" s="317">
        <f t="shared" si="14"/>
        <v>1</v>
      </c>
      <c r="AB64" s="314">
        <f t="shared" si="15"/>
        <v>704.51224999999999</v>
      </c>
      <c r="AC64" s="317">
        <f t="shared" si="16"/>
        <v>1</v>
      </c>
      <c r="AD64" s="314">
        <f t="shared" si="17"/>
        <v>704.51224999999999</v>
      </c>
      <c r="AE64" s="314">
        <f t="shared" si="17"/>
        <v>0</v>
      </c>
    </row>
    <row r="65" spans="3:31" x14ac:dyDescent="0.25">
      <c r="C65" t="s">
        <v>72</v>
      </c>
      <c r="D65" s="162"/>
      <c r="T65" s="314">
        <f t="shared" si="12"/>
        <v>1236.0480000000002</v>
      </c>
      <c r="U65" s="67"/>
      <c r="Y65" s="314">
        <f t="shared" si="13"/>
        <v>1236.0480000000002</v>
      </c>
      <c r="AA65" s="317">
        <f t="shared" si="14"/>
        <v>1</v>
      </c>
      <c r="AB65" s="314">
        <f t="shared" si="15"/>
        <v>1236.0480000000002</v>
      </c>
      <c r="AC65" s="317">
        <f t="shared" si="16"/>
        <v>0.96388489767387664</v>
      </c>
      <c r="AD65" s="314">
        <f t="shared" si="17"/>
        <v>1191.4080000000001</v>
      </c>
      <c r="AE65" s="314">
        <f t="shared" si="17"/>
        <v>44.64</v>
      </c>
    </row>
    <row r="66" spans="3:31" x14ac:dyDescent="0.25">
      <c r="C66" t="s">
        <v>164</v>
      </c>
      <c r="D66" s="162"/>
      <c r="T66" s="314">
        <f t="shared" si="12"/>
        <v>727.78990499999998</v>
      </c>
      <c r="U66" s="67"/>
      <c r="Y66" s="314">
        <f t="shared" si="13"/>
        <v>1078.7899050000001</v>
      </c>
      <c r="AA66" s="317">
        <f t="shared" si="14"/>
        <v>0.67463544257025643</v>
      </c>
      <c r="AB66" s="314">
        <f t="shared" si="15"/>
        <v>727.78990499999998</v>
      </c>
      <c r="AC66" s="317">
        <f t="shared" si="16"/>
        <v>0.67463544257025643</v>
      </c>
      <c r="AD66" s="314">
        <f t="shared" si="17"/>
        <v>727.78990499999998</v>
      </c>
      <c r="AE66" s="314">
        <f t="shared" si="17"/>
        <v>0</v>
      </c>
    </row>
    <row r="67" spans="3:31" x14ac:dyDescent="0.25">
      <c r="C67" t="s">
        <v>24</v>
      </c>
      <c r="D67" s="162"/>
      <c r="T67" s="314">
        <f t="shared" si="12"/>
        <v>3917.3404</v>
      </c>
      <c r="U67" s="67"/>
      <c r="Y67" s="314">
        <f t="shared" si="13"/>
        <v>10628.521973800001</v>
      </c>
      <c r="AA67" s="317">
        <f t="shared" si="14"/>
        <v>1</v>
      </c>
      <c r="AB67" s="314">
        <f t="shared" si="15"/>
        <v>10628.521973800001</v>
      </c>
      <c r="AC67" s="317">
        <f t="shared" si="16"/>
        <v>0.54456282955123458</v>
      </c>
      <c r="AD67" s="314">
        <f t="shared" si="17"/>
        <v>5787.898000000001</v>
      </c>
      <c r="AE67" s="314">
        <f t="shared" si="17"/>
        <v>4840.6239738000004</v>
      </c>
    </row>
    <row r="68" spans="3:31" x14ac:dyDescent="0.25">
      <c r="C68" t="s">
        <v>312</v>
      </c>
      <c r="D68" s="162"/>
      <c r="T68" s="314">
        <f t="shared" si="12"/>
        <v>310.09097999999994</v>
      </c>
      <c r="Y68" s="314">
        <f t="shared" si="13"/>
        <v>310.09097999999994</v>
      </c>
      <c r="AA68" s="317">
        <f t="shared" si="14"/>
        <v>0</v>
      </c>
      <c r="AB68" s="314">
        <f t="shared" si="15"/>
        <v>0</v>
      </c>
      <c r="AC68" s="317">
        <f t="shared" si="16"/>
        <v>0</v>
      </c>
      <c r="AD68" s="314">
        <f t="shared" si="17"/>
        <v>0</v>
      </c>
      <c r="AE68" s="314">
        <f t="shared" si="17"/>
        <v>0</v>
      </c>
    </row>
    <row r="69" spans="3:31" x14ac:dyDescent="0.25">
      <c r="C69" t="s">
        <v>341</v>
      </c>
      <c r="T69" s="314">
        <f t="shared" si="12"/>
        <v>3270.8897349999997</v>
      </c>
      <c r="Y69" s="314">
        <f t="shared" si="13"/>
        <v>3270.8897349999997</v>
      </c>
      <c r="AA69" s="317">
        <f t="shared" si="14"/>
        <v>0</v>
      </c>
      <c r="AB69" s="314">
        <f t="shared" si="15"/>
        <v>0</v>
      </c>
      <c r="AC69" s="317">
        <f t="shared" si="16"/>
        <v>0</v>
      </c>
      <c r="AD69" s="314">
        <f t="shared" si="17"/>
        <v>0</v>
      </c>
      <c r="AE69" s="314">
        <f t="shared" si="17"/>
        <v>0</v>
      </c>
    </row>
  </sheetData>
  <autoFilter ref="B8:AE57" xr:uid="{00000000-0009-0000-0000-00000A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1:S42 S11:S12 S14 S18:S23 S25:S28 S30:S31 S33:S39 S44:S57 X41:X42 X11:X12 X14 X18:X23 X25:X28 X30:X31 X33:X39 X44:X54" xr:uid="{00000000-0002-0000-0A00-000000000000}">
      <formula1>P11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G92"/>
  <sheetViews>
    <sheetView topLeftCell="B1" zoomScale="70" zoomScaleNormal="70" workbookViewId="0">
      <pane xSplit="9" ySplit="8" topLeftCell="K75" activePane="bottomRight" state="frozen"/>
      <selection activeCell="S45" sqref="S45"/>
      <selection pane="topRight" activeCell="S45" sqref="S45"/>
      <selection pane="bottomLeft" activeCell="S45" sqref="S45"/>
      <selection pane="bottomRight" activeCell="B54" sqref="A54:XFD61"/>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38.140625" style="668" customWidth="1"/>
    <col min="33" max="33" width="24" style="668" customWidth="1"/>
  </cols>
  <sheetData>
    <row r="1" spans="1:33" s="195" customFormat="1" x14ac:dyDescent="0.25">
      <c r="B1" s="195" t="str">
        <f>'Valuation Summary'!A1</f>
        <v>Mulalley &amp; Co Ltd</v>
      </c>
      <c r="AF1" s="667"/>
      <c r="AG1" s="667"/>
    </row>
    <row r="2" spans="1:33" s="195" customFormat="1" x14ac:dyDescent="0.25">
      <c r="AF2" s="667"/>
      <c r="AG2" s="667"/>
    </row>
    <row r="3" spans="1:33" s="195" customFormat="1" x14ac:dyDescent="0.25">
      <c r="B3" s="195" t="str">
        <f>'Valuation Summary'!A3</f>
        <v>Camden Better Homes - NW5 Blocks</v>
      </c>
      <c r="AF3" s="667"/>
      <c r="AG3" s="667"/>
    </row>
    <row r="4" spans="1:33" s="195" customFormat="1" x14ac:dyDescent="0.25">
      <c r="AF4" s="667"/>
      <c r="AG4" s="667"/>
    </row>
    <row r="5" spans="1:33" s="195" customFormat="1" x14ac:dyDescent="0.25">
      <c r="B5" s="195" t="s">
        <v>600</v>
      </c>
      <c r="AF5" s="667"/>
      <c r="AG5" s="667"/>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73"/>
      <c r="AG6" s="673"/>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5" t="s">
        <v>809</v>
      </c>
      <c r="AG7" s="665" t="s">
        <v>810</v>
      </c>
    </row>
    <row r="8" spans="1:33" s="279" customFormat="1" ht="75.75" thickBot="1" x14ac:dyDescent="0.3">
      <c r="A8" s="271" t="s">
        <v>377</v>
      </c>
      <c r="B8" s="272" t="s">
        <v>94</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64"/>
      <c r="AG8" s="664"/>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6" t="s">
        <v>94</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76"/>
      <c r="AB10" s="76"/>
      <c r="AC10" s="76"/>
      <c r="AD10" s="76"/>
    </row>
    <row r="11" spans="1:33" ht="90" x14ac:dyDescent="0.25">
      <c r="A11" s="29"/>
      <c r="B11" s="356" t="s">
        <v>94</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94</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47</v>
      </c>
      <c r="X12" s="294">
        <v>8.6880000000000006</v>
      </c>
      <c r="Y12" s="338">
        <f t="shared" ref="Y12:Y53" si="0">W12*X12</f>
        <v>408.33600000000001</v>
      </c>
      <c r="Z12" s="18"/>
      <c r="AA12" s="346">
        <v>1</v>
      </c>
      <c r="AB12" s="347">
        <f t="shared" ref="AB12:AB53" si="1">Y12*AA12</f>
        <v>408.33600000000001</v>
      </c>
      <c r="AC12" s="348">
        <v>1</v>
      </c>
      <c r="AD12" s="349">
        <f t="shared" ref="AD12:AD53" si="2">Y12*AC12</f>
        <v>408.33600000000001</v>
      </c>
      <c r="AE12" s="350">
        <f t="shared" ref="AE12:AE58" si="3">AB12-AD12</f>
        <v>0</v>
      </c>
    </row>
    <row r="13" spans="1:33" x14ac:dyDescent="0.25">
      <c r="A13" s="15"/>
      <c r="B13" s="356" t="s">
        <v>94</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v>0</v>
      </c>
      <c r="AB13" s="347">
        <f t="shared" si="1"/>
        <v>0</v>
      </c>
      <c r="AC13" s="348">
        <v>0</v>
      </c>
      <c r="AD13" s="349">
        <f t="shared" si="2"/>
        <v>0</v>
      </c>
      <c r="AE13" s="350">
        <f t="shared" si="3"/>
        <v>0</v>
      </c>
    </row>
    <row r="14" spans="1:33" ht="30" x14ac:dyDescent="0.25">
      <c r="A14" s="15"/>
      <c r="B14" s="356" t="s">
        <v>94</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row>
    <row r="15" spans="1:33" ht="15.75" x14ac:dyDescent="0.25">
      <c r="A15" s="15"/>
      <c r="B15" s="356" t="s">
        <v>94</v>
      </c>
      <c r="C15" s="331" t="s">
        <v>308</v>
      </c>
      <c r="D15" s="332" t="s">
        <v>25</v>
      </c>
      <c r="E15" s="333" t="s">
        <v>430</v>
      </c>
      <c r="F15" s="360"/>
      <c r="G15" s="360"/>
      <c r="H15" s="335">
        <v>1.47</v>
      </c>
      <c r="I15" s="360"/>
      <c r="J15" s="336" t="s">
        <v>379</v>
      </c>
      <c r="K15" s="334" t="s">
        <v>380</v>
      </c>
      <c r="L15" s="295">
        <v>1</v>
      </c>
      <c r="M15" s="359">
        <v>1000</v>
      </c>
      <c r="N15" s="125">
        <v>1000</v>
      </c>
      <c r="O15" s="337"/>
      <c r="P15" s="338" t="e">
        <v>#VALUE!</v>
      </c>
      <c r="Q15" s="339">
        <f>IF(J15="PROV SUM",N15,L15*P15)</f>
        <v>1000</v>
      </c>
      <c r="R15" s="294" t="s">
        <v>381</v>
      </c>
      <c r="S15" s="294" t="s">
        <v>381</v>
      </c>
      <c r="T15" s="339">
        <f>IF(J15="SC024",N15,IF(ISERROR(S15),"",IF(J15="PROV SUM",N15,L15*S15)))</f>
        <v>1000</v>
      </c>
      <c r="U15" s="112"/>
      <c r="V15" s="334" t="s">
        <v>380</v>
      </c>
      <c r="W15" s="295">
        <v>1</v>
      </c>
      <c r="X15" s="294">
        <v>5000</v>
      </c>
      <c r="Y15" s="338">
        <f>X15*W15</f>
        <v>5000</v>
      </c>
      <c r="Z15" s="18"/>
      <c r="AA15" s="346">
        <v>0</v>
      </c>
      <c r="AB15" s="347">
        <f t="shared" si="1"/>
        <v>0</v>
      </c>
      <c r="AC15" s="348">
        <v>0</v>
      </c>
      <c r="AD15" s="349">
        <f t="shared" si="2"/>
        <v>0</v>
      </c>
      <c r="AE15" s="350">
        <f t="shared" si="3"/>
        <v>0</v>
      </c>
      <c r="AF15" s="668" t="s">
        <v>829</v>
      </c>
    </row>
    <row r="16" spans="1:33" x14ac:dyDescent="0.25">
      <c r="A16" s="15"/>
      <c r="B16" s="356" t="s">
        <v>94</v>
      </c>
      <c r="C16" s="331" t="s">
        <v>285</v>
      </c>
      <c r="D16" s="332" t="s">
        <v>378</v>
      </c>
      <c r="E16" s="333"/>
      <c r="F16" s="360"/>
      <c r="G16" s="360"/>
      <c r="H16" s="335"/>
      <c r="I16" s="360"/>
      <c r="J16" s="336"/>
      <c r="K16" s="334"/>
      <c r="L16" s="295"/>
      <c r="M16" s="336"/>
      <c r="N16" s="125"/>
      <c r="O16" s="337"/>
      <c r="P16" s="357"/>
      <c r="Q16" s="358"/>
      <c r="R16" s="358"/>
      <c r="S16" s="358"/>
      <c r="T16" s="358"/>
      <c r="U16" s="112"/>
      <c r="V16" s="334"/>
      <c r="W16" s="295"/>
      <c r="X16" s="358"/>
      <c r="Y16" s="338">
        <f t="shared" si="0"/>
        <v>0</v>
      </c>
      <c r="Z16" s="18"/>
      <c r="AA16" s="346">
        <v>0</v>
      </c>
      <c r="AB16" s="347">
        <f t="shared" si="1"/>
        <v>0</v>
      </c>
      <c r="AC16" s="348">
        <v>0</v>
      </c>
      <c r="AD16" s="349">
        <f t="shared" si="2"/>
        <v>0</v>
      </c>
      <c r="AE16" s="350">
        <f t="shared" si="3"/>
        <v>0</v>
      </c>
      <c r="AG16" s="694">
        <f>AG17+AG18+AG19+AG20</f>
        <v>9.06</v>
      </c>
    </row>
    <row r="17" spans="1:33" ht="60.75" x14ac:dyDescent="0.25">
      <c r="A17" s="15"/>
      <c r="B17" s="356" t="s">
        <v>94</v>
      </c>
      <c r="C17" s="331" t="s">
        <v>285</v>
      </c>
      <c r="D17" s="332" t="s">
        <v>25</v>
      </c>
      <c r="E17" s="378" t="s">
        <v>500</v>
      </c>
      <c r="F17" s="360"/>
      <c r="G17" s="360"/>
      <c r="H17" s="335">
        <v>5.0999999999999996</v>
      </c>
      <c r="I17" s="360"/>
      <c r="J17" s="336" t="s">
        <v>307</v>
      </c>
      <c r="K17" s="334" t="s">
        <v>139</v>
      </c>
      <c r="L17" s="295">
        <v>1</v>
      </c>
      <c r="M17" s="359">
        <v>480</v>
      </c>
      <c r="N17" s="125">
        <v>480</v>
      </c>
      <c r="O17" s="337"/>
      <c r="P17" s="338" t="e">
        <v>#VALUE!</v>
      </c>
      <c r="Q17" s="339" t="e">
        <f>IF(J17="PROV SUM",N17,L17*P17)</f>
        <v>#VALUE!</v>
      </c>
      <c r="R17" s="294">
        <v>0</v>
      </c>
      <c r="S17" s="294">
        <v>408</v>
      </c>
      <c r="T17" s="339">
        <f>IF(J17="SC024",N17,IF(ISERROR(S17),"",IF(J17="PROV SUM",N17,L17*S17)))</f>
        <v>408</v>
      </c>
      <c r="U17" s="112"/>
      <c r="V17" s="334" t="s">
        <v>139</v>
      </c>
      <c r="W17" s="295">
        <v>1</v>
      </c>
      <c r="X17" s="294">
        <v>408</v>
      </c>
      <c r="Y17" s="338">
        <f t="shared" si="0"/>
        <v>408</v>
      </c>
      <c r="Z17" s="18"/>
      <c r="AA17" s="346">
        <v>0</v>
      </c>
      <c r="AB17" s="347">
        <f t="shared" si="1"/>
        <v>0</v>
      </c>
      <c r="AC17" s="348">
        <v>0</v>
      </c>
      <c r="AD17" s="349">
        <f t="shared" si="2"/>
        <v>0</v>
      </c>
      <c r="AE17" s="350">
        <f t="shared" si="3"/>
        <v>0</v>
      </c>
      <c r="AF17" s="675" t="s">
        <v>830</v>
      </c>
    </row>
    <row r="18" spans="1:33" ht="45" x14ac:dyDescent="0.25">
      <c r="A18" s="15"/>
      <c r="B18" s="356" t="s">
        <v>94</v>
      </c>
      <c r="C18" s="331" t="s">
        <v>285</v>
      </c>
      <c r="D18" s="332" t="s">
        <v>25</v>
      </c>
      <c r="E18" s="333" t="s">
        <v>290</v>
      </c>
      <c r="F18" s="360"/>
      <c r="G18" s="360"/>
      <c r="H18" s="335">
        <v>5.9099999999999797</v>
      </c>
      <c r="I18" s="360"/>
      <c r="J18" s="336" t="s">
        <v>291</v>
      </c>
      <c r="K18" s="334" t="s">
        <v>104</v>
      </c>
      <c r="L18" s="295">
        <v>2</v>
      </c>
      <c r="M18" s="359">
        <v>14.7</v>
      </c>
      <c r="N18" s="125">
        <v>29.4</v>
      </c>
      <c r="O18" s="337"/>
      <c r="P18" s="338" t="e">
        <v>#VALUE!</v>
      </c>
      <c r="Q18" s="339" t="e">
        <f>IF(J18="PROV SUM",N18,L18*P18)</f>
        <v>#VALUE!</v>
      </c>
      <c r="R18" s="294">
        <v>0</v>
      </c>
      <c r="S18" s="294">
        <v>13.031549999999999</v>
      </c>
      <c r="T18" s="339">
        <f>IF(J18="SC024",N18,IF(ISERROR(S18),"",IF(J18="PROV SUM",N18,L18*S18)))</f>
        <v>26.063099999999999</v>
      </c>
      <c r="U18" s="112"/>
      <c r="V18" s="334" t="s">
        <v>104</v>
      </c>
      <c r="W18" s="295">
        <v>2</v>
      </c>
      <c r="X18" s="294">
        <v>13.031549999999999</v>
      </c>
      <c r="Y18" s="338">
        <f t="shared" si="0"/>
        <v>26.063099999999999</v>
      </c>
      <c r="Z18" s="18"/>
      <c r="AA18" s="346">
        <v>0</v>
      </c>
      <c r="AB18" s="347">
        <f t="shared" si="1"/>
        <v>0</v>
      </c>
      <c r="AC18" s="348">
        <v>0</v>
      </c>
      <c r="AD18" s="349">
        <f t="shared" si="2"/>
        <v>0</v>
      </c>
      <c r="AE18" s="350">
        <f t="shared" si="3"/>
        <v>0</v>
      </c>
    </row>
    <row r="19" spans="1:33" ht="75" x14ac:dyDescent="0.25">
      <c r="A19" s="15"/>
      <c r="B19" s="356" t="s">
        <v>94</v>
      </c>
      <c r="C19" s="331" t="s">
        <v>285</v>
      </c>
      <c r="D19" s="332" t="s">
        <v>25</v>
      </c>
      <c r="E19" s="333" t="s">
        <v>300</v>
      </c>
      <c r="F19" s="360"/>
      <c r="G19" s="360"/>
      <c r="H19" s="335">
        <v>5.1540000000000203</v>
      </c>
      <c r="I19" s="360"/>
      <c r="J19" s="336" t="s">
        <v>301</v>
      </c>
      <c r="K19" s="334" t="s">
        <v>79</v>
      </c>
      <c r="L19" s="295">
        <v>6</v>
      </c>
      <c r="M19" s="359">
        <v>16.28</v>
      </c>
      <c r="N19" s="125">
        <v>97.68</v>
      </c>
      <c r="O19" s="337"/>
      <c r="P19" s="338" t="e">
        <v>#VALUE!</v>
      </c>
      <c r="Q19" s="339" t="e">
        <f>IF(J19="PROV SUM",N19,L19*P19)</f>
        <v>#VALUE!</v>
      </c>
      <c r="R19" s="294">
        <v>0</v>
      </c>
      <c r="S19" s="294">
        <v>13.714272000000001</v>
      </c>
      <c r="T19" s="339">
        <f>IF(J19="SC024",N19,IF(ISERROR(S19),"",IF(J19="PROV SUM",N19,L19*S19)))</f>
        <v>82.285632000000007</v>
      </c>
      <c r="U19" s="112"/>
      <c r="V19" s="334" t="s">
        <v>79</v>
      </c>
      <c r="W19" s="295">
        <v>6</v>
      </c>
      <c r="X19" s="294">
        <v>13.714272000000001</v>
      </c>
      <c r="Y19" s="338">
        <f t="shared" si="0"/>
        <v>82.285632000000007</v>
      </c>
      <c r="Z19" s="18"/>
      <c r="AA19" s="346">
        <v>0</v>
      </c>
      <c r="AB19" s="347">
        <f t="shared" si="1"/>
        <v>0</v>
      </c>
      <c r="AC19" s="348">
        <v>0</v>
      </c>
      <c r="AD19" s="349">
        <f t="shared" si="2"/>
        <v>0</v>
      </c>
      <c r="AE19" s="350">
        <f t="shared" si="3"/>
        <v>0</v>
      </c>
      <c r="AF19" s="676" t="s">
        <v>831</v>
      </c>
    </row>
    <row r="20" spans="1:33" ht="30" x14ac:dyDescent="0.25">
      <c r="A20" s="15"/>
      <c r="B20" s="356" t="s">
        <v>94</v>
      </c>
      <c r="C20" s="331" t="s">
        <v>285</v>
      </c>
      <c r="D20" s="332" t="s">
        <v>25</v>
      </c>
      <c r="E20" s="333" t="s">
        <v>292</v>
      </c>
      <c r="F20" s="360"/>
      <c r="G20" s="360"/>
      <c r="H20" s="335">
        <v>5.1730000000000196</v>
      </c>
      <c r="I20" s="360"/>
      <c r="J20" s="336" t="s">
        <v>293</v>
      </c>
      <c r="K20" s="334" t="s">
        <v>79</v>
      </c>
      <c r="L20" s="295">
        <v>1</v>
      </c>
      <c r="M20" s="359">
        <v>12.5</v>
      </c>
      <c r="N20" s="125">
        <v>12.5</v>
      </c>
      <c r="O20" s="337"/>
      <c r="P20" s="338" t="e">
        <v>#VALUE!</v>
      </c>
      <c r="Q20" s="339" t="e">
        <f>IF(J20="PROV SUM",N20,L20*P20)</f>
        <v>#VALUE!</v>
      </c>
      <c r="R20" s="294">
        <v>0</v>
      </c>
      <c r="S20" s="294">
        <v>9.0625</v>
      </c>
      <c r="T20" s="339">
        <f>IF(J20="SC024",N20,IF(ISERROR(S20),"",IF(J20="PROV SUM",N20,L20*S20)))</f>
        <v>9.0625</v>
      </c>
      <c r="U20" s="112"/>
      <c r="V20" s="334" t="s">
        <v>79</v>
      </c>
      <c r="W20" s="295">
        <v>1</v>
      </c>
      <c r="X20" s="294">
        <v>9.0625</v>
      </c>
      <c r="Y20" s="338">
        <f t="shared" si="0"/>
        <v>9.0625</v>
      </c>
      <c r="Z20" s="18"/>
      <c r="AA20" s="346">
        <v>1</v>
      </c>
      <c r="AB20" s="347">
        <f t="shared" si="1"/>
        <v>9.0625</v>
      </c>
      <c r="AC20" s="348">
        <v>1</v>
      </c>
      <c r="AD20" s="349">
        <f t="shared" si="2"/>
        <v>9.0625</v>
      </c>
      <c r="AE20" s="350">
        <f t="shared" si="3"/>
        <v>0</v>
      </c>
      <c r="AG20" s="668">
        <v>9.06</v>
      </c>
    </row>
    <row r="21" spans="1:33" x14ac:dyDescent="0.25">
      <c r="A21" s="15"/>
      <c r="B21" s="356" t="s">
        <v>94</v>
      </c>
      <c r="C21" s="361" t="s">
        <v>189</v>
      </c>
      <c r="D21" s="332" t="s">
        <v>378</v>
      </c>
      <c r="E21" s="333"/>
      <c r="F21" s="360"/>
      <c r="G21" s="360"/>
      <c r="H21" s="335"/>
      <c r="I21" s="360"/>
      <c r="J21" s="336"/>
      <c r="K21" s="334"/>
      <c r="L21" s="295"/>
      <c r="M21" s="336"/>
      <c r="N21" s="295"/>
      <c r="O21" s="337"/>
      <c r="P21" s="336"/>
      <c r="Q21" s="293"/>
      <c r="R21" s="293"/>
      <c r="S21" s="293"/>
      <c r="T21" s="293"/>
      <c r="U21" s="112"/>
      <c r="V21" s="334"/>
      <c r="W21" s="295"/>
      <c r="X21" s="293"/>
      <c r="Y21" s="338">
        <f t="shared" si="0"/>
        <v>0</v>
      </c>
      <c r="Z21" s="18"/>
      <c r="AA21" s="346">
        <v>0</v>
      </c>
      <c r="AB21" s="347">
        <f t="shared" si="1"/>
        <v>0</v>
      </c>
      <c r="AC21" s="348">
        <v>0</v>
      </c>
      <c r="AD21" s="349">
        <f t="shared" si="2"/>
        <v>0</v>
      </c>
      <c r="AE21" s="350">
        <f t="shared" si="3"/>
        <v>0</v>
      </c>
    </row>
    <row r="22" spans="1:33" ht="30" x14ac:dyDescent="0.25">
      <c r="A22" s="15"/>
      <c r="B22" s="356" t="s">
        <v>94</v>
      </c>
      <c r="C22" s="361" t="s">
        <v>189</v>
      </c>
      <c r="D22" s="332" t="s">
        <v>25</v>
      </c>
      <c r="E22" s="333" t="s">
        <v>337</v>
      </c>
      <c r="F22" s="360"/>
      <c r="G22" s="360"/>
      <c r="H22" s="335">
        <v>6.91</v>
      </c>
      <c r="I22" s="360"/>
      <c r="J22" s="336" t="s">
        <v>338</v>
      </c>
      <c r="K22" s="334" t="s">
        <v>79</v>
      </c>
      <c r="L22" s="295">
        <v>5</v>
      </c>
      <c r="M22" s="359">
        <v>20.13</v>
      </c>
      <c r="N22" s="295">
        <v>100.65</v>
      </c>
      <c r="O22" s="337"/>
      <c r="P22" s="338" t="e">
        <v>#VALUE!</v>
      </c>
      <c r="Q22" s="339" t="e">
        <f>IF(J22="PROV SUM",N22,L22*P22)</f>
        <v>#VALUE!</v>
      </c>
      <c r="R22" s="294">
        <v>0</v>
      </c>
      <c r="S22" s="294">
        <v>14.594249999999999</v>
      </c>
      <c r="T22" s="339">
        <f>IF(J22="SC024",N22,IF(ISERROR(S22),"",IF(J22="PROV SUM",N22,L22*S22)))</f>
        <v>72.971249999999998</v>
      </c>
      <c r="U22" s="112"/>
      <c r="V22" s="334" t="s">
        <v>79</v>
      </c>
      <c r="W22" s="295">
        <v>5</v>
      </c>
      <c r="X22" s="294">
        <v>14.594249999999999</v>
      </c>
      <c r="Y22" s="338">
        <f t="shared" si="0"/>
        <v>72.971249999999998</v>
      </c>
      <c r="Z22" s="18"/>
      <c r="AA22" s="346">
        <v>1</v>
      </c>
      <c r="AB22" s="347">
        <f t="shared" si="1"/>
        <v>72.971249999999998</v>
      </c>
      <c r="AC22" s="348">
        <v>1</v>
      </c>
      <c r="AD22" s="349">
        <f t="shared" si="2"/>
        <v>72.971249999999998</v>
      </c>
      <c r="AE22" s="350">
        <f t="shared" si="3"/>
        <v>0</v>
      </c>
    </row>
    <row r="23" spans="1:33" ht="45" x14ac:dyDescent="0.25">
      <c r="A23" s="15"/>
      <c r="B23" s="356" t="s">
        <v>94</v>
      </c>
      <c r="C23" s="361" t="s">
        <v>189</v>
      </c>
      <c r="D23" s="332" t="s">
        <v>25</v>
      </c>
      <c r="E23" s="333" t="s">
        <v>236</v>
      </c>
      <c r="F23" s="360"/>
      <c r="G23" s="360"/>
      <c r="H23" s="335">
        <v>6.2140000000000404</v>
      </c>
      <c r="I23" s="360"/>
      <c r="J23" s="336" t="s">
        <v>237</v>
      </c>
      <c r="K23" s="334" t="s">
        <v>139</v>
      </c>
      <c r="L23" s="295">
        <v>1</v>
      </c>
      <c r="M23" s="359">
        <v>16.98</v>
      </c>
      <c r="N23" s="295">
        <v>16.98</v>
      </c>
      <c r="O23" s="337"/>
      <c r="P23" s="338" t="e">
        <v>#VALUE!</v>
      </c>
      <c r="Q23" s="339" t="e">
        <f>IF(J23="PROV SUM",N23,L23*P23)</f>
        <v>#VALUE!</v>
      </c>
      <c r="R23" s="294">
        <v>0</v>
      </c>
      <c r="S23" s="294">
        <v>14.433</v>
      </c>
      <c r="T23" s="339">
        <f>IF(J23="SC024",N23,IF(ISERROR(S23),"",IF(J23="PROV SUM",N23,L23*S23)))</f>
        <v>14.433</v>
      </c>
      <c r="U23" s="112"/>
      <c r="V23" s="334" t="s">
        <v>139</v>
      </c>
      <c r="W23" s="295">
        <v>1</v>
      </c>
      <c r="X23" s="294">
        <v>14.433</v>
      </c>
      <c r="Y23" s="338">
        <f t="shared" si="0"/>
        <v>14.433</v>
      </c>
      <c r="Z23" s="18"/>
      <c r="AA23" s="346">
        <v>0</v>
      </c>
      <c r="AB23" s="347">
        <f t="shared" si="1"/>
        <v>0</v>
      </c>
      <c r="AC23" s="348">
        <v>0</v>
      </c>
      <c r="AD23" s="349">
        <f t="shared" si="2"/>
        <v>0</v>
      </c>
      <c r="AE23" s="350">
        <f t="shared" si="3"/>
        <v>0</v>
      </c>
    </row>
    <row r="24" spans="1:33" ht="30" x14ac:dyDescent="0.25">
      <c r="A24" s="15"/>
      <c r="B24" s="356" t="s">
        <v>94</v>
      </c>
      <c r="C24" s="361" t="s">
        <v>189</v>
      </c>
      <c r="D24" s="332" t="s">
        <v>25</v>
      </c>
      <c r="E24" s="333" t="s">
        <v>411</v>
      </c>
      <c r="F24" s="360"/>
      <c r="G24" s="360"/>
      <c r="H24" s="335">
        <v>6.2360000000000504</v>
      </c>
      <c r="I24" s="360"/>
      <c r="J24" s="336" t="s">
        <v>251</v>
      </c>
      <c r="K24" s="334" t="s">
        <v>79</v>
      </c>
      <c r="L24" s="295">
        <v>28</v>
      </c>
      <c r="M24" s="359">
        <v>25.87</v>
      </c>
      <c r="N24" s="295">
        <v>724.36</v>
      </c>
      <c r="O24" s="337"/>
      <c r="P24" s="338" t="e">
        <v>#VALUE!</v>
      </c>
      <c r="Q24" s="339" t="e">
        <f>IF(J24="PROV SUM",N24,L24*P24)</f>
        <v>#VALUE!</v>
      </c>
      <c r="R24" s="294">
        <v>0</v>
      </c>
      <c r="S24" s="294">
        <v>21.9895</v>
      </c>
      <c r="T24" s="339">
        <f>IF(J24="SC024",N24,IF(ISERROR(S24),"",IF(J24="PROV SUM",N24,L24*S24)))</f>
        <v>615.70600000000002</v>
      </c>
      <c r="U24" s="112"/>
      <c r="V24" s="334" t="s">
        <v>79</v>
      </c>
      <c r="W24" s="295">
        <v>28</v>
      </c>
      <c r="X24" s="294">
        <v>21.9895</v>
      </c>
      <c r="Y24" s="338">
        <f t="shared" si="0"/>
        <v>615.70600000000002</v>
      </c>
      <c r="Z24" s="18"/>
      <c r="AA24" s="346">
        <v>1</v>
      </c>
      <c r="AB24" s="347">
        <f t="shared" si="1"/>
        <v>615.70600000000002</v>
      </c>
      <c r="AC24" s="348">
        <v>1</v>
      </c>
      <c r="AD24" s="349">
        <f t="shared" si="2"/>
        <v>615.70600000000002</v>
      </c>
      <c r="AE24" s="350">
        <f t="shared" si="3"/>
        <v>0</v>
      </c>
    </row>
    <row r="25" spans="1:33" ht="30" x14ac:dyDescent="0.25">
      <c r="A25" s="15"/>
      <c r="B25" s="356" t="s">
        <v>94</v>
      </c>
      <c r="C25" s="361" t="s">
        <v>189</v>
      </c>
      <c r="D25" s="332" t="s">
        <v>25</v>
      </c>
      <c r="E25" s="333" t="s">
        <v>412</v>
      </c>
      <c r="F25" s="360"/>
      <c r="G25" s="360"/>
      <c r="H25" s="335">
        <v>6.2370000000000498</v>
      </c>
      <c r="I25" s="360"/>
      <c r="J25" s="336" t="s">
        <v>253</v>
      </c>
      <c r="K25" s="334" t="s">
        <v>104</v>
      </c>
      <c r="L25" s="295">
        <v>6</v>
      </c>
      <c r="M25" s="359">
        <v>6.28</v>
      </c>
      <c r="N25" s="295">
        <v>37.68</v>
      </c>
      <c r="O25" s="337"/>
      <c r="P25" s="338" t="e">
        <v>#VALUE!</v>
      </c>
      <c r="Q25" s="339" t="e">
        <f>IF(J25="PROV SUM",N25,L25*P25)</f>
        <v>#VALUE!</v>
      </c>
      <c r="R25" s="294">
        <v>0</v>
      </c>
      <c r="S25" s="294">
        <v>5.3380000000000001</v>
      </c>
      <c r="T25" s="339">
        <f>IF(J25="SC024",N25,IF(ISERROR(S25),"",IF(J25="PROV SUM",N25,L25*S25)))</f>
        <v>32.027999999999999</v>
      </c>
      <c r="U25" s="112"/>
      <c r="V25" s="334" t="s">
        <v>104</v>
      </c>
      <c r="W25" s="295">
        <v>6</v>
      </c>
      <c r="X25" s="294">
        <v>5.3380000000000001</v>
      </c>
      <c r="Y25" s="338">
        <f t="shared" si="0"/>
        <v>32.027999999999999</v>
      </c>
      <c r="Z25" s="18"/>
      <c r="AA25" s="346">
        <v>1</v>
      </c>
      <c r="AB25" s="347">
        <f t="shared" si="1"/>
        <v>32.027999999999999</v>
      </c>
      <c r="AC25" s="348">
        <v>1</v>
      </c>
      <c r="AD25" s="349">
        <f t="shared" si="2"/>
        <v>32.027999999999999</v>
      </c>
      <c r="AE25" s="350">
        <f t="shared" si="3"/>
        <v>0</v>
      </c>
    </row>
    <row r="26" spans="1:33" ht="45" x14ac:dyDescent="0.25">
      <c r="A26" s="15"/>
      <c r="B26" s="356" t="s">
        <v>94</v>
      </c>
      <c r="C26" s="361" t="s">
        <v>189</v>
      </c>
      <c r="D26" s="332" t="s">
        <v>25</v>
      </c>
      <c r="E26" s="333" t="s">
        <v>258</v>
      </c>
      <c r="F26" s="360"/>
      <c r="G26" s="360"/>
      <c r="H26" s="335">
        <v>6.2410000000000503</v>
      </c>
      <c r="I26" s="360"/>
      <c r="J26" s="336" t="s">
        <v>259</v>
      </c>
      <c r="K26" s="334" t="s">
        <v>139</v>
      </c>
      <c r="L26" s="295">
        <v>2</v>
      </c>
      <c r="M26" s="359">
        <v>45.53</v>
      </c>
      <c r="N26" s="295">
        <v>91.06</v>
      </c>
      <c r="O26" s="337"/>
      <c r="P26" s="338" t="e">
        <v>#VALUE!</v>
      </c>
      <c r="Q26" s="339" t="e">
        <f>IF(J26="PROV SUM",N26,L26*P26)</f>
        <v>#VALUE!</v>
      </c>
      <c r="R26" s="294">
        <v>0</v>
      </c>
      <c r="S26" s="294">
        <v>38.700499999999998</v>
      </c>
      <c r="T26" s="339">
        <f>IF(J26="SC024",N26,IF(ISERROR(S26),"",IF(J26="PROV SUM",N26,L26*S26)))</f>
        <v>77.400999999999996</v>
      </c>
      <c r="U26" s="112"/>
      <c r="V26" s="334" t="s">
        <v>139</v>
      </c>
      <c r="W26" s="295">
        <v>2</v>
      </c>
      <c r="X26" s="294">
        <v>38.700499999999998</v>
      </c>
      <c r="Y26" s="338">
        <f t="shared" si="0"/>
        <v>77.400999999999996</v>
      </c>
      <c r="Z26" s="18"/>
      <c r="AA26" s="346">
        <v>1</v>
      </c>
      <c r="AB26" s="347">
        <f t="shared" si="1"/>
        <v>77.400999999999996</v>
      </c>
      <c r="AC26" s="348">
        <v>1</v>
      </c>
      <c r="AD26" s="349">
        <f t="shared" si="2"/>
        <v>77.400999999999996</v>
      </c>
      <c r="AE26" s="350">
        <f t="shared" si="3"/>
        <v>0</v>
      </c>
    </row>
    <row r="27" spans="1:33" x14ac:dyDescent="0.25">
      <c r="A27" s="15"/>
      <c r="B27" s="356" t="s">
        <v>94</v>
      </c>
      <c r="C27" s="361" t="s">
        <v>72</v>
      </c>
      <c r="D27" s="332" t="s">
        <v>378</v>
      </c>
      <c r="E27" s="333"/>
      <c r="F27" s="360"/>
      <c r="G27" s="360"/>
      <c r="H27" s="335"/>
      <c r="I27" s="360"/>
      <c r="J27" s="336"/>
      <c r="K27" s="334"/>
      <c r="L27" s="295"/>
      <c r="M27" s="336"/>
      <c r="N27" s="295"/>
      <c r="O27" s="362"/>
      <c r="P27" s="336"/>
      <c r="Q27" s="293"/>
      <c r="R27" s="293"/>
      <c r="S27" s="293"/>
      <c r="T27" s="293"/>
      <c r="U27" s="112"/>
      <c r="V27" s="334"/>
      <c r="W27" s="295"/>
      <c r="X27" s="293"/>
      <c r="Y27" s="338">
        <f t="shared" si="0"/>
        <v>0</v>
      </c>
      <c r="Z27" s="18"/>
      <c r="AA27" s="346">
        <v>0</v>
      </c>
      <c r="AB27" s="347">
        <f t="shared" si="1"/>
        <v>0</v>
      </c>
      <c r="AC27" s="348">
        <v>0</v>
      </c>
      <c r="AD27" s="349">
        <f t="shared" si="2"/>
        <v>0</v>
      </c>
      <c r="AE27" s="350">
        <f t="shared" si="3"/>
        <v>0</v>
      </c>
      <c r="AG27" s="694">
        <f>SUM(AG28:AG31)</f>
        <v>244.6</v>
      </c>
    </row>
    <row r="28" spans="1:33" ht="60" x14ac:dyDescent="0.25">
      <c r="A28" s="15"/>
      <c r="B28" s="356" t="s">
        <v>94</v>
      </c>
      <c r="C28" s="361" t="s">
        <v>72</v>
      </c>
      <c r="D28" s="332" t="s">
        <v>25</v>
      </c>
      <c r="E28" s="333" t="s">
        <v>130</v>
      </c>
      <c r="F28" s="360"/>
      <c r="G28" s="360"/>
      <c r="H28" s="335">
        <v>3.44</v>
      </c>
      <c r="I28" s="360"/>
      <c r="J28" s="336" t="s">
        <v>131</v>
      </c>
      <c r="K28" s="334" t="s">
        <v>104</v>
      </c>
      <c r="L28" s="295">
        <v>10</v>
      </c>
      <c r="M28" s="359">
        <v>21.94</v>
      </c>
      <c r="N28" s="295">
        <v>219.4</v>
      </c>
      <c r="O28" s="362"/>
      <c r="P28" s="338" t="e">
        <v>#VALUE!</v>
      </c>
      <c r="Q28" s="339" t="e">
        <f>IF(J28="PROV SUM",N28,L28*P28)</f>
        <v>#VALUE!</v>
      </c>
      <c r="R28" s="294">
        <v>0</v>
      </c>
      <c r="S28" s="294">
        <v>19.449809999999999</v>
      </c>
      <c r="T28" s="339">
        <f>IF(J28="SC024",N28,IF(ISERROR(S28),"",IF(J28="PROV SUM",N28,L28*S28)))</f>
        <v>194.49809999999999</v>
      </c>
      <c r="U28" s="112"/>
      <c r="V28" s="334" t="s">
        <v>104</v>
      </c>
      <c r="W28" s="295">
        <v>11</v>
      </c>
      <c r="X28" s="294">
        <v>19.449809999999999</v>
      </c>
      <c r="Y28" s="338">
        <f t="shared" si="0"/>
        <v>213.94790999999998</v>
      </c>
      <c r="Z28" s="18"/>
      <c r="AA28" s="346">
        <v>1</v>
      </c>
      <c r="AB28" s="347">
        <f t="shared" si="1"/>
        <v>213.94790999999998</v>
      </c>
      <c r="AC28" s="348">
        <v>1</v>
      </c>
      <c r="AD28" s="349">
        <f t="shared" si="2"/>
        <v>213.94790999999998</v>
      </c>
      <c r="AE28" s="350">
        <f t="shared" si="3"/>
        <v>0</v>
      </c>
    </row>
    <row r="29" spans="1:33" ht="105" x14ac:dyDescent="0.25">
      <c r="A29" s="15"/>
      <c r="B29" s="356" t="s">
        <v>94</v>
      </c>
      <c r="C29" s="361" t="s">
        <v>72</v>
      </c>
      <c r="D29" s="332" t="s">
        <v>25</v>
      </c>
      <c r="E29" s="333" t="s">
        <v>95</v>
      </c>
      <c r="F29" s="360"/>
      <c r="G29" s="360"/>
      <c r="H29" s="335">
        <v>3.2179999999999902</v>
      </c>
      <c r="I29" s="360"/>
      <c r="J29" s="336" t="s">
        <v>96</v>
      </c>
      <c r="K29" s="334" t="s">
        <v>79</v>
      </c>
      <c r="L29" s="295">
        <v>50</v>
      </c>
      <c r="M29" s="359">
        <v>134.04</v>
      </c>
      <c r="N29" s="295">
        <v>6702</v>
      </c>
      <c r="O29" s="362"/>
      <c r="P29" s="338" t="e">
        <v>#VALUE!</v>
      </c>
      <c r="Q29" s="339" t="e">
        <f>IF(J29="PROV SUM",N29,L29*P29)</f>
        <v>#VALUE!</v>
      </c>
      <c r="R29" s="294">
        <v>0</v>
      </c>
      <c r="S29" s="294">
        <v>107.232</v>
      </c>
      <c r="T29" s="339">
        <f>IF(J29="SC024",N29,IF(ISERROR(S29),"",IF(J29="PROV SUM",N29,L29*S29)))</f>
        <v>5361.6</v>
      </c>
      <c r="U29" s="112"/>
      <c r="V29" s="334" t="s">
        <v>79</v>
      </c>
      <c r="W29" s="295">
        <v>57</v>
      </c>
      <c r="X29" s="294">
        <v>107.232</v>
      </c>
      <c r="Y29" s="338">
        <f t="shared" si="0"/>
        <v>6112.2240000000002</v>
      </c>
      <c r="Z29" s="18"/>
      <c r="AA29" s="346">
        <v>1</v>
      </c>
      <c r="AB29" s="347">
        <f t="shared" si="1"/>
        <v>6112.2240000000002</v>
      </c>
      <c r="AC29" s="348">
        <v>1</v>
      </c>
      <c r="AD29" s="349">
        <f t="shared" si="2"/>
        <v>6112.2240000000002</v>
      </c>
      <c r="AE29" s="350">
        <f t="shared" si="3"/>
        <v>0</v>
      </c>
      <c r="AG29" s="672"/>
    </row>
    <row r="30" spans="1:33" ht="45" x14ac:dyDescent="0.25">
      <c r="A30" s="15"/>
      <c r="B30" s="356" t="s">
        <v>94</v>
      </c>
      <c r="C30" s="361" t="s">
        <v>72</v>
      </c>
      <c r="D30" s="332" t="s">
        <v>25</v>
      </c>
      <c r="E30" s="333" t="s">
        <v>102</v>
      </c>
      <c r="F30" s="360"/>
      <c r="G30" s="360"/>
      <c r="H30" s="335">
        <v>3.2209999999999899</v>
      </c>
      <c r="I30" s="360"/>
      <c r="J30" s="336" t="s">
        <v>103</v>
      </c>
      <c r="K30" s="334" t="s">
        <v>104</v>
      </c>
      <c r="L30" s="295">
        <v>5</v>
      </c>
      <c r="M30" s="359">
        <v>61.15</v>
      </c>
      <c r="N30" s="295">
        <v>305.75</v>
      </c>
      <c r="O30" s="362"/>
      <c r="P30" s="338" t="e">
        <v>#VALUE!</v>
      </c>
      <c r="Q30" s="339" t="e">
        <f>IF(J30="PROV SUM",N30,L30*P30)</f>
        <v>#VALUE!</v>
      </c>
      <c r="R30" s="294">
        <v>0</v>
      </c>
      <c r="S30" s="294">
        <v>48.92</v>
      </c>
      <c r="T30" s="339">
        <f>IF(J30="SC024",N30,IF(ISERROR(S30),"",IF(J30="PROV SUM",N30,L30*S30)))</f>
        <v>244.60000000000002</v>
      </c>
      <c r="U30" s="112"/>
      <c r="V30" s="334" t="s">
        <v>104</v>
      </c>
      <c r="W30" s="295">
        <v>5</v>
      </c>
      <c r="X30" s="294">
        <v>48.92</v>
      </c>
      <c r="Y30" s="338">
        <f t="shared" si="0"/>
        <v>244.60000000000002</v>
      </c>
      <c r="Z30" s="18"/>
      <c r="AA30" s="346">
        <v>1</v>
      </c>
      <c r="AB30" s="347">
        <f t="shared" si="1"/>
        <v>244.60000000000002</v>
      </c>
      <c r="AC30" s="348">
        <v>1</v>
      </c>
      <c r="AD30" s="349">
        <f t="shared" si="2"/>
        <v>244.60000000000002</v>
      </c>
      <c r="AE30" s="350">
        <f t="shared" si="3"/>
        <v>0</v>
      </c>
      <c r="AG30" s="668">
        <v>244.6</v>
      </c>
    </row>
    <row r="31" spans="1:33" ht="30" x14ac:dyDescent="0.25">
      <c r="A31" s="15"/>
      <c r="B31" s="356" t="s">
        <v>94</v>
      </c>
      <c r="C31" s="361" t="s">
        <v>72</v>
      </c>
      <c r="D31" s="332" t="s">
        <v>25</v>
      </c>
      <c r="E31" s="333" t="s">
        <v>142</v>
      </c>
      <c r="F31" s="360"/>
      <c r="G31" s="360"/>
      <c r="H31" s="335">
        <v>3.3259999999999899</v>
      </c>
      <c r="I31" s="360"/>
      <c r="J31" s="336" t="s">
        <v>143</v>
      </c>
      <c r="K31" s="334" t="s">
        <v>75</v>
      </c>
      <c r="L31" s="295">
        <v>2</v>
      </c>
      <c r="M31" s="359">
        <v>10.41</v>
      </c>
      <c r="N31" s="295">
        <v>20.82</v>
      </c>
      <c r="O31" s="362"/>
      <c r="P31" s="338" t="e">
        <v>#VALUE!</v>
      </c>
      <c r="Q31" s="339" t="e">
        <f>IF(J31="PROV SUM",N31,L31*P31)</f>
        <v>#VALUE!</v>
      </c>
      <c r="R31" s="294">
        <v>0</v>
      </c>
      <c r="S31" s="294">
        <v>7.7148510000000003</v>
      </c>
      <c r="T31" s="339">
        <f>IF(J31="SC024",N31,IF(ISERROR(S31),"",IF(J31="PROV SUM",N31,L31*S31)))</f>
        <v>15.429702000000001</v>
      </c>
      <c r="U31" s="112"/>
      <c r="V31" s="334" t="s">
        <v>75</v>
      </c>
      <c r="W31" s="295">
        <v>0</v>
      </c>
      <c r="X31" s="294">
        <v>7.7148510000000003</v>
      </c>
      <c r="Y31" s="338">
        <f t="shared" si="0"/>
        <v>0</v>
      </c>
      <c r="Z31" s="18"/>
      <c r="AA31" s="346">
        <v>1</v>
      </c>
      <c r="AB31" s="347">
        <f t="shared" si="1"/>
        <v>0</v>
      </c>
      <c r="AC31" s="348">
        <v>0</v>
      </c>
      <c r="AD31" s="349">
        <f t="shared" si="2"/>
        <v>0</v>
      </c>
      <c r="AE31" s="350">
        <f t="shared" si="3"/>
        <v>0</v>
      </c>
      <c r="AF31" s="668" t="s">
        <v>832</v>
      </c>
    </row>
    <row r="32" spans="1:33" x14ac:dyDescent="0.25">
      <c r="A32" s="15"/>
      <c r="B32" s="356" t="s">
        <v>94</v>
      </c>
      <c r="C32" s="361" t="s">
        <v>164</v>
      </c>
      <c r="D32" s="332" t="s">
        <v>378</v>
      </c>
      <c r="E32" s="333"/>
      <c r="F32" s="360"/>
      <c r="G32" s="360"/>
      <c r="H32" s="335"/>
      <c r="I32" s="360"/>
      <c r="J32" s="336"/>
      <c r="K32" s="334"/>
      <c r="L32" s="295"/>
      <c r="M32" s="336"/>
      <c r="N32" s="295"/>
      <c r="O32" s="362"/>
      <c r="P32" s="336"/>
      <c r="Q32" s="293"/>
      <c r="R32" s="293"/>
      <c r="S32" s="293"/>
      <c r="T32" s="293"/>
      <c r="U32" s="112"/>
      <c r="V32" s="334"/>
      <c r="W32" s="295"/>
      <c r="X32" s="293"/>
      <c r="Y32" s="338">
        <f t="shared" si="0"/>
        <v>0</v>
      </c>
      <c r="Z32" s="18"/>
      <c r="AA32" s="346">
        <v>0</v>
      </c>
      <c r="AB32" s="347">
        <f t="shared" si="1"/>
        <v>0</v>
      </c>
      <c r="AC32" s="348">
        <v>0</v>
      </c>
      <c r="AD32" s="349">
        <f t="shared" si="2"/>
        <v>0</v>
      </c>
      <c r="AE32" s="350">
        <f t="shared" si="3"/>
        <v>0</v>
      </c>
      <c r="AG32" s="694">
        <f>SUM(AG33:AG34)</f>
        <v>4622.8500000000004</v>
      </c>
    </row>
    <row r="33" spans="1:33" ht="90" x14ac:dyDescent="0.25">
      <c r="A33" s="15"/>
      <c r="B33" s="356" t="s">
        <v>94</v>
      </c>
      <c r="C33" s="361" t="s">
        <v>164</v>
      </c>
      <c r="D33" s="332" t="s">
        <v>25</v>
      </c>
      <c r="E33" s="333" t="s">
        <v>165</v>
      </c>
      <c r="F33" s="360"/>
      <c r="G33" s="360"/>
      <c r="H33" s="335">
        <v>4.28</v>
      </c>
      <c r="I33" s="360"/>
      <c r="J33" s="336" t="s">
        <v>166</v>
      </c>
      <c r="K33" s="334" t="s">
        <v>79</v>
      </c>
      <c r="L33" s="295">
        <v>2</v>
      </c>
      <c r="M33" s="359">
        <v>434.56</v>
      </c>
      <c r="N33" s="295">
        <v>869.12</v>
      </c>
      <c r="O33" s="362"/>
      <c r="P33" s="338" t="e">
        <v>#VALUE!</v>
      </c>
      <c r="Q33" s="339" t="e">
        <f>IF(J33="PROV SUM",N33,L33*P33)</f>
        <v>#VALUE!</v>
      </c>
      <c r="R33" s="294">
        <v>0</v>
      </c>
      <c r="S33" s="294">
        <v>385.23743999999999</v>
      </c>
      <c r="T33" s="339">
        <f>IF(J33="SC024",N33,IF(ISERROR(S33),"",IF(J33="PROV SUM",N33,L33*S33)))</f>
        <v>770.47487999999998</v>
      </c>
      <c r="U33" s="112"/>
      <c r="V33" s="334" t="s">
        <v>79</v>
      </c>
      <c r="W33" s="295">
        <v>12</v>
      </c>
      <c r="X33" s="294">
        <v>385.23743999999999</v>
      </c>
      <c r="Y33" s="338">
        <f t="shared" si="0"/>
        <v>4622.8492800000004</v>
      </c>
      <c r="Z33" s="18"/>
      <c r="AA33" s="346">
        <v>1</v>
      </c>
      <c r="AB33" s="347">
        <f t="shared" si="1"/>
        <v>4622.8492800000004</v>
      </c>
      <c r="AC33" s="348">
        <v>1</v>
      </c>
      <c r="AD33" s="349">
        <f t="shared" si="2"/>
        <v>4622.8492800000004</v>
      </c>
      <c r="AE33" s="350">
        <f t="shared" si="3"/>
        <v>0</v>
      </c>
      <c r="AG33" s="672">
        <v>4622.8500000000004</v>
      </c>
    </row>
    <row r="34" spans="1:33" ht="90" x14ac:dyDescent="0.25">
      <c r="A34" s="15"/>
      <c r="B34" s="356" t="s">
        <v>94</v>
      </c>
      <c r="C34" s="361" t="s">
        <v>164</v>
      </c>
      <c r="D34" s="332" t="s">
        <v>25</v>
      </c>
      <c r="E34" s="333" t="s">
        <v>171</v>
      </c>
      <c r="F34" s="360"/>
      <c r="G34" s="360"/>
      <c r="H34" s="335">
        <v>4.8999999999999799</v>
      </c>
      <c r="I34" s="360"/>
      <c r="J34" s="336" t="s">
        <v>172</v>
      </c>
      <c r="K34" s="334" t="s">
        <v>75</v>
      </c>
      <c r="L34" s="295">
        <v>9</v>
      </c>
      <c r="M34" s="359">
        <v>35.61</v>
      </c>
      <c r="N34" s="295">
        <v>320.49</v>
      </c>
      <c r="O34" s="362"/>
      <c r="P34" s="338" t="e">
        <v>#VALUE!</v>
      </c>
      <c r="Q34" s="339" t="e">
        <f>IF(J34="PROV SUM",N34,L34*P34)</f>
        <v>#VALUE!</v>
      </c>
      <c r="R34" s="294">
        <v>0</v>
      </c>
      <c r="S34" s="294">
        <v>31.568264999999997</v>
      </c>
      <c r="T34" s="339">
        <f>IF(J34="SC024",N34,IF(ISERROR(S34),"",IF(J34="PROV SUM",N34,L34*S34)))</f>
        <v>284.11438499999997</v>
      </c>
      <c r="U34" s="112"/>
      <c r="V34" s="334" t="s">
        <v>75</v>
      </c>
      <c r="W34" s="295">
        <v>9</v>
      </c>
      <c r="X34" s="294">
        <v>31.568264999999997</v>
      </c>
      <c r="Y34" s="338">
        <f t="shared" si="0"/>
        <v>284.11438499999997</v>
      </c>
      <c r="Z34" s="18"/>
      <c r="AA34" s="346">
        <v>1</v>
      </c>
      <c r="AB34" s="347">
        <f t="shared" si="1"/>
        <v>284.11438499999997</v>
      </c>
      <c r="AC34" s="348">
        <v>1</v>
      </c>
      <c r="AD34" s="349">
        <f t="shared" si="2"/>
        <v>284.11438499999997</v>
      </c>
      <c r="AE34" s="350">
        <f t="shared" si="3"/>
        <v>0</v>
      </c>
    </row>
    <row r="35" spans="1:33" x14ac:dyDescent="0.25">
      <c r="A35" s="15"/>
      <c r="B35" s="356" t="s">
        <v>94</v>
      </c>
      <c r="C35" s="361" t="s">
        <v>24</v>
      </c>
      <c r="D35" s="332" t="s">
        <v>378</v>
      </c>
      <c r="E35" s="333"/>
      <c r="F35" s="360"/>
      <c r="G35" s="360"/>
      <c r="H35" s="335"/>
      <c r="I35" s="360"/>
      <c r="J35" s="336"/>
      <c r="K35" s="334"/>
      <c r="L35" s="295"/>
      <c r="M35" s="336"/>
      <c r="N35" s="295"/>
      <c r="O35" s="362"/>
      <c r="P35" s="336"/>
      <c r="Q35" s="293"/>
      <c r="R35" s="293"/>
      <c r="S35" s="293"/>
      <c r="T35" s="293"/>
      <c r="U35" s="112"/>
      <c r="V35" s="334"/>
      <c r="W35" s="295"/>
      <c r="X35" s="293"/>
      <c r="Y35" s="338">
        <f t="shared" si="0"/>
        <v>0</v>
      </c>
      <c r="Z35" s="18"/>
      <c r="AA35" s="346">
        <v>0</v>
      </c>
      <c r="AB35" s="347">
        <f t="shared" si="1"/>
        <v>0</v>
      </c>
      <c r="AC35" s="348">
        <v>0</v>
      </c>
      <c r="AD35" s="349">
        <f t="shared" si="2"/>
        <v>0</v>
      </c>
      <c r="AE35" s="350">
        <f t="shared" si="3"/>
        <v>0</v>
      </c>
      <c r="AG35" s="721">
        <f>SUM(AG36:AG40)</f>
        <v>0</v>
      </c>
    </row>
    <row r="36" spans="1:33" ht="120" x14ac:dyDescent="0.25">
      <c r="A36" s="21"/>
      <c r="B36" s="331" t="s">
        <v>94</v>
      </c>
      <c r="C36" s="331" t="s">
        <v>24</v>
      </c>
      <c r="D36" s="332" t="s">
        <v>25</v>
      </c>
      <c r="E36" s="333" t="s">
        <v>26</v>
      </c>
      <c r="F36" s="334"/>
      <c r="G36" s="334"/>
      <c r="H36" s="335">
        <v>2.1</v>
      </c>
      <c r="I36" s="334"/>
      <c r="J36" s="336" t="s">
        <v>27</v>
      </c>
      <c r="K36" s="334" t="s">
        <v>28</v>
      </c>
      <c r="L36" s="295">
        <v>151</v>
      </c>
      <c r="M36" s="124">
        <v>12.92</v>
      </c>
      <c r="N36" s="125">
        <v>1950.92</v>
      </c>
      <c r="O36" s="337"/>
      <c r="P36" s="338" t="e">
        <v>#VALUE!</v>
      </c>
      <c r="Q36" s="339" t="e">
        <f>IF(J36="PROV SUM",N36,L36*P36)</f>
        <v>#VALUE!</v>
      </c>
      <c r="R36" s="294">
        <v>0</v>
      </c>
      <c r="S36" s="294">
        <v>16.4084</v>
      </c>
      <c r="T36" s="339">
        <f>IF(J36="SC024",N36,IF(ISERROR(S36),"",IF(J36="PROV SUM",N36,L36*S36)))</f>
        <v>2477.6684</v>
      </c>
      <c r="U36" s="112"/>
      <c r="V36" s="334" t="s">
        <v>28</v>
      </c>
      <c r="W36" s="295">
        <v>238</v>
      </c>
      <c r="X36" s="294">
        <v>16.4084</v>
      </c>
      <c r="Y36" s="338">
        <f t="shared" si="0"/>
        <v>3905.1992</v>
      </c>
      <c r="Z36" s="18"/>
      <c r="AA36" s="346">
        <v>1</v>
      </c>
      <c r="AB36" s="347">
        <f t="shared" si="1"/>
        <v>3905.1992</v>
      </c>
      <c r="AC36" s="348">
        <v>1</v>
      </c>
      <c r="AD36" s="349">
        <f t="shared" si="2"/>
        <v>3905.1992</v>
      </c>
      <c r="AE36" s="350">
        <f t="shared" si="3"/>
        <v>0</v>
      </c>
      <c r="AG36" s="671"/>
    </row>
    <row r="37" spans="1:33" ht="30" x14ac:dyDescent="0.25">
      <c r="A37" s="21"/>
      <c r="B37" s="331" t="s">
        <v>94</v>
      </c>
      <c r="C37" s="331" t="s">
        <v>24</v>
      </c>
      <c r="D37" s="332" t="s">
        <v>25</v>
      </c>
      <c r="E37" s="333" t="s">
        <v>29</v>
      </c>
      <c r="F37" s="334"/>
      <c r="G37" s="334"/>
      <c r="H37" s="335">
        <v>2.5</v>
      </c>
      <c r="I37" s="334"/>
      <c r="J37" s="336" t="s">
        <v>30</v>
      </c>
      <c r="K37" s="334" t="s">
        <v>31</v>
      </c>
      <c r="L37" s="295">
        <v>1</v>
      </c>
      <c r="M37" s="124">
        <v>420</v>
      </c>
      <c r="N37" s="125">
        <v>420</v>
      </c>
      <c r="O37" s="337"/>
      <c r="P37" s="338" t="e">
        <v>#VALUE!</v>
      </c>
      <c r="Q37" s="339" t="e">
        <f>IF(J37="PROV SUM",N37,L37*P37)</f>
        <v>#VALUE!</v>
      </c>
      <c r="R37" s="294">
        <v>0</v>
      </c>
      <c r="S37" s="294">
        <v>533.4</v>
      </c>
      <c r="T37" s="339">
        <f>IF(J37="SC024",N37,IF(ISERROR(S37),"",IF(J37="PROV SUM",N37,L37*S37)))</f>
        <v>533.4</v>
      </c>
      <c r="U37" s="112"/>
      <c r="V37" s="334" t="s">
        <v>31</v>
      </c>
      <c r="W37" s="295">
        <v>1</v>
      </c>
      <c r="X37" s="294">
        <v>533.4</v>
      </c>
      <c r="Y37" s="338">
        <f t="shared" si="0"/>
        <v>533.4</v>
      </c>
      <c r="Z37" s="18"/>
      <c r="AA37" s="346">
        <v>1</v>
      </c>
      <c r="AB37" s="347">
        <f t="shared" si="1"/>
        <v>533.4</v>
      </c>
      <c r="AC37" s="348">
        <v>1</v>
      </c>
      <c r="AD37" s="349">
        <f t="shared" si="2"/>
        <v>533.4</v>
      </c>
      <c r="AE37" s="350">
        <f t="shared" si="3"/>
        <v>0</v>
      </c>
    </row>
    <row r="38" spans="1:33" x14ac:dyDescent="0.25">
      <c r="A38" s="21"/>
      <c r="B38" s="331" t="s">
        <v>94</v>
      </c>
      <c r="C38" s="331" t="s">
        <v>24</v>
      </c>
      <c r="D38" s="332" t="s">
        <v>25</v>
      </c>
      <c r="E38" s="333" t="s">
        <v>32</v>
      </c>
      <c r="F38" s="334"/>
      <c r="G38" s="334"/>
      <c r="H38" s="335">
        <v>2.6</v>
      </c>
      <c r="I38" s="334"/>
      <c r="J38" s="336" t="s">
        <v>33</v>
      </c>
      <c r="K38" s="334" t="s">
        <v>31</v>
      </c>
      <c r="L38" s="295">
        <v>1</v>
      </c>
      <c r="M38" s="124">
        <v>50</v>
      </c>
      <c r="N38" s="125">
        <v>50</v>
      </c>
      <c r="O38" s="337"/>
      <c r="P38" s="338" t="e">
        <v>#VALUE!</v>
      </c>
      <c r="Q38" s="339" t="e">
        <f>IF(J38="PROV SUM",N38,L38*P38)</f>
        <v>#VALUE!</v>
      </c>
      <c r="R38" s="294">
        <v>0</v>
      </c>
      <c r="S38" s="294">
        <v>63.5</v>
      </c>
      <c r="T38" s="339">
        <f>IF(J38="SC024",N38,IF(ISERROR(S38),"",IF(J38="PROV SUM",N38,L38*S38)))</f>
        <v>63.5</v>
      </c>
      <c r="U38" s="112"/>
      <c r="V38" s="334" t="s">
        <v>31</v>
      </c>
      <c r="W38" s="295">
        <v>1</v>
      </c>
      <c r="X38" s="294">
        <v>63.5</v>
      </c>
      <c r="Y38" s="338">
        <f t="shared" si="0"/>
        <v>63.5</v>
      </c>
      <c r="Z38" s="18"/>
      <c r="AA38" s="346">
        <v>1</v>
      </c>
      <c r="AB38" s="347">
        <f t="shared" si="1"/>
        <v>63.5</v>
      </c>
      <c r="AC38" s="348">
        <v>1</v>
      </c>
      <c r="AD38" s="349">
        <f t="shared" si="2"/>
        <v>63.5</v>
      </c>
      <c r="AE38" s="350">
        <f t="shared" si="3"/>
        <v>0</v>
      </c>
    </row>
    <row r="39" spans="1:33" x14ac:dyDescent="0.25">
      <c r="A39" s="21"/>
      <c r="B39" s="331" t="s">
        <v>94</v>
      </c>
      <c r="C39" s="331" t="s">
        <v>24</v>
      </c>
      <c r="D39" s="332" t="s">
        <v>25</v>
      </c>
      <c r="E39" s="333" t="s">
        <v>41</v>
      </c>
      <c r="F39" s="334"/>
      <c r="G39" s="334"/>
      <c r="H39" s="335">
        <v>2.16</v>
      </c>
      <c r="I39" s="334"/>
      <c r="J39" s="336" t="s">
        <v>42</v>
      </c>
      <c r="K39" s="334" t="s">
        <v>31</v>
      </c>
      <c r="L39" s="295">
        <v>1</v>
      </c>
      <c r="M39" s="124">
        <v>379.8</v>
      </c>
      <c r="N39" s="125">
        <v>379.8</v>
      </c>
      <c r="O39" s="337"/>
      <c r="P39" s="338" t="e">
        <v>#VALUE!</v>
      </c>
      <c r="Q39" s="339" t="e">
        <f>IF(J39="PROV SUM",N39,L39*P39)</f>
        <v>#VALUE!</v>
      </c>
      <c r="R39" s="294">
        <v>0</v>
      </c>
      <c r="S39" s="294">
        <v>482.346</v>
      </c>
      <c r="T39" s="339">
        <f>IF(J39="SC024",N39,IF(ISERROR(S39),"",IF(J39="PROV SUM",N39,L39*S39)))</f>
        <v>482.346</v>
      </c>
      <c r="U39" s="112"/>
      <c r="V39" s="334" t="s">
        <v>31</v>
      </c>
      <c r="W39" s="295">
        <v>0</v>
      </c>
      <c r="X39" s="294">
        <v>482.346</v>
      </c>
      <c r="Y39" s="338">
        <f t="shared" si="0"/>
        <v>0</v>
      </c>
      <c r="Z39" s="18"/>
      <c r="AA39" s="346">
        <v>1</v>
      </c>
      <c r="AB39" s="347">
        <f t="shared" si="1"/>
        <v>0</v>
      </c>
      <c r="AC39" s="348">
        <v>0</v>
      </c>
      <c r="AD39" s="349">
        <f t="shared" si="2"/>
        <v>0</v>
      </c>
      <c r="AE39" s="350">
        <f t="shared" si="3"/>
        <v>0</v>
      </c>
    </row>
    <row r="40" spans="1:33" x14ac:dyDescent="0.25">
      <c r="A40" s="21"/>
      <c r="B40" s="331" t="s">
        <v>271</v>
      </c>
      <c r="C40" s="331" t="s">
        <v>24</v>
      </c>
      <c r="D40" s="332" t="s">
        <v>25</v>
      </c>
      <c r="E40" s="333" t="s">
        <v>43</v>
      </c>
      <c r="F40" s="334"/>
      <c r="G40" s="334"/>
      <c r="H40" s="335"/>
      <c r="I40" s="334"/>
      <c r="J40" s="336"/>
      <c r="K40" s="334"/>
      <c r="L40" s="295"/>
      <c r="M40" s="124"/>
      <c r="N40" s="125"/>
      <c r="O40" s="337"/>
      <c r="P40" s="338"/>
      <c r="Q40" s="339"/>
      <c r="R40" s="294"/>
      <c r="S40" s="294"/>
      <c r="T40" s="339"/>
      <c r="U40" s="112"/>
      <c r="V40" s="334" t="s">
        <v>31</v>
      </c>
      <c r="W40" s="295">
        <v>1</v>
      </c>
      <c r="X40" s="294">
        <v>1069.3399999999999</v>
      </c>
      <c r="Y40" s="338">
        <f t="shared" si="0"/>
        <v>1069.3399999999999</v>
      </c>
      <c r="Z40" s="18"/>
      <c r="AA40" s="346">
        <v>1</v>
      </c>
      <c r="AB40" s="347">
        <f t="shared" si="1"/>
        <v>1069.3399999999999</v>
      </c>
      <c r="AC40" s="348">
        <v>1</v>
      </c>
      <c r="AD40" s="349">
        <f t="shared" si="2"/>
        <v>1069.3399999999999</v>
      </c>
      <c r="AE40" s="350">
        <f t="shared" si="3"/>
        <v>0</v>
      </c>
    </row>
    <row r="41" spans="1:33" ht="60" x14ac:dyDescent="0.25">
      <c r="A41" s="21"/>
      <c r="B41" s="331" t="s">
        <v>94</v>
      </c>
      <c r="C41" s="331" t="s">
        <v>24</v>
      </c>
      <c r="D41" s="332" t="s">
        <v>25</v>
      </c>
      <c r="E41" s="333" t="s">
        <v>382</v>
      </c>
      <c r="F41" s="334"/>
      <c r="G41" s="334"/>
      <c r="H41" s="335"/>
      <c r="I41" s="334"/>
      <c r="J41" s="336" t="s">
        <v>383</v>
      </c>
      <c r="K41" s="334" t="s">
        <v>31</v>
      </c>
      <c r="L41" s="295"/>
      <c r="M41" s="124">
        <v>4.8300000000000003E-2</v>
      </c>
      <c r="N41" s="125">
        <v>0</v>
      </c>
      <c r="O41" s="337"/>
      <c r="P41" s="338" t="e">
        <v>#VALUE!</v>
      </c>
      <c r="Q41" s="339" t="e">
        <f>IF(J41="PROV SUM",N41,L41*P41)</f>
        <v>#VALUE!</v>
      </c>
      <c r="R41" s="294" t="e">
        <v>#N/A</v>
      </c>
      <c r="S41" s="294" t="e">
        <v>#N/A</v>
      </c>
      <c r="T41" s="339">
        <f>IF(J41="SC024",N41,IF(ISERROR(S41),"",IF(J41="PROV SUM",N41,L41*S41)))</f>
        <v>0</v>
      </c>
      <c r="U41" s="112"/>
      <c r="V41" s="334" t="s">
        <v>416</v>
      </c>
      <c r="W41" s="295">
        <v>8.6</v>
      </c>
      <c r="X41" s="379">
        <f>SUM(Y36+Y37+Y38+Y76)*0.0483</f>
        <v>297.80810135999997</v>
      </c>
      <c r="Y41" s="338">
        <f>X41*W41</f>
        <v>2561.1496716959996</v>
      </c>
      <c r="Z41" s="18"/>
      <c r="AA41" s="346">
        <v>1</v>
      </c>
      <c r="AB41" s="347">
        <f t="shared" si="1"/>
        <v>2561.1496716959996</v>
      </c>
      <c r="AC41" s="348">
        <v>0</v>
      </c>
      <c r="AD41" s="349">
        <f t="shared" si="2"/>
        <v>0</v>
      </c>
      <c r="AE41" s="350">
        <f t="shared" si="3"/>
        <v>2561.1496716959996</v>
      </c>
      <c r="AF41" s="672" t="s">
        <v>821</v>
      </c>
    </row>
    <row r="42" spans="1:33" x14ac:dyDescent="0.25">
      <c r="A42" s="21"/>
      <c r="B42" s="330" t="s">
        <v>94</v>
      </c>
      <c r="C42" s="331" t="s">
        <v>312</v>
      </c>
      <c r="D42" s="332" t="s">
        <v>378</v>
      </c>
      <c r="E42" s="333"/>
      <c r="F42" s="334"/>
      <c r="G42" s="334"/>
      <c r="H42" s="335"/>
      <c r="I42" s="334"/>
      <c r="J42" s="336"/>
      <c r="K42" s="334"/>
      <c r="L42" s="295"/>
      <c r="M42" s="336"/>
      <c r="N42" s="125"/>
      <c r="O42" s="337"/>
      <c r="P42" s="357"/>
      <c r="Q42" s="358"/>
      <c r="R42" s="358"/>
      <c r="S42" s="358"/>
      <c r="T42" s="358"/>
      <c r="U42" s="112"/>
      <c r="V42" s="334"/>
      <c r="W42" s="295"/>
      <c r="X42" s="358"/>
      <c r="Y42" s="338">
        <f t="shared" si="0"/>
        <v>0</v>
      </c>
      <c r="Z42" s="18"/>
      <c r="AA42" s="346">
        <v>0</v>
      </c>
      <c r="AB42" s="347">
        <f t="shared" si="1"/>
        <v>0</v>
      </c>
      <c r="AC42" s="348">
        <v>0</v>
      </c>
      <c r="AD42" s="349">
        <f t="shared" si="2"/>
        <v>0</v>
      </c>
      <c r="AE42" s="350">
        <f t="shared" si="3"/>
        <v>0</v>
      </c>
    </row>
    <row r="43" spans="1:33" ht="30" x14ac:dyDescent="0.25">
      <c r="A43" s="21"/>
      <c r="B43" s="330" t="s">
        <v>94</v>
      </c>
      <c r="C43" s="331" t="s">
        <v>312</v>
      </c>
      <c r="D43" s="332" t="s">
        <v>25</v>
      </c>
      <c r="E43" s="333" t="s">
        <v>431</v>
      </c>
      <c r="F43" s="334"/>
      <c r="G43" s="334"/>
      <c r="H43" s="335">
        <v>7.3159999999999998</v>
      </c>
      <c r="I43" s="334"/>
      <c r="J43" s="336" t="s">
        <v>379</v>
      </c>
      <c r="K43" s="334" t="s">
        <v>380</v>
      </c>
      <c r="L43" s="295">
        <v>1</v>
      </c>
      <c r="M43" s="359">
        <v>500</v>
      </c>
      <c r="N43" s="125">
        <v>500</v>
      </c>
      <c r="O43" s="337"/>
      <c r="P43" s="338" t="e">
        <v>#VALUE!</v>
      </c>
      <c r="Q43" s="339">
        <f>IF(J43="PROV SUM",N43,L43*P43)</f>
        <v>500</v>
      </c>
      <c r="R43" s="294" t="s">
        <v>381</v>
      </c>
      <c r="S43" s="294" t="s">
        <v>381</v>
      </c>
      <c r="T43" s="339">
        <f>IF(J43="SC024",N43,IF(ISERROR(S43),"",IF(J43="PROV SUM",N43,L43*S43)))</f>
        <v>500</v>
      </c>
      <c r="U43" s="112"/>
      <c r="V43" s="334" t="s">
        <v>380</v>
      </c>
      <c r="W43" s="295">
        <v>1</v>
      </c>
      <c r="X43" s="294">
        <v>500</v>
      </c>
      <c r="Y43" s="338">
        <v>500</v>
      </c>
      <c r="Z43" s="18"/>
      <c r="AA43" s="346">
        <v>0</v>
      </c>
      <c r="AB43" s="347">
        <f t="shared" si="1"/>
        <v>0</v>
      </c>
      <c r="AC43" s="348">
        <v>0</v>
      </c>
      <c r="AD43" s="349">
        <f t="shared" si="2"/>
        <v>0</v>
      </c>
      <c r="AE43" s="350">
        <f t="shared" si="3"/>
        <v>0</v>
      </c>
      <c r="AF43" s="666" t="s">
        <v>828</v>
      </c>
    </row>
    <row r="44" spans="1:33" ht="15.75" x14ac:dyDescent="0.25">
      <c r="A44" s="15"/>
      <c r="B44" s="86" t="s">
        <v>94</v>
      </c>
      <c r="C44" s="89" t="s">
        <v>341</v>
      </c>
      <c r="D44" s="315" t="s">
        <v>378</v>
      </c>
      <c r="E44" s="89"/>
      <c r="F44" s="360"/>
      <c r="G44" s="360"/>
      <c r="H44" s="90"/>
      <c r="I44" s="360"/>
      <c r="J44" s="89"/>
      <c r="K44" s="91"/>
      <c r="L44" s="295"/>
      <c r="M44" s="92"/>
      <c r="N44" s="125"/>
      <c r="O44" s="337"/>
      <c r="P44" s="357"/>
      <c r="Q44" s="358"/>
      <c r="R44" s="358"/>
      <c r="S44" s="358"/>
      <c r="T44" s="358"/>
      <c r="U44" s="112"/>
      <c r="V44" s="91"/>
      <c r="W44" s="295"/>
      <c r="X44" s="358"/>
      <c r="Y44" s="338">
        <f t="shared" si="0"/>
        <v>0</v>
      </c>
      <c r="Z44" s="18"/>
      <c r="AA44" s="346">
        <v>0</v>
      </c>
      <c r="AB44" s="347">
        <f t="shared" si="1"/>
        <v>0</v>
      </c>
      <c r="AC44" s="348">
        <v>0</v>
      </c>
      <c r="AD44" s="349">
        <f t="shared" si="2"/>
        <v>0</v>
      </c>
      <c r="AE44" s="350">
        <f t="shared" si="3"/>
        <v>0</v>
      </c>
    </row>
    <row r="45" spans="1:33" ht="105" x14ac:dyDescent="0.25">
      <c r="A45" s="15"/>
      <c r="B45" s="86" t="s">
        <v>94</v>
      </c>
      <c r="C45" s="89" t="s">
        <v>341</v>
      </c>
      <c r="D45" s="88" t="s">
        <v>25</v>
      </c>
      <c r="E45" s="89" t="s">
        <v>350</v>
      </c>
      <c r="F45" s="334"/>
      <c r="G45" s="334"/>
      <c r="H45" s="90">
        <v>13</v>
      </c>
      <c r="I45" s="334"/>
      <c r="J45" s="89" t="s">
        <v>351</v>
      </c>
      <c r="K45" s="334" t="s">
        <v>311</v>
      </c>
      <c r="L45" s="93">
        <v>2</v>
      </c>
      <c r="M45" s="92">
        <v>222.2</v>
      </c>
      <c r="N45" s="94">
        <v>444.4</v>
      </c>
      <c r="O45" s="337"/>
      <c r="P45" s="338" t="e">
        <v>#VALUE!</v>
      </c>
      <c r="Q45" s="339" t="e">
        <f t="shared" ref="Q45:Q58" si="4">IF(J45="PROV SUM",N45,L45*P45)</f>
        <v>#VALUE!</v>
      </c>
      <c r="R45" s="294">
        <v>0</v>
      </c>
      <c r="S45" s="294">
        <v>196.98029999999997</v>
      </c>
      <c r="T45" s="339">
        <f t="shared" ref="T45:T58" si="5">IF(J45="SC024",N45,IF(ISERROR(S45),"",IF(J45="PROV SUM",N45,L45*S45)))</f>
        <v>393.96059999999994</v>
      </c>
      <c r="U45" s="112"/>
      <c r="V45" s="334" t="s">
        <v>311</v>
      </c>
      <c r="W45" s="93">
        <v>0</v>
      </c>
      <c r="X45" s="294">
        <v>196.98029999999997</v>
      </c>
      <c r="Y45" s="338">
        <f t="shared" si="0"/>
        <v>0</v>
      </c>
      <c r="Z45" s="18"/>
      <c r="AA45" s="346">
        <v>0</v>
      </c>
      <c r="AB45" s="347">
        <f t="shared" si="1"/>
        <v>0</v>
      </c>
      <c r="AC45" s="348">
        <v>0</v>
      </c>
      <c r="AD45" s="349">
        <f t="shared" si="2"/>
        <v>0</v>
      </c>
      <c r="AE45" s="350">
        <f t="shared" si="3"/>
        <v>0</v>
      </c>
    </row>
    <row r="46" spans="1:33" ht="105" x14ac:dyDescent="0.25">
      <c r="A46" s="15"/>
      <c r="B46" s="86" t="s">
        <v>94</v>
      </c>
      <c r="C46" s="89" t="s">
        <v>341</v>
      </c>
      <c r="D46" s="88" t="s">
        <v>25</v>
      </c>
      <c r="E46" s="89" t="s">
        <v>356</v>
      </c>
      <c r="F46" s="360"/>
      <c r="G46" s="360"/>
      <c r="H46" s="90">
        <v>27</v>
      </c>
      <c r="I46" s="360"/>
      <c r="J46" s="89" t="s">
        <v>357</v>
      </c>
      <c r="K46" s="91" t="s">
        <v>311</v>
      </c>
      <c r="L46" s="93">
        <v>1</v>
      </c>
      <c r="M46" s="92">
        <v>22.53</v>
      </c>
      <c r="N46" s="94">
        <v>22.53</v>
      </c>
      <c r="O46" s="337"/>
      <c r="P46" s="338" t="e">
        <v>#VALUE!</v>
      </c>
      <c r="Q46" s="339" t="e">
        <f t="shared" si="4"/>
        <v>#VALUE!</v>
      </c>
      <c r="R46" s="294">
        <v>0</v>
      </c>
      <c r="S46" s="294">
        <v>19.150500000000001</v>
      </c>
      <c r="T46" s="339">
        <f t="shared" si="5"/>
        <v>19.150500000000001</v>
      </c>
      <c r="U46" s="112"/>
      <c r="V46" s="91" t="s">
        <v>311</v>
      </c>
      <c r="W46" s="93">
        <v>0</v>
      </c>
      <c r="X46" s="294">
        <v>19.150500000000001</v>
      </c>
      <c r="Y46" s="338">
        <f t="shared" si="0"/>
        <v>0</v>
      </c>
      <c r="Z46" s="18"/>
      <c r="AA46" s="346">
        <v>0</v>
      </c>
      <c r="AB46" s="347">
        <f t="shared" si="1"/>
        <v>0</v>
      </c>
      <c r="AC46" s="348">
        <v>0</v>
      </c>
      <c r="AD46" s="349">
        <f t="shared" si="2"/>
        <v>0</v>
      </c>
      <c r="AE46" s="350">
        <f t="shared" si="3"/>
        <v>0</v>
      </c>
    </row>
    <row r="47" spans="1:33" ht="120" x14ac:dyDescent="0.25">
      <c r="A47" s="15"/>
      <c r="B47" s="86" t="s">
        <v>94</v>
      </c>
      <c r="C47" s="89" t="s">
        <v>341</v>
      </c>
      <c r="D47" s="88" t="s">
        <v>25</v>
      </c>
      <c r="E47" s="89" t="s">
        <v>358</v>
      </c>
      <c r="F47" s="360"/>
      <c r="G47" s="360"/>
      <c r="H47" s="90">
        <v>41</v>
      </c>
      <c r="I47" s="360"/>
      <c r="J47" s="89" t="s">
        <v>359</v>
      </c>
      <c r="K47" s="91" t="s">
        <v>311</v>
      </c>
      <c r="L47" s="93">
        <v>1</v>
      </c>
      <c r="M47" s="92">
        <v>29.34</v>
      </c>
      <c r="N47" s="94">
        <v>29.34</v>
      </c>
      <c r="O47" s="337"/>
      <c r="P47" s="338" t="e">
        <v>#VALUE!</v>
      </c>
      <c r="Q47" s="339" t="e">
        <f t="shared" si="4"/>
        <v>#VALUE!</v>
      </c>
      <c r="R47" s="294">
        <v>0</v>
      </c>
      <c r="S47" s="294">
        <v>24.939</v>
      </c>
      <c r="T47" s="339">
        <f t="shared" si="5"/>
        <v>24.939</v>
      </c>
      <c r="U47" s="112"/>
      <c r="V47" s="91" t="s">
        <v>311</v>
      </c>
      <c r="W47" s="93">
        <v>0</v>
      </c>
      <c r="X47" s="294">
        <v>24.939</v>
      </c>
      <c r="Y47" s="338">
        <f t="shared" si="0"/>
        <v>0</v>
      </c>
      <c r="Z47" s="18"/>
      <c r="AA47" s="346">
        <v>0</v>
      </c>
      <c r="AB47" s="347">
        <f t="shared" si="1"/>
        <v>0</v>
      </c>
      <c r="AC47" s="348">
        <v>0</v>
      </c>
      <c r="AD47" s="349">
        <f t="shared" si="2"/>
        <v>0</v>
      </c>
      <c r="AE47" s="350">
        <f t="shared" si="3"/>
        <v>0</v>
      </c>
    </row>
    <row r="48" spans="1:33" ht="45" x14ac:dyDescent="0.25">
      <c r="A48" s="15"/>
      <c r="B48" s="86" t="s">
        <v>94</v>
      </c>
      <c r="C48" s="89" t="s">
        <v>341</v>
      </c>
      <c r="D48" s="88" t="s">
        <v>25</v>
      </c>
      <c r="E48" s="89" t="s">
        <v>364</v>
      </c>
      <c r="F48" s="360"/>
      <c r="G48" s="360"/>
      <c r="H48" s="90">
        <v>93</v>
      </c>
      <c r="I48" s="360"/>
      <c r="J48" s="89" t="s">
        <v>365</v>
      </c>
      <c r="K48" s="91" t="s">
        <v>311</v>
      </c>
      <c r="L48" s="93">
        <v>1</v>
      </c>
      <c r="M48" s="92">
        <v>550</v>
      </c>
      <c r="N48" s="94">
        <v>550</v>
      </c>
      <c r="O48" s="337"/>
      <c r="P48" s="338" t="e">
        <v>#VALUE!</v>
      </c>
      <c r="Q48" s="339" t="e">
        <f t="shared" si="4"/>
        <v>#VALUE!</v>
      </c>
      <c r="R48" s="294">
        <v>0</v>
      </c>
      <c r="S48" s="294">
        <v>440</v>
      </c>
      <c r="T48" s="339">
        <f t="shared" si="5"/>
        <v>440</v>
      </c>
      <c r="U48" s="112"/>
      <c r="V48" s="91" t="s">
        <v>311</v>
      </c>
      <c r="W48" s="93">
        <v>1</v>
      </c>
      <c r="X48" s="294">
        <v>440</v>
      </c>
      <c r="Y48" s="338">
        <f t="shared" si="0"/>
        <v>440</v>
      </c>
      <c r="Z48" s="18"/>
      <c r="AA48" s="346">
        <v>0</v>
      </c>
      <c r="AB48" s="347">
        <f t="shared" si="1"/>
        <v>0</v>
      </c>
      <c r="AC48" s="348">
        <v>0</v>
      </c>
      <c r="AD48" s="349">
        <f t="shared" si="2"/>
        <v>0</v>
      </c>
      <c r="AE48" s="350">
        <f t="shared" si="3"/>
        <v>0</v>
      </c>
    </row>
    <row r="49" spans="1:33" ht="45" x14ac:dyDescent="0.25">
      <c r="A49" s="15"/>
      <c r="B49" s="86" t="s">
        <v>94</v>
      </c>
      <c r="C49" s="89" t="s">
        <v>341</v>
      </c>
      <c r="D49" s="88" t="s">
        <v>25</v>
      </c>
      <c r="E49" s="89" t="s">
        <v>352</v>
      </c>
      <c r="F49" s="360"/>
      <c r="G49" s="360"/>
      <c r="H49" s="90">
        <v>104</v>
      </c>
      <c r="I49" s="360"/>
      <c r="J49" s="89" t="s">
        <v>353</v>
      </c>
      <c r="K49" s="91" t="s">
        <v>311</v>
      </c>
      <c r="L49" s="93">
        <v>2</v>
      </c>
      <c r="M49" s="92">
        <v>3.44</v>
      </c>
      <c r="N49" s="94">
        <v>6.88</v>
      </c>
      <c r="O49" s="337"/>
      <c r="P49" s="338" t="e">
        <v>#VALUE!</v>
      </c>
      <c r="Q49" s="339" t="e">
        <f t="shared" si="4"/>
        <v>#VALUE!</v>
      </c>
      <c r="R49" s="294">
        <v>0</v>
      </c>
      <c r="S49" s="294">
        <v>3.0495599999999996</v>
      </c>
      <c r="T49" s="339">
        <f t="shared" si="5"/>
        <v>6.0991199999999992</v>
      </c>
      <c r="U49" s="112"/>
      <c r="V49" s="91" t="s">
        <v>311</v>
      </c>
      <c r="W49" s="93">
        <v>2</v>
      </c>
      <c r="X49" s="294">
        <v>3.0495599999999996</v>
      </c>
      <c r="Y49" s="338">
        <f t="shared" si="0"/>
        <v>6.0991199999999992</v>
      </c>
      <c r="Z49" s="18"/>
      <c r="AA49" s="346">
        <v>0</v>
      </c>
      <c r="AB49" s="347">
        <f t="shared" si="1"/>
        <v>0</v>
      </c>
      <c r="AC49" s="348">
        <v>0</v>
      </c>
      <c r="AD49" s="349">
        <f t="shared" si="2"/>
        <v>0</v>
      </c>
      <c r="AE49" s="350">
        <f t="shared" si="3"/>
        <v>0</v>
      </c>
    </row>
    <row r="50" spans="1:33" ht="90" x14ac:dyDescent="0.25">
      <c r="A50" s="15"/>
      <c r="B50" s="86" t="s">
        <v>94</v>
      </c>
      <c r="C50" s="89" t="s">
        <v>341</v>
      </c>
      <c r="D50" s="88" t="s">
        <v>25</v>
      </c>
      <c r="E50" s="89" t="s">
        <v>366</v>
      </c>
      <c r="F50" s="360"/>
      <c r="G50" s="360"/>
      <c r="H50" s="90">
        <v>115</v>
      </c>
      <c r="I50" s="360"/>
      <c r="J50" s="89" t="s">
        <v>367</v>
      </c>
      <c r="K50" s="91" t="s">
        <v>311</v>
      </c>
      <c r="L50" s="93">
        <v>2</v>
      </c>
      <c r="M50" s="92">
        <v>70.11</v>
      </c>
      <c r="N50" s="94">
        <v>140.22</v>
      </c>
      <c r="O50" s="337"/>
      <c r="P50" s="338" t="e">
        <v>#VALUE!</v>
      </c>
      <c r="Q50" s="339" t="e">
        <f t="shared" si="4"/>
        <v>#VALUE!</v>
      </c>
      <c r="R50" s="294">
        <v>0</v>
      </c>
      <c r="S50" s="294">
        <v>56.088000000000001</v>
      </c>
      <c r="T50" s="339">
        <f t="shared" si="5"/>
        <v>112.176</v>
      </c>
      <c r="U50" s="112"/>
      <c r="V50" s="91" t="s">
        <v>311</v>
      </c>
      <c r="W50" s="93">
        <v>2</v>
      </c>
      <c r="X50" s="294">
        <v>56.088000000000001</v>
      </c>
      <c r="Y50" s="338">
        <f t="shared" si="0"/>
        <v>112.176</v>
      </c>
      <c r="Z50" s="18"/>
      <c r="AA50" s="346">
        <v>0</v>
      </c>
      <c r="AB50" s="347">
        <f t="shared" si="1"/>
        <v>0</v>
      </c>
      <c r="AC50" s="348">
        <v>0</v>
      </c>
      <c r="AD50" s="349">
        <f t="shared" si="2"/>
        <v>0</v>
      </c>
      <c r="AE50" s="350">
        <f t="shared" si="3"/>
        <v>0</v>
      </c>
    </row>
    <row r="51" spans="1:33" ht="45.75" x14ac:dyDescent="0.25">
      <c r="A51" s="15"/>
      <c r="B51" s="86" t="s">
        <v>94</v>
      </c>
      <c r="C51" s="89" t="s">
        <v>341</v>
      </c>
      <c r="D51" s="88" t="s">
        <v>25</v>
      </c>
      <c r="E51" s="95" t="s">
        <v>354</v>
      </c>
      <c r="F51" s="360"/>
      <c r="G51" s="360"/>
      <c r="H51" s="90">
        <v>175</v>
      </c>
      <c r="I51" s="360"/>
      <c r="J51" s="96" t="s">
        <v>355</v>
      </c>
      <c r="K51" s="91" t="s">
        <v>311</v>
      </c>
      <c r="L51" s="93">
        <v>2</v>
      </c>
      <c r="M51" s="92">
        <v>9.81</v>
      </c>
      <c r="N51" s="94">
        <v>19.62</v>
      </c>
      <c r="O51" s="337"/>
      <c r="P51" s="338" t="e">
        <v>#VALUE!</v>
      </c>
      <c r="Q51" s="339" t="e">
        <f t="shared" si="4"/>
        <v>#VALUE!</v>
      </c>
      <c r="R51" s="294">
        <v>0</v>
      </c>
      <c r="S51" s="294">
        <v>8.6965649999999997</v>
      </c>
      <c r="T51" s="339">
        <f t="shared" si="5"/>
        <v>17.393129999999999</v>
      </c>
      <c r="U51" s="112"/>
      <c r="V51" s="91" t="s">
        <v>311</v>
      </c>
      <c r="W51" s="93">
        <v>2</v>
      </c>
      <c r="X51" s="294">
        <v>8.6965649999999997</v>
      </c>
      <c r="Y51" s="338">
        <f t="shared" si="0"/>
        <v>17.393129999999999</v>
      </c>
      <c r="Z51" s="18"/>
      <c r="AA51" s="346">
        <v>0</v>
      </c>
      <c r="AB51" s="347">
        <f t="shared" si="1"/>
        <v>0</v>
      </c>
      <c r="AC51" s="348">
        <v>0</v>
      </c>
      <c r="AD51" s="349">
        <f t="shared" si="2"/>
        <v>0</v>
      </c>
      <c r="AE51" s="350">
        <f t="shared" si="3"/>
        <v>0</v>
      </c>
    </row>
    <row r="52" spans="1:33" ht="75.75" x14ac:dyDescent="0.25">
      <c r="A52" s="15"/>
      <c r="B52" s="86" t="s">
        <v>94</v>
      </c>
      <c r="C52" s="89" t="s">
        <v>341</v>
      </c>
      <c r="D52" s="88" t="s">
        <v>25</v>
      </c>
      <c r="E52" s="95" t="s">
        <v>342</v>
      </c>
      <c r="F52" s="360"/>
      <c r="G52" s="360"/>
      <c r="H52" s="90">
        <v>180</v>
      </c>
      <c r="I52" s="360"/>
      <c r="J52" s="96" t="s">
        <v>343</v>
      </c>
      <c r="K52" s="91" t="s">
        <v>311</v>
      </c>
      <c r="L52" s="93">
        <v>1</v>
      </c>
      <c r="M52" s="92">
        <v>62.11</v>
      </c>
      <c r="N52" s="94">
        <v>62.11</v>
      </c>
      <c r="O52" s="337"/>
      <c r="P52" s="338" t="e">
        <v>#VALUE!</v>
      </c>
      <c r="Q52" s="339" t="e">
        <f t="shared" si="4"/>
        <v>#VALUE!</v>
      </c>
      <c r="R52" s="294">
        <v>0</v>
      </c>
      <c r="S52" s="294">
        <v>55.060514999999995</v>
      </c>
      <c r="T52" s="339">
        <f t="shared" si="5"/>
        <v>55.060514999999995</v>
      </c>
      <c r="U52" s="112"/>
      <c r="V52" s="91" t="s">
        <v>311</v>
      </c>
      <c r="W52" s="93">
        <v>1</v>
      </c>
      <c r="X52" s="294">
        <v>55.060514999999995</v>
      </c>
      <c r="Y52" s="338">
        <f t="shared" si="0"/>
        <v>55.060514999999995</v>
      </c>
      <c r="Z52" s="18"/>
      <c r="AA52" s="346">
        <v>0</v>
      </c>
      <c r="AB52" s="347">
        <f t="shared" si="1"/>
        <v>0</v>
      </c>
      <c r="AC52" s="348">
        <v>0</v>
      </c>
      <c r="AD52" s="349">
        <f t="shared" si="2"/>
        <v>0</v>
      </c>
      <c r="AE52" s="350">
        <f t="shared" si="3"/>
        <v>0</v>
      </c>
    </row>
    <row r="53" spans="1:33" ht="90.75" x14ac:dyDescent="0.25">
      <c r="A53" s="21"/>
      <c r="B53" s="86" t="s">
        <v>94</v>
      </c>
      <c r="C53" s="89" t="s">
        <v>341</v>
      </c>
      <c r="D53" s="88" t="s">
        <v>25</v>
      </c>
      <c r="E53" s="95" t="s">
        <v>370</v>
      </c>
      <c r="F53" s="334"/>
      <c r="G53" s="334"/>
      <c r="H53" s="90">
        <v>186</v>
      </c>
      <c r="I53" s="334"/>
      <c r="J53" s="97" t="s">
        <v>371</v>
      </c>
      <c r="K53" s="91" t="s">
        <v>311</v>
      </c>
      <c r="L53" s="93">
        <v>1</v>
      </c>
      <c r="M53" s="92">
        <v>86.88</v>
      </c>
      <c r="N53" s="94">
        <v>86.88</v>
      </c>
      <c r="O53" s="337"/>
      <c r="P53" s="338" t="e">
        <v>#VALUE!</v>
      </c>
      <c r="Q53" s="339" t="e">
        <f t="shared" si="4"/>
        <v>#VALUE!</v>
      </c>
      <c r="R53" s="294">
        <v>0</v>
      </c>
      <c r="S53" s="294">
        <v>69.504000000000005</v>
      </c>
      <c r="T53" s="339">
        <f t="shared" si="5"/>
        <v>69.504000000000005</v>
      </c>
      <c r="U53" s="112"/>
      <c r="V53" s="91" t="s">
        <v>311</v>
      </c>
      <c r="W53" s="93">
        <v>1</v>
      </c>
      <c r="X53" s="294">
        <v>69.504000000000005</v>
      </c>
      <c r="Y53" s="338">
        <f t="shared" si="0"/>
        <v>69.504000000000005</v>
      </c>
      <c r="Z53" s="18"/>
      <c r="AA53" s="346">
        <v>0</v>
      </c>
      <c r="AB53" s="347">
        <f t="shared" si="1"/>
        <v>0</v>
      </c>
      <c r="AC53" s="348">
        <v>0</v>
      </c>
      <c r="AD53" s="349">
        <f t="shared" si="2"/>
        <v>0</v>
      </c>
      <c r="AE53" s="350">
        <f t="shared" si="3"/>
        <v>0</v>
      </c>
    </row>
    <row r="54" spans="1:33" ht="15.75" x14ac:dyDescent="0.25">
      <c r="A54" s="21"/>
      <c r="B54" s="86" t="s">
        <v>94</v>
      </c>
      <c r="C54" s="89" t="s">
        <v>341</v>
      </c>
      <c r="D54" s="88" t="s">
        <v>25</v>
      </c>
      <c r="E54" s="98" t="s">
        <v>424</v>
      </c>
      <c r="F54" s="334"/>
      <c r="G54" s="334"/>
      <c r="H54" s="90">
        <v>190</v>
      </c>
      <c r="I54" s="334"/>
      <c r="J54" s="99" t="s">
        <v>379</v>
      </c>
      <c r="K54" s="91" t="s">
        <v>311</v>
      </c>
      <c r="L54" s="93">
        <v>1</v>
      </c>
      <c r="M54" s="100">
        <v>1500</v>
      </c>
      <c r="N54" s="94">
        <v>1500</v>
      </c>
      <c r="O54" s="337"/>
      <c r="P54" s="338" t="e">
        <v>#VALUE!</v>
      </c>
      <c r="Q54" s="339">
        <f t="shared" si="4"/>
        <v>1500</v>
      </c>
      <c r="R54" s="294" t="s">
        <v>381</v>
      </c>
      <c r="S54" s="294">
        <v>1500</v>
      </c>
      <c r="T54" s="339">
        <f t="shared" si="5"/>
        <v>1500</v>
      </c>
      <c r="U54" s="112"/>
      <c r="V54" s="91" t="s">
        <v>311</v>
      </c>
      <c r="W54" s="93">
        <v>1</v>
      </c>
      <c r="X54" s="100">
        <v>1500</v>
      </c>
      <c r="Y54" s="94">
        <v>1500</v>
      </c>
      <c r="Z54" s="18"/>
      <c r="AA54" s="346">
        <v>0</v>
      </c>
      <c r="AB54" s="347">
        <f t="shared" ref="AB54:AB59" si="6">Y54*AA54</f>
        <v>0</v>
      </c>
      <c r="AC54" s="348">
        <v>0</v>
      </c>
      <c r="AD54" s="349">
        <f t="shared" ref="AD54:AD59" si="7">Y54*AC54</f>
        <v>0</v>
      </c>
      <c r="AE54" s="350">
        <f t="shared" si="3"/>
        <v>0</v>
      </c>
      <c r="AF54" s="668" t="s">
        <v>833</v>
      </c>
    </row>
    <row r="55" spans="1:33" ht="26.25" x14ac:dyDescent="0.25">
      <c r="A55" s="21"/>
      <c r="B55" s="86" t="s">
        <v>94</v>
      </c>
      <c r="C55" s="89" t="s">
        <v>341</v>
      </c>
      <c r="D55" s="88" t="s">
        <v>25</v>
      </c>
      <c r="E55" s="101" t="s">
        <v>425</v>
      </c>
      <c r="F55" s="334"/>
      <c r="G55" s="334"/>
      <c r="H55" s="90">
        <v>191</v>
      </c>
      <c r="I55" s="334"/>
      <c r="J55" s="99" t="s">
        <v>379</v>
      </c>
      <c r="K55" s="91" t="s">
        <v>311</v>
      </c>
      <c r="L55" s="93">
        <v>1</v>
      </c>
      <c r="M55" s="100">
        <v>100</v>
      </c>
      <c r="N55" s="94">
        <v>100</v>
      </c>
      <c r="O55" s="337"/>
      <c r="P55" s="338" t="e">
        <v>#VALUE!</v>
      </c>
      <c r="Q55" s="339">
        <f t="shared" si="4"/>
        <v>100</v>
      </c>
      <c r="R55" s="294" t="s">
        <v>381</v>
      </c>
      <c r="S55" s="294">
        <v>100</v>
      </c>
      <c r="T55" s="339">
        <f t="shared" si="5"/>
        <v>100</v>
      </c>
      <c r="U55" s="112"/>
      <c r="V55" s="91" t="s">
        <v>311</v>
      </c>
      <c r="W55" s="93">
        <v>1</v>
      </c>
      <c r="X55" s="100">
        <v>100</v>
      </c>
      <c r="Y55" s="94">
        <v>100</v>
      </c>
      <c r="Z55" s="18"/>
      <c r="AA55" s="346">
        <v>0</v>
      </c>
      <c r="AB55" s="347">
        <f t="shared" si="6"/>
        <v>0</v>
      </c>
      <c r="AC55" s="348">
        <v>0</v>
      </c>
      <c r="AD55" s="349">
        <f t="shared" si="7"/>
        <v>0</v>
      </c>
      <c r="AE55" s="350">
        <f t="shared" si="3"/>
        <v>0</v>
      </c>
      <c r="AF55" s="668" t="s">
        <v>833</v>
      </c>
    </row>
    <row r="56" spans="1:33" ht="15.75" x14ac:dyDescent="0.25">
      <c r="A56" s="21"/>
      <c r="B56" s="86" t="s">
        <v>94</v>
      </c>
      <c r="C56" s="89" t="s">
        <v>341</v>
      </c>
      <c r="D56" s="88" t="s">
        <v>25</v>
      </c>
      <c r="E56" s="101" t="s">
        <v>426</v>
      </c>
      <c r="F56" s="334"/>
      <c r="G56" s="334"/>
      <c r="H56" s="90">
        <v>192</v>
      </c>
      <c r="I56" s="334"/>
      <c r="J56" s="99" t="s">
        <v>379</v>
      </c>
      <c r="K56" s="91" t="s">
        <v>311</v>
      </c>
      <c r="L56" s="93">
        <v>1</v>
      </c>
      <c r="M56" s="100">
        <v>100</v>
      </c>
      <c r="N56" s="94">
        <v>100</v>
      </c>
      <c r="O56" s="337"/>
      <c r="P56" s="338" t="e">
        <v>#VALUE!</v>
      </c>
      <c r="Q56" s="339">
        <f t="shared" si="4"/>
        <v>100</v>
      </c>
      <c r="R56" s="294" t="s">
        <v>381</v>
      </c>
      <c r="S56" s="294">
        <v>100</v>
      </c>
      <c r="T56" s="339">
        <f t="shared" si="5"/>
        <v>100</v>
      </c>
      <c r="U56" s="112"/>
      <c r="V56" s="91" t="s">
        <v>311</v>
      </c>
      <c r="W56" s="93">
        <v>1</v>
      </c>
      <c r="X56" s="100">
        <v>100</v>
      </c>
      <c r="Y56" s="94">
        <v>100</v>
      </c>
      <c r="Z56" s="18"/>
      <c r="AA56" s="346">
        <v>0</v>
      </c>
      <c r="AB56" s="347">
        <f t="shared" si="6"/>
        <v>0</v>
      </c>
      <c r="AC56" s="348">
        <v>0</v>
      </c>
      <c r="AD56" s="349">
        <f t="shared" si="7"/>
        <v>0</v>
      </c>
      <c r="AE56" s="350">
        <f t="shared" si="3"/>
        <v>0</v>
      </c>
      <c r="AF56" s="668" t="s">
        <v>833</v>
      </c>
    </row>
    <row r="57" spans="1:33" ht="15.75" x14ac:dyDescent="0.25">
      <c r="A57" s="21"/>
      <c r="B57" s="86" t="s">
        <v>94</v>
      </c>
      <c r="C57" s="89" t="s">
        <v>341</v>
      </c>
      <c r="D57" s="88" t="s">
        <v>25</v>
      </c>
      <c r="E57" s="101" t="s">
        <v>427</v>
      </c>
      <c r="F57" s="334"/>
      <c r="G57" s="334"/>
      <c r="H57" s="90">
        <v>193</v>
      </c>
      <c r="I57" s="334"/>
      <c r="J57" s="99" t="s">
        <v>379</v>
      </c>
      <c r="K57" s="91" t="s">
        <v>311</v>
      </c>
      <c r="L57" s="93">
        <v>1</v>
      </c>
      <c r="M57" s="100">
        <v>100</v>
      </c>
      <c r="N57" s="94">
        <v>100</v>
      </c>
      <c r="O57" s="337"/>
      <c r="P57" s="338" t="e">
        <v>#VALUE!</v>
      </c>
      <c r="Q57" s="339">
        <f t="shared" si="4"/>
        <v>100</v>
      </c>
      <c r="R57" s="294" t="s">
        <v>381</v>
      </c>
      <c r="S57" s="294">
        <v>100</v>
      </c>
      <c r="T57" s="339">
        <f t="shared" si="5"/>
        <v>100</v>
      </c>
      <c r="U57" s="112"/>
      <c r="V57" s="91" t="s">
        <v>311</v>
      </c>
      <c r="W57" s="93">
        <v>1</v>
      </c>
      <c r="X57" s="100">
        <v>100</v>
      </c>
      <c r="Y57" s="94">
        <v>100</v>
      </c>
      <c r="Z57" s="18"/>
      <c r="AA57" s="346">
        <v>0</v>
      </c>
      <c r="AB57" s="347">
        <f t="shared" si="6"/>
        <v>0</v>
      </c>
      <c r="AC57" s="348">
        <v>0</v>
      </c>
      <c r="AD57" s="349">
        <f t="shared" si="7"/>
        <v>0</v>
      </c>
      <c r="AE57" s="350">
        <f t="shared" si="3"/>
        <v>0</v>
      </c>
      <c r="AF57" s="668" t="s">
        <v>833</v>
      </c>
    </row>
    <row r="58" spans="1:33" ht="15.75" x14ac:dyDescent="0.25">
      <c r="A58" s="21"/>
      <c r="B58" s="86" t="s">
        <v>94</v>
      </c>
      <c r="C58" s="89" t="s">
        <v>341</v>
      </c>
      <c r="D58" s="727" t="s">
        <v>25</v>
      </c>
      <c r="E58" s="101" t="s">
        <v>428</v>
      </c>
      <c r="F58" s="334"/>
      <c r="G58" s="334"/>
      <c r="H58" s="90">
        <v>194</v>
      </c>
      <c r="I58" s="334"/>
      <c r="J58" s="99" t="s">
        <v>379</v>
      </c>
      <c r="K58" s="91" t="s">
        <v>311</v>
      </c>
      <c r="L58" s="93">
        <v>1</v>
      </c>
      <c r="M58" s="100">
        <v>350</v>
      </c>
      <c r="N58" s="94">
        <v>350</v>
      </c>
      <c r="O58" s="337"/>
      <c r="P58" s="338" t="e">
        <v>#VALUE!</v>
      </c>
      <c r="Q58" s="339">
        <f t="shared" si="4"/>
        <v>350</v>
      </c>
      <c r="R58" s="294" t="s">
        <v>381</v>
      </c>
      <c r="S58" s="294">
        <v>350</v>
      </c>
      <c r="T58" s="339">
        <f t="shared" si="5"/>
        <v>350</v>
      </c>
      <c r="U58" s="112"/>
      <c r="V58" s="91" t="s">
        <v>311</v>
      </c>
      <c r="W58" s="93">
        <v>1</v>
      </c>
      <c r="X58" s="100">
        <v>350</v>
      </c>
      <c r="Y58" s="94">
        <v>350</v>
      </c>
      <c r="Z58" s="18"/>
      <c r="AA58" s="346">
        <v>0</v>
      </c>
      <c r="AB58" s="347">
        <f t="shared" si="6"/>
        <v>0</v>
      </c>
      <c r="AC58" s="348">
        <v>0</v>
      </c>
      <c r="AD58" s="349">
        <f t="shared" si="7"/>
        <v>0</v>
      </c>
      <c r="AE58" s="350">
        <f t="shared" si="3"/>
        <v>0</v>
      </c>
      <c r="AF58" s="668" t="s">
        <v>833</v>
      </c>
    </row>
    <row r="59" spans="1:33" x14ac:dyDescent="0.25">
      <c r="A59" s="21"/>
      <c r="B59" s="356" t="s">
        <v>94</v>
      </c>
      <c r="C59" s="393" t="s">
        <v>341</v>
      </c>
      <c r="D59" s="727" t="s">
        <v>25</v>
      </c>
      <c r="E59" s="395" t="s">
        <v>705</v>
      </c>
      <c r="F59" s="334"/>
      <c r="G59" s="334"/>
      <c r="H59" s="90"/>
      <c r="I59" s="334"/>
      <c r="J59" s="99"/>
      <c r="K59" s="91"/>
      <c r="L59" s="93"/>
      <c r="M59" s="100"/>
      <c r="N59" s="94"/>
      <c r="O59" s="337"/>
      <c r="P59" s="338"/>
      <c r="Q59" s="339"/>
      <c r="R59" s="294"/>
      <c r="S59" s="294"/>
      <c r="T59" s="339"/>
      <c r="U59" s="112"/>
      <c r="V59" s="382" t="s">
        <v>311</v>
      </c>
      <c r="W59" s="383">
        <v>1</v>
      </c>
      <c r="X59" s="396">
        <v>1500</v>
      </c>
      <c r="Y59" s="338">
        <f>W59*X59</f>
        <v>1500</v>
      </c>
      <c r="Z59" s="18"/>
      <c r="AA59" s="346">
        <v>0</v>
      </c>
      <c r="AB59" s="347">
        <f t="shared" si="6"/>
        <v>0</v>
      </c>
      <c r="AC59" s="348">
        <v>0</v>
      </c>
      <c r="AD59" s="349">
        <f t="shared" si="7"/>
        <v>0</v>
      </c>
      <c r="AE59" s="350">
        <f>AB59-AD59</f>
        <v>0</v>
      </c>
      <c r="AF59" s="668" t="s">
        <v>833</v>
      </c>
    </row>
    <row r="60" spans="1:33" x14ac:dyDescent="0.25">
      <c r="A60" s="21"/>
      <c r="B60" s="356" t="s">
        <v>94</v>
      </c>
      <c r="C60" s="393" t="s">
        <v>341</v>
      </c>
      <c r="D60" s="727" t="s">
        <v>25</v>
      </c>
      <c r="E60" s="395" t="s">
        <v>706</v>
      </c>
      <c r="F60" s="334"/>
      <c r="G60" s="334"/>
      <c r="H60" s="90"/>
      <c r="I60" s="334"/>
      <c r="J60" s="99"/>
      <c r="K60" s="91"/>
      <c r="L60" s="93"/>
      <c r="M60" s="100"/>
      <c r="N60" s="94"/>
      <c r="O60" s="337"/>
      <c r="P60" s="338"/>
      <c r="Q60" s="339"/>
      <c r="R60" s="294"/>
      <c r="S60" s="294"/>
      <c r="T60" s="339"/>
      <c r="U60" s="112"/>
      <c r="V60" s="382" t="s">
        <v>311</v>
      </c>
      <c r="W60" s="383">
        <v>1</v>
      </c>
      <c r="X60" s="396">
        <v>500</v>
      </c>
      <c r="Y60" s="338">
        <f t="shared" ref="Y60:Y79" si="8">W60*X60</f>
        <v>500</v>
      </c>
      <c r="Z60" s="18"/>
      <c r="AA60" s="346">
        <v>0</v>
      </c>
      <c r="AB60" s="347">
        <f t="shared" ref="AB60:AB79" si="9">Y60*AA60</f>
        <v>0</v>
      </c>
      <c r="AC60" s="348">
        <v>0</v>
      </c>
      <c r="AD60" s="349">
        <f t="shared" ref="AD60:AD79" si="10">Y60*AC60</f>
        <v>0</v>
      </c>
      <c r="AE60" s="350">
        <f t="shared" ref="AE60:AE79" si="11">AB60-AD60</f>
        <v>0</v>
      </c>
      <c r="AF60" s="668" t="s">
        <v>833</v>
      </c>
    </row>
    <row r="61" spans="1:33" x14ac:dyDescent="0.25">
      <c r="A61" s="21"/>
      <c r="B61" s="356" t="s">
        <v>94</v>
      </c>
      <c r="C61" s="393" t="s">
        <v>341</v>
      </c>
      <c r="D61" s="727" t="s">
        <v>25</v>
      </c>
      <c r="E61" s="395" t="s">
        <v>707</v>
      </c>
      <c r="F61" s="334"/>
      <c r="G61" s="334"/>
      <c r="H61" s="90"/>
      <c r="I61" s="334"/>
      <c r="J61" s="99"/>
      <c r="K61" s="91"/>
      <c r="L61" s="93"/>
      <c r="M61" s="100"/>
      <c r="N61" s="94"/>
      <c r="O61" s="337"/>
      <c r="P61" s="338"/>
      <c r="Q61" s="339"/>
      <c r="R61" s="294"/>
      <c r="S61" s="294"/>
      <c r="T61" s="339"/>
      <c r="U61" s="112"/>
      <c r="V61" s="382" t="s">
        <v>57</v>
      </c>
      <c r="W61" s="383">
        <v>2</v>
      </c>
      <c r="X61" s="396">
        <v>1250</v>
      </c>
      <c r="Y61" s="338">
        <f t="shared" si="8"/>
        <v>2500</v>
      </c>
      <c r="Z61" s="18"/>
      <c r="AA61" s="346">
        <v>0</v>
      </c>
      <c r="AB61" s="347">
        <f t="shared" si="9"/>
        <v>0</v>
      </c>
      <c r="AC61" s="348">
        <v>0</v>
      </c>
      <c r="AD61" s="349">
        <f t="shared" si="10"/>
        <v>0</v>
      </c>
      <c r="AE61" s="350">
        <f t="shared" si="11"/>
        <v>0</v>
      </c>
      <c r="AF61" s="668" t="s">
        <v>833</v>
      </c>
    </row>
    <row r="62" spans="1:33" ht="60" x14ac:dyDescent="0.25">
      <c r="A62" s="21"/>
      <c r="B62" s="356" t="s">
        <v>94</v>
      </c>
      <c r="C62" s="393" t="s">
        <v>189</v>
      </c>
      <c r="D62" s="727" t="s">
        <v>25</v>
      </c>
      <c r="E62" s="395" t="s">
        <v>313</v>
      </c>
      <c r="F62" s="334"/>
      <c r="G62" s="334"/>
      <c r="H62" s="90"/>
      <c r="I62" s="334"/>
      <c r="J62" s="99"/>
      <c r="K62" s="91"/>
      <c r="L62" s="93"/>
      <c r="M62" s="100"/>
      <c r="N62" s="94"/>
      <c r="O62" s="337"/>
      <c r="P62" s="338"/>
      <c r="Q62" s="339"/>
      <c r="R62" s="294"/>
      <c r="S62" s="294"/>
      <c r="T62" s="339"/>
      <c r="U62" s="112"/>
      <c r="V62" s="382" t="s">
        <v>160</v>
      </c>
      <c r="W62" s="383">
        <v>6</v>
      </c>
      <c r="X62" s="396">
        <v>48.35</v>
      </c>
      <c r="Y62" s="338">
        <f t="shared" si="8"/>
        <v>290.10000000000002</v>
      </c>
      <c r="Z62" s="18"/>
      <c r="AA62" s="346">
        <v>1</v>
      </c>
      <c r="AB62" s="347">
        <f t="shared" si="9"/>
        <v>290.10000000000002</v>
      </c>
      <c r="AC62" s="348">
        <v>1</v>
      </c>
      <c r="AD62" s="349">
        <f t="shared" si="10"/>
        <v>290.10000000000002</v>
      </c>
      <c r="AE62" s="350">
        <f t="shared" si="11"/>
        <v>0</v>
      </c>
      <c r="AG62" s="671">
        <v>290.10000000000002</v>
      </c>
    </row>
    <row r="63" spans="1:33" ht="30" x14ac:dyDescent="0.25">
      <c r="A63" s="21"/>
      <c r="B63" s="356" t="s">
        <v>94</v>
      </c>
      <c r="C63" s="393" t="s">
        <v>189</v>
      </c>
      <c r="D63" s="727" t="s">
        <v>25</v>
      </c>
      <c r="E63" s="395" t="s">
        <v>708</v>
      </c>
      <c r="F63" s="334"/>
      <c r="G63" s="334"/>
      <c r="H63" s="90"/>
      <c r="I63" s="334"/>
      <c r="J63" s="99"/>
      <c r="K63" s="91"/>
      <c r="L63" s="93"/>
      <c r="M63" s="100"/>
      <c r="N63" s="94"/>
      <c r="O63" s="337"/>
      <c r="P63" s="338"/>
      <c r="Q63" s="339"/>
      <c r="R63" s="294"/>
      <c r="S63" s="294"/>
      <c r="T63" s="339"/>
      <c r="U63" s="112"/>
      <c r="V63" s="382" t="s">
        <v>311</v>
      </c>
      <c r="W63" s="383">
        <v>1</v>
      </c>
      <c r="X63" s="396">
        <v>100</v>
      </c>
      <c r="Y63" s="338">
        <f t="shared" si="8"/>
        <v>100</v>
      </c>
      <c r="Z63" s="18"/>
      <c r="AA63" s="346">
        <v>0</v>
      </c>
      <c r="AB63" s="347">
        <f t="shared" si="9"/>
        <v>0</v>
      </c>
      <c r="AC63" s="348">
        <v>0</v>
      </c>
      <c r="AD63" s="349">
        <f t="shared" si="10"/>
        <v>0</v>
      </c>
      <c r="AE63" s="350">
        <f t="shared" si="11"/>
        <v>0</v>
      </c>
    </row>
    <row r="64" spans="1:33" ht="75" x14ac:dyDescent="0.25">
      <c r="A64" s="21"/>
      <c r="B64" s="356" t="s">
        <v>94</v>
      </c>
      <c r="C64" s="393" t="s">
        <v>189</v>
      </c>
      <c r="D64" s="727" t="s">
        <v>25</v>
      </c>
      <c r="E64" s="395" t="s">
        <v>198</v>
      </c>
      <c r="F64" s="334"/>
      <c r="G64" s="334"/>
      <c r="H64" s="90"/>
      <c r="I64" s="334"/>
      <c r="J64" s="99"/>
      <c r="K64" s="91"/>
      <c r="L64" s="93"/>
      <c r="M64" s="100"/>
      <c r="N64" s="94"/>
      <c r="O64" s="337"/>
      <c r="P64" s="338"/>
      <c r="Q64" s="339"/>
      <c r="R64" s="294"/>
      <c r="S64" s="294"/>
      <c r="T64" s="339"/>
      <c r="U64" s="112"/>
      <c r="V64" s="382" t="s">
        <v>703</v>
      </c>
      <c r="W64" s="383">
        <v>5</v>
      </c>
      <c r="X64" s="396">
        <v>28.086500000000001</v>
      </c>
      <c r="Y64" s="338">
        <f t="shared" si="8"/>
        <v>140.4325</v>
      </c>
      <c r="Z64" s="18"/>
      <c r="AA64" s="346">
        <v>1</v>
      </c>
      <c r="AB64" s="347">
        <f t="shared" si="9"/>
        <v>140.4325</v>
      </c>
      <c r="AC64" s="348">
        <v>1</v>
      </c>
      <c r="AD64" s="349">
        <f t="shared" si="10"/>
        <v>140.4325</v>
      </c>
      <c r="AE64" s="350">
        <f t="shared" si="11"/>
        <v>0</v>
      </c>
    </row>
    <row r="65" spans="1:33" ht="75" x14ac:dyDescent="0.25">
      <c r="A65" s="21"/>
      <c r="B65" s="356" t="s">
        <v>94</v>
      </c>
      <c r="C65" s="393" t="s">
        <v>189</v>
      </c>
      <c r="D65" s="727" t="s">
        <v>25</v>
      </c>
      <c r="E65" s="395" t="s">
        <v>201</v>
      </c>
      <c r="F65" s="334"/>
      <c r="G65" s="334"/>
      <c r="H65" s="90"/>
      <c r="I65" s="334"/>
      <c r="J65" s="99"/>
      <c r="K65" s="91"/>
      <c r="L65" s="93"/>
      <c r="M65" s="100"/>
      <c r="N65" s="94"/>
      <c r="O65" s="337"/>
      <c r="P65" s="338"/>
      <c r="Q65" s="339"/>
      <c r="R65" s="294"/>
      <c r="S65" s="294"/>
      <c r="T65" s="339"/>
      <c r="U65" s="112"/>
      <c r="V65" s="382" t="s">
        <v>104</v>
      </c>
      <c r="W65" s="383">
        <v>1.5</v>
      </c>
      <c r="X65" s="396">
        <v>27.825500000000002</v>
      </c>
      <c r="Y65" s="338">
        <f t="shared" si="8"/>
        <v>41.738250000000001</v>
      </c>
      <c r="Z65" s="18"/>
      <c r="AA65" s="346">
        <v>1</v>
      </c>
      <c r="AB65" s="347">
        <f t="shared" si="9"/>
        <v>41.738250000000001</v>
      </c>
      <c r="AC65" s="348">
        <v>1</v>
      </c>
      <c r="AD65" s="349">
        <f t="shared" si="10"/>
        <v>41.738250000000001</v>
      </c>
      <c r="AE65" s="350">
        <f t="shared" si="11"/>
        <v>0</v>
      </c>
    </row>
    <row r="66" spans="1:33" ht="135" x14ac:dyDescent="0.25">
      <c r="A66" s="21"/>
      <c r="B66" s="356" t="s">
        <v>94</v>
      </c>
      <c r="C66" s="393" t="s">
        <v>285</v>
      </c>
      <c r="D66" s="727" t="s">
        <v>25</v>
      </c>
      <c r="E66" s="395" t="s">
        <v>709</v>
      </c>
      <c r="F66" s="334"/>
      <c r="G66" s="334"/>
      <c r="H66" s="90"/>
      <c r="I66" s="334"/>
      <c r="J66" s="99"/>
      <c r="K66" s="91"/>
      <c r="L66" s="93"/>
      <c r="M66" s="100"/>
      <c r="N66" s="94"/>
      <c r="O66" s="337"/>
      <c r="P66" s="338"/>
      <c r="Q66" s="339"/>
      <c r="R66" s="294"/>
      <c r="S66" s="294"/>
      <c r="T66" s="339"/>
      <c r="U66" s="112"/>
      <c r="V66" s="382" t="s">
        <v>703</v>
      </c>
      <c r="W66" s="383">
        <v>2</v>
      </c>
      <c r="X66" s="396">
        <v>408.79</v>
      </c>
      <c r="Y66" s="338">
        <f t="shared" si="8"/>
        <v>817.58</v>
      </c>
      <c r="Z66" s="18"/>
      <c r="AA66" s="346">
        <v>1</v>
      </c>
      <c r="AB66" s="347">
        <f t="shared" si="9"/>
        <v>817.58</v>
      </c>
      <c r="AC66" s="348">
        <v>0.5</v>
      </c>
      <c r="AD66" s="349">
        <f t="shared" si="10"/>
        <v>408.79</v>
      </c>
      <c r="AE66" s="350">
        <f t="shared" si="11"/>
        <v>408.79</v>
      </c>
      <c r="AF66" s="672" t="s">
        <v>826</v>
      </c>
      <c r="AG66" s="672">
        <v>408.79</v>
      </c>
    </row>
    <row r="67" spans="1:33" ht="30" x14ac:dyDescent="0.25">
      <c r="A67" s="21"/>
      <c r="B67" s="356" t="s">
        <v>94</v>
      </c>
      <c r="C67" s="393" t="s">
        <v>72</v>
      </c>
      <c r="D67" s="727" t="s">
        <v>25</v>
      </c>
      <c r="E67" s="395" t="s">
        <v>693</v>
      </c>
      <c r="F67" s="334"/>
      <c r="G67" s="334"/>
      <c r="H67" s="90"/>
      <c r="I67" s="334"/>
      <c r="J67" s="99"/>
      <c r="K67" s="91"/>
      <c r="L67" s="93"/>
      <c r="M67" s="100"/>
      <c r="N67" s="94"/>
      <c r="O67" s="337"/>
      <c r="P67" s="338"/>
      <c r="Q67" s="339"/>
      <c r="R67" s="294"/>
      <c r="S67" s="294"/>
      <c r="T67" s="339"/>
      <c r="U67" s="112"/>
      <c r="V67" s="382" t="s">
        <v>75</v>
      </c>
      <c r="W67" s="383">
        <v>80</v>
      </c>
      <c r="X67" s="396">
        <v>13.77</v>
      </c>
      <c r="Y67" s="338">
        <f t="shared" si="8"/>
        <v>1101.5999999999999</v>
      </c>
      <c r="Z67" s="18"/>
      <c r="AA67" s="346">
        <v>1</v>
      </c>
      <c r="AB67" s="347">
        <f t="shared" si="9"/>
        <v>1101.5999999999999</v>
      </c>
      <c r="AC67" s="348">
        <v>1</v>
      </c>
      <c r="AD67" s="349">
        <f t="shared" si="10"/>
        <v>1101.5999999999999</v>
      </c>
      <c r="AE67" s="350">
        <f t="shared" si="11"/>
        <v>0</v>
      </c>
    </row>
    <row r="68" spans="1:33" ht="60" x14ac:dyDescent="0.25">
      <c r="A68" s="21"/>
      <c r="B68" s="356" t="s">
        <v>94</v>
      </c>
      <c r="C68" s="393" t="s">
        <v>72</v>
      </c>
      <c r="D68" s="727" t="s">
        <v>25</v>
      </c>
      <c r="E68" s="395" t="s">
        <v>695</v>
      </c>
      <c r="F68" s="334"/>
      <c r="G68" s="334"/>
      <c r="H68" s="90"/>
      <c r="I68" s="334"/>
      <c r="J68" s="99"/>
      <c r="K68" s="91"/>
      <c r="L68" s="93"/>
      <c r="M68" s="100"/>
      <c r="N68" s="94"/>
      <c r="O68" s="337"/>
      <c r="P68" s="338"/>
      <c r="Q68" s="339"/>
      <c r="R68" s="294"/>
      <c r="S68" s="294"/>
      <c r="T68" s="339"/>
      <c r="U68" s="112"/>
      <c r="V68" s="382" t="s">
        <v>104</v>
      </c>
      <c r="W68" s="383">
        <v>11</v>
      </c>
      <c r="X68" s="396">
        <f>27.31*0.8</f>
        <v>21.847999999999999</v>
      </c>
      <c r="Y68" s="338">
        <f t="shared" si="8"/>
        <v>240.32799999999997</v>
      </c>
      <c r="Z68" s="18"/>
      <c r="AA68" s="346">
        <v>1</v>
      </c>
      <c r="AB68" s="347">
        <f t="shared" si="9"/>
        <v>240.32799999999997</v>
      </c>
      <c r="AC68" s="348">
        <v>1</v>
      </c>
      <c r="AD68" s="349">
        <f t="shared" si="10"/>
        <v>240.32799999999997</v>
      </c>
      <c r="AE68" s="350">
        <f t="shared" si="11"/>
        <v>0</v>
      </c>
    </row>
    <row r="69" spans="1:33" ht="75" x14ac:dyDescent="0.25">
      <c r="A69" s="21"/>
      <c r="B69" s="356" t="s">
        <v>94</v>
      </c>
      <c r="C69" s="393" t="s">
        <v>72</v>
      </c>
      <c r="D69" s="727" t="s">
        <v>25</v>
      </c>
      <c r="E69" s="395" t="s">
        <v>696</v>
      </c>
      <c r="F69" s="334"/>
      <c r="G69" s="334"/>
      <c r="H69" s="90"/>
      <c r="I69" s="334"/>
      <c r="J69" s="99"/>
      <c r="K69" s="91"/>
      <c r="L69" s="93"/>
      <c r="M69" s="100"/>
      <c r="N69" s="94"/>
      <c r="O69" s="337"/>
      <c r="P69" s="338"/>
      <c r="Q69" s="339"/>
      <c r="R69" s="294"/>
      <c r="S69" s="294"/>
      <c r="T69" s="339"/>
      <c r="U69" s="112"/>
      <c r="V69" s="382" t="s">
        <v>139</v>
      </c>
      <c r="W69" s="383">
        <v>2</v>
      </c>
      <c r="X69" s="396">
        <f>162.66*0.8</f>
        <v>130.12800000000001</v>
      </c>
      <c r="Y69" s="338">
        <f t="shared" si="8"/>
        <v>260.25600000000003</v>
      </c>
      <c r="Z69" s="18"/>
      <c r="AA69" s="346">
        <v>1</v>
      </c>
      <c r="AB69" s="347">
        <f t="shared" si="9"/>
        <v>260.25600000000003</v>
      </c>
      <c r="AC69" s="348">
        <v>1</v>
      </c>
      <c r="AD69" s="349">
        <f t="shared" si="10"/>
        <v>260.25600000000003</v>
      </c>
      <c r="AE69" s="350">
        <f t="shared" si="11"/>
        <v>0</v>
      </c>
    </row>
    <row r="70" spans="1:33" ht="30" x14ac:dyDescent="0.25">
      <c r="A70" s="21"/>
      <c r="B70" s="356" t="s">
        <v>94</v>
      </c>
      <c r="C70" s="393" t="s">
        <v>72</v>
      </c>
      <c r="D70" s="727" t="s">
        <v>25</v>
      </c>
      <c r="E70" s="395" t="s">
        <v>710</v>
      </c>
      <c r="F70" s="334"/>
      <c r="G70" s="334"/>
      <c r="H70" s="90"/>
      <c r="I70" s="334"/>
      <c r="J70" s="99"/>
      <c r="K70" s="91"/>
      <c r="L70" s="93"/>
      <c r="M70" s="100"/>
      <c r="N70" s="94"/>
      <c r="O70" s="337"/>
      <c r="P70" s="338"/>
      <c r="Q70" s="339"/>
      <c r="R70" s="294"/>
      <c r="S70" s="294"/>
      <c r="T70" s="339"/>
      <c r="U70" s="112"/>
      <c r="V70" s="382" t="s">
        <v>79</v>
      </c>
      <c r="W70" s="383">
        <v>10</v>
      </c>
      <c r="X70" s="396">
        <f>20.13*0.8</f>
        <v>16.103999999999999</v>
      </c>
      <c r="Y70" s="338">
        <f t="shared" si="8"/>
        <v>161.04</v>
      </c>
      <c r="Z70" s="18"/>
      <c r="AA70" s="346">
        <v>1</v>
      </c>
      <c r="AB70" s="347">
        <f t="shared" si="9"/>
        <v>161.04</v>
      </c>
      <c r="AC70" s="348">
        <v>1</v>
      </c>
      <c r="AD70" s="349">
        <f t="shared" si="10"/>
        <v>161.04</v>
      </c>
      <c r="AE70" s="350">
        <f t="shared" si="11"/>
        <v>0</v>
      </c>
    </row>
    <row r="71" spans="1:33" ht="45" x14ac:dyDescent="0.25">
      <c r="A71" s="21"/>
      <c r="B71" s="356" t="s">
        <v>94</v>
      </c>
      <c r="C71" s="393" t="s">
        <v>72</v>
      </c>
      <c r="D71" s="727" t="s">
        <v>25</v>
      </c>
      <c r="E71" s="395" t="s">
        <v>697</v>
      </c>
      <c r="F71" s="334"/>
      <c r="G71" s="334"/>
      <c r="H71" s="90"/>
      <c r="I71" s="334"/>
      <c r="J71" s="99"/>
      <c r="K71" s="91"/>
      <c r="L71" s="93"/>
      <c r="M71" s="100"/>
      <c r="N71" s="94"/>
      <c r="O71" s="337"/>
      <c r="P71" s="338"/>
      <c r="Q71" s="339"/>
      <c r="R71" s="294"/>
      <c r="S71" s="294"/>
      <c r="T71" s="339"/>
      <c r="U71" s="112"/>
      <c r="V71" s="382" t="s">
        <v>79</v>
      </c>
      <c r="W71" s="383">
        <v>47</v>
      </c>
      <c r="X71" s="396">
        <f>10.86*0.8</f>
        <v>8.6880000000000006</v>
      </c>
      <c r="Y71" s="338">
        <f t="shared" si="8"/>
        <v>408.33600000000001</v>
      </c>
      <c r="Z71" s="18"/>
      <c r="AA71" s="346">
        <v>1</v>
      </c>
      <c r="AB71" s="347">
        <f t="shared" si="9"/>
        <v>408.33600000000001</v>
      </c>
      <c r="AC71" s="348">
        <v>1</v>
      </c>
      <c r="AD71" s="349">
        <f t="shared" si="10"/>
        <v>408.33600000000001</v>
      </c>
      <c r="AE71" s="350">
        <f t="shared" si="11"/>
        <v>0</v>
      </c>
      <c r="AF71" s="672" t="s">
        <v>822</v>
      </c>
    </row>
    <row r="72" spans="1:33" ht="45" x14ac:dyDescent="0.25">
      <c r="A72" s="21"/>
      <c r="B72" s="356" t="s">
        <v>94</v>
      </c>
      <c r="C72" s="393" t="s">
        <v>72</v>
      </c>
      <c r="D72" s="727" t="s">
        <v>25</v>
      </c>
      <c r="E72" s="395" t="s">
        <v>698</v>
      </c>
      <c r="F72" s="334"/>
      <c r="G72" s="334"/>
      <c r="H72" s="90"/>
      <c r="I72" s="334"/>
      <c r="J72" s="99"/>
      <c r="K72" s="91"/>
      <c r="L72" s="93"/>
      <c r="M72" s="100"/>
      <c r="N72" s="94"/>
      <c r="O72" s="337"/>
      <c r="P72" s="338"/>
      <c r="Q72" s="339"/>
      <c r="R72" s="294"/>
      <c r="S72" s="294"/>
      <c r="T72" s="339"/>
      <c r="U72" s="112"/>
      <c r="V72" s="382" t="s">
        <v>104</v>
      </c>
      <c r="W72" s="383">
        <v>1</v>
      </c>
      <c r="X72" s="396">
        <f>69.57*0.8</f>
        <v>55.655999999999999</v>
      </c>
      <c r="Y72" s="338">
        <f t="shared" si="8"/>
        <v>55.655999999999999</v>
      </c>
      <c r="Z72" s="18"/>
      <c r="AA72" s="346">
        <v>1</v>
      </c>
      <c r="AB72" s="347">
        <f t="shared" si="9"/>
        <v>55.655999999999999</v>
      </c>
      <c r="AC72" s="348">
        <v>1</v>
      </c>
      <c r="AD72" s="349">
        <f t="shared" si="10"/>
        <v>55.655999999999999</v>
      </c>
      <c r="AE72" s="350">
        <f t="shared" si="11"/>
        <v>0</v>
      </c>
      <c r="AF72" s="668" t="s">
        <v>827</v>
      </c>
    </row>
    <row r="73" spans="1:33" ht="30" x14ac:dyDescent="0.25">
      <c r="A73" s="21"/>
      <c r="B73" s="356" t="s">
        <v>94</v>
      </c>
      <c r="C73" s="393" t="s">
        <v>72</v>
      </c>
      <c r="D73" s="727" t="s">
        <v>25</v>
      </c>
      <c r="E73" s="395" t="s">
        <v>699</v>
      </c>
      <c r="F73" s="334"/>
      <c r="G73" s="334"/>
      <c r="H73" s="90"/>
      <c r="I73" s="334"/>
      <c r="J73" s="99"/>
      <c r="K73" s="91"/>
      <c r="L73" s="93"/>
      <c r="M73" s="100"/>
      <c r="N73" s="94"/>
      <c r="O73" s="337"/>
      <c r="P73" s="338"/>
      <c r="Q73" s="339"/>
      <c r="R73" s="294"/>
      <c r="S73" s="294"/>
      <c r="T73" s="339"/>
      <c r="U73" s="112"/>
      <c r="V73" s="382" t="s">
        <v>79</v>
      </c>
      <c r="W73" s="383">
        <v>10</v>
      </c>
      <c r="X73" s="396">
        <f>22.29*0.8</f>
        <v>17.832000000000001</v>
      </c>
      <c r="Y73" s="338">
        <f t="shared" si="8"/>
        <v>178.32</v>
      </c>
      <c r="Z73" s="18"/>
      <c r="AA73" s="346">
        <v>1</v>
      </c>
      <c r="AB73" s="347">
        <f t="shared" si="9"/>
        <v>178.32</v>
      </c>
      <c r="AC73" s="348">
        <v>1</v>
      </c>
      <c r="AD73" s="349">
        <f t="shared" si="10"/>
        <v>178.32</v>
      </c>
      <c r="AE73" s="350">
        <f t="shared" si="11"/>
        <v>0</v>
      </c>
    </row>
    <row r="74" spans="1:33" x14ac:dyDescent="0.25">
      <c r="A74" s="21"/>
      <c r="B74" s="356" t="s">
        <v>94</v>
      </c>
      <c r="C74" s="393" t="s">
        <v>72</v>
      </c>
      <c r="D74" s="727" t="s">
        <v>25</v>
      </c>
      <c r="E74" s="395" t="s">
        <v>711</v>
      </c>
      <c r="F74" s="334"/>
      <c r="G74" s="334"/>
      <c r="H74" s="90"/>
      <c r="I74" s="334"/>
      <c r="J74" s="99"/>
      <c r="K74" s="91"/>
      <c r="L74" s="93"/>
      <c r="M74" s="100"/>
      <c r="N74" s="94"/>
      <c r="O74" s="337"/>
      <c r="P74" s="338"/>
      <c r="Q74" s="339"/>
      <c r="R74" s="294"/>
      <c r="S74" s="294"/>
      <c r="T74" s="339"/>
      <c r="U74" s="112"/>
      <c r="V74" s="382" t="s">
        <v>79</v>
      </c>
      <c r="W74" s="383">
        <v>15</v>
      </c>
      <c r="X74" s="396">
        <v>40.200000000000003</v>
      </c>
      <c r="Y74" s="338">
        <f t="shared" si="8"/>
        <v>603</v>
      </c>
      <c r="Z74" s="18"/>
      <c r="AA74" s="346">
        <v>0</v>
      </c>
      <c r="AB74" s="347">
        <f t="shared" si="9"/>
        <v>0</v>
      </c>
      <c r="AC74" s="348">
        <v>0</v>
      </c>
      <c r="AD74" s="349">
        <f t="shared" si="10"/>
        <v>0</v>
      </c>
      <c r="AE74" s="350">
        <f t="shared" si="11"/>
        <v>0</v>
      </c>
    </row>
    <row r="75" spans="1:33" x14ac:dyDescent="0.25">
      <c r="A75" s="21"/>
      <c r="B75" s="356" t="s">
        <v>94</v>
      </c>
      <c r="C75" s="331" t="s">
        <v>24</v>
      </c>
      <c r="D75" s="332" t="s">
        <v>25</v>
      </c>
      <c r="E75" s="333" t="s">
        <v>53</v>
      </c>
      <c r="F75" s="334"/>
      <c r="G75" s="334"/>
      <c r="H75" s="90"/>
      <c r="I75" s="334"/>
      <c r="J75" s="99"/>
      <c r="K75" s="91"/>
      <c r="L75" s="93"/>
      <c r="M75" s="100"/>
      <c r="N75" s="94"/>
      <c r="O75" s="337"/>
      <c r="P75" s="338"/>
      <c r="Q75" s="339"/>
      <c r="R75" s="294"/>
      <c r="S75" s="294"/>
      <c r="T75" s="339"/>
      <c r="U75" s="112"/>
      <c r="V75" s="334" t="s">
        <v>787</v>
      </c>
      <c r="W75" s="295">
        <v>24</v>
      </c>
      <c r="X75" s="294">
        <v>20.637499999999999</v>
      </c>
      <c r="Y75" s="338">
        <f t="shared" si="8"/>
        <v>495.29999999999995</v>
      </c>
      <c r="Z75" s="18"/>
      <c r="AA75" s="346">
        <v>1</v>
      </c>
      <c r="AB75" s="347">
        <f t="shared" si="9"/>
        <v>495.29999999999995</v>
      </c>
      <c r="AC75" s="348">
        <v>1</v>
      </c>
      <c r="AD75" s="349">
        <f t="shared" si="10"/>
        <v>495.29999999999995</v>
      </c>
      <c r="AE75" s="350">
        <f t="shared" si="11"/>
        <v>0</v>
      </c>
      <c r="AG75" s="669">
        <v>495.3</v>
      </c>
    </row>
    <row r="76" spans="1:33" x14ac:dyDescent="0.25">
      <c r="A76" s="21"/>
      <c r="B76" s="356" t="s">
        <v>94</v>
      </c>
      <c r="C76" s="393" t="s">
        <v>24</v>
      </c>
      <c r="D76" s="332" t="s">
        <v>25</v>
      </c>
      <c r="E76" s="395" t="s">
        <v>38</v>
      </c>
      <c r="F76" s="334"/>
      <c r="G76" s="334"/>
      <c r="H76" s="90"/>
      <c r="I76" s="334"/>
      <c r="J76" s="99"/>
      <c r="K76" s="91"/>
      <c r="L76" s="93"/>
      <c r="M76" s="100"/>
      <c r="N76" s="94"/>
      <c r="O76" s="337"/>
      <c r="P76" s="338"/>
      <c r="Q76" s="339"/>
      <c r="R76" s="294"/>
      <c r="S76" s="294"/>
      <c r="T76" s="339"/>
      <c r="U76" s="112"/>
      <c r="V76" s="382" t="s">
        <v>311</v>
      </c>
      <c r="W76" s="383">
        <v>1</v>
      </c>
      <c r="X76" s="396">
        <v>1663.7</v>
      </c>
      <c r="Y76" s="338">
        <f t="shared" si="8"/>
        <v>1663.7</v>
      </c>
      <c r="Z76" s="18"/>
      <c r="AA76" s="346">
        <v>1</v>
      </c>
      <c r="AB76" s="347">
        <f t="shared" si="9"/>
        <v>1663.7</v>
      </c>
      <c r="AC76" s="348">
        <v>1</v>
      </c>
      <c r="AD76" s="349">
        <f t="shared" si="10"/>
        <v>1663.7</v>
      </c>
      <c r="AE76" s="350">
        <f t="shared" si="11"/>
        <v>0</v>
      </c>
      <c r="AG76" s="669">
        <v>499.11</v>
      </c>
    </row>
    <row r="77" spans="1:33" ht="30" x14ac:dyDescent="0.25">
      <c r="A77" s="21"/>
      <c r="B77" s="356" t="s">
        <v>94</v>
      </c>
      <c r="C77" s="393" t="s">
        <v>164</v>
      </c>
      <c r="D77" s="332" t="s">
        <v>25</v>
      </c>
      <c r="E77" s="395" t="s">
        <v>700</v>
      </c>
      <c r="F77" s="334"/>
      <c r="G77" s="334"/>
      <c r="H77" s="90"/>
      <c r="I77" s="334"/>
      <c r="J77" s="99"/>
      <c r="K77" s="91"/>
      <c r="L77" s="93"/>
      <c r="M77" s="100"/>
      <c r="N77" s="94"/>
      <c r="O77" s="337"/>
      <c r="P77" s="338"/>
      <c r="Q77" s="339"/>
      <c r="R77" s="294"/>
      <c r="S77" s="294"/>
      <c r="T77" s="339"/>
      <c r="U77" s="112"/>
      <c r="V77" s="382" t="s">
        <v>703</v>
      </c>
      <c r="W77" s="383">
        <v>4</v>
      </c>
      <c r="X77" s="396">
        <v>143.43</v>
      </c>
      <c r="Y77" s="338">
        <f t="shared" si="8"/>
        <v>573.72</v>
      </c>
      <c r="Z77" s="18"/>
      <c r="AA77" s="346">
        <v>1</v>
      </c>
      <c r="AB77" s="347">
        <f t="shared" si="9"/>
        <v>573.72</v>
      </c>
      <c r="AC77" s="348">
        <v>1</v>
      </c>
      <c r="AD77" s="349">
        <f t="shared" si="10"/>
        <v>573.72</v>
      </c>
      <c r="AE77" s="350">
        <f t="shared" si="11"/>
        <v>0</v>
      </c>
    </row>
    <row r="78" spans="1:33" ht="60" x14ac:dyDescent="0.25">
      <c r="A78" s="21"/>
      <c r="B78" s="356" t="s">
        <v>94</v>
      </c>
      <c r="C78" s="393" t="s">
        <v>164</v>
      </c>
      <c r="D78" s="332" t="s">
        <v>25</v>
      </c>
      <c r="E78" s="395" t="s">
        <v>187</v>
      </c>
      <c r="F78" s="334"/>
      <c r="G78" s="334"/>
      <c r="H78" s="90"/>
      <c r="I78" s="334"/>
      <c r="J78" s="99"/>
      <c r="K78" s="91"/>
      <c r="L78" s="93"/>
      <c r="M78" s="100"/>
      <c r="N78" s="94"/>
      <c r="O78" s="337"/>
      <c r="P78" s="338"/>
      <c r="Q78" s="339"/>
      <c r="R78" s="294"/>
      <c r="S78" s="294"/>
      <c r="T78" s="339"/>
      <c r="U78" s="112"/>
      <c r="V78" s="382" t="s">
        <v>682</v>
      </c>
      <c r="W78" s="383">
        <v>4</v>
      </c>
      <c r="X78" s="396">
        <v>6.41</v>
      </c>
      <c r="Y78" s="338">
        <f t="shared" si="8"/>
        <v>25.64</v>
      </c>
      <c r="Z78" s="18"/>
      <c r="AA78" s="346">
        <v>1</v>
      </c>
      <c r="AB78" s="347">
        <f t="shared" si="9"/>
        <v>25.64</v>
      </c>
      <c r="AC78" s="348">
        <v>1</v>
      </c>
      <c r="AD78" s="349">
        <f t="shared" si="10"/>
        <v>25.64</v>
      </c>
      <c r="AE78" s="350">
        <f t="shared" si="11"/>
        <v>0</v>
      </c>
    </row>
    <row r="79" spans="1:33" x14ac:dyDescent="0.25">
      <c r="A79" s="21"/>
      <c r="B79" s="356" t="s">
        <v>94</v>
      </c>
      <c r="C79" s="393" t="s">
        <v>164</v>
      </c>
      <c r="D79" s="332" t="s">
        <v>25</v>
      </c>
      <c r="E79" s="395" t="s">
        <v>712</v>
      </c>
      <c r="F79" s="334"/>
      <c r="G79" s="334"/>
      <c r="H79" s="90"/>
      <c r="I79" s="334"/>
      <c r="J79" s="99"/>
      <c r="K79" s="91"/>
      <c r="L79" s="93"/>
      <c r="M79" s="100"/>
      <c r="N79" s="94"/>
      <c r="O79" s="337"/>
      <c r="P79" s="338"/>
      <c r="Q79" s="339"/>
      <c r="R79" s="294"/>
      <c r="S79" s="294"/>
      <c r="T79" s="339"/>
      <c r="U79" s="112"/>
      <c r="V79" s="382" t="s">
        <v>311</v>
      </c>
      <c r="W79" s="383">
        <v>1</v>
      </c>
      <c r="X79" s="396">
        <v>1500</v>
      </c>
      <c r="Y79" s="338">
        <f t="shared" si="8"/>
        <v>1500</v>
      </c>
      <c r="Z79" s="18"/>
      <c r="AA79" s="346">
        <v>0</v>
      </c>
      <c r="AB79" s="347">
        <f t="shared" si="9"/>
        <v>0</v>
      </c>
      <c r="AC79" s="348"/>
      <c r="AD79" s="349">
        <f t="shared" si="10"/>
        <v>0</v>
      </c>
      <c r="AE79" s="350">
        <f t="shared" si="11"/>
        <v>0</v>
      </c>
    </row>
    <row r="80" spans="1:33" ht="15.75" x14ac:dyDescent="0.25">
      <c r="A80" s="21"/>
      <c r="B80" s="86"/>
      <c r="C80" s="89"/>
      <c r="D80" s="88"/>
      <c r="E80" s="101"/>
      <c r="F80" s="334"/>
      <c r="G80" s="334"/>
      <c r="H80" s="90"/>
      <c r="I80" s="334"/>
      <c r="J80" s="99"/>
      <c r="K80" s="91"/>
      <c r="L80" s="93"/>
      <c r="M80" s="100"/>
      <c r="N80" s="94"/>
      <c r="O80" s="337"/>
      <c r="P80" s="338"/>
      <c r="Q80" s="339"/>
      <c r="R80" s="294"/>
      <c r="S80" s="294"/>
      <c r="T80" s="339"/>
      <c r="U80" s="112"/>
      <c r="V80" s="91"/>
      <c r="W80" s="93"/>
      <c r="X80" s="100"/>
      <c r="Y80" s="94"/>
      <c r="Z80" s="18"/>
      <c r="AA80" s="346"/>
      <c r="AB80" s="347"/>
      <c r="AC80" s="348"/>
      <c r="AD80" s="349"/>
      <c r="AE80" s="350"/>
    </row>
    <row r="81" spans="1:33" ht="15.75" thickBot="1" x14ac:dyDescent="0.3">
      <c r="A81" s="21"/>
      <c r="B81" s="381"/>
      <c r="C81" s="385"/>
      <c r="D81" s="386"/>
      <c r="E81" s="387"/>
      <c r="F81" s="388"/>
      <c r="G81" s="388"/>
      <c r="H81" s="389"/>
      <c r="I81" s="388"/>
      <c r="J81" s="390"/>
      <c r="K81" s="388"/>
      <c r="L81" s="391"/>
      <c r="M81" s="390"/>
      <c r="N81" s="392"/>
      <c r="O81" s="18"/>
      <c r="P81" s="16"/>
      <c r="Q81" s="18"/>
      <c r="R81" s="18"/>
      <c r="S81" s="18"/>
      <c r="T81" s="18"/>
    </row>
    <row r="82" spans="1:33" ht="15.75" thickBot="1" x14ac:dyDescent="0.3">
      <c r="S82" s="68" t="s">
        <v>5</v>
      </c>
      <c r="T82" s="69">
        <f>SUM(T11:T58)</f>
        <v>17176.160334</v>
      </c>
      <c r="U82" s="65"/>
      <c r="V82" s="21"/>
      <c r="W82" s="28"/>
      <c r="X82" s="68" t="s">
        <v>5</v>
      </c>
      <c r="Y82" s="69">
        <f>SUM(Y11:Y80)</f>
        <v>43085.890443696015</v>
      </c>
      <c r="Z82" s="18"/>
      <c r="AA82" s="76"/>
      <c r="AB82" s="116">
        <f>SUM(AB11:AB80)</f>
        <v>27501.875946696</v>
      </c>
      <c r="AC82" s="76"/>
      <c r="AD82" s="117">
        <f>SUM(AD11:AD80)</f>
        <v>24531.936275</v>
      </c>
      <c r="AE82" s="131">
        <f>SUM(AE11:AE80)</f>
        <v>2969.9396716959996</v>
      </c>
      <c r="AG82" s="674">
        <f>SUM(AG10:AG81)</f>
        <v>11446.320000000002</v>
      </c>
    </row>
    <row r="84" spans="1:33" x14ac:dyDescent="0.25">
      <c r="C84" t="s">
        <v>372</v>
      </c>
      <c r="D84" s="162"/>
      <c r="T84" s="314">
        <f>SUMIF($C$10:$C$80,$C84,T$10:T$80)</f>
        <v>399.99552</v>
      </c>
      <c r="U84" s="65"/>
      <c r="Y84" s="314">
        <f>SUMIF($C$10:$C$80,$C84,Y$10:Y$80)</f>
        <v>408.33600000000001</v>
      </c>
      <c r="AA84" s="317">
        <f>AB84/Y84</f>
        <v>1</v>
      </c>
      <c r="AB84" s="314">
        <f>SUMIF($C$10:$C$80,$C84,AB$10:AB$80)</f>
        <v>408.33600000000001</v>
      </c>
      <c r="AC84" s="317">
        <f>AD84/Y84</f>
        <v>1</v>
      </c>
      <c r="AD84" s="314">
        <f>SUMIF($C$10:$C$80,$C84,AD$10:AD$80)</f>
        <v>408.33600000000001</v>
      </c>
      <c r="AE84" s="314">
        <f>SUMIF($C$10:$C$80,$C84,AE$10:AE$80)</f>
        <v>0</v>
      </c>
    </row>
    <row r="85" spans="1:33" x14ac:dyDescent="0.25">
      <c r="C85" t="s">
        <v>308</v>
      </c>
      <c r="D85" s="162"/>
      <c r="T85" s="314">
        <f t="shared" ref="T85:T92" si="12">SUMIF($C$10:$C$80,$C85,T$10:T$80)</f>
        <v>1222.3</v>
      </c>
      <c r="U85" s="65"/>
      <c r="Y85" s="314">
        <f t="shared" ref="Y85:Y92" si="13">SUMIF($C$10:$C$80,$C85,Y$10:Y$80)</f>
        <v>5222.3</v>
      </c>
      <c r="AA85" s="317">
        <f t="shared" ref="AA85:AA92" si="14">AB85/Y85</f>
        <v>4.2567451123068374E-2</v>
      </c>
      <c r="AB85" s="314">
        <f t="shared" ref="AB85:AB92" si="15">SUMIF($C$10:$C$80,$C85,AB$10:AB$80)</f>
        <v>222.29999999999998</v>
      </c>
      <c r="AC85" s="317">
        <f t="shared" ref="AC85:AC92" si="16">AD85/Y85</f>
        <v>4.2567451123068374E-2</v>
      </c>
      <c r="AD85" s="314">
        <f t="shared" ref="AD85:AE92" si="17">SUMIF($C$10:$C$80,$C85,AD$10:AD$80)</f>
        <v>222.29999999999998</v>
      </c>
      <c r="AE85" s="314">
        <f t="shared" si="17"/>
        <v>0</v>
      </c>
    </row>
    <row r="86" spans="1:33" x14ac:dyDescent="0.25">
      <c r="C86" t="s">
        <v>285</v>
      </c>
      <c r="D86" s="162"/>
      <c r="T86" s="314">
        <f t="shared" si="12"/>
        <v>525.41123200000004</v>
      </c>
      <c r="U86" s="67"/>
      <c r="Y86" s="314">
        <f t="shared" si="13"/>
        <v>1342.9912320000001</v>
      </c>
      <c r="AA86" s="317">
        <f t="shared" si="14"/>
        <v>0.61552337818985847</v>
      </c>
      <c r="AB86" s="314">
        <f t="shared" si="15"/>
        <v>826.64250000000004</v>
      </c>
      <c r="AC86" s="317">
        <f t="shared" si="16"/>
        <v>0.3111356872953881</v>
      </c>
      <c r="AD86" s="314">
        <f t="shared" si="17"/>
        <v>417.85250000000002</v>
      </c>
      <c r="AE86" s="314">
        <f t="shared" si="17"/>
        <v>408.79</v>
      </c>
    </row>
    <row r="87" spans="1:33" x14ac:dyDescent="0.25">
      <c r="C87" t="s">
        <v>189</v>
      </c>
      <c r="D87" s="162"/>
      <c r="T87" s="314">
        <f t="shared" si="12"/>
        <v>812.53924999999992</v>
      </c>
      <c r="U87" s="67"/>
      <c r="Y87" s="314">
        <f t="shared" si="13"/>
        <v>1384.8100000000002</v>
      </c>
      <c r="AA87" s="317">
        <f t="shared" si="14"/>
        <v>0.91736555917418272</v>
      </c>
      <c r="AB87" s="314">
        <f t="shared" si="15"/>
        <v>1270.3770000000002</v>
      </c>
      <c r="AC87" s="317">
        <f t="shared" si="16"/>
        <v>0.91736555917418272</v>
      </c>
      <c r="AD87" s="314">
        <f t="shared" si="17"/>
        <v>1270.3770000000002</v>
      </c>
      <c r="AE87" s="314">
        <f t="shared" si="17"/>
        <v>0</v>
      </c>
    </row>
    <row r="88" spans="1:33" x14ac:dyDescent="0.25">
      <c r="C88" t="s">
        <v>72</v>
      </c>
      <c r="D88" s="162"/>
      <c r="T88" s="314">
        <f t="shared" si="12"/>
        <v>5816.1278020000009</v>
      </c>
      <c r="U88" s="67"/>
      <c r="Y88" s="314">
        <f t="shared" si="13"/>
        <v>9579.3079099999995</v>
      </c>
      <c r="AA88" s="317">
        <f t="shared" si="14"/>
        <v>0.93705181985323616</v>
      </c>
      <c r="AB88" s="314">
        <f t="shared" si="15"/>
        <v>8976.3079099999995</v>
      </c>
      <c r="AC88" s="317">
        <f t="shared" si="16"/>
        <v>0.93705181985323616</v>
      </c>
      <c r="AD88" s="314">
        <f t="shared" si="17"/>
        <v>8976.3079099999995</v>
      </c>
      <c r="AE88" s="314">
        <f t="shared" si="17"/>
        <v>0</v>
      </c>
    </row>
    <row r="89" spans="1:33" x14ac:dyDescent="0.25">
      <c r="C89" t="s">
        <v>164</v>
      </c>
      <c r="D89" s="162"/>
      <c r="T89" s="314">
        <f t="shared" si="12"/>
        <v>1054.5892650000001</v>
      </c>
      <c r="U89" s="67"/>
      <c r="Y89" s="314">
        <f t="shared" si="13"/>
        <v>7006.3236650000008</v>
      </c>
      <c r="AA89" s="317">
        <f t="shared" si="14"/>
        <v>0.78590769257588966</v>
      </c>
      <c r="AB89" s="314">
        <f t="shared" si="15"/>
        <v>5506.3236650000008</v>
      </c>
      <c r="AC89" s="317">
        <f t="shared" si="16"/>
        <v>0.78590769257588966</v>
      </c>
      <c r="AD89" s="314">
        <f t="shared" si="17"/>
        <v>5506.3236650000008</v>
      </c>
      <c r="AE89" s="314">
        <f t="shared" si="17"/>
        <v>0</v>
      </c>
    </row>
    <row r="90" spans="1:33" x14ac:dyDescent="0.25">
      <c r="C90" t="s">
        <v>24</v>
      </c>
      <c r="D90" s="162"/>
      <c r="T90" s="314">
        <f t="shared" si="12"/>
        <v>3556.9144000000001</v>
      </c>
      <c r="U90" s="67"/>
      <c r="Y90" s="314">
        <f t="shared" si="13"/>
        <v>10291.588871696</v>
      </c>
      <c r="AA90" s="317">
        <f t="shared" si="14"/>
        <v>1</v>
      </c>
      <c r="AB90" s="314">
        <f t="shared" si="15"/>
        <v>10291.588871696</v>
      </c>
      <c r="AC90" s="317">
        <f t="shared" si="16"/>
        <v>0.75114147061007341</v>
      </c>
      <c r="AD90" s="314">
        <f t="shared" si="17"/>
        <v>7730.4391999999998</v>
      </c>
      <c r="AE90" s="314">
        <f t="shared" si="17"/>
        <v>2561.1496716959996</v>
      </c>
    </row>
    <row r="91" spans="1:33" x14ac:dyDescent="0.25">
      <c r="C91" t="s">
        <v>312</v>
      </c>
      <c r="D91" s="162"/>
      <c r="T91" s="314">
        <f t="shared" si="12"/>
        <v>500</v>
      </c>
      <c r="Y91" s="314">
        <f t="shared" si="13"/>
        <v>500</v>
      </c>
      <c r="AA91" s="317">
        <f t="shared" si="14"/>
        <v>0</v>
      </c>
      <c r="AB91" s="314">
        <f t="shared" si="15"/>
        <v>0</v>
      </c>
      <c r="AC91" s="317">
        <f t="shared" si="16"/>
        <v>0</v>
      </c>
      <c r="AD91" s="314">
        <f t="shared" si="17"/>
        <v>0</v>
      </c>
      <c r="AE91" s="314">
        <f t="shared" si="17"/>
        <v>0</v>
      </c>
    </row>
    <row r="92" spans="1:33" x14ac:dyDescent="0.25">
      <c r="C92" t="s">
        <v>341</v>
      </c>
      <c r="D92" s="162"/>
      <c r="T92" s="314">
        <f t="shared" si="12"/>
        <v>3288.2828650000001</v>
      </c>
      <c r="Y92" s="314">
        <f t="shared" si="13"/>
        <v>7350.2327650000007</v>
      </c>
      <c r="AA92" s="317">
        <f t="shared" si="14"/>
        <v>0</v>
      </c>
      <c r="AB92" s="314">
        <f t="shared" si="15"/>
        <v>0</v>
      </c>
      <c r="AC92" s="317">
        <f t="shared" si="16"/>
        <v>0</v>
      </c>
      <c r="AD92" s="314">
        <f t="shared" si="17"/>
        <v>0</v>
      </c>
      <c r="AE92" s="314">
        <f t="shared" si="17"/>
        <v>0</v>
      </c>
    </row>
  </sheetData>
  <autoFilter ref="B8:AE79" xr:uid="{00000000-0009-0000-0000-00000B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3 S11:S12 S14:S15 S17:S20 S22:S26 S28:S31 S33:S34 S36:S41 S45:S80 X43 X11:X12 X14:X15 X17:X20 X22:X26 X28:X31 X33:X34 X45:X53 X36:X40 X59:X79" xr:uid="{00000000-0002-0000-0B00-000000000000}">
      <formula1>P11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G81"/>
  <sheetViews>
    <sheetView topLeftCell="B1" zoomScale="70" zoomScaleNormal="70" workbookViewId="0">
      <pane xSplit="9" ySplit="8" topLeftCell="L60" activePane="bottomRight" state="frozen"/>
      <selection activeCell="S45" sqref="S45"/>
      <selection pane="topRight" activeCell="S45" sqref="S45"/>
      <selection pane="bottomLeft" activeCell="S45" sqref="S45"/>
      <selection pane="bottomRight" activeCell="AF34" sqref="AF34"/>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27" width="15.5703125" customWidth="1"/>
    <col min="28" max="28" width="19" customWidth="1"/>
    <col min="29" max="29" width="15.5703125" customWidth="1"/>
    <col min="30" max="30" width="18.28515625" customWidth="1"/>
    <col min="31" max="31" width="17.5703125" customWidth="1"/>
    <col min="32" max="32" width="28" style="668" customWidth="1"/>
    <col min="33" max="33" width="16.5703125" style="668" customWidth="1"/>
  </cols>
  <sheetData>
    <row r="1" spans="1:33" s="195" customFormat="1" x14ac:dyDescent="0.25">
      <c r="B1" s="195" t="str">
        <f>'Valuation Summary'!A1</f>
        <v>Mulalley &amp; Co Ltd</v>
      </c>
      <c r="AF1" s="667"/>
      <c r="AG1" s="667"/>
    </row>
    <row r="2" spans="1:33" s="195" customFormat="1" x14ac:dyDescent="0.25">
      <c r="AF2" s="667"/>
      <c r="AG2" s="667"/>
    </row>
    <row r="3" spans="1:33" s="195" customFormat="1" x14ac:dyDescent="0.25">
      <c r="B3" s="195" t="str">
        <f>'Valuation Summary'!A3</f>
        <v>Camden Better Homes - NW5 Blocks</v>
      </c>
      <c r="AF3" s="667"/>
      <c r="AG3" s="667"/>
    </row>
    <row r="4" spans="1:33" s="195" customFormat="1" x14ac:dyDescent="0.25">
      <c r="AF4" s="667"/>
      <c r="AG4" s="667"/>
    </row>
    <row r="5" spans="1:33" s="195" customFormat="1" x14ac:dyDescent="0.25">
      <c r="B5" s="195" t="s">
        <v>601</v>
      </c>
      <c r="AF5" s="667"/>
      <c r="AG5" s="667"/>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67"/>
      <c r="AG6" s="667"/>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5" t="s">
        <v>809</v>
      </c>
      <c r="AG7" s="665" t="s">
        <v>810</v>
      </c>
    </row>
    <row r="8" spans="1:33" s="279" customFormat="1" ht="75.75" thickBot="1" x14ac:dyDescent="0.3">
      <c r="A8" s="271" t="s">
        <v>377</v>
      </c>
      <c r="B8" s="272" t="s">
        <v>88</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64"/>
      <c r="AG8" s="664"/>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6" t="s">
        <v>88</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76"/>
      <c r="AB10" s="76"/>
      <c r="AC10" s="76"/>
      <c r="AD10" s="76"/>
    </row>
    <row r="11" spans="1:33" ht="90" x14ac:dyDescent="0.25">
      <c r="A11" s="29"/>
      <c r="B11" s="356" t="s">
        <v>88</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88</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47" si="0">W12*X12</f>
        <v>399.99552</v>
      </c>
      <c r="Z12" s="18"/>
      <c r="AA12" s="346">
        <v>0</v>
      </c>
      <c r="AB12" s="347">
        <f t="shared" ref="AB12:AB48" si="1">Y12*AA12</f>
        <v>0</v>
      </c>
      <c r="AC12" s="348">
        <v>0</v>
      </c>
      <c r="AD12" s="349">
        <f t="shared" ref="AD12:AD48" si="2">Y12*AC12</f>
        <v>0</v>
      </c>
      <c r="AE12" s="350">
        <f t="shared" ref="AE12:AE48" si="3">AB12-AD12</f>
        <v>0</v>
      </c>
    </row>
    <row r="13" spans="1:33" x14ac:dyDescent="0.25">
      <c r="A13" s="15"/>
      <c r="B13" s="356" t="s">
        <v>88</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c r="Z13" s="18"/>
      <c r="AA13" s="346"/>
      <c r="AB13" s="347"/>
      <c r="AC13" s="348"/>
      <c r="AD13" s="349"/>
      <c r="AE13" s="350">
        <f t="shared" si="3"/>
        <v>0</v>
      </c>
    </row>
    <row r="14" spans="1:33" ht="30" x14ac:dyDescent="0.25">
      <c r="A14" s="15"/>
      <c r="B14" s="356" t="s">
        <v>88</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row>
    <row r="15" spans="1:33" x14ac:dyDescent="0.25">
      <c r="A15" s="15"/>
      <c r="B15" s="356" t="s">
        <v>88</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c r="Z15" s="18"/>
      <c r="AA15" s="346"/>
      <c r="AB15" s="347"/>
      <c r="AC15" s="348"/>
      <c r="AD15" s="349"/>
      <c r="AE15" s="350">
        <f t="shared" si="3"/>
        <v>0</v>
      </c>
    </row>
    <row r="16" spans="1:33" ht="105" x14ac:dyDescent="0.25">
      <c r="A16" s="15"/>
      <c r="B16" s="356" t="s">
        <v>88</v>
      </c>
      <c r="C16" s="331" t="s">
        <v>285</v>
      </c>
      <c r="D16" s="332" t="s">
        <v>25</v>
      </c>
      <c r="E16" s="333" t="s">
        <v>306</v>
      </c>
      <c r="F16" s="360"/>
      <c r="G16" s="360"/>
      <c r="H16" s="335">
        <v>5.0999999999999996</v>
      </c>
      <c r="I16" s="360"/>
      <c r="J16" s="336" t="s">
        <v>307</v>
      </c>
      <c r="K16" s="334" t="s">
        <v>139</v>
      </c>
      <c r="L16" s="295">
        <v>1</v>
      </c>
      <c r="M16" s="359">
        <v>480</v>
      </c>
      <c r="N16" s="125">
        <v>480</v>
      </c>
      <c r="O16" s="337"/>
      <c r="P16" s="338" t="e">
        <v>#VALUE!</v>
      </c>
      <c r="Q16" s="339" t="e">
        <f>IF(J16="PROV SUM",N16,L16*P16)</f>
        <v>#VALUE!</v>
      </c>
      <c r="R16" s="294">
        <v>0</v>
      </c>
      <c r="S16" s="294">
        <v>408</v>
      </c>
      <c r="T16" s="339">
        <f>IF(J16="SC024",N16,IF(ISERROR(S16),"",IF(J16="PROV SUM",N16,L16*S16)))</f>
        <v>408</v>
      </c>
      <c r="U16" s="112"/>
      <c r="V16" s="334" t="s">
        <v>139</v>
      </c>
      <c r="W16" s="295">
        <v>1</v>
      </c>
      <c r="X16" s="294">
        <v>408</v>
      </c>
      <c r="Y16" s="338">
        <f t="shared" si="0"/>
        <v>408</v>
      </c>
      <c r="Z16" s="18"/>
      <c r="AA16" s="346">
        <v>0</v>
      </c>
      <c r="AB16" s="347">
        <f t="shared" si="1"/>
        <v>0</v>
      </c>
      <c r="AC16" s="348">
        <v>0</v>
      </c>
      <c r="AD16" s="349">
        <f t="shared" si="2"/>
        <v>0</v>
      </c>
      <c r="AE16" s="350">
        <f t="shared" si="3"/>
        <v>0</v>
      </c>
    </row>
    <row r="17" spans="1:33" ht="60.75" x14ac:dyDescent="0.25">
      <c r="A17" s="15"/>
      <c r="B17" s="356" t="s">
        <v>88</v>
      </c>
      <c r="C17" s="331" t="s">
        <v>285</v>
      </c>
      <c r="D17" s="332" t="s">
        <v>25</v>
      </c>
      <c r="E17" s="378" t="s">
        <v>500</v>
      </c>
      <c r="F17" s="360"/>
      <c r="G17" s="360"/>
      <c r="H17" s="335">
        <v>5.3860000000000001</v>
      </c>
      <c r="I17" s="360"/>
      <c r="J17" s="336" t="s">
        <v>379</v>
      </c>
      <c r="K17" s="334" t="s">
        <v>380</v>
      </c>
      <c r="L17" s="295">
        <v>1</v>
      </c>
      <c r="M17" s="295">
        <v>150</v>
      </c>
      <c r="N17" s="125">
        <v>150</v>
      </c>
      <c r="O17" s="337"/>
      <c r="P17" s="338" t="e">
        <v>#VALUE!</v>
      </c>
      <c r="Q17" s="339">
        <f>IF(J17="PROV SUM",N17,L17*P17)</f>
        <v>150</v>
      </c>
      <c r="R17" s="294" t="s">
        <v>381</v>
      </c>
      <c r="S17" s="294" t="s">
        <v>381</v>
      </c>
      <c r="T17" s="339">
        <f>IF(J17="SC024",N17,IF(ISERROR(S17),"",IF(J17="PROV SUM",N17,L17*S17)))</f>
        <v>150</v>
      </c>
      <c r="U17" s="112"/>
      <c r="V17" s="334" t="s">
        <v>380</v>
      </c>
      <c r="W17" s="295">
        <v>1</v>
      </c>
      <c r="X17" s="294" t="s">
        <v>381</v>
      </c>
      <c r="Y17" s="338">
        <v>150</v>
      </c>
      <c r="Z17" s="18"/>
      <c r="AA17" s="346">
        <v>0</v>
      </c>
      <c r="AB17" s="347">
        <f t="shared" si="1"/>
        <v>0</v>
      </c>
      <c r="AC17" s="348">
        <v>0</v>
      </c>
      <c r="AD17" s="349">
        <f t="shared" si="2"/>
        <v>0</v>
      </c>
      <c r="AE17" s="350">
        <f t="shared" si="3"/>
        <v>0</v>
      </c>
      <c r="AF17" s="677" t="s">
        <v>834</v>
      </c>
    </row>
    <row r="18" spans="1:33" ht="30" x14ac:dyDescent="0.25">
      <c r="A18" s="15"/>
      <c r="B18" s="356" t="s">
        <v>88</v>
      </c>
      <c r="C18" s="331" t="s">
        <v>285</v>
      </c>
      <c r="D18" s="332" t="s">
        <v>25</v>
      </c>
      <c r="E18" s="333" t="s">
        <v>432</v>
      </c>
      <c r="F18" s="360"/>
      <c r="G18" s="360"/>
      <c r="H18" s="335">
        <v>5.3869999999999996</v>
      </c>
      <c r="I18" s="360"/>
      <c r="J18" s="336" t="s">
        <v>379</v>
      </c>
      <c r="K18" s="334" t="s">
        <v>380</v>
      </c>
      <c r="L18" s="295">
        <v>1</v>
      </c>
      <c r="M18" s="295">
        <v>700</v>
      </c>
      <c r="N18" s="125">
        <v>700</v>
      </c>
      <c r="O18" s="337"/>
      <c r="P18" s="338" t="e">
        <v>#VALUE!</v>
      </c>
      <c r="Q18" s="339">
        <f>IF(J18="PROV SUM",N18,L18*P18)</f>
        <v>700</v>
      </c>
      <c r="R18" s="294" t="s">
        <v>381</v>
      </c>
      <c r="S18" s="294" t="s">
        <v>381</v>
      </c>
      <c r="T18" s="339">
        <f>IF(J18="SC024",N18,IF(ISERROR(S18),"",IF(J18="PROV SUM",N18,L18*S18)))</f>
        <v>700</v>
      </c>
      <c r="U18" s="112"/>
      <c r="V18" s="334" t="s">
        <v>380</v>
      </c>
      <c r="W18" s="295">
        <v>1</v>
      </c>
      <c r="X18" s="294" t="s">
        <v>381</v>
      </c>
      <c r="Y18" s="338">
        <v>700</v>
      </c>
      <c r="Z18" s="18"/>
      <c r="AA18" s="346">
        <v>0</v>
      </c>
      <c r="AB18" s="347">
        <f t="shared" si="1"/>
        <v>0</v>
      </c>
      <c r="AC18" s="348">
        <v>0</v>
      </c>
      <c r="AD18" s="349">
        <f t="shared" si="2"/>
        <v>0</v>
      </c>
      <c r="AE18" s="350">
        <f t="shared" si="3"/>
        <v>0</v>
      </c>
      <c r="AF18" s="677" t="s">
        <v>834</v>
      </c>
    </row>
    <row r="19" spans="1:33" x14ac:dyDescent="0.25">
      <c r="A19" s="15"/>
      <c r="B19" s="356" t="s">
        <v>88</v>
      </c>
      <c r="C19" s="361" t="s">
        <v>189</v>
      </c>
      <c r="D19" s="332" t="s">
        <v>378</v>
      </c>
      <c r="E19" s="333"/>
      <c r="F19" s="360"/>
      <c r="G19" s="360"/>
      <c r="H19" s="335"/>
      <c r="I19" s="360"/>
      <c r="J19" s="336"/>
      <c r="K19" s="334"/>
      <c r="L19" s="295"/>
      <c r="M19" s="336"/>
      <c r="N19" s="295"/>
      <c r="O19" s="337"/>
      <c r="P19" s="336"/>
      <c r="Q19" s="293"/>
      <c r="R19" s="293"/>
      <c r="S19" s="293"/>
      <c r="T19" s="293"/>
      <c r="U19" s="112"/>
      <c r="V19" s="334"/>
      <c r="W19" s="295"/>
      <c r="X19" s="293"/>
      <c r="Y19" s="338"/>
      <c r="Z19" s="18"/>
      <c r="AA19" s="346"/>
      <c r="AB19" s="347"/>
      <c r="AC19" s="348"/>
      <c r="AD19" s="349"/>
      <c r="AE19" s="350">
        <f t="shared" si="3"/>
        <v>0</v>
      </c>
      <c r="AG19" s="694">
        <f>SUM(AG20:AG27)</f>
        <v>712.8900000000001</v>
      </c>
    </row>
    <row r="20" spans="1:33" ht="75" x14ac:dyDescent="0.25">
      <c r="A20" s="15"/>
      <c r="B20" s="356" t="s">
        <v>88</v>
      </c>
      <c r="C20" s="361" t="s">
        <v>189</v>
      </c>
      <c r="D20" s="332" t="s">
        <v>25</v>
      </c>
      <c r="E20" s="333" t="s">
        <v>282</v>
      </c>
      <c r="F20" s="360"/>
      <c r="G20" s="360"/>
      <c r="H20" s="335">
        <v>6.11</v>
      </c>
      <c r="I20" s="360"/>
      <c r="J20" s="336" t="s">
        <v>283</v>
      </c>
      <c r="K20" s="334" t="s">
        <v>284</v>
      </c>
      <c r="L20" s="295">
        <v>5</v>
      </c>
      <c r="M20" s="359">
        <v>79.14</v>
      </c>
      <c r="N20" s="295">
        <v>395.7</v>
      </c>
      <c r="O20" s="337"/>
      <c r="P20" s="338" t="e">
        <v>#VALUE!</v>
      </c>
      <c r="Q20" s="339" t="e">
        <f t="shared" ref="Q20:Q27" si="4">IF(J20="PROV SUM",N20,L20*P20)</f>
        <v>#VALUE!</v>
      </c>
      <c r="R20" s="294">
        <v>0</v>
      </c>
      <c r="S20" s="294">
        <v>63.312000000000005</v>
      </c>
      <c r="T20" s="339">
        <f t="shared" ref="T20:T27" si="5">IF(J20="SC024",N20,IF(ISERROR(S20),"",IF(J20="PROV SUM",N20,L20*S20)))</f>
        <v>316.56</v>
      </c>
      <c r="U20" s="112"/>
      <c r="V20" s="334" t="s">
        <v>284</v>
      </c>
      <c r="W20" s="295">
        <v>5</v>
      </c>
      <c r="X20" s="294">
        <v>63.312000000000005</v>
      </c>
      <c r="Y20" s="338">
        <f t="shared" si="0"/>
        <v>316.56</v>
      </c>
      <c r="Z20" s="18"/>
      <c r="AA20" s="346">
        <v>1</v>
      </c>
      <c r="AB20" s="347">
        <f t="shared" si="1"/>
        <v>316.56</v>
      </c>
      <c r="AC20" s="348">
        <v>0</v>
      </c>
      <c r="AD20" s="349">
        <f t="shared" si="2"/>
        <v>0</v>
      </c>
      <c r="AE20" s="350">
        <f t="shared" si="3"/>
        <v>316.56</v>
      </c>
    </row>
    <row r="21" spans="1:33" ht="60" x14ac:dyDescent="0.25">
      <c r="A21" s="15"/>
      <c r="B21" s="356" t="s">
        <v>88</v>
      </c>
      <c r="C21" s="361" t="s">
        <v>189</v>
      </c>
      <c r="D21" s="332" t="s">
        <v>25</v>
      </c>
      <c r="E21" s="333" t="s">
        <v>190</v>
      </c>
      <c r="F21" s="360"/>
      <c r="G21" s="360"/>
      <c r="H21" s="335">
        <v>6.82</v>
      </c>
      <c r="I21" s="360"/>
      <c r="J21" s="336" t="s">
        <v>191</v>
      </c>
      <c r="K21" s="334" t="s">
        <v>104</v>
      </c>
      <c r="L21" s="295">
        <v>41</v>
      </c>
      <c r="M21" s="359">
        <v>44.12</v>
      </c>
      <c r="N21" s="295">
        <v>1808.92</v>
      </c>
      <c r="O21" s="337"/>
      <c r="P21" s="338" t="e">
        <v>#VALUE!</v>
      </c>
      <c r="Q21" s="339" t="e">
        <f t="shared" si="4"/>
        <v>#VALUE!</v>
      </c>
      <c r="R21" s="294">
        <v>0</v>
      </c>
      <c r="S21" s="294">
        <v>31.986999999999998</v>
      </c>
      <c r="T21" s="339">
        <f t="shared" si="5"/>
        <v>1311.4669999999999</v>
      </c>
      <c r="U21" s="112"/>
      <c r="V21" s="334" t="s">
        <v>104</v>
      </c>
      <c r="W21" s="295">
        <v>41</v>
      </c>
      <c r="X21" s="294">
        <v>31.986999999999998</v>
      </c>
      <c r="Y21" s="338">
        <f t="shared" si="0"/>
        <v>1311.4669999999999</v>
      </c>
      <c r="Z21" s="18"/>
      <c r="AA21" s="346">
        <v>1</v>
      </c>
      <c r="AB21" s="347">
        <f t="shared" si="1"/>
        <v>1311.4669999999999</v>
      </c>
      <c r="AC21" s="348">
        <v>0</v>
      </c>
      <c r="AD21" s="349">
        <f t="shared" si="2"/>
        <v>0</v>
      </c>
      <c r="AE21" s="350">
        <f t="shared" si="3"/>
        <v>1311.4669999999999</v>
      </c>
    </row>
    <row r="22" spans="1:33" ht="45" x14ac:dyDescent="0.25">
      <c r="A22" s="15"/>
      <c r="B22" s="356" t="s">
        <v>88</v>
      </c>
      <c r="C22" s="361" t="s">
        <v>189</v>
      </c>
      <c r="D22" s="332" t="s">
        <v>25</v>
      </c>
      <c r="E22" s="333" t="s">
        <v>205</v>
      </c>
      <c r="F22" s="360"/>
      <c r="G22" s="360"/>
      <c r="H22" s="335">
        <v>6.16100000000002</v>
      </c>
      <c r="I22" s="360"/>
      <c r="J22" s="336" t="s">
        <v>206</v>
      </c>
      <c r="K22" s="334" t="s">
        <v>104</v>
      </c>
      <c r="L22" s="295">
        <v>12</v>
      </c>
      <c r="M22" s="359">
        <v>38.25</v>
      </c>
      <c r="N22" s="295">
        <v>459</v>
      </c>
      <c r="O22" s="337"/>
      <c r="P22" s="338" t="e">
        <v>#VALUE!</v>
      </c>
      <c r="Q22" s="339" t="e">
        <f t="shared" si="4"/>
        <v>#VALUE!</v>
      </c>
      <c r="R22" s="294">
        <v>0</v>
      </c>
      <c r="S22" s="294">
        <v>27.731249999999999</v>
      </c>
      <c r="T22" s="339">
        <f t="shared" si="5"/>
        <v>332.77499999999998</v>
      </c>
      <c r="U22" s="112"/>
      <c r="V22" s="334" t="s">
        <v>104</v>
      </c>
      <c r="W22" s="295">
        <v>12</v>
      </c>
      <c r="X22" s="294">
        <v>27.731249999999999</v>
      </c>
      <c r="Y22" s="338">
        <f t="shared" si="0"/>
        <v>332.77499999999998</v>
      </c>
      <c r="Z22" s="18"/>
      <c r="AA22" s="346">
        <v>1</v>
      </c>
      <c r="AB22" s="347">
        <f t="shared" si="1"/>
        <v>332.77499999999998</v>
      </c>
      <c r="AC22" s="348">
        <v>0</v>
      </c>
      <c r="AD22" s="349">
        <f t="shared" si="2"/>
        <v>0</v>
      </c>
      <c r="AE22" s="350">
        <f t="shared" si="3"/>
        <v>332.77499999999998</v>
      </c>
    </row>
    <row r="23" spans="1:33" ht="30" x14ac:dyDescent="0.25">
      <c r="A23" s="15"/>
      <c r="B23" s="356" t="s">
        <v>88</v>
      </c>
      <c r="C23" s="361" t="s">
        <v>189</v>
      </c>
      <c r="D23" s="332" t="s">
        <v>25</v>
      </c>
      <c r="E23" s="333" t="s">
        <v>227</v>
      </c>
      <c r="F23" s="360"/>
      <c r="G23" s="360"/>
      <c r="H23" s="335">
        <v>6.1940000000000301</v>
      </c>
      <c r="I23" s="360"/>
      <c r="J23" s="336" t="s">
        <v>228</v>
      </c>
      <c r="K23" s="334" t="s">
        <v>79</v>
      </c>
      <c r="L23" s="295">
        <v>33</v>
      </c>
      <c r="M23" s="359">
        <v>7.02</v>
      </c>
      <c r="N23" s="295">
        <v>231.66</v>
      </c>
      <c r="O23" s="337"/>
      <c r="P23" s="338" t="e">
        <v>#VALUE!</v>
      </c>
      <c r="Q23" s="339" t="e">
        <f t="shared" si="4"/>
        <v>#VALUE!</v>
      </c>
      <c r="R23" s="294">
        <v>0</v>
      </c>
      <c r="S23" s="294">
        <v>5.9669999999999996</v>
      </c>
      <c r="T23" s="339">
        <f t="shared" si="5"/>
        <v>196.911</v>
      </c>
      <c r="U23" s="112"/>
      <c r="V23" s="334" t="s">
        <v>79</v>
      </c>
      <c r="W23" s="295">
        <v>33</v>
      </c>
      <c r="X23" s="294">
        <v>5.9669999999999996</v>
      </c>
      <c r="Y23" s="338">
        <f t="shared" si="0"/>
        <v>196.911</v>
      </c>
      <c r="Z23" s="18"/>
      <c r="AA23" s="346">
        <v>1</v>
      </c>
      <c r="AB23" s="347">
        <f t="shared" si="1"/>
        <v>196.911</v>
      </c>
      <c r="AC23" s="348">
        <v>1</v>
      </c>
      <c r="AD23" s="349">
        <f t="shared" si="2"/>
        <v>196.911</v>
      </c>
      <c r="AE23" s="350">
        <f t="shared" si="3"/>
        <v>0</v>
      </c>
    </row>
    <row r="24" spans="1:33" ht="45" x14ac:dyDescent="0.25">
      <c r="A24" s="15"/>
      <c r="B24" s="356" t="s">
        <v>88</v>
      </c>
      <c r="C24" s="361" t="s">
        <v>189</v>
      </c>
      <c r="D24" s="332" t="s">
        <v>25</v>
      </c>
      <c r="E24" s="333" t="s">
        <v>234</v>
      </c>
      <c r="F24" s="360"/>
      <c r="G24" s="360"/>
      <c r="H24" s="335">
        <v>6.2040000000000299</v>
      </c>
      <c r="I24" s="360"/>
      <c r="J24" s="336" t="s">
        <v>235</v>
      </c>
      <c r="K24" s="334" t="s">
        <v>79</v>
      </c>
      <c r="L24" s="295">
        <v>12</v>
      </c>
      <c r="M24" s="359">
        <v>20.51</v>
      </c>
      <c r="N24" s="295">
        <v>246.12</v>
      </c>
      <c r="O24" s="337"/>
      <c r="P24" s="338" t="e">
        <v>#VALUE!</v>
      </c>
      <c r="Q24" s="339" t="e">
        <f t="shared" si="4"/>
        <v>#VALUE!</v>
      </c>
      <c r="R24" s="294">
        <v>0</v>
      </c>
      <c r="S24" s="294">
        <v>17.433500000000002</v>
      </c>
      <c r="T24" s="339">
        <f t="shared" si="5"/>
        <v>209.20200000000003</v>
      </c>
      <c r="U24" s="112"/>
      <c r="V24" s="334" t="s">
        <v>79</v>
      </c>
      <c r="W24" s="295">
        <v>12</v>
      </c>
      <c r="X24" s="294">
        <v>17.433500000000002</v>
      </c>
      <c r="Y24" s="338">
        <f t="shared" si="0"/>
        <v>209.20200000000003</v>
      </c>
      <c r="Z24" s="18"/>
      <c r="AA24" s="346">
        <v>1</v>
      </c>
      <c r="AB24" s="347">
        <f t="shared" si="1"/>
        <v>209.20200000000003</v>
      </c>
      <c r="AC24" s="348">
        <v>0</v>
      </c>
      <c r="AD24" s="349">
        <f t="shared" si="2"/>
        <v>0</v>
      </c>
      <c r="AE24" s="350">
        <f t="shared" si="3"/>
        <v>209.20200000000003</v>
      </c>
      <c r="AG24" s="669">
        <v>209.2</v>
      </c>
    </row>
    <row r="25" spans="1:33" ht="30" x14ac:dyDescent="0.25">
      <c r="A25" s="15"/>
      <c r="B25" s="356" t="s">
        <v>88</v>
      </c>
      <c r="C25" s="361" t="s">
        <v>189</v>
      </c>
      <c r="D25" s="332" t="s">
        <v>25</v>
      </c>
      <c r="E25" s="333" t="s">
        <v>433</v>
      </c>
      <c r="F25" s="360"/>
      <c r="G25" s="360"/>
      <c r="H25" s="335">
        <v>6.2620000000000502</v>
      </c>
      <c r="I25" s="360"/>
      <c r="J25" s="336" t="s">
        <v>270</v>
      </c>
      <c r="K25" s="334" t="s">
        <v>79</v>
      </c>
      <c r="L25" s="295">
        <v>34</v>
      </c>
      <c r="M25" s="359">
        <v>16.86</v>
      </c>
      <c r="N25" s="295">
        <v>573.24</v>
      </c>
      <c r="O25" s="337"/>
      <c r="P25" s="338" t="e">
        <v>#VALUE!</v>
      </c>
      <c r="Q25" s="339" t="e">
        <f t="shared" si="4"/>
        <v>#VALUE!</v>
      </c>
      <c r="R25" s="294">
        <v>0</v>
      </c>
      <c r="S25" s="294">
        <v>14.331</v>
      </c>
      <c r="T25" s="339">
        <f t="shared" si="5"/>
        <v>487.25399999999996</v>
      </c>
      <c r="U25" s="112"/>
      <c r="V25" s="334" t="s">
        <v>79</v>
      </c>
      <c r="W25" s="295">
        <v>34</v>
      </c>
      <c r="X25" s="294">
        <v>14.331</v>
      </c>
      <c r="Y25" s="338">
        <f t="shared" si="0"/>
        <v>487.25399999999996</v>
      </c>
      <c r="Z25" s="18"/>
      <c r="AA25" s="346">
        <v>1</v>
      </c>
      <c r="AB25" s="347">
        <f t="shared" si="1"/>
        <v>487.25399999999996</v>
      </c>
      <c r="AC25" s="348">
        <v>0</v>
      </c>
      <c r="AD25" s="349">
        <f t="shared" si="2"/>
        <v>0</v>
      </c>
      <c r="AE25" s="350">
        <f t="shared" si="3"/>
        <v>487.25399999999996</v>
      </c>
      <c r="AG25" s="668">
        <v>487.25</v>
      </c>
    </row>
    <row r="26" spans="1:33" ht="45" x14ac:dyDescent="0.25">
      <c r="A26" s="15"/>
      <c r="B26" s="356" t="s">
        <v>88</v>
      </c>
      <c r="C26" s="361" t="s">
        <v>189</v>
      </c>
      <c r="D26" s="332" t="s">
        <v>25</v>
      </c>
      <c r="E26" s="333" t="s">
        <v>276</v>
      </c>
      <c r="F26" s="360"/>
      <c r="G26" s="360"/>
      <c r="H26" s="335">
        <v>6.2650000000000503</v>
      </c>
      <c r="I26" s="360"/>
      <c r="J26" s="336" t="s">
        <v>277</v>
      </c>
      <c r="K26" s="334" t="s">
        <v>139</v>
      </c>
      <c r="L26" s="295">
        <v>1</v>
      </c>
      <c r="M26" s="359">
        <v>19.34</v>
      </c>
      <c r="N26" s="295">
        <v>19.34</v>
      </c>
      <c r="O26" s="337"/>
      <c r="P26" s="338" t="e">
        <v>#VALUE!</v>
      </c>
      <c r="Q26" s="339" t="e">
        <f t="shared" si="4"/>
        <v>#VALUE!</v>
      </c>
      <c r="R26" s="294">
        <v>0</v>
      </c>
      <c r="S26" s="294">
        <v>16.439</v>
      </c>
      <c r="T26" s="339">
        <f t="shared" si="5"/>
        <v>16.439</v>
      </c>
      <c r="U26" s="112"/>
      <c r="V26" s="334" t="s">
        <v>139</v>
      </c>
      <c r="W26" s="295">
        <v>1</v>
      </c>
      <c r="X26" s="294">
        <v>16.439</v>
      </c>
      <c r="Y26" s="338">
        <f t="shared" si="0"/>
        <v>16.439</v>
      </c>
      <c r="Z26" s="18"/>
      <c r="AA26" s="346">
        <v>1</v>
      </c>
      <c r="AB26" s="347">
        <f t="shared" si="1"/>
        <v>16.439</v>
      </c>
      <c r="AC26" s="348">
        <v>0</v>
      </c>
      <c r="AD26" s="349">
        <f t="shared" si="2"/>
        <v>0</v>
      </c>
      <c r="AE26" s="350">
        <f t="shared" si="3"/>
        <v>16.439</v>
      </c>
      <c r="AG26" s="668">
        <v>16.440000000000001</v>
      </c>
    </row>
    <row r="27" spans="1:33" ht="30.75" x14ac:dyDescent="0.25">
      <c r="A27" s="15"/>
      <c r="B27" s="356" t="s">
        <v>88</v>
      </c>
      <c r="C27" s="361" t="s">
        <v>189</v>
      </c>
      <c r="D27" s="332" t="s">
        <v>25</v>
      </c>
      <c r="E27" s="333" t="s">
        <v>434</v>
      </c>
      <c r="F27" s="360"/>
      <c r="G27" s="360"/>
      <c r="H27" s="335">
        <v>6.399</v>
      </c>
      <c r="I27" s="360"/>
      <c r="J27" s="336" t="s">
        <v>379</v>
      </c>
      <c r="K27" s="334" t="s">
        <v>380</v>
      </c>
      <c r="L27" s="295">
        <v>1</v>
      </c>
      <c r="M27" s="295">
        <v>400</v>
      </c>
      <c r="N27" s="295">
        <v>400</v>
      </c>
      <c r="O27" s="337"/>
      <c r="P27" s="338" t="e">
        <v>#VALUE!</v>
      </c>
      <c r="Q27" s="339">
        <f t="shared" si="4"/>
        <v>400</v>
      </c>
      <c r="R27" s="294" t="s">
        <v>381</v>
      </c>
      <c r="S27" s="294" t="s">
        <v>381</v>
      </c>
      <c r="T27" s="339">
        <f t="shared" si="5"/>
        <v>400</v>
      </c>
      <c r="U27" s="112"/>
      <c r="V27" s="334" t="s">
        <v>380</v>
      </c>
      <c r="W27" s="295">
        <v>1</v>
      </c>
      <c r="X27" s="294" t="s">
        <v>381</v>
      </c>
      <c r="Y27" s="338">
        <v>400</v>
      </c>
      <c r="Z27" s="18"/>
      <c r="AA27" s="346">
        <v>0</v>
      </c>
      <c r="AB27" s="347">
        <f t="shared" si="1"/>
        <v>0</v>
      </c>
      <c r="AC27" s="348">
        <v>0</v>
      </c>
      <c r="AD27" s="349">
        <f t="shared" si="2"/>
        <v>0</v>
      </c>
      <c r="AE27" s="350">
        <f t="shared" si="3"/>
        <v>0</v>
      </c>
    </row>
    <row r="28" spans="1:33" x14ac:dyDescent="0.25">
      <c r="A28" s="15"/>
      <c r="B28" s="356" t="s">
        <v>88</v>
      </c>
      <c r="C28" s="361" t="s">
        <v>72</v>
      </c>
      <c r="D28" s="332" t="s">
        <v>378</v>
      </c>
      <c r="E28" s="333"/>
      <c r="F28" s="360"/>
      <c r="G28" s="360"/>
      <c r="H28" s="335"/>
      <c r="I28" s="360"/>
      <c r="J28" s="336"/>
      <c r="K28" s="334"/>
      <c r="L28" s="295"/>
      <c r="M28" s="336"/>
      <c r="N28" s="295"/>
      <c r="O28" s="362"/>
      <c r="P28" s="336"/>
      <c r="Q28" s="293"/>
      <c r="R28" s="293"/>
      <c r="S28" s="293"/>
      <c r="T28" s="293"/>
      <c r="U28" s="112"/>
      <c r="V28" s="334"/>
      <c r="W28" s="295"/>
      <c r="X28" s="293"/>
      <c r="Y28" s="338">
        <f t="shared" si="0"/>
        <v>0</v>
      </c>
      <c r="Z28" s="18"/>
      <c r="AA28" s="346">
        <v>0</v>
      </c>
      <c r="AB28" s="347">
        <f t="shared" si="1"/>
        <v>0</v>
      </c>
      <c r="AC28" s="348">
        <v>0</v>
      </c>
      <c r="AD28" s="349">
        <f t="shared" si="2"/>
        <v>0</v>
      </c>
      <c r="AE28" s="350">
        <f t="shared" si="3"/>
        <v>0</v>
      </c>
      <c r="AG28" s="694">
        <f>SUM(AG29:AG34)</f>
        <v>863.8900000000001</v>
      </c>
    </row>
    <row r="29" spans="1:33" ht="120" x14ac:dyDescent="0.25">
      <c r="A29" s="15"/>
      <c r="B29" s="356" t="s">
        <v>88</v>
      </c>
      <c r="C29" s="361" t="s">
        <v>72</v>
      </c>
      <c r="D29" s="332" t="s">
        <v>25</v>
      </c>
      <c r="E29" s="333" t="s">
        <v>105</v>
      </c>
      <c r="F29" s="360"/>
      <c r="G29" s="360"/>
      <c r="H29" s="335">
        <v>3.1799999999999899</v>
      </c>
      <c r="I29" s="360"/>
      <c r="J29" s="336" t="s">
        <v>106</v>
      </c>
      <c r="K29" s="334" t="s">
        <v>79</v>
      </c>
      <c r="L29" s="295">
        <v>55</v>
      </c>
      <c r="M29" s="359">
        <v>10.17</v>
      </c>
      <c r="N29" s="295">
        <v>559.35</v>
      </c>
      <c r="O29" s="362"/>
      <c r="P29" s="338" t="e">
        <v>#VALUE!</v>
      </c>
      <c r="Q29" s="339" t="e">
        <f t="shared" ref="Q29:Q34" si="6">IF(J29="PROV SUM",N29,L29*P29)</f>
        <v>#VALUE!</v>
      </c>
      <c r="R29" s="294">
        <v>0</v>
      </c>
      <c r="S29" s="294">
        <v>8.136000000000001</v>
      </c>
      <c r="T29" s="339">
        <f t="shared" ref="T29:T34" si="7">IF(J29="SC024",N29,IF(ISERROR(S29),"",IF(J29="PROV SUM",N29,L29*S29)))</f>
        <v>447.48000000000008</v>
      </c>
      <c r="U29" s="112"/>
      <c r="V29" s="334" t="s">
        <v>79</v>
      </c>
      <c r="W29" s="295">
        <v>55</v>
      </c>
      <c r="X29" s="294">
        <v>8.136000000000001</v>
      </c>
      <c r="Y29" s="338">
        <f t="shared" si="0"/>
        <v>447.48000000000008</v>
      </c>
      <c r="Z29" s="18"/>
      <c r="AA29" s="346">
        <v>1</v>
      </c>
      <c r="AB29" s="347">
        <f t="shared" si="1"/>
        <v>447.48000000000008</v>
      </c>
      <c r="AC29" s="348">
        <v>1</v>
      </c>
      <c r="AD29" s="349">
        <f t="shared" si="2"/>
        <v>447.48000000000008</v>
      </c>
      <c r="AE29" s="350">
        <f t="shared" si="3"/>
        <v>0</v>
      </c>
      <c r="AG29" s="672">
        <v>447.48</v>
      </c>
    </row>
    <row r="30" spans="1:33" x14ac:dyDescent="0.25">
      <c r="A30" s="15"/>
      <c r="B30" s="356" t="s">
        <v>88</v>
      </c>
      <c r="C30" s="361" t="s">
        <v>72</v>
      </c>
      <c r="D30" s="332" t="s">
        <v>25</v>
      </c>
      <c r="E30" s="333" t="s">
        <v>107</v>
      </c>
      <c r="F30" s="360"/>
      <c r="G30" s="360"/>
      <c r="H30" s="335">
        <v>3.1819999999999902</v>
      </c>
      <c r="I30" s="360"/>
      <c r="J30" s="336" t="s">
        <v>108</v>
      </c>
      <c r="K30" s="334" t="s">
        <v>104</v>
      </c>
      <c r="L30" s="295">
        <v>8</v>
      </c>
      <c r="M30" s="359">
        <v>5.4</v>
      </c>
      <c r="N30" s="295">
        <v>43.2</v>
      </c>
      <c r="O30" s="362"/>
      <c r="P30" s="338" t="e">
        <v>#VALUE!</v>
      </c>
      <c r="Q30" s="339" t="e">
        <f t="shared" si="6"/>
        <v>#VALUE!</v>
      </c>
      <c r="R30" s="294">
        <v>0</v>
      </c>
      <c r="S30" s="294">
        <v>4.32</v>
      </c>
      <c r="T30" s="339">
        <f t="shared" si="7"/>
        <v>34.56</v>
      </c>
      <c r="U30" s="112"/>
      <c r="V30" s="334" t="s">
        <v>104</v>
      </c>
      <c r="W30" s="295">
        <v>8</v>
      </c>
      <c r="X30" s="294">
        <v>4.32</v>
      </c>
      <c r="Y30" s="338">
        <f t="shared" si="0"/>
        <v>34.56</v>
      </c>
      <c r="Z30" s="18"/>
      <c r="AA30" s="346">
        <v>1</v>
      </c>
      <c r="AB30" s="347">
        <f t="shared" si="1"/>
        <v>34.56</v>
      </c>
      <c r="AC30" s="348">
        <v>1</v>
      </c>
      <c r="AD30" s="349">
        <f t="shared" si="2"/>
        <v>34.56</v>
      </c>
      <c r="AE30" s="350">
        <f t="shared" si="3"/>
        <v>0</v>
      </c>
      <c r="AG30" s="668">
        <v>34.56</v>
      </c>
    </row>
    <row r="31" spans="1:33" ht="75" x14ac:dyDescent="0.25">
      <c r="A31" s="15"/>
      <c r="B31" s="356" t="s">
        <v>88</v>
      </c>
      <c r="C31" s="361" t="s">
        <v>72</v>
      </c>
      <c r="D31" s="332" t="s">
        <v>25</v>
      </c>
      <c r="E31" s="333" t="s">
        <v>89</v>
      </c>
      <c r="F31" s="360"/>
      <c r="G31" s="360"/>
      <c r="H31" s="335">
        <v>3.2069999999999901</v>
      </c>
      <c r="I31" s="360"/>
      <c r="J31" s="336" t="s">
        <v>90</v>
      </c>
      <c r="K31" s="334" t="s">
        <v>79</v>
      </c>
      <c r="L31" s="295">
        <v>3</v>
      </c>
      <c r="M31" s="359">
        <v>30.56</v>
      </c>
      <c r="N31" s="295">
        <v>91.68</v>
      </c>
      <c r="O31" s="362"/>
      <c r="P31" s="338" t="e">
        <v>#VALUE!</v>
      </c>
      <c r="Q31" s="339" t="e">
        <f t="shared" si="6"/>
        <v>#VALUE!</v>
      </c>
      <c r="R31" s="294">
        <v>0</v>
      </c>
      <c r="S31" s="294">
        <v>24.448</v>
      </c>
      <c r="T31" s="339">
        <f t="shared" si="7"/>
        <v>73.343999999999994</v>
      </c>
      <c r="U31" s="112"/>
      <c r="V31" s="334" t="s">
        <v>79</v>
      </c>
      <c r="W31" s="295">
        <v>3</v>
      </c>
      <c r="X31" s="294">
        <v>24.448</v>
      </c>
      <c r="Y31" s="338">
        <f t="shared" si="0"/>
        <v>73.343999999999994</v>
      </c>
      <c r="Z31" s="18"/>
      <c r="AA31" s="346">
        <v>1</v>
      </c>
      <c r="AB31" s="347">
        <f t="shared" si="1"/>
        <v>73.343999999999994</v>
      </c>
      <c r="AC31" s="348">
        <v>1</v>
      </c>
      <c r="AD31" s="349">
        <f t="shared" si="2"/>
        <v>73.343999999999994</v>
      </c>
      <c r="AE31" s="350">
        <f t="shared" si="3"/>
        <v>0</v>
      </c>
      <c r="AG31" s="668">
        <v>73.34</v>
      </c>
    </row>
    <row r="32" spans="1:33" ht="60" x14ac:dyDescent="0.25">
      <c r="A32" s="15"/>
      <c r="B32" s="356" t="s">
        <v>88</v>
      </c>
      <c r="C32" s="361" t="s">
        <v>72</v>
      </c>
      <c r="D32" s="332" t="s">
        <v>25</v>
      </c>
      <c r="E32" s="333" t="s">
        <v>135</v>
      </c>
      <c r="F32" s="360"/>
      <c r="G32" s="360"/>
      <c r="H32" s="335">
        <v>3.2929999999999802</v>
      </c>
      <c r="I32" s="360"/>
      <c r="J32" s="336" t="s">
        <v>136</v>
      </c>
      <c r="K32" s="334" t="s">
        <v>104</v>
      </c>
      <c r="L32" s="295">
        <v>24</v>
      </c>
      <c r="M32" s="359">
        <v>13.68</v>
      </c>
      <c r="N32" s="295">
        <v>328.32</v>
      </c>
      <c r="O32" s="362"/>
      <c r="P32" s="338" t="e">
        <v>#VALUE!</v>
      </c>
      <c r="Q32" s="339" t="e">
        <f t="shared" si="6"/>
        <v>#VALUE!</v>
      </c>
      <c r="R32" s="294">
        <v>0</v>
      </c>
      <c r="S32" s="294">
        <v>10.138247999999999</v>
      </c>
      <c r="T32" s="339">
        <f t="shared" si="7"/>
        <v>243.31795199999999</v>
      </c>
      <c r="U32" s="112"/>
      <c r="V32" s="334" t="s">
        <v>104</v>
      </c>
      <c r="W32" s="295">
        <v>24</v>
      </c>
      <c r="X32" s="294">
        <v>10.138247999999999</v>
      </c>
      <c r="Y32" s="338">
        <f t="shared" si="0"/>
        <v>243.31795199999999</v>
      </c>
      <c r="Z32" s="18"/>
      <c r="AA32" s="346">
        <v>1</v>
      </c>
      <c r="AB32" s="347">
        <f t="shared" si="1"/>
        <v>243.31795199999999</v>
      </c>
      <c r="AC32" s="348">
        <v>1</v>
      </c>
      <c r="AD32" s="349">
        <f t="shared" si="2"/>
        <v>243.31795199999999</v>
      </c>
      <c r="AE32" s="350">
        <f t="shared" si="3"/>
        <v>0</v>
      </c>
      <c r="AG32" s="668">
        <v>243.32</v>
      </c>
    </row>
    <row r="33" spans="1:33" ht="45" x14ac:dyDescent="0.25">
      <c r="A33" s="15"/>
      <c r="B33" s="356" t="s">
        <v>88</v>
      </c>
      <c r="C33" s="361" t="s">
        <v>72</v>
      </c>
      <c r="D33" s="332" t="s">
        <v>25</v>
      </c>
      <c r="E33" s="333" t="s">
        <v>140</v>
      </c>
      <c r="F33" s="360"/>
      <c r="G33" s="360"/>
      <c r="H33" s="335">
        <v>3.3239999999999901</v>
      </c>
      <c r="I33" s="360"/>
      <c r="J33" s="336" t="s">
        <v>141</v>
      </c>
      <c r="K33" s="334" t="s">
        <v>104</v>
      </c>
      <c r="L33" s="295">
        <v>12</v>
      </c>
      <c r="M33" s="359">
        <v>7.33</v>
      </c>
      <c r="N33" s="295">
        <v>87.96</v>
      </c>
      <c r="O33" s="362"/>
      <c r="P33" s="338" t="e">
        <v>#VALUE!</v>
      </c>
      <c r="Q33" s="339" t="e">
        <f t="shared" si="6"/>
        <v>#VALUE!</v>
      </c>
      <c r="R33" s="294">
        <v>0</v>
      </c>
      <c r="S33" s="294">
        <v>5.4322629999999998</v>
      </c>
      <c r="T33" s="339">
        <f t="shared" si="7"/>
        <v>65.187156000000002</v>
      </c>
      <c r="U33" s="112"/>
      <c r="V33" s="334" t="s">
        <v>104</v>
      </c>
      <c r="W33" s="295">
        <v>12</v>
      </c>
      <c r="X33" s="294">
        <v>5.4322629999999998</v>
      </c>
      <c r="Y33" s="338">
        <f t="shared" si="0"/>
        <v>65.187156000000002</v>
      </c>
      <c r="Z33" s="18"/>
      <c r="AA33" s="346">
        <v>1</v>
      </c>
      <c r="AB33" s="347">
        <f t="shared" si="1"/>
        <v>65.187156000000002</v>
      </c>
      <c r="AC33" s="348">
        <v>1</v>
      </c>
      <c r="AD33" s="349">
        <f t="shared" si="2"/>
        <v>65.187156000000002</v>
      </c>
      <c r="AE33" s="350">
        <f t="shared" si="3"/>
        <v>0</v>
      </c>
      <c r="AG33" s="668">
        <v>65.19</v>
      </c>
    </row>
    <row r="34" spans="1:33" ht="15.75" x14ac:dyDescent="0.25">
      <c r="A34" s="15"/>
      <c r="B34" s="356" t="s">
        <v>88</v>
      </c>
      <c r="C34" s="361" t="s">
        <v>72</v>
      </c>
      <c r="D34" s="332" t="s">
        <v>25</v>
      </c>
      <c r="E34" s="333" t="s">
        <v>435</v>
      </c>
      <c r="F34" s="360"/>
      <c r="G34" s="360"/>
      <c r="H34" s="335">
        <v>3.4340000000000002</v>
      </c>
      <c r="I34" s="360"/>
      <c r="J34" s="336" t="s">
        <v>379</v>
      </c>
      <c r="K34" s="334" t="s">
        <v>380</v>
      </c>
      <c r="L34" s="295">
        <v>1</v>
      </c>
      <c r="M34" s="295">
        <v>150</v>
      </c>
      <c r="N34" s="295">
        <v>150</v>
      </c>
      <c r="O34" s="362"/>
      <c r="P34" s="338" t="e">
        <v>#VALUE!</v>
      </c>
      <c r="Q34" s="339">
        <f t="shared" si="6"/>
        <v>150</v>
      </c>
      <c r="R34" s="294" t="s">
        <v>381</v>
      </c>
      <c r="S34" s="294" t="s">
        <v>381</v>
      </c>
      <c r="T34" s="339">
        <f t="shared" si="7"/>
        <v>150</v>
      </c>
      <c r="U34" s="112"/>
      <c r="V34" s="334" t="s">
        <v>380</v>
      </c>
      <c r="W34" s="295">
        <v>1</v>
      </c>
      <c r="X34" s="294" t="s">
        <v>381</v>
      </c>
      <c r="Y34" s="338">
        <v>150</v>
      </c>
      <c r="Z34" s="18"/>
      <c r="AA34" s="346">
        <v>0</v>
      </c>
      <c r="AB34" s="347">
        <f t="shared" si="1"/>
        <v>0</v>
      </c>
      <c r="AC34" s="348">
        <v>0</v>
      </c>
      <c r="AD34" s="349">
        <f t="shared" si="2"/>
        <v>0</v>
      </c>
      <c r="AE34" s="350">
        <f t="shared" si="3"/>
        <v>0</v>
      </c>
      <c r="AG34" s="692"/>
    </row>
    <row r="35" spans="1:33" x14ac:dyDescent="0.25">
      <c r="A35" s="15"/>
      <c r="B35" s="356" t="s">
        <v>88</v>
      </c>
      <c r="C35" s="361" t="s">
        <v>164</v>
      </c>
      <c r="D35" s="332" t="s">
        <v>378</v>
      </c>
      <c r="E35" s="333"/>
      <c r="F35" s="360"/>
      <c r="G35" s="360"/>
      <c r="H35" s="335"/>
      <c r="I35" s="360"/>
      <c r="J35" s="336"/>
      <c r="K35" s="334"/>
      <c r="L35" s="295"/>
      <c r="M35" s="336"/>
      <c r="N35" s="295"/>
      <c r="O35" s="362"/>
      <c r="P35" s="336"/>
      <c r="Q35" s="293"/>
      <c r="R35" s="293"/>
      <c r="S35" s="293"/>
      <c r="T35" s="293"/>
      <c r="U35" s="112"/>
      <c r="V35" s="334"/>
      <c r="W35" s="295"/>
      <c r="X35" s="293"/>
      <c r="Y35" s="338">
        <f t="shared" si="0"/>
        <v>0</v>
      </c>
      <c r="Z35" s="18"/>
      <c r="AA35" s="346">
        <v>0</v>
      </c>
      <c r="AB35" s="347">
        <f t="shared" si="1"/>
        <v>0</v>
      </c>
      <c r="AC35" s="348">
        <v>0</v>
      </c>
      <c r="AD35" s="349">
        <f t="shared" si="2"/>
        <v>0</v>
      </c>
      <c r="AE35" s="350">
        <f t="shared" si="3"/>
        <v>0</v>
      </c>
      <c r="AG35" s="668">
        <f>SUM(AG36:AG38)</f>
        <v>0</v>
      </c>
    </row>
    <row r="36" spans="1:33" ht="60" x14ac:dyDescent="0.25">
      <c r="A36" s="15"/>
      <c r="B36" s="356" t="s">
        <v>88</v>
      </c>
      <c r="C36" s="361" t="s">
        <v>164</v>
      </c>
      <c r="D36" s="332" t="s">
        <v>25</v>
      </c>
      <c r="E36" s="333" t="s">
        <v>187</v>
      </c>
      <c r="F36" s="360"/>
      <c r="G36" s="360"/>
      <c r="H36" s="335">
        <v>4.1399999999999997</v>
      </c>
      <c r="I36" s="360"/>
      <c r="J36" s="336" t="s">
        <v>188</v>
      </c>
      <c r="K36" s="334" t="s">
        <v>57</v>
      </c>
      <c r="L36" s="295">
        <v>30</v>
      </c>
      <c r="M36" s="359">
        <v>6.75</v>
      </c>
      <c r="N36" s="295">
        <v>202.5</v>
      </c>
      <c r="O36" s="362"/>
      <c r="P36" s="338" t="e">
        <v>#VALUE!</v>
      </c>
      <c r="Q36" s="339" t="e">
        <f>IF(J36="PROV SUM",N36,L36*P36)</f>
        <v>#VALUE!</v>
      </c>
      <c r="R36" s="294">
        <v>0</v>
      </c>
      <c r="S36" s="294">
        <v>6.4124999999999996</v>
      </c>
      <c r="T36" s="339">
        <f>IF(J36="SC024",N36,IF(ISERROR(S36),"",IF(J36="PROV SUM",N36,L36*S36)))</f>
        <v>192.375</v>
      </c>
      <c r="U36" s="112"/>
      <c r="V36" s="334" t="s">
        <v>57</v>
      </c>
      <c r="W36" s="295">
        <v>30</v>
      </c>
      <c r="X36" s="294">
        <v>6.4124999999999996</v>
      </c>
      <c r="Y36" s="338">
        <f t="shared" si="0"/>
        <v>192.375</v>
      </c>
      <c r="Z36" s="18"/>
      <c r="AA36" s="346">
        <v>1</v>
      </c>
      <c r="AB36" s="347">
        <f t="shared" si="1"/>
        <v>192.375</v>
      </c>
      <c r="AC36" s="348">
        <v>1</v>
      </c>
      <c r="AD36" s="349">
        <f t="shared" si="2"/>
        <v>192.375</v>
      </c>
      <c r="AE36" s="350">
        <f t="shared" si="3"/>
        <v>0</v>
      </c>
    </row>
    <row r="37" spans="1:33" ht="90" x14ac:dyDescent="0.25">
      <c r="A37" s="15"/>
      <c r="B37" s="356" t="s">
        <v>88</v>
      </c>
      <c r="C37" s="361" t="s">
        <v>164</v>
      </c>
      <c r="D37" s="332" t="s">
        <v>25</v>
      </c>
      <c r="E37" s="333" t="s">
        <v>169</v>
      </c>
      <c r="F37" s="360"/>
      <c r="G37" s="360"/>
      <c r="H37" s="335">
        <v>4.8899999999999801</v>
      </c>
      <c r="I37" s="360"/>
      <c r="J37" s="336" t="s">
        <v>170</v>
      </c>
      <c r="K37" s="334" t="s">
        <v>75</v>
      </c>
      <c r="L37" s="295">
        <v>4</v>
      </c>
      <c r="M37" s="359">
        <v>29.05</v>
      </c>
      <c r="N37" s="295">
        <v>116.2</v>
      </c>
      <c r="O37" s="362"/>
      <c r="P37" s="338" t="e">
        <v>#VALUE!</v>
      </c>
      <c r="Q37" s="339" t="e">
        <f>IF(J37="PROV SUM",N37,L37*P37)</f>
        <v>#VALUE!</v>
      </c>
      <c r="R37" s="294">
        <v>0</v>
      </c>
      <c r="S37" s="294">
        <v>25.752824999999998</v>
      </c>
      <c r="T37" s="339">
        <f>IF(J37="SC024",N37,IF(ISERROR(S37),"",IF(J37="PROV SUM",N37,L37*S37)))</f>
        <v>103.01129999999999</v>
      </c>
      <c r="U37" s="112"/>
      <c r="V37" s="334" t="s">
        <v>75</v>
      </c>
      <c r="W37" s="295">
        <v>4</v>
      </c>
      <c r="X37" s="294">
        <v>25.752824999999998</v>
      </c>
      <c r="Y37" s="338">
        <f t="shared" si="0"/>
        <v>103.01129999999999</v>
      </c>
      <c r="Z37" s="18"/>
      <c r="AA37" s="346">
        <v>1</v>
      </c>
      <c r="AB37" s="347">
        <f t="shared" si="1"/>
        <v>103.01129999999999</v>
      </c>
      <c r="AC37" s="348">
        <v>1</v>
      </c>
      <c r="AD37" s="349">
        <f t="shared" si="2"/>
        <v>103.01129999999999</v>
      </c>
      <c r="AE37" s="350">
        <f t="shared" si="3"/>
        <v>0</v>
      </c>
    </row>
    <row r="38" spans="1:33" ht="90" x14ac:dyDescent="0.25">
      <c r="A38" s="15"/>
      <c r="B38" s="356" t="s">
        <v>88</v>
      </c>
      <c r="C38" s="361" t="s">
        <v>164</v>
      </c>
      <c r="D38" s="332" t="s">
        <v>25</v>
      </c>
      <c r="E38" s="333" t="s">
        <v>171</v>
      </c>
      <c r="F38" s="360"/>
      <c r="G38" s="360"/>
      <c r="H38" s="335">
        <v>4.8999999999999799</v>
      </c>
      <c r="I38" s="360"/>
      <c r="J38" s="336" t="s">
        <v>172</v>
      </c>
      <c r="K38" s="334" t="s">
        <v>75</v>
      </c>
      <c r="L38" s="295">
        <v>26</v>
      </c>
      <c r="M38" s="359">
        <v>35.61</v>
      </c>
      <c r="N38" s="295">
        <v>925.86</v>
      </c>
      <c r="O38" s="362"/>
      <c r="P38" s="338" t="e">
        <v>#VALUE!</v>
      </c>
      <c r="Q38" s="339" t="e">
        <f>IF(J38="PROV SUM",N38,L38*P38)</f>
        <v>#VALUE!</v>
      </c>
      <c r="R38" s="294">
        <v>0</v>
      </c>
      <c r="S38" s="294">
        <v>31.568264999999997</v>
      </c>
      <c r="T38" s="339">
        <f>IF(J38="SC024",N38,IF(ISERROR(S38),"",IF(J38="PROV SUM",N38,L38*S38)))</f>
        <v>820.77488999999991</v>
      </c>
      <c r="U38" s="112"/>
      <c r="V38" s="334" t="s">
        <v>75</v>
      </c>
      <c r="W38" s="295">
        <v>26</v>
      </c>
      <c r="X38" s="294">
        <v>31.568264999999997</v>
      </c>
      <c r="Y38" s="338">
        <f t="shared" si="0"/>
        <v>820.77488999999991</v>
      </c>
      <c r="Z38" s="18"/>
      <c r="AA38" s="346">
        <v>1</v>
      </c>
      <c r="AB38" s="347">
        <f t="shared" si="1"/>
        <v>820.77488999999991</v>
      </c>
      <c r="AC38" s="348">
        <v>1</v>
      </c>
      <c r="AD38" s="349">
        <f t="shared" si="2"/>
        <v>820.77488999999991</v>
      </c>
      <c r="AE38" s="350">
        <f t="shared" si="3"/>
        <v>0</v>
      </c>
    </row>
    <row r="39" spans="1:33" x14ac:dyDescent="0.25">
      <c r="A39" s="15"/>
      <c r="B39" s="356" t="s">
        <v>88</v>
      </c>
      <c r="C39" s="361" t="s">
        <v>24</v>
      </c>
      <c r="D39" s="332" t="s">
        <v>378</v>
      </c>
      <c r="E39" s="333"/>
      <c r="F39" s="360"/>
      <c r="G39" s="360"/>
      <c r="H39" s="335"/>
      <c r="I39" s="360"/>
      <c r="J39" s="336"/>
      <c r="K39" s="334"/>
      <c r="L39" s="295"/>
      <c r="M39" s="336"/>
      <c r="N39" s="295"/>
      <c r="O39" s="362"/>
      <c r="P39" s="336"/>
      <c r="Q39" s="293"/>
      <c r="R39" s="293"/>
      <c r="S39" s="293"/>
      <c r="T39" s="293"/>
      <c r="U39" s="112"/>
      <c r="V39" s="334"/>
      <c r="W39" s="295"/>
      <c r="X39" s="293"/>
      <c r="Y39" s="338">
        <f t="shared" si="0"/>
        <v>0</v>
      </c>
      <c r="Z39" s="18"/>
      <c r="AA39" s="346">
        <v>0</v>
      </c>
      <c r="AB39" s="347">
        <f t="shared" si="1"/>
        <v>0</v>
      </c>
      <c r="AC39" s="348">
        <v>0</v>
      </c>
      <c r="AD39" s="349">
        <f t="shared" si="2"/>
        <v>0</v>
      </c>
      <c r="AE39" s="350">
        <f t="shared" si="3"/>
        <v>0</v>
      </c>
      <c r="AG39" s="692"/>
    </row>
    <row r="40" spans="1:33" ht="120" x14ac:dyDescent="0.25">
      <c r="A40" s="21"/>
      <c r="B40" s="331" t="s">
        <v>88</v>
      </c>
      <c r="C40" s="331" t="s">
        <v>24</v>
      </c>
      <c r="D40" s="332" t="s">
        <v>25</v>
      </c>
      <c r="E40" s="333" t="s">
        <v>26</v>
      </c>
      <c r="F40" s="334"/>
      <c r="G40" s="334"/>
      <c r="H40" s="335">
        <v>2.1</v>
      </c>
      <c r="I40" s="334"/>
      <c r="J40" s="336" t="s">
        <v>27</v>
      </c>
      <c r="K40" s="334" t="s">
        <v>28</v>
      </c>
      <c r="L40" s="295">
        <v>256</v>
      </c>
      <c r="M40" s="124">
        <v>12.92</v>
      </c>
      <c r="N40" s="125">
        <v>3307.52</v>
      </c>
      <c r="O40" s="337"/>
      <c r="P40" s="338" t="e">
        <v>#VALUE!</v>
      </c>
      <c r="Q40" s="339" t="e">
        <f>IF(J40="PROV SUM",N40,L40*P40)</f>
        <v>#VALUE!</v>
      </c>
      <c r="R40" s="294">
        <v>0</v>
      </c>
      <c r="S40" s="294">
        <v>16.4084</v>
      </c>
      <c r="T40" s="339">
        <f>IF(J40="SC024",N40,IF(ISERROR(S40),"",IF(J40="PROV SUM",N40,L40*S40)))</f>
        <v>4200.5504000000001</v>
      </c>
      <c r="U40" s="112"/>
      <c r="V40" s="334" t="s">
        <v>28</v>
      </c>
      <c r="W40" s="295">
        <v>452</v>
      </c>
      <c r="X40" s="294">
        <v>16.4084</v>
      </c>
      <c r="Y40" s="338">
        <f t="shared" si="0"/>
        <v>7416.5968000000003</v>
      </c>
      <c r="Z40" s="18"/>
      <c r="AA40" s="346">
        <v>1</v>
      </c>
      <c r="AB40" s="347">
        <f t="shared" si="1"/>
        <v>7416.5968000000003</v>
      </c>
      <c r="AC40" s="348">
        <v>1</v>
      </c>
      <c r="AD40" s="349">
        <f t="shared" si="2"/>
        <v>7416.5968000000003</v>
      </c>
      <c r="AE40" s="350">
        <f t="shared" si="3"/>
        <v>0</v>
      </c>
    </row>
    <row r="41" spans="1:33" ht="30" x14ac:dyDescent="0.25">
      <c r="A41" s="21"/>
      <c r="B41" s="331" t="s">
        <v>88</v>
      </c>
      <c r="C41" s="331" t="s">
        <v>24</v>
      </c>
      <c r="D41" s="332" t="s">
        <v>25</v>
      </c>
      <c r="E41" s="333" t="s">
        <v>29</v>
      </c>
      <c r="F41" s="334"/>
      <c r="G41" s="334"/>
      <c r="H41" s="335">
        <v>2.5</v>
      </c>
      <c r="I41" s="334"/>
      <c r="J41" s="336" t="s">
        <v>30</v>
      </c>
      <c r="K41" s="334" t="s">
        <v>31</v>
      </c>
      <c r="L41" s="295">
        <v>1</v>
      </c>
      <c r="M41" s="124">
        <v>420</v>
      </c>
      <c r="N41" s="125">
        <v>420</v>
      </c>
      <c r="O41" s="337"/>
      <c r="P41" s="338" t="e">
        <v>#VALUE!</v>
      </c>
      <c r="Q41" s="339" t="e">
        <f>IF(J41="PROV SUM",N41,L41*P41)</f>
        <v>#VALUE!</v>
      </c>
      <c r="R41" s="294">
        <v>0</v>
      </c>
      <c r="S41" s="294">
        <v>533.4</v>
      </c>
      <c r="T41" s="339">
        <f>IF(J41="SC024",N41,IF(ISERROR(S41),"",IF(J41="PROV SUM",N41,L41*S41)))</f>
        <v>533.4</v>
      </c>
      <c r="U41" s="112"/>
      <c r="V41" s="334" t="s">
        <v>31</v>
      </c>
      <c r="W41" s="295">
        <v>1</v>
      </c>
      <c r="X41" s="294">
        <v>533.4</v>
      </c>
      <c r="Y41" s="338">
        <f t="shared" si="0"/>
        <v>533.4</v>
      </c>
      <c r="Z41" s="18"/>
      <c r="AA41" s="346">
        <v>1</v>
      </c>
      <c r="AB41" s="347">
        <f t="shared" si="1"/>
        <v>533.4</v>
      </c>
      <c r="AC41" s="348">
        <v>1</v>
      </c>
      <c r="AD41" s="349">
        <f t="shared" si="2"/>
        <v>533.4</v>
      </c>
      <c r="AE41" s="350">
        <f t="shared" si="3"/>
        <v>0</v>
      </c>
    </row>
    <row r="42" spans="1:33" x14ac:dyDescent="0.25">
      <c r="A42" s="21"/>
      <c r="B42" s="331" t="s">
        <v>88</v>
      </c>
      <c r="C42" s="331" t="s">
        <v>24</v>
      </c>
      <c r="D42" s="332" t="s">
        <v>25</v>
      </c>
      <c r="E42" s="333" t="s">
        <v>32</v>
      </c>
      <c r="F42" s="334"/>
      <c r="G42" s="334"/>
      <c r="H42" s="335">
        <v>2.6</v>
      </c>
      <c r="I42" s="334"/>
      <c r="J42" s="336" t="s">
        <v>33</v>
      </c>
      <c r="K42" s="334" t="s">
        <v>31</v>
      </c>
      <c r="L42" s="295">
        <v>2</v>
      </c>
      <c r="M42" s="124">
        <v>50</v>
      </c>
      <c r="N42" s="125">
        <v>100</v>
      </c>
      <c r="O42" s="337"/>
      <c r="P42" s="338" t="e">
        <v>#VALUE!</v>
      </c>
      <c r="Q42" s="339" t="e">
        <f>IF(J42="PROV SUM",N42,L42*P42)</f>
        <v>#VALUE!</v>
      </c>
      <c r="R42" s="294">
        <v>0</v>
      </c>
      <c r="S42" s="294">
        <v>63.5</v>
      </c>
      <c r="T42" s="339">
        <f>IF(J42="SC024",N42,IF(ISERROR(S42),"",IF(J42="PROV SUM",N42,L42*S42)))</f>
        <v>127</v>
      </c>
      <c r="U42" s="112"/>
      <c r="V42" s="334" t="s">
        <v>31</v>
      </c>
      <c r="W42" s="295">
        <v>2</v>
      </c>
      <c r="X42" s="294">
        <v>63.5</v>
      </c>
      <c r="Y42" s="338">
        <f t="shared" si="0"/>
        <v>127</v>
      </c>
      <c r="Z42" s="18"/>
      <c r="AA42" s="346">
        <v>1</v>
      </c>
      <c r="AB42" s="347">
        <f t="shared" si="1"/>
        <v>127</v>
      </c>
      <c r="AC42" s="348">
        <v>1</v>
      </c>
      <c r="AD42" s="349">
        <f t="shared" si="2"/>
        <v>127</v>
      </c>
      <c r="AE42" s="350">
        <f t="shared" si="3"/>
        <v>0</v>
      </c>
    </row>
    <row r="43" spans="1:33" x14ac:dyDescent="0.25">
      <c r="A43" s="21"/>
      <c r="B43" s="331" t="s">
        <v>88</v>
      </c>
      <c r="C43" s="331" t="s">
        <v>24</v>
      </c>
      <c r="D43" s="332" t="s">
        <v>25</v>
      </c>
      <c r="E43" s="333" t="s">
        <v>41</v>
      </c>
      <c r="F43" s="334"/>
      <c r="G43" s="334"/>
      <c r="H43" s="335">
        <v>2.16</v>
      </c>
      <c r="I43" s="334"/>
      <c r="J43" s="336" t="s">
        <v>42</v>
      </c>
      <c r="K43" s="334" t="s">
        <v>31</v>
      </c>
      <c r="L43" s="295">
        <v>1</v>
      </c>
      <c r="M43" s="124">
        <v>379.8</v>
      </c>
      <c r="N43" s="125">
        <v>379.8</v>
      </c>
      <c r="O43" s="337"/>
      <c r="P43" s="338" t="e">
        <v>#VALUE!</v>
      </c>
      <c r="Q43" s="339" t="e">
        <f>IF(J43="PROV SUM",N43,L43*P43)</f>
        <v>#VALUE!</v>
      </c>
      <c r="R43" s="294">
        <v>0</v>
      </c>
      <c r="S43" s="294">
        <v>482.346</v>
      </c>
      <c r="T43" s="339">
        <f>IF(J43="SC024",N43,IF(ISERROR(S43),"",IF(J43="PROV SUM",N43,L43*S43)))</f>
        <v>482.346</v>
      </c>
      <c r="U43" s="112"/>
      <c r="V43" s="334" t="s">
        <v>31</v>
      </c>
      <c r="W43" s="295">
        <v>1</v>
      </c>
      <c r="X43" s="294">
        <v>482.346</v>
      </c>
      <c r="Y43" s="338">
        <f t="shared" si="0"/>
        <v>482.346</v>
      </c>
      <c r="Z43" s="18"/>
      <c r="AA43" s="346">
        <v>1</v>
      </c>
      <c r="AB43" s="347">
        <f t="shared" si="1"/>
        <v>482.346</v>
      </c>
      <c r="AC43" s="348">
        <v>1</v>
      </c>
      <c r="AD43" s="349">
        <f t="shared" si="2"/>
        <v>482.346</v>
      </c>
      <c r="AE43" s="350">
        <f t="shared" si="3"/>
        <v>0</v>
      </c>
    </row>
    <row r="44" spans="1:33" ht="60" x14ac:dyDescent="0.25">
      <c r="A44" s="21"/>
      <c r="B44" s="331" t="s">
        <v>88</v>
      </c>
      <c r="C44" s="331" t="s">
        <v>24</v>
      </c>
      <c r="D44" s="332" t="s">
        <v>25</v>
      </c>
      <c r="E44" s="333" t="s">
        <v>382</v>
      </c>
      <c r="F44" s="334"/>
      <c r="G44" s="334"/>
      <c r="H44" s="335"/>
      <c r="I44" s="334"/>
      <c r="J44" s="336" t="s">
        <v>383</v>
      </c>
      <c r="K44" s="334" t="s">
        <v>31</v>
      </c>
      <c r="L44" s="295"/>
      <c r="M44" s="124">
        <v>4.8300000000000003E-2</v>
      </c>
      <c r="N44" s="125">
        <v>0</v>
      </c>
      <c r="O44" s="337"/>
      <c r="P44" s="338" t="e">
        <v>#VALUE!</v>
      </c>
      <c r="Q44" s="339" t="e">
        <f>IF(J44="PROV SUM",N44,L44*P44)</f>
        <v>#VALUE!</v>
      </c>
      <c r="R44" s="294" t="e">
        <v>#N/A</v>
      </c>
      <c r="S44" s="294" t="e">
        <v>#N/A</v>
      </c>
      <c r="T44" s="339">
        <f>IF(J44="SC024",N44,IF(ISERROR(S44),"",IF(J44="PROV SUM",N44,L44*S44)))</f>
        <v>0</v>
      </c>
      <c r="U44" s="112"/>
      <c r="V44" s="334" t="s">
        <v>31</v>
      </c>
      <c r="W44" s="295">
        <v>11.3</v>
      </c>
      <c r="X44" s="294">
        <f>SUM(Y40+Y41+Y42+Y49+Y50+Y51)*0.0483</f>
        <v>424.99492644000003</v>
      </c>
      <c r="Y44" s="338">
        <f>X44*W44</f>
        <v>4802.4426687720006</v>
      </c>
      <c r="Z44" s="18"/>
      <c r="AA44" s="346">
        <v>1</v>
      </c>
      <c r="AB44" s="347">
        <f t="shared" si="1"/>
        <v>4802.4426687720006</v>
      </c>
      <c r="AC44" s="348">
        <v>0</v>
      </c>
      <c r="AD44" s="349">
        <f t="shared" si="2"/>
        <v>0</v>
      </c>
      <c r="AE44" s="350">
        <f t="shared" si="3"/>
        <v>4802.4426687720006</v>
      </c>
      <c r="AF44" s="668" t="s">
        <v>821</v>
      </c>
    </row>
    <row r="45" spans="1:33" x14ac:dyDescent="0.25">
      <c r="A45" s="21"/>
      <c r="B45" s="330" t="s">
        <v>88</v>
      </c>
      <c r="C45" s="331" t="s">
        <v>312</v>
      </c>
      <c r="D45" s="332" t="s">
        <v>378</v>
      </c>
      <c r="E45" s="333"/>
      <c r="F45" s="334"/>
      <c r="G45" s="334"/>
      <c r="H45" s="335"/>
      <c r="I45" s="334"/>
      <c r="J45" s="336"/>
      <c r="K45" s="334"/>
      <c r="L45" s="295"/>
      <c r="M45" s="336"/>
      <c r="N45" s="125"/>
      <c r="O45" s="337"/>
      <c r="P45" s="357"/>
      <c r="Q45" s="358"/>
      <c r="R45" s="358"/>
      <c r="S45" s="358"/>
      <c r="T45" s="358"/>
      <c r="U45" s="112"/>
      <c r="V45" s="334"/>
      <c r="W45" s="295"/>
      <c r="X45" s="358"/>
      <c r="Y45" s="338">
        <f t="shared" si="0"/>
        <v>0</v>
      </c>
      <c r="Z45" s="18"/>
      <c r="AA45" s="346">
        <v>0</v>
      </c>
      <c r="AB45" s="347">
        <f t="shared" si="1"/>
        <v>0</v>
      </c>
      <c r="AC45" s="348">
        <v>0</v>
      </c>
      <c r="AD45" s="349">
        <f t="shared" si="2"/>
        <v>0</v>
      </c>
      <c r="AE45" s="350">
        <f t="shared" si="3"/>
        <v>0</v>
      </c>
      <c r="AG45" s="667">
        <f>SUM(AG46:AG48)</f>
        <v>1079.29</v>
      </c>
    </row>
    <row r="46" spans="1:33" ht="90" x14ac:dyDescent="0.25">
      <c r="A46" s="21"/>
      <c r="B46" s="330" t="s">
        <v>88</v>
      </c>
      <c r="C46" s="331" t="s">
        <v>312</v>
      </c>
      <c r="D46" s="332" t="s">
        <v>25</v>
      </c>
      <c r="E46" s="333" t="s">
        <v>436</v>
      </c>
      <c r="F46" s="334"/>
      <c r="G46" s="334"/>
      <c r="H46" s="335">
        <v>7.79</v>
      </c>
      <c r="I46" s="334"/>
      <c r="J46" s="336" t="s">
        <v>318</v>
      </c>
      <c r="K46" s="334" t="s">
        <v>104</v>
      </c>
      <c r="L46" s="295">
        <v>7</v>
      </c>
      <c r="M46" s="359">
        <v>93.18</v>
      </c>
      <c r="N46" s="125">
        <v>652.26</v>
      </c>
      <c r="O46" s="337"/>
      <c r="P46" s="338" t="e">
        <v>#VALUE!</v>
      </c>
      <c r="Q46" s="339" t="e">
        <f>IF(J46="PROV SUM",N46,L46*P46)</f>
        <v>#VALUE!</v>
      </c>
      <c r="R46" s="294">
        <v>0</v>
      </c>
      <c r="S46" s="294">
        <v>76.500780000000006</v>
      </c>
      <c r="T46" s="339">
        <f>IF(J46="SC024",N46,IF(ISERROR(S46),"",IF(J46="PROV SUM",N46,L46*S46)))</f>
        <v>535.50546000000008</v>
      </c>
      <c r="U46" s="112"/>
      <c r="V46" s="334" t="s">
        <v>104</v>
      </c>
      <c r="W46" s="295">
        <v>7</v>
      </c>
      <c r="X46" s="294">
        <v>76.500780000000006</v>
      </c>
      <c r="Y46" s="338">
        <f t="shared" si="0"/>
        <v>535.50546000000008</v>
      </c>
      <c r="Z46" s="18"/>
      <c r="AA46" s="346">
        <v>1</v>
      </c>
      <c r="AB46" s="347">
        <f t="shared" si="1"/>
        <v>535.50546000000008</v>
      </c>
      <c r="AC46" s="348">
        <v>0</v>
      </c>
      <c r="AD46" s="349">
        <f t="shared" si="2"/>
        <v>0</v>
      </c>
      <c r="AE46" s="350">
        <f t="shared" si="3"/>
        <v>535.50546000000008</v>
      </c>
      <c r="AG46" s="672">
        <v>535.51</v>
      </c>
    </row>
    <row r="47" spans="1:33" ht="60" x14ac:dyDescent="0.25">
      <c r="A47" s="21"/>
      <c r="B47" s="330" t="s">
        <v>88</v>
      </c>
      <c r="C47" s="331" t="s">
        <v>312</v>
      </c>
      <c r="D47" s="332" t="s">
        <v>25</v>
      </c>
      <c r="E47" s="333" t="s">
        <v>190</v>
      </c>
      <c r="F47" s="334"/>
      <c r="G47" s="334"/>
      <c r="H47" s="335">
        <v>7.2440000000000504</v>
      </c>
      <c r="I47" s="334"/>
      <c r="J47" s="336" t="s">
        <v>191</v>
      </c>
      <c r="K47" s="334" t="s">
        <v>104</v>
      </c>
      <c r="L47" s="295">
        <v>17</v>
      </c>
      <c r="M47" s="336">
        <v>44.12</v>
      </c>
      <c r="N47" s="125">
        <v>750.04</v>
      </c>
      <c r="O47" s="337"/>
      <c r="P47" s="338" t="e">
        <v>#VALUE!</v>
      </c>
      <c r="Q47" s="339" t="e">
        <f>IF(J47="PROV SUM",N47,L47*P47)</f>
        <v>#VALUE!</v>
      </c>
      <c r="R47" s="294">
        <v>0</v>
      </c>
      <c r="S47" s="294">
        <v>31.986999999999998</v>
      </c>
      <c r="T47" s="339">
        <f>IF(J47="SC024",N47,IF(ISERROR(S47),"",IF(J47="PROV SUM",N47,L47*S47)))</f>
        <v>543.779</v>
      </c>
      <c r="U47" s="112"/>
      <c r="V47" s="334" t="s">
        <v>104</v>
      </c>
      <c r="W47" s="295">
        <v>17</v>
      </c>
      <c r="X47" s="294">
        <v>31.986999999999998</v>
      </c>
      <c r="Y47" s="338">
        <f t="shared" si="0"/>
        <v>543.779</v>
      </c>
      <c r="Z47" s="18"/>
      <c r="AA47" s="346">
        <v>1</v>
      </c>
      <c r="AB47" s="347">
        <f t="shared" si="1"/>
        <v>543.779</v>
      </c>
      <c r="AC47" s="348">
        <v>0</v>
      </c>
      <c r="AD47" s="349">
        <f t="shared" si="2"/>
        <v>0</v>
      </c>
      <c r="AE47" s="350">
        <f t="shared" si="3"/>
        <v>543.779</v>
      </c>
      <c r="AG47" s="668">
        <v>543.78</v>
      </c>
    </row>
    <row r="48" spans="1:33" ht="30.75" x14ac:dyDescent="0.25">
      <c r="A48" s="21"/>
      <c r="B48" s="330" t="s">
        <v>88</v>
      </c>
      <c r="C48" s="331" t="s">
        <v>312</v>
      </c>
      <c r="D48" s="332" t="s">
        <v>25</v>
      </c>
      <c r="E48" s="333" t="s">
        <v>437</v>
      </c>
      <c r="F48" s="334"/>
      <c r="G48" s="334"/>
      <c r="H48" s="335">
        <v>7.3159999999999998</v>
      </c>
      <c r="I48" s="334"/>
      <c r="J48" s="336" t="s">
        <v>379</v>
      </c>
      <c r="K48" s="334" t="s">
        <v>380</v>
      </c>
      <c r="L48" s="295">
        <v>1</v>
      </c>
      <c r="M48" s="295">
        <v>300</v>
      </c>
      <c r="N48" s="125">
        <v>300</v>
      </c>
      <c r="O48" s="337"/>
      <c r="P48" s="338" t="e">
        <v>#VALUE!</v>
      </c>
      <c r="Q48" s="339">
        <f>IF(J48="PROV SUM",N48,L48*P48)</f>
        <v>300</v>
      </c>
      <c r="R48" s="294" t="s">
        <v>381</v>
      </c>
      <c r="S48" s="294" t="s">
        <v>381</v>
      </c>
      <c r="T48" s="339">
        <f>IF(J48="SC024",N48,IF(ISERROR(S48),"",IF(J48="PROV SUM",N48,L48*S48)))</f>
        <v>300</v>
      </c>
      <c r="U48" s="112"/>
      <c r="V48" s="334" t="s">
        <v>380</v>
      </c>
      <c r="W48" s="295">
        <v>1</v>
      </c>
      <c r="X48" s="294" t="s">
        <v>381</v>
      </c>
      <c r="Y48" s="338">
        <v>300</v>
      </c>
      <c r="Z48" s="18"/>
      <c r="AA48" s="346">
        <v>0</v>
      </c>
      <c r="AB48" s="347">
        <f t="shared" si="1"/>
        <v>0</v>
      </c>
      <c r="AC48" s="348">
        <v>0</v>
      </c>
      <c r="AD48" s="349">
        <f t="shared" si="2"/>
        <v>0</v>
      </c>
      <c r="AE48" s="350">
        <f t="shared" si="3"/>
        <v>0</v>
      </c>
    </row>
    <row r="49" spans="1:33" ht="30" x14ac:dyDescent="0.25">
      <c r="A49" s="21"/>
      <c r="B49" s="330" t="s">
        <v>88</v>
      </c>
      <c r="C49" s="397" t="s">
        <v>24</v>
      </c>
      <c r="D49" s="398" t="s">
        <v>25</v>
      </c>
      <c r="E49" s="333" t="s">
        <v>50</v>
      </c>
      <c r="F49" s="334"/>
      <c r="G49" s="334"/>
      <c r="H49" s="335"/>
      <c r="I49" s="334"/>
      <c r="J49" s="336"/>
      <c r="K49" s="334"/>
      <c r="L49" s="295"/>
      <c r="M49" s="295"/>
      <c r="N49" s="125"/>
      <c r="O49" s="337"/>
      <c r="P49" s="338"/>
      <c r="Q49" s="339"/>
      <c r="R49" s="294"/>
      <c r="S49" s="294"/>
      <c r="T49" s="339"/>
      <c r="U49" s="112"/>
      <c r="V49" s="334" t="s">
        <v>48</v>
      </c>
      <c r="W49" s="399">
        <v>9</v>
      </c>
      <c r="X49" s="294">
        <v>40.229999999999997</v>
      </c>
      <c r="Y49" s="338">
        <f t="shared" ref="Y49:Y69" si="8">W49*X49</f>
        <v>362.07</v>
      </c>
      <c r="Z49" s="18"/>
      <c r="AA49" s="346">
        <v>1</v>
      </c>
      <c r="AB49" s="347">
        <f t="shared" ref="AB49:AB69" si="9">Y49*AA49</f>
        <v>362.07</v>
      </c>
      <c r="AC49" s="348">
        <v>1</v>
      </c>
      <c r="AD49" s="349">
        <f t="shared" ref="AD49:AD69" si="10">Y49*AC49</f>
        <v>362.07</v>
      </c>
      <c r="AE49" s="350">
        <f t="shared" ref="AE49:AE69" si="11">AB49-AD49</f>
        <v>0</v>
      </c>
    </row>
    <row r="50" spans="1:33" x14ac:dyDescent="0.25">
      <c r="A50" s="21"/>
      <c r="B50" s="330" t="s">
        <v>88</v>
      </c>
      <c r="C50" s="397" t="s">
        <v>24</v>
      </c>
      <c r="D50" s="398" t="s">
        <v>25</v>
      </c>
      <c r="E50" s="333" t="s">
        <v>690</v>
      </c>
      <c r="F50" s="334"/>
      <c r="G50" s="334"/>
      <c r="H50" s="335"/>
      <c r="I50" s="334"/>
      <c r="J50" s="336"/>
      <c r="K50" s="334"/>
      <c r="L50" s="295"/>
      <c r="M50" s="295"/>
      <c r="N50" s="125"/>
      <c r="O50" s="337"/>
      <c r="P50" s="338"/>
      <c r="Q50" s="339"/>
      <c r="R50" s="294"/>
      <c r="S50" s="294"/>
      <c r="T50" s="339"/>
      <c r="U50" s="112"/>
      <c r="V50" s="334" t="s">
        <v>311</v>
      </c>
      <c r="W50" s="399">
        <v>1</v>
      </c>
      <c r="X50" s="294">
        <v>250</v>
      </c>
      <c r="Y50" s="338">
        <f t="shared" si="8"/>
        <v>250</v>
      </c>
      <c r="Z50" s="18"/>
      <c r="AA50" s="346">
        <v>1</v>
      </c>
      <c r="AB50" s="347">
        <f t="shared" si="9"/>
        <v>250</v>
      </c>
      <c r="AC50" s="348">
        <v>1</v>
      </c>
      <c r="AD50" s="349">
        <f t="shared" si="10"/>
        <v>250</v>
      </c>
      <c r="AE50" s="350">
        <f t="shared" si="11"/>
        <v>0</v>
      </c>
    </row>
    <row r="51" spans="1:33" x14ac:dyDescent="0.25">
      <c r="A51" s="21"/>
      <c r="B51" s="330" t="s">
        <v>88</v>
      </c>
      <c r="C51" s="397" t="s">
        <v>24</v>
      </c>
      <c r="D51" s="398" t="s">
        <v>25</v>
      </c>
      <c r="E51" s="333" t="s">
        <v>671</v>
      </c>
      <c r="F51" s="334"/>
      <c r="G51" s="334"/>
      <c r="H51" s="335"/>
      <c r="I51" s="334"/>
      <c r="J51" s="336"/>
      <c r="K51" s="334"/>
      <c r="L51" s="295"/>
      <c r="M51" s="295"/>
      <c r="N51" s="125"/>
      <c r="O51" s="337"/>
      <c r="P51" s="338"/>
      <c r="Q51" s="339"/>
      <c r="R51" s="294"/>
      <c r="S51" s="294"/>
      <c r="T51" s="339"/>
      <c r="U51" s="112"/>
      <c r="V51" s="334" t="s">
        <v>311</v>
      </c>
      <c r="W51" s="399">
        <v>1</v>
      </c>
      <c r="X51" s="294">
        <v>110</v>
      </c>
      <c r="Y51" s="338">
        <f t="shared" si="8"/>
        <v>110</v>
      </c>
      <c r="Z51" s="18"/>
      <c r="AA51" s="346">
        <v>1</v>
      </c>
      <c r="AB51" s="347">
        <f t="shared" si="9"/>
        <v>110</v>
      </c>
      <c r="AC51" s="348">
        <v>1</v>
      </c>
      <c r="AD51" s="349">
        <f t="shared" si="10"/>
        <v>110</v>
      </c>
      <c r="AE51" s="350">
        <f t="shared" si="11"/>
        <v>0</v>
      </c>
      <c r="AG51" s="669"/>
    </row>
    <row r="52" spans="1:33" ht="45" x14ac:dyDescent="0.25">
      <c r="A52" s="21"/>
      <c r="B52" s="330" t="s">
        <v>88</v>
      </c>
      <c r="C52" s="397" t="s">
        <v>164</v>
      </c>
      <c r="D52" s="398" t="s">
        <v>25</v>
      </c>
      <c r="E52" s="333" t="s">
        <v>676</v>
      </c>
      <c r="F52" s="334"/>
      <c r="G52" s="334"/>
      <c r="H52" s="335"/>
      <c r="I52" s="334"/>
      <c r="J52" s="336"/>
      <c r="K52" s="334"/>
      <c r="L52" s="295"/>
      <c r="M52" s="295"/>
      <c r="N52" s="125"/>
      <c r="O52" s="337"/>
      <c r="P52" s="338"/>
      <c r="Q52" s="339"/>
      <c r="R52" s="294"/>
      <c r="S52" s="294"/>
      <c r="T52" s="339"/>
      <c r="U52" s="112"/>
      <c r="V52" s="334" t="s">
        <v>160</v>
      </c>
      <c r="W52" s="399">
        <v>10</v>
      </c>
      <c r="X52" s="294">
        <v>125.2</v>
      </c>
      <c r="Y52" s="338">
        <f t="shared" si="8"/>
        <v>1252</v>
      </c>
      <c r="Z52" s="18"/>
      <c r="AA52" s="346">
        <v>1</v>
      </c>
      <c r="AB52" s="347">
        <f t="shared" si="9"/>
        <v>1252</v>
      </c>
      <c r="AC52" s="348">
        <v>1</v>
      </c>
      <c r="AD52" s="349">
        <f t="shared" si="10"/>
        <v>1252</v>
      </c>
      <c r="AE52" s="350">
        <f t="shared" si="11"/>
        <v>0</v>
      </c>
      <c r="AG52" s="669"/>
    </row>
    <row r="53" spans="1:33" ht="30" x14ac:dyDescent="0.25">
      <c r="A53" s="21"/>
      <c r="B53" s="330" t="s">
        <v>88</v>
      </c>
      <c r="C53" s="397" t="s">
        <v>308</v>
      </c>
      <c r="D53" s="398" t="s">
        <v>25</v>
      </c>
      <c r="E53" s="333" t="s">
        <v>713</v>
      </c>
      <c r="F53" s="334"/>
      <c r="G53" s="334"/>
      <c r="H53" s="335"/>
      <c r="I53" s="334"/>
      <c r="J53" s="336"/>
      <c r="K53" s="334"/>
      <c r="L53" s="295"/>
      <c r="M53" s="295"/>
      <c r="N53" s="125"/>
      <c r="O53" s="337"/>
      <c r="P53" s="338"/>
      <c r="Q53" s="339"/>
      <c r="R53" s="294"/>
      <c r="S53" s="294"/>
      <c r="T53" s="339"/>
      <c r="U53" s="112"/>
      <c r="V53" s="334" t="s">
        <v>311</v>
      </c>
      <c r="W53" s="399">
        <v>1</v>
      </c>
      <c r="X53" s="294">
        <v>5000</v>
      </c>
      <c r="Y53" s="338">
        <f t="shared" si="8"/>
        <v>5000</v>
      </c>
      <c r="Z53" s="18"/>
      <c r="AA53" s="346">
        <v>1</v>
      </c>
      <c r="AB53" s="347">
        <f t="shared" si="9"/>
        <v>5000</v>
      </c>
      <c r="AC53" s="348">
        <v>0</v>
      </c>
      <c r="AD53" s="349">
        <f t="shared" si="10"/>
        <v>0</v>
      </c>
      <c r="AE53" s="350">
        <f t="shared" si="11"/>
        <v>5000</v>
      </c>
      <c r="AF53" s="672" t="s">
        <v>835</v>
      </c>
    </row>
    <row r="54" spans="1:33" ht="120" x14ac:dyDescent="0.25">
      <c r="A54" s="21"/>
      <c r="B54" s="330" t="s">
        <v>88</v>
      </c>
      <c r="C54" s="397" t="s">
        <v>72</v>
      </c>
      <c r="D54" s="398" t="s">
        <v>25</v>
      </c>
      <c r="E54" s="333" t="s">
        <v>100</v>
      </c>
      <c r="F54" s="334"/>
      <c r="G54" s="334"/>
      <c r="H54" s="335"/>
      <c r="I54" s="334"/>
      <c r="J54" s="336"/>
      <c r="K54" s="334"/>
      <c r="L54" s="295"/>
      <c r="M54" s="295"/>
      <c r="N54" s="125"/>
      <c r="O54" s="337"/>
      <c r="P54" s="338"/>
      <c r="Q54" s="339"/>
      <c r="R54" s="294"/>
      <c r="S54" s="294"/>
      <c r="T54" s="339"/>
      <c r="U54" s="112"/>
      <c r="V54" s="334" t="s">
        <v>79</v>
      </c>
      <c r="W54" s="399">
        <v>58</v>
      </c>
      <c r="X54" s="294">
        <f>138.28*0.8</f>
        <v>110.62400000000001</v>
      </c>
      <c r="Y54" s="338">
        <f t="shared" si="8"/>
        <v>6416.1920000000009</v>
      </c>
      <c r="Z54" s="18"/>
      <c r="AA54" s="346">
        <v>1</v>
      </c>
      <c r="AB54" s="347">
        <f t="shared" si="9"/>
        <v>6416.1920000000009</v>
      </c>
      <c r="AC54" s="348">
        <v>1</v>
      </c>
      <c r="AD54" s="349">
        <f t="shared" si="10"/>
        <v>6416.1920000000009</v>
      </c>
      <c r="AE54" s="350">
        <f t="shared" si="11"/>
        <v>0</v>
      </c>
    </row>
    <row r="55" spans="1:33" ht="75" x14ac:dyDescent="0.25">
      <c r="A55" s="21"/>
      <c r="B55" s="330" t="s">
        <v>88</v>
      </c>
      <c r="C55" s="397" t="s">
        <v>72</v>
      </c>
      <c r="D55" s="398" t="s">
        <v>25</v>
      </c>
      <c r="E55" s="333" t="s">
        <v>714</v>
      </c>
      <c r="F55" s="334"/>
      <c r="G55" s="334"/>
      <c r="H55" s="335"/>
      <c r="I55" s="334"/>
      <c r="J55" s="336"/>
      <c r="K55" s="334"/>
      <c r="L55" s="295"/>
      <c r="M55" s="295"/>
      <c r="N55" s="125"/>
      <c r="O55" s="337"/>
      <c r="P55" s="338"/>
      <c r="Q55" s="339"/>
      <c r="R55" s="294"/>
      <c r="S55" s="294"/>
      <c r="T55" s="339"/>
      <c r="U55" s="112"/>
      <c r="V55" s="334" t="s">
        <v>139</v>
      </c>
      <c r="W55" s="399">
        <v>1</v>
      </c>
      <c r="X55" s="294">
        <f>449.06*0.8</f>
        <v>359.24800000000005</v>
      </c>
      <c r="Y55" s="338">
        <f t="shared" si="8"/>
        <v>359.24800000000005</v>
      </c>
      <c r="Z55" s="18"/>
      <c r="AA55" s="346">
        <v>1</v>
      </c>
      <c r="AB55" s="347">
        <f t="shared" si="9"/>
        <v>359.24800000000005</v>
      </c>
      <c r="AC55" s="348">
        <v>1</v>
      </c>
      <c r="AD55" s="349">
        <f t="shared" si="10"/>
        <v>359.24800000000005</v>
      </c>
      <c r="AE55" s="350">
        <f t="shared" si="11"/>
        <v>0</v>
      </c>
    </row>
    <row r="56" spans="1:33" ht="30" x14ac:dyDescent="0.25">
      <c r="A56" s="21"/>
      <c r="B56" s="330" t="s">
        <v>88</v>
      </c>
      <c r="C56" s="397" t="s">
        <v>72</v>
      </c>
      <c r="D56" s="398" t="s">
        <v>25</v>
      </c>
      <c r="E56" s="333" t="s">
        <v>693</v>
      </c>
      <c r="F56" s="334"/>
      <c r="G56" s="334"/>
      <c r="H56" s="335"/>
      <c r="I56" s="334"/>
      <c r="J56" s="336"/>
      <c r="K56" s="334"/>
      <c r="L56" s="295"/>
      <c r="M56" s="295"/>
      <c r="N56" s="125"/>
      <c r="O56" s="337"/>
      <c r="P56" s="338"/>
      <c r="Q56" s="339"/>
      <c r="R56" s="294"/>
      <c r="S56" s="294"/>
      <c r="T56" s="339"/>
      <c r="U56" s="112"/>
      <c r="V56" s="334" t="s">
        <v>75</v>
      </c>
      <c r="W56" s="399">
        <v>60</v>
      </c>
      <c r="X56" s="294">
        <f>13.77*0.8</f>
        <v>11.016</v>
      </c>
      <c r="Y56" s="338">
        <f t="shared" si="8"/>
        <v>660.96</v>
      </c>
      <c r="Z56" s="18"/>
      <c r="AA56" s="346">
        <v>1</v>
      </c>
      <c r="AB56" s="347">
        <f t="shared" si="9"/>
        <v>660.96</v>
      </c>
      <c r="AC56" s="348">
        <v>1</v>
      </c>
      <c r="AD56" s="349">
        <f t="shared" si="10"/>
        <v>660.96</v>
      </c>
      <c r="AE56" s="350">
        <f t="shared" si="11"/>
        <v>0</v>
      </c>
    </row>
    <row r="57" spans="1:33" ht="75" x14ac:dyDescent="0.25">
      <c r="A57" s="21"/>
      <c r="B57" s="330" t="s">
        <v>88</v>
      </c>
      <c r="C57" s="397" t="s">
        <v>72</v>
      </c>
      <c r="D57" s="398" t="s">
        <v>25</v>
      </c>
      <c r="E57" s="333" t="s">
        <v>696</v>
      </c>
      <c r="F57" s="334"/>
      <c r="G57" s="334"/>
      <c r="H57" s="335"/>
      <c r="I57" s="334"/>
      <c r="J57" s="336"/>
      <c r="K57" s="334"/>
      <c r="L57" s="295"/>
      <c r="M57" s="295"/>
      <c r="N57" s="125"/>
      <c r="O57" s="337"/>
      <c r="P57" s="338"/>
      <c r="Q57" s="339"/>
      <c r="R57" s="294"/>
      <c r="S57" s="294"/>
      <c r="T57" s="339"/>
      <c r="U57" s="112"/>
      <c r="V57" s="334" t="s">
        <v>139</v>
      </c>
      <c r="W57" s="399">
        <v>1</v>
      </c>
      <c r="X57" s="294">
        <f>162.66*0.8</f>
        <v>130.12800000000001</v>
      </c>
      <c r="Y57" s="338">
        <f t="shared" si="8"/>
        <v>130.12800000000001</v>
      </c>
      <c r="Z57" s="18"/>
      <c r="AA57" s="346">
        <v>1</v>
      </c>
      <c r="AB57" s="347">
        <f t="shared" si="9"/>
        <v>130.12800000000001</v>
      </c>
      <c r="AC57" s="348">
        <v>1</v>
      </c>
      <c r="AD57" s="349">
        <f t="shared" si="10"/>
        <v>130.12800000000001</v>
      </c>
      <c r="AE57" s="350">
        <f t="shared" si="11"/>
        <v>0</v>
      </c>
    </row>
    <row r="58" spans="1:33" ht="45" x14ac:dyDescent="0.25">
      <c r="A58" s="21"/>
      <c r="B58" s="330" t="s">
        <v>88</v>
      </c>
      <c r="C58" s="397" t="s">
        <v>72</v>
      </c>
      <c r="D58" s="398" t="s">
        <v>25</v>
      </c>
      <c r="E58" s="333" t="s">
        <v>715</v>
      </c>
      <c r="F58" s="334"/>
      <c r="G58" s="334"/>
      <c r="H58" s="335"/>
      <c r="I58" s="334"/>
      <c r="J58" s="336"/>
      <c r="K58" s="334"/>
      <c r="L58" s="295"/>
      <c r="M58" s="295"/>
      <c r="N58" s="125"/>
      <c r="O58" s="337"/>
      <c r="P58" s="338"/>
      <c r="Q58" s="339"/>
      <c r="R58" s="294"/>
      <c r="S58" s="294"/>
      <c r="T58" s="339"/>
      <c r="U58" s="112"/>
      <c r="V58" s="334" t="s">
        <v>75</v>
      </c>
      <c r="W58" s="399">
        <v>1</v>
      </c>
      <c r="X58" s="294">
        <f>76.9*0.8</f>
        <v>61.52000000000001</v>
      </c>
      <c r="Y58" s="338">
        <f t="shared" si="8"/>
        <v>61.52000000000001</v>
      </c>
      <c r="Z58" s="18"/>
      <c r="AA58" s="346">
        <v>1</v>
      </c>
      <c r="AB58" s="347">
        <f t="shared" si="9"/>
        <v>61.52000000000001</v>
      </c>
      <c r="AC58" s="348">
        <v>1</v>
      </c>
      <c r="AD58" s="349">
        <f t="shared" si="10"/>
        <v>61.52000000000001</v>
      </c>
      <c r="AE58" s="350">
        <f t="shared" si="11"/>
        <v>0</v>
      </c>
    </row>
    <row r="59" spans="1:33" ht="45" x14ac:dyDescent="0.25">
      <c r="A59" s="21"/>
      <c r="B59" s="330" t="s">
        <v>88</v>
      </c>
      <c r="C59" s="397" t="s">
        <v>72</v>
      </c>
      <c r="D59" s="398" t="s">
        <v>25</v>
      </c>
      <c r="E59" s="333" t="s">
        <v>697</v>
      </c>
      <c r="F59" s="334"/>
      <c r="G59" s="334"/>
      <c r="H59" s="335"/>
      <c r="I59" s="334"/>
      <c r="J59" s="336"/>
      <c r="K59" s="334"/>
      <c r="L59" s="295"/>
      <c r="M59" s="295"/>
      <c r="N59" s="125"/>
      <c r="O59" s="337"/>
      <c r="P59" s="338"/>
      <c r="Q59" s="339"/>
      <c r="R59" s="294"/>
      <c r="S59" s="294"/>
      <c r="T59" s="339"/>
      <c r="U59" s="112"/>
      <c r="V59" s="334" t="s">
        <v>79</v>
      </c>
      <c r="W59" s="399">
        <v>48</v>
      </c>
      <c r="X59" s="294">
        <f>10.86*0.8</f>
        <v>8.6880000000000006</v>
      </c>
      <c r="Y59" s="338">
        <f t="shared" si="8"/>
        <v>417.024</v>
      </c>
      <c r="Z59" s="18"/>
      <c r="AA59" s="346">
        <v>1</v>
      </c>
      <c r="AB59" s="347">
        <f t="shared" si="9"/>
        <v>417.024</v>
      </c>
      <c r="AC59" s="348">
        <v>1</v>
      </c>
      <c r="AD59" s="349">
        <f t="shared" si="10"/>
        <v>417.024</v>
      </c>
      <c r="AE59" s="350">
        <f t="shared" si="11"/>
        <v>0</v>
      </c>
    </row>
    <row r="60" spans="1:33" ht="60" x14ac:dyDescent="0.25">
      <c r="A60" s="21"/>
      <c r="B60" s="330" t="s">
        <v>88</v>
      </c>
      <c r="C60" s="397" t="s">
        <v>72</v>
      </c>
      <c r="D60" s="398" t="s">
        <v>25</v>
      </c>
      <c r="E60" s="333" t="s">
        <v>694</v>
      </c>
      <c r="F60" s="334"/>
      <c r="G60" s="334"/>
      <c r="H60" s="335"/>
      <c r="I60" s="334"/>
      <c r="J60" s="336"/>
      <c r="K60" s="334"/>
      <c r="L60" s="295"/>
      <c r="M60" s="295"/>
      <c r="N60" s="125"/>
      <c r="O60" s="337"/>
      <c r="P60" s="338"/>
      <c r="Q60" s="339"/>
      <c r="R60" s="294"/>
      <c r="S60" s="294"/>
      <c r="T60" s="339"/>
      <c r="U60" s="112"/>
      <c r="V60" s="334" t="s">
        <v>104</v>
      </c>
      <c r="W60" s="399">
        <v>16</v>
      </c>
      <c r="X60" s="294">
        <f>18.88*0.8</f>
        <v>15.103999999999999</v>
      </c>
      <c r="Y60" s="338">
        <f t="shared" si="8"/>
        <v>241.66399999999999</v>
      </c>
      <c r="Z60" s="18"/>
      <c r="AA60" s="346">
        <v>1</v>
      </c>
      <c r="AB60" s="347">
        <f t="shared" si="9"/>
        <v>241.66399999999999</v>
      </c>
      <c r="AC60" s="348">
        <v>1</v>
      </c>
      <c r="AD60" s="349">
        <f t="shared" si="10"/>
        <v>241.66399999999999</v>
      </c>
      <c r="AE60" s="350">
        <f t="shared" si="11"/>
        <v>0</v>
      </c>
    </row>
    <row r="61" spans="1:33" ht="60" x14ac:dyDescent="0.25">
      <c r="A61" s="21"/>
      <c r="B61" s="330" t="s">
        <v>88</v>
      </c>
      <c r="C61" s="397" t="s">
        <v>72</v>
      </c>
      <c r="D61" s="398" t="s">
        <v>25</v>
      </c>
      <c r="E61" s="333" t="s">
        <v>695</v>
      </c>
      <c r="F61" s="334"/>
      <c r="G61" s="334"/>
      <c r="H61" s="335"/>
      <c r="I61" s="334"/>
      <c r="J61" s="336"/>
      <c r="K61" s="334"/>
      <c r="L61" s="295"/>
      <c r="M61" s="295"/>
      <c r="N61" s="125"/>
      <c r="O61" s="337"/>
      <c r="P61" s="338"/>
      <c r="Q61" s="339"/>
      <c r="R61" s="294"/>
      <c r="S61" s="294"/>
      <c r="T61" s="339"/>
      <c r="U61" s="112"/>
      <c r="V61" s="334" t="s">
        <v>104</v>
      </c>
      <c r="W61" s="399">
        <v>16</v>
      </c>
      <c r="X61" s="294">
        <f>27.31*0.8</f>
        <v>21.847999999999999</v>
      </c>
      <c r="Y61" s="338">
        <f t="shared" si="8"/>
        <v>349.56799999999998</v>
      </c>
      <c r="Z61" s="18"/>
      <c r="AA61" s="346">
        <v>1</v>
      </c>
      <c r="AB61" s="347">
        <f t="shared" si="9"/>
        <v>349.56799999999998</v>
      </c>
      <c r="AC61" s="348">
        <v>1</v>
      </c>
      <c r="AD61" s="349">
        <f t="shared" si="10"/>
        <v>349.56799999999998</v>
      </c>
      <c r="AE61" s="350">
        <f t="shared" si="11"/>
        <v>0</v>
      </c>
    </row>
    <row r="62" spans="1:33" ht="45" x14ac:dyDescent="0.25">
      <c r="A62" s="21"/>
      <c r="B62" s="330" t="s">
        <v>88</v>
      </c>
      <c r="C62" s="397" t="s">
        <v>72</v>
      </c>
      <c r="D62" s="398" t="s">
        <v>25</v>
      </c>
      <c r="E62" s="333" t="s">
        <v>716</v>
      </c>
      <c r="F62" s="334"/>
      <c r="G62" s="334"/>
      <c r="H62" s="335"/>
      <c r="I62" s="334"/>
      <c r="J62" s="336"/>
      <c r="K62" s="334"/>
      <c r="L62" s="295"/>
      <c r="M62" s="295"/>
      <c r="N62" s="125"/>
      <c r="O62" s="337"/>
      <c r="P62" s="338"/>
      <c r="Q62" s="339"/>
      <c r="R62" s="294"/>
      <c r="S62" s="294"/>
      <c r="T62" s="339"/>
      <c r="U62" s="112"/>
      <c r="V62" s="334" t="s">
        <v>79</v>
      </c>
      <c r="W62" s="399">
        <v>4</v>
      </c>
      <c r="X62" s="294">
        <f>147.56*0.8</f>
        <v>118.048</v>
      </c>
      <c r="Y62" s="338">
        <f t="shared" si="8"/>
        <v>472.19200000000001</v>
      </c>
      <c r="Z62" s="18"/>
      <c r="AA62" s="346">
        <v>1</v>
      </c>
      <c r="AB62" s="347">
        <f t="shared" si="9"/>
        <v>472.19200000000001</v>
      </c>
      <c r="AC62" s="348">
        <v>1</v>
      </c>
      <c r="AD62" s="349">
        <f t="shared" si="10"/>
        <v>472.19200000000001</v>
      </c>
      <c r="AE62" s="350">
        <f t="shared" si="11"/>
        <v>0</v>
      </c>
    </row>
    <row r="63" spans="1:33" ht="45" x14ac:dyDescent="0.25">
      <c r="A63" s="21"/>
      <c r="B63" s="330" t="s">
        <v>88</v>
      </c>
      <c r="C63" s="397" t="s">
        <v>72</v>
      </c>
      <c r="D63" s="398" t="s">
        <v>25</v>
      </c>
      <c r="E63" s="333" t="s">
        <v>717</v>
      </c>
      <c r="F63" s="334"/>
      <c r="G63" s="334"/>
      <c r="H63" s="335"/>
      <c r="I63" s="334"/>
      <c r="J63" s="336"/>
      <c r="K63" s="334"/>
      <c r="L63" s="295"/>
      <c r="M63" s="295"/>
      <c r="N63" s="125"/>
      <c r="O63" s="337"/>
      <c r="P63" s="338"/>
      <c r="Q63" s="339"/>
      <c r="R63" s="294"/>
      <c r="S63" s="294"/>
      <c r="T63" s="339"/>
      <c r="U63" s="112"/>
      <c r="V63" s="334" t="s">
        <v>104</v>
      </c>
      <c r="W63" s="399">
        <v>3</v>
      </c>
      <c r="X63" s="294">
        <f>61.38*0.8</f>
        <v>49.104000000000006</v>
      </c>
      <c r="Y63" s="338">
        <f t="shared" si="8"/>
        <v>147.31200000000001</v>
      </c>
      <c r="Z63" s="18"/>
      <c r="AA63" s="346">
        <v>1</v>
      </c>
      <c r="AB63" s="347">
        <f t="shared" si="9"/>
        <v>147.31200000000001</v>
      </c>
      <c r="AC63" s="348">
        <v>0</v>
      </c>
      <c r="AD63" s="349">
        <f t="shared" si="10"/>
        <v>0</v>
      </c>
      <c r="AE63" s="350">
        <f t="shared" si="11"/>
        <v>147.31200000000001</v>
      </c>
      <c r="AF63" s="668" t="s">
        <v>836</v>
      </c>
    </row>
    <row r="64" spans="1:33" ht="45" x14ac:dyDescent="0.25">
      <c r="A64" s="21"/>
      <c r="B64" s="330" t="s">
        <v>88</v>
      </c>
      <c r="C64" s="397" t="s">
        <v>72</v>
      </c>
      <c r="D64" s="398" t="s">
        <v>25</v>
      </c>
      <c r="E64" s="333" t="s">
        <v>698</v>
      </c>
      <c r="F64" s="334"/>
      <c r="G64" s="334"/>
      <c r="H64" s="335"/>
      <c r="I64" s="334"/>
      <c r="J64" s="336"/>
      <c r="K64" s="334"/>
      <c r="L64" s="295"/>
      <c r="M64" s="295"/>
      <c r="N64" s="125"/>
      <c r="O64" s="337"/>
      <c r="P64" s="338"/>
      <c r="Q64" s="339"/>
      <c r="R64" s="294"/>
      <c r="S64" s="294"/>
      <c r="T64" s="339"/>
      <c r="U64" s="112"/>
      <c r="V64" s="334" t="s">
        <v>104</v>
      </c>
      <c r="W64" s="399">
        <v>3</v>
      </c>
      <c r="X64" s="294">
        <f>69.57*0.8</f>
        <v>55.655999999999999</v>
      </c>
      <c r="Y64" s="338">
        <f t="shared" si="8"/>
        <v>166.96799999999999</v>
      </c>
      <c r="Z64" s="18"/>
      <c r="AA64" s="346">
        <v>1</v>
      </c>
      <c r="AB64" s="347">
        <f t="shared" si="9"/>
        <v>166.96799999999999</v>
      </c>
      <c r="AC64" s="348">
        <v>0</v>
      </c>
      <c r="AD64" s="349">
        <f t="shared" si="10"/>
        <v>0</v>
      </c>
      <c r="AE64" s="350">
        <f t="shared" si="11"/>
        <v>166.96799999999999</v>
      </c>
      <c r="AF64" s="668" t="s">
        <v>836</v>
      </c>
    </row>
    <row r="65" spans="1:31" ht="30" x14ac:dyDescent="0.25">
      <c r="A65" s="21"/>
      <c r="B65" s="330" t="s">
        <v>88</v>
      </c>
      <c r="C65" s="397" t="s">
        <v>72</v>
      </c>
      <c r="D65" s="398" t="s">
        <v>25</v>
      </c>
      <c r="E65" s="333" t="s">
        <v>718</v>
      </c>
      <c r="F65" s="334"/>
      <c r="G65" s="334"/>
      <c r="H65" s="335"/>
      <c r="I65" s="334"/>
      <c r="J65" s="336"/>
      <c r="K65" s="334"/>
      <c r="L65" s="295"/>
      <c r="M65" s="295"/>
      <c r="N65" s="125"/>
      <c r="O65" s="337"/>
      <c r="P65" s="338"/>
      <c r="Q65" s="339"/>
      <c r="R65" s="294"/>
      <c r="S65" s="294"/>
      <c r="T65" s="339"/>
      <c r="U65" s="112"/>
      <c r="V65" s="334" t="s">
        <v>79</v>
      </c>
      <c r="W65" s="399">
        <v>4</v>
      </c>
      <c r="X65" s="294">
        <f>12.5*0.8</f>
        <v>10</v>
      </c>
      <c r="Y65" s="338">
        <f t="shared" si="8"/>
        <v>40</v>
      </c>
      <c r="Z65" s="18"/>
      <c r="AA65" s="346">
        <v>1</v>
      </c>
      <c r="AB65" s="347">
        <f t="shared" si="9"/>
        <v>40</v>
      </c>
      <c r="AC65" s="348">
        <v>1</v>
      </c>
      <c r="AD65" s="349">
        <f t="shared" si="10"/>
        <v>40</v>
      </c>
      <c r="AE65" s="350">
        <f t="shared" si="11"/>
        <v>0</v>
      </c>
    </row>
    <row r="66" spans="1:31" ht="45" x14ac:dyDescent="0.25">
      <c r="A66" s="21"/>
      <c r="B66" s="330" t="s">
        <v>88</v>
      </c>
      <c r="C66" s="397" t="s">
        <v>72</v>
      </c>
      <c r="D66" s="398" t="s">
        <v>25</v>
      </c>
      <c r="E66" s="333" t="s">
        <v>719</v>
      </c>
      <c r="F66" s="334"/>
      <c r="G66" s="334"/>
      <c r="H66" s="335"/>
      <c r="I66" s="334"/>
      <c r="J66" s="336"/>
      <c r="K66" s="334"/>
      <c r="L66" s="295"/>
      <c r="M66" s="295"/>
      <c r="N66" s="125"/>
      <c r="O66" s="337"/>
      <c r="P66" s="338"/>
      <c r="Q66" s="339"/>
      <c r="R66" s="294"/>
      <c r="S66" s="294"/>
      <c r="T66" s="339"/>
      <c r="U66" s="112"/>
      <c r="V66" s="334" t="s">
        <v>79</v>
      </c>
      <c r="W66" s="399">
        <v>3</v>
      </c>
      <c r="X66" s="294">
        <f>28.8*0.8</f>
        <v>23.040000000000003</v>
      </c>
      <c r="Y66" s="338">
        <f t="shared" si="8"/>
        <v>69.12</v>
      </c>
      <c r="Z66" s="18"/>
      <c r="AA66" s="346">
        <v>1</v>
      </c>
      <c r="AB66" s="347">
        <f t="shared" si="9"/>
        <v>69.12</v>
      </c>
      <c r="AC66" s="348">
        <v>1</v>
      </c>
      <c r="AD66" s="349">
        <f t="shared" si="10"/>
        <v>69.12</v>
      </c>
      <c r="AE66" s="350">
        <f t="shared" si="11"/>
        <v>0</v>
      </c>
    </row>
    <row r="67" spans="1:31" ht="45" x14ac:dyDescent="0.25">
      <c r="A67" s="21"/>
      <c r="B67" s="330" t="s">
        <v>88</v>
      </c>
      <c r="C67" s="397" t="s">
        <v>72</v>
      </c>
      <c r="D67" s="398" t="s">
        <v>25</v>
      </c>
      <c r="E67" s="333" t="s">
        <v>720</v>
      </c>
      <c r="F67" s="334"/>
      <c r="G67" s="334"/>
      <c r="H67" s="335"/>
      <c r="I67" s="334"/>
      <c r="J67" s="336"/>
      <c r="K67" s="334"/>
      <c r="L67" s="295"/>
      <c r="M67" s="295"/>
      <c r="N67" s="125"/>
      <c r="O67" s="337"/>
      <c r="P67" s="338"/>
      <c r="Q67" s="339"/>
      <c r="R67" s="294"/>
      <c r="S67" s="294"/>
      <c r="T67" s="339"/>
      <c r="U67" s="112"/>
      <c r="V67" s="334" t="s">
        <v>104</v>
      </c>
      <c r="W67" s="399">
        <v>4</v>
      </c>
      <c r="X67" s="294">
        <f>10.92*0.8</f>
        <v>8.7360000000000007</v>
      </c>
      <c r="Y67" s="338">
        <f t="shared" si="8"/>
        <v>34.944000000000003</v>
      </c>
      <c r="Z67" s="18"/>
      <c r="AA67" s="346">
        <v>1</v>
      </c>
      <c r="AB67" s="347">
        <f t="shared" si="9"/>
        <v>34.944000000000003</v>
      </c>
      <c r="AC67" s="348">
        <v>1</v>
      </c>
      <c r="AD67" s="349">
        <f t="shared" si="10"/>
        <v>34.944000000000003</v>
      </c>
      <c r="AE67" s="350">
        <f t="shared" si="11"/>
        <v>0</v>
      </c>
    </row>
    <row r="68" spans="1:31" ht="30" x14ac:dyDescent="0.25">
      <c r="A68" s="21"/>
      <c r="B68" s="330" t="s">
        <v>88</v>
      </c>
      <c r="C68" s="397" t="s">
        <v>72</v>
      </c>
      <c r="D68" s="398" t="s">
        <v>25</v>
      </c>
      <c r="E68" s="333" t="s">
        <v>699</v>
      </c>
      <c r="F68" s="334"/>
      <c r="G68" s="334"/>
      <c r="H68" s="335"/>
      <c r="I68" s="334"/>
      <c r="J68" s="336"/>
      <c r="K68" s="334"/>
      <c r="L68" s="295"/>
      <c r="M68" s="295"/>
      <c r="N68" s="125"/>
      <c r="O68" s="337"/>
      <c r="P68" s="338"/>
      <c r="Q68" s="339"/>
      <c r="R68" s="294"/>
      <c r="S68" s="294"/>
      <c r="T68" s="339"/>
      <c r="U68" s="112"/>
      <c r="V68" s="334" t="s">
        <v>79</v>
      </c>
      <c r="W68" s="399">
        <v>6</v>
      </c>
      <c r="X68" s="294">
        <f>22.29*0.8</f>
        <v>17.832000000000001</v>
      </c>
      <c r="Y68" s="338">
        <f t="shared" si="8"/>
        <v>106.992</v>
      </c>
      <c r="Z68" s="18"/>
      <c r="AA68" s="346">
        <v>1</v>
      </c>
      <c r="AB68" s="347">
        <f t="shared" si="9"/>
        <v>106.992</v>
      </c>
      <c r="AC68" s="348">
        <v>1</v>
      </c>
      <c r="AD68" s="349">
        <f t="shared" si="10"/>
        <v>106.992</v>
      </c>
      <c r="AE68" s="350">
        <f t="shared" si="11"/>
        <v>0</v>
      </c>
    </row>
    <row r="69" spans="1:31" ht="45" x14ac:dyDescent="0.25">
      <c r="A69" s="21"/>
      <c r="B69" s="330" t="s">
        <v>88</v>
      </c>
      <c r="C69" s="397" t="s">
        <v>72</v>
      </c>
      <c r="D69" s="398" t="s">
        <v>25</v>
      </c>
      <c r="E69" s="333" t="s">
        <v>721</v>
      </c>
      <c r="F69" s="334"/>
      <c r="G69" s="334"/>
      <c r="H69" s="335"/>
      <c r="I69" s="334"/>
      <c r="J69" s="336"/>
      <c r="K69" s="334"/>
      <c r="L69" s="295"/>
      <c r="M69" s="295"/>
      <c r="N69" s="125"/>
      <c r="O69" s="337"/>
      <c r="P69" s="338"/>
      <c r="Q69" s="339"/>
      <c r="R69" s="294"/>
      <c r="S69" s="294"/>
      <c r="T69" s="339"/>
      <c r="U69" s="112"/>
      <c r="V69" s="334" t="s">
        <v>104</v>
      </c>
      <c r="W69" s="399">
        <v>11</v>
      </c>
      <c r="X69" s="294">
        <f>2.64*0.8</f>
        <v>2.1120000000000001</v>
      </c>
      <c r="Y69" s="338">
        <f t="shared" si="8"/>
        <v>23.231999999999999</v>
      </c>
      <c r="Z69" s="18"/>
      <c r="AA69" s="346">
        <v>1</v>
      </c>
      <c r="AB69" s="347">
        <f t="shared" si="9"/>
        <v>23.231999999999999</v>
      </c>
      <c r="AC69" s="348">
        <v>1</v>
      </c>
      <c r="AD69" s="349">
        <f t="shared" si="10"/>
        <v>23.231999999999999</v>
      </c>
      <c r="AE69" s="350">
        <f t="shared" si="11"/>
        <v>0</v>
      </c>
    </row>
    <row r="70" spans="1:31" x14ac:dyDescent="0.25">
      <c r="A70" s="21"/>
      <c r="B70" s="330"/>
      <c r="C70" s="331"/>
      <c r="D70" s="332"/>
      <c r="E70" s="333"/>
      <c r="F70" s="334"/>
      <c r="G70" s="334"/>
      <c r="H70" s="335"/>
      <c r="I70" s="334"/>
      <c r="J70" s="336"/>
      <c r="K70" s="334"/>
      <c r="L70" s="295"/>
      <c r="M70" s="295"/>
      <c r="N70" s="125"/>
      <c r="O70" s="337"/>
      <c r="P70" s="338"/>
      <c r="Q70" s="339"/>
      <c r="R70" s="294"/>
      <c r="S70" s="294"/>
      <c r="T70" s="339"/>
      <c r="V70" s="334"/>
      <c r="W70" s="295"/>
      <c r="X70" s="294"/>
      <c r="Y70" s="338"/>
      <c r="Z70" s="18"/>
      <c r="AA70" s="346"/>
      <c r="AB70" s="347"/>
      <c r="AC70" s="348"/>
      <c r="AD70" s="349"/>
      <c r="AE70" s="350"/>
    </row>
    <row r="71" spans="1:31" ht="15.75" thickBot="1" x14ac:dyDescent="0.3"/>
    <row r="72" spans="1:31" ht="15.75" thickBot="1" x14ac:dyDescent="0.3">
      <c r="S72" s="68" t="s">
        <v>5</v>
      </c>
      <c r="T72" s="69">
        <f>SUM(T11:T69)</f>
        <v>14003.534678000002</v>
      </c>
      <c r="U72" s="65"/>
      <c r="V72" s="21"/>
      <c r="W72" s="28"/>
      <c r="X72" s="68" t="s">
        <v>5</v>
      </c>
      <c r="Y72" s="69">
        <f>SUM(Y11:Y69)</f>
        <v>38693.157746771998</v>
      </c>
      <c r="Z72" s="18"/>
      <c r="AA72" s="76"/>
      <c r="AB72" s="116">
        <f>SUM(AB11:AB69)</f>
        <v>36185.162226771994</v>
      </c>
      <c r="AC72" s="76"/>
      <c r="AD72" s="117">
        <f>SUM(AD11:AD69)</f>
        <v>22315.458097999996</v>
      </c>
      <c r="AE72" s="131">
        <f>SUM(AE11:AE69)</f>
        <v>13869.704128772002</v>
      </c>
    </row>
    <row r="73" spans="1:31" x14ac:dyDescent="0.25">
      <c r="D73" s="162"/>
    </row>
    <row r="74" spans="1:31" x14ac:dyDescent="0.25">
      <c r="C74" t="s">
        <v>372</v>
      </c>
      <c r="D74" s="162"/>
      <c r="T74" s="314">
        <f>SUMIF($C$10:$C$69,$C74,T$10:T$69)</f>
        <v>399.99552</v>
      </c>
      <c r="U74" s="65"/>
      <c r="Y74" s="314">
        <f>SUMIF($C$10:$C$69,$C74,Y$10:Y$69)</f>
        <v>399.99552</v>
      </c>
      <c r="AA74" s="317">
        <f>AB74/Y74</f>
        <v>0</v>
      </c>
      <c r="AB74" s="314">
        <f>SUMIF($C$10:$C$69,$C74,AB$10:AB$69)</f>
        <v>0</v>
      </c>
      <c r="AC74" s="317">
        <f>AD74/Y74</f>
        <v>0</v>
      </c>
      <c r="AD74" s="314">
        <f>SUMIF($C$10:$C$69,$C74,AD$10:AD$69)</f>
        <v>0</v>
      </c>
      <c r="AE74" s="314">
        <f>SUMIF($C$10:$C$69,$C74,AE$10:AE$69)</f>
        <v>0</v>
      </c>
    </row>
    <row r="75" spans="1:31" x14ac:dyDescent="0.25">
      <c r="C75" t="s">
        <v>308</v>
      </c>
      <c r="D75" s="162"/>
      <c r="T75" s="314">
        <f t="shared" ref="T75:T81" si="12">SUMIF($C$10:$C$69,$C75,T$10:T$69)</f>
        <v>222.29999999999998</v>
      </c>
      <c r="U75" s="65"/>
      <c r="Y75" s="314">
        <f t="shared" ref="Y75:Y81" si="13">SUMIF($C$10:$C$69,$C75,Y$10:Y$69)</f>
        <v>5222.3</v>
      </c>
      <c r="AA75" s="317">
        <f t="shared" ref="AA75:AA81" si="14">AB75/Y75</f>
        <v>1</v>
      </c>
      <c r="AB75" s="314">
        <f t="shared" ref="AB75:AB81" si="15">SUMIF($C$10:$C$69,$C75,AB$10:AB$69)</f>
        <v>5222.3</v>
      </c>
      <c r="AC75" s="317">
        <f t="shared" ref="AC75:AC81" si="16">AD75/Y75</f>
        <v>4.2567451123068374E-2</v>
      </c>
      <c r="AD75" s="314">
        <f t="shared" ref="AD75:AE81" si="17">SUMIF($C$10:$C$69,$C75,AD$10:AD$69)</f>
        <v>222.29999999999998</v>
      </c>
      <c r="AE75" s="314">
        <f t="shared" si="17"/>
        <v>5000</v>
      </c>
    </row>
    <row r="76" spans="1:31" x14ac:dyDescent="0.25">
      <c r="C76" t="s">
        <v>285</v>
      </c>
      <c r="D76" s="162"/>
      <c r="T76" s="314">
        <f t="shared" si="12"/>
        <v>1258</v>
      </c>
      <c r="U76" s="65"/>
      <c r="Y76" s="314">
        <f t="shared" si="13"/>
        <v>1258</v>
      </c>
      <c r="AA76" s="317">
        <f t="shared" si="14"/>
        <v>0</v>
      </c>
      <c r="AB76" s="314">
        <f t="shared" si="15"/>
        <v>0</v>
      </c>
      <c r="AC76" s="317">
        <f t="shared" si="16"/>
        <v>0</v>
      </c>
      <c r="AD76" s="314">
        <f t="shared" si="17"/>
        <v>0</v>
      </c>
      <c r="AE76" s="314">
        <f t="shared" si="17"/>
        <v>0</v>
      </c>
    </row>
    <row r="77" spans="1:31" x14ac:dyDescent="0.25">
      <c r="C77" t="s">
        <v>189</v>
      </c>
      <c r="D77" s="162"/>
      <c r="T77" s="314">
        <f t="shared" si="12"/>
        <v>3270.6079999999997</v>
      </c>
      <c r="U77" s="65"/>
      <c r="Y77" s="314">
        <f t="shared" si="13"/>
        <v>3270.6079999999997</v>
      </c>
      <c r="AA77" s="317">
        <f t="shared" si="14"/>
        <v>0.87769858081433172</v>
      </c>
      <c r="AB77" s="314">
        <f t="shared" si="15"/>
        <v>2870.6079999999997</v>
      </c>
      <c r="AC77" s="317">
        <f t="shared" si="16"/>
        <v>6.0206236883172795E-2</v>
      </c>
      <c r="AD77" s="314">
        <f t="shared" si="17"/>
        <v>196.911</v>
      </c>
      <c r="AE77" s="314">
        <f t="shared" si="17"/>
        <v>2673.6969999999997</v>
      </c>
    </row>
    <row r="78" spans="1:31" x14ac:dyDescent="0.25">
      <c r="C78" t="s">
        <v>72</v>
      </c>
      <c r="D78" s="162"/>
      <c r="T78" s="314">
        <f t="shared" si="12"/>
        <v>1013.889108</v>
      </c>
      <c r="U78" s="65"/>
      <c r="Y78" s="314">
        <f t="shared" si="13"/>
        <v>10710.953108000003</v>
      </c>
      <c r="AA78" s="317">
        <f t="shared" si="14"/>
        <v>0.98599564403956119</v>
      </c>
      <c r="AB78" s="314">
        <f t="shared" si="15"/>
        <v>10560.953108000003</v>
      </c>
      <c r="AC78" s="317">
        <f t="shared" si="16"/>
        <v>0.95665371743124983</v>
      </c>
      <c r="AD78" s="314">
        <f t="shared" si="17"/>
        <v>10246.673108000003</v>
      </c>
      <c r="AE78" s="314">
        <f t="shared" si="17"/>
        <v>314.27999999999997</v>
      </c>
    </row>
    <row r="79" spans="1:31" x14ac:dyDescent="0.25">
      <c r="C79" t="s">
        <v>164</v>
      </c>
      <c r="D79" s="162"/>
      <c r="T79" s="314">
        <f t="shared" si="12"/>
        <v>1116.1611899999998</v>
      </c>
      <c r="U79" s="65"/>
      <c r="Y79" s="314">
        <f t="shared" si="13"/>
        <v>2368.1611899999998</v>
      </c>
      <c r="AA79" s="317">
        <f t="shared" si="14"/>
        <v>1</v>
      </c>
      <c r="AB79" s="314">
        <f t="shared" si="15"/>
        <v>2368.1611899999998</v>
      </c>
      <c r="AC79" s="317">
        <f t="shared" si="16"/>
        <v>1</v>
      </c>
      <c r="AD79" s="314">
        <f t="shared" si="17"/>
        <v>2368.1611899999998</v>
      </c>
      <c r="AE79" s="314">
        <f t="shared" si="17"/>
        <v>0</v>
      </c>
    </row>
    <row r="80" spans="1:31" x14ac:dyDescent="0.25">
      <c r="C80" t="s">
        <v>24</v>
      </c>
      <c r="D80" s="162"/>
      <c r="T80" s="314">
        <f t="shared" si="12"/>
        <v>5343.2963999999993</v>
      </c>
      <c r="U80" s="65"/>
      <c r="Y80" s="314">
        <f t="shared" si="13"/>
        <v>14083.855468772001</v>
      </c>
      <c r="AA80" s="317">
        <f t="shared" si="14"/>
        <v>1</v>
      </c>
      <c r="AB80" s="314">
        <f t="shared" si="15"/>
        <v>14083.855468772001</v>
      </c>
      <c r="AC80" s="317">
        <f t="shared" si="16"/>
        <v>0.65901079577105781</v>
      </c>
      <c r="AD80" s="314">
        <f t="shared" si="17"/>
        <v>9281.4128000000001</v>
      </c>
      <c r="AE80" s="314">
        <f t="shared" si="17"/>
        <v>4802.4426687720006</v>
      </c>
    </row>
    <row r="81" spans="3:31" x14ac:dyDescent="0.25">
      <c r="C81" t="s">
        <v>312</v>
      </c>
      <c r="T81" s="314">
        <f t="shared" si="12"/>
        <v>1379.2844600000001</v>
      </c>
      <c r="U81" s="65"/>
      <c r="Y81" s="314">
        <f t="shared" si="13"/>
        <v>1379.2844600000001</v>
      </c>
      <c r="AA81" s="317">
        <f t="shared" si="14"/>
        <v>0.78249591820964914</v>
      </c>
      <c r="AB81" s="314">
        <f t="shared" si="15"/>
        <v>1079.2844600000001</v>
      </c>
      <c r="AC81" s="317">
        <f t="shared" si="16"/>
        <v>0</v>
      </c>
      <c r="AD81" s="314">
        <f t="shared" si="17"/>
        <v>0</v>
      </c>
      <c r="AE81" s="314">
        <f t="shared" si="17"/>
        <v>1079.2844600000001</v>
      </c>
    </row>
  </sheetData>
  <autoFilter ref="B8:AE69" xr:uid="{00000000-0009-0000-0000-00000C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X40:X44 X11:X12 X14 X16:X18 X20:X27 X29:X34 X36:X38 S46:S70 X46:X70" xr:uid="{00000000-0002-0000-0C00-000000000000}">
      <formula1>P11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AG96"/>
  <sheetViews>
    <sheetView topLeftCell="B1" zoomScale="70" zoomScaleNormal="70" workbookViewId="0">
      <pane xSplit="9" ySplit="8" topLeftCell="K36" activePane="bottomRight" state="frozen"/>
      <selection activeCell="S45" sqref="S45"/>
      <selection pane="topRight" activeCell="S45" sqref="S45"/>
      <selection pane="bottomLeft" activeCell="S45" sqref="S45"/>
      <selection pane="bottomRight" activeCell="AG36" sqref="AG36"/>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5703125" hidden="1" customWidth="1"/>
    <col min="18" max="18" width="18.4257812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3.42578125" customWidth="1"/>
    <col min="33" max="33" width="13.4257812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509</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809</v>
      </c>
      <c r="AG7" s="664" t="s">
        <v>810</v>
      </c>
    </row>
    <row r="8" spans="1:33" s="279" customFormat="1" ht="75.75" thickBot="1" x14ac:dyDescent="0.3">
      <c r="A8" s="271" t="s">
        <v>377</v>
      </c>
      <c r="B8" s="272" t="s">
        <v>49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6" t="s">
        <v>49</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380"/>
      <c r="AB10" s="380"/>
      <c r="AC10" s="380"/>
      <c r="AD10" s="380"/>
      <c r="AE10" s="112"/>
    </row>
    <row r="11" spans="1:33" ht="90" x14ac:dyDescent="0.25">
      <c r="A11" s="29"/>
      <c r="B11" s="356" t="s">
        <v>49</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49</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59" si="0">W12*X12</f>
        <v>399.99552</v>
      </c>
      <c r="Z12" s="18"/>
      <c r="AA12" s="346">
        <v>1</v>
      </c>
      <c r="AB12" s="347">
        <f t="shared" ref="AB12:AB52" si="1">Y12*AA12</f>
        <v>399.99552</v>
      </c>
      <c r="AC12" s="348">
        <v>1</v>
      </c>
      <c r="AD12" s="349">
        <f t="shared" ref="AD12:AD52" si="2">Y12*AC12</f>
        <v>399.99552</v>
      </c>
      <c r="AE12" s="350">
        <f t="shared" ref="AE12:AE59" si="3">AB12-AD12</f>
        <v>0</v>
      </c>
    </row>
    <row r="13" spans="1:33" x14ac:dyDescent="0.25">
      <c r="A13" s="15"/>
      <c r="B13" s="356" t="s">
        <v>49</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c r="Z13" s="18"/>
      <c r="AA13" s="346"/>
      <c r="AB13" s="347"/>
      <c r="AC13" s="348"/>
      <c r="AD13" s="349"/>
      <c r="AE13" s="350">
        <f t="shared" si="3"/>
        <v>0</v>
      </c>
    </row>
    <row r="14" spans="1:33" ht="30" x14ac:dyDescent="0.25">
      <c r="A14" s="15"/>
      <c r="B14" s="356" t="s">
        <v>49</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row>
    <row r="15" spans="1:33" x14ac:dyDescent="0.25">
      <c r="A15" s="15"/>
      <c r="B15" s="356" t="s">
        <v>49</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c r="Z15" s="18"/>
      <c r="AA15" s="346"/>
      <c r="AB15" s="347"/>
      <c r="AC15" s="348"/>
      <c r="AD15" s="349"/>
      <c r="AE15" s="350">
        <f t="shared" si="3"/>
        <v>0</v>
      </c>
    </row>
    <row r="16" spans="1:33" x14ac:dyDescent="0.25">
      <c r="A16" s="15"/>
      <c r="B16" s="356" t="s">
        <v>49</v>
      </c>
      <c r="C16" s="331"/>
      <c r="D16" s="332"/>
      <c r="E16" s="333"/>
      <c r="F16" s="360"/>
      <c r="G16" s="360"/>
      <c r="H16" s="335"/>
      <c r="I16" s="360"/>
      <c r="J16" s="336"/>
      <c r="K16" s="334"/>
      <c r="L16" s="295"/>
      <c r="M16" s="359"/>
      <c r="N16" s="125"/>
      <c r="O16" s="337"/>
      <c r="P16" s="357"/>
      <c r="Q16" s="358"/>
      <c r="R16" s="358"/>
      <c r="S16" s="358"/>
      <c r="T16" s="358"/>
      <c r="U16" s="112"/>
      <c r="V16" s="334"/>
      <c r="W16" s="295"/>
      <c r="X16" s="358"/>
      <c r="Y16" s="338"/>
      <c r="Z16" s="18"/>
      <c r="AA16" s="346"/>
      <c r="AB16" s="347"/>
      <c r="AC16" s="348"/>
      <c r="AD16" s="349"/>
      <c r="AE16" s="350">
        <f t="shared" si="3"/>
        <v>0</v>
      </c>
    </row>
    <row r="17" spans="1:31" ht="60.75" x14ac:dyDescent="0.25">
      <c r="A17" s="15"/>
      <c r="B17" s="356" t="s">
        <v>49</v>
      </c>
      <c r="C17" s="361" t="s">
        <v>189</v>
      </c>
      <c r="D17" s="332" t="s">
        <v>378</v>
      </c>
      <c r="E17" s="378" t="s">
        <v>500</v>
      </c>
      <c r="F17" s="360"/>
      <c r="G17" s="360"/>
      <c r="H17" s="335"/>
      <c r="I17" s="360"/>
      <c r="J17" s="336"/>
      <c r="K17" s="334"/>
      <c r="L17" s="295"/>
      <c r="M17" s="336"/>
      <c r="N17" s="295"/>
      <c r="O17" s="337"/>
      <c r="P17" s="336"/>
      <c r="Q17" s="293"/>
      <c r="R17" s="293"/>
      <c r="S17" s="293"/>
      <c r="T17" s="293"/>
      <c r="U17" s="112"/>
      <c r="V17" s="334"/>
      <c r="W17" s="295"/>
      <c r="X17" s="293"/>
      <c r="Y17" s="338"/>
      <c r="Z17" s="18"/>
      <c r="AA17" s="346"/>
      <c r="AB17" s="347"/>
      <c r="AC17" s="348"/>
      <c r="AD17" s="349"/>
      <c r="AE17" s="350">
        <f t="shared" si="3"/>
        <v>0</v>
      </c>
    </row>
    <row r="18" spans="1:31" ht="30" x14ac:dyDescent="0.25">
      <c r="A18" s="15"/>
      <c r="B18" s="356" t="s">
        <v>49</v>
      </c>
      <c r="C18" s="361" t="s">
        <v>189</v>
      </c>
      <c r="D18" s="332" t="s">
        <v>25</v>
      </c>
      <c r="E18" s="333" t="s">
        <v>337</v>
      </c>
      <c r="F18" s="360"/>
      <c r="G18" s="360"/>
      <c r="H18" s="335">
        <v>6.91</v>
      </c>
      <c r="I18" s="360"/>
      <c r="J18" s="336" t="s">
        <v>338</v>
      </c>
      <c r="K18" s="334" t="s">
        <v>79</v>
      </c>
      <c r="L18" s="295">
        <v>6</v>
      </c>
      <c r="M18" s="359">
        <v>20.13</v>
      </c>
      <c r="N18" s="295">
        <v>120.78</v>
      </c>
      <c r="O18" s="337"/>
      <c r="P18" s="338" t="e">
        <v>#VALUE!</v>
      </c>
      <c r="Q18" s="339" t="e">
        <f t="shared" ref="Q18:Q25" si="4">IF(J18="PROV SUM",N18,L18*P18)</f>
        <v>#VALUE!</v>
      </c>
      <c r="R18" s="294">
        <v>0</v>
      </c>
      <c r="S18" s="294">
        <v>14.594249999999999</v>
      </c>
      <c r="T18" s="339">
        <f t="shared" ref="T18:T25" si="5">IF(J18="SC024",N18,IF(ISERROR(S18),"",IF(J18="PROV SUM",N18,L18*S18)))</f>
        <v>87.565499999999986</v>
      </c>
      <c r="U18" s="112"/>
      <c r="V18" s="334" t="s">
        <v>79</v>
      </c>
      <c r="W18" s="295">
        <v>40</v>
      </c>
      <c r="X18" s="294">
        <v>14.594249999999999</v>
      </c>
      <c r="Y18" s="338">
        <f t="shared" si="0"/>
        <v>583.77</v>
      </c>
      <c r="Z18" s="18"/>
      <c r="AA18" s="346">
        <v>1</v>
      </c>
      <c r="AB18" s="347">
        <f t="shared" si="1"/>
        <v>583.77</v>
      </c>
      <c r="AC18" s="348">
        <v>1</v>
      </c>
      <c r="AD18" s="349">
        <f t="shared" si="2"/>
        <v>583.77</v>
      </c>
      <c r="AE18" s="350">
        <f t="shared" si="3"/>
        <v>0</v>
      </c>
    </row>
    <row r="19" spans="1:31" ht="45" x14ac:dyDescent="0.25">
      <c r="A19" s="15"/>
      <c r="B19" s="356" t="s">
        <v>49</v>
      </c>
      <c r="C19" s="361" t="s">
        <v>189</v>
      </c>
      <c r="D19" s="332" t="s">
        <v>25</v>
      </c>
      <c r="E19" s="333" t="s">
        <v>203</v>
      </c>
      <c r="F19" s="360"/>
      <c r="G19" s="360"/>
      <c r="H19" s="335">
        <v>6.1270000000000104</v>
      </c>
      <c r="I19" s="360"/>
      <c r="J19" s="336" t="s">
        <v>204</v>
      </c>
      <c r="K19" s="334" t="s">
        <v>104</v>
      </c>
      <c r="L19" s="295">
        <v>12</v>
      </c>
      <c r="M19" s="359">
        <v>6.04</v>
      </c>
      <c r="N19" s="295">
        <v>72.48</v>
      </c>
      <c r="O19" s="337"/>
      <c r="P19" s="338" t="e">
        <v>#VALUE!</v>
      </c>
      <c r="Q19" s="339" t="e">
        <f t="shared" si="4"/>
        <v>#VALUE!</v>
      </c>
      <c r="R19" s="294">
        <v>0</v>
      </c>
      <c r="S19" s="294">
        <v>4.3789999999999996</v>
      </c>
      <c r="T19" s="339">
        <f t="shared" si="5"/>
        <v>52.547999999999995</v>
      </c>
      <c r="U19" s="112"/>
      <c r="V19" s="334" t="s">
        <v>104</v>
      </c>
      <c r="W19" s="295">
        <v>40</v>
      </c>
      <c r="X19" s="294">
        <v>4.3789999999999996</v>
      </c>
      <c r="Y19" s="338">
        <f t="shared" si="0"/>
        <v>175.15999999999997</v>
      </c>
      <c r="Z19" s="18"/>
      <c r="AA19" s="346">
        <v>1</v>
      </c>
      <c r="AB19" s="347">
        <f t="shared" si="1"/>
        <v>175.15999999999997</v>
      </c>
      <c r="AC19" s="348">
        <v>1</v>
      </c>
      <c r="AD19" s="349">
        <f t="shared" si="2"/>
        <v>175.15999999999997</v>
      </c>
      <c r="AE19" s="350">
        <f t="shared" si="3"/>
        <v>0</v>
      </c>
    </row>
    <row r="20" spans="1:31" ht="30" x14ac:dyDescent="0.25">
      <c r="A20" s="15"/>
      <c r="B20" s="356" t="s">
        <v>49</v>
      </c>
      <c r="C20" s="361" t="s">
        <v>189</v>
      </c>
      <c r="D20" s="332" t="s">
        <v>25</v>
      </c>
      <c r="E20" s="333" t="s">
        <v>227</v>
      </c>
      <c r="F20" s="360"/>
      <c r="G20" s="360"/>
      <c r="H20" s="335">
        <v>6.1940000000000301</v>
      </c>
      <c r="I20" s="360"/>
      <c r="J20" s="336" t="s">
        <v>228</v>
      </c>
      <c r="K20" s="334" t="s">
        <v>79</v>
      </c>
      <c r="L20" s="295">
        <v>50</v>
      </c>
      <c r="M20" s="359">
        <v>7.02</v>
      </c>
      <c r="N20" s="295">
        <v>351</v>
      </c>
      <c r="O20" s="337"/>
      <c r="P20" s="338" t="e">
        <v>#VALUE!</v>
      </c>
      <c r="Q20" s="339" t="e">
        <f t="shared" si="4"/>
        <v>#VALUE!</v>
      </c>
      <c r="R20" s="294">
        <v>0</v>
      </c>
      <c r="S20" s="294">
        <v>5.9669999999999996</v>
      </c>
      <c r="T20" s="339">
        <f t="shared" si="5"/>
        <v>298.34999999999997</v>
      </c>
      <c r="U20" s="112"/>
      <c r="V20" s="334" t="s">
        <v>79</v>
      </c>
      <c r="W20" s="295">
        <v>50</v>
      </c>
      <c r="X20" s="294">
        <v>5.9669999999999996</v>
      </c>
      <c r="Y20" s="338">
        <f t="shared" si="0"/>
        <v>298.34999999999997</v>
      </c>
      <c r="Z20" s="18"/>
      <c r="AA20" s="346">
        <v>1</v>
      </c>
      <c r="AB20" s="347">
        <f t="shared" si="1"/>
        <v>298.34999999999997</v>
      </c>
      <c r="AC20" s="348">
        <v>1</v>
      </c>
      <c r="AD20" s="349">
        <f t="shared" si="2"/>
        <v>298.34999999999997</v>
      </c>
      <c r="AE20" s="350">
        <f t="shared" si="3"/>
        <v>0</v>
      </c>
    </row>
    <row r="21" spans="1:31" ht="45" x14ac:dyDescent="0.25">
      <c r="A21" s="15"/>
      <c r="B21" s="356" t="s">
        <v>49</v>
      </c>
      <c r="C21" s="361" t="s">
        <v>189</v>
      </c>
      <c r="D21" s="332" t="s">
        <v>25</v>
      </c>
      <c r="E21" s="333" t="s">
        <v>248</v>
      </c>
      <c r="F21" s="360"/>
      <c r="G21" s="360"/>
      <c r="H21" s="335">
        <v>6.2350000000000403</v>
      </c>
      <c r="I21" s="360"/>
      <c r="J21" s="336" t="s">
        <v>249</v>
      </c>
      <c r="K21" s="334" t="s">
        <v>104</v>
      </c>
      <c r="L21" s="295">
        <v>28</v>
      </c>
      <c r="M21" s="359">
        <v>5.28</v>
      </c>
      <c r="N21" s="295">
        <v>147.84</v>
      </c>
      <c r="O21" s="337"/>
      <c r="P21" s="338" t="e">
        <v>#VALUE!</v>
      </c>
      <c r="Q21" s="339" t="e">
        <f t="shared" si="4"/>
        <v>#VALUE!</v>
      </c>
      <c r="R21" s="294">
        <v>0</v>
      </c>
      <c r="S21" s="294">
        <v>4.4880000000000004</v>
      </c>
      <c r="T21" s="339">
        <f t="shared" si="5"/>
        <v>125.66400000000002</v>
      </c>
      <c r="U21" s="112"/>
      <c r="V21" s="334" t="s">
        <v>104</v>
      </c>
      <c r="W21" s="295">
        <v>28</v>
      </c>
      <c r="X21" s="294">
        <v>4.4880000000000004</v>
      </c>
      <c r="Y21" s="338">
        <f t="shared" si="0"/>
        <v>125.66400000000002</v>
      </c>
      <c r="Z21" s="18"/>
      <c r="AA21" s="346">
        <v>1</v>
      </c>
      <c r="AB21" s="347">
        <f t="shared" si="1"/>
        <v>125.66400000000002</v>
      </c>
      <c r="AC21" s="348">
        <v>1</v>
      </c>
      <c r="AD21" s="349">
        <f t="shared" si="2"/>
        <v>125.66400000000002</v>
      </c>
      <c r="AE21" s="350">
        <f t="shared" si="3"/>
        <v>0</v>
      </c>
    </row>
    <row r="22" spans="1:31" ht="30" x14ac:dyDescent="0.25">
      <c r="A22" s="15"/>
      <c r="B22" s="356" t="s">
        <v>49</v>
      </c>
      <c r="C22" s="361" t="s">
        <v>189</v>
      </c>
      <c r="D22" s="332" t="s">
        <v>25</v>
      </c>
      <c r="E22" s="333" t="s">
        <v>411</v>
      </c>
      <c r="F22" s="360"/>
      <c r="G22" s="360"/>
      <c r="H22" s="335">
        <v>6.2360000000000504</v>
      </c>
      <c r="I22" s="360"/>
      <c r="J22" s="336" t="s">
        <v>251</v>
      </c>
      <c r="K22" s="334" t="s">
        <v>79</v>
      </c>
      <c r="L22" s="295">
        <v>19</v>
      </c>
      <c r="M22" s="359">
        <v>25.87</v>
      </c>
      <c r="N22" s="295">
        <v>491.53</v>
      </c>
      <c r="O22" s="337"/>
      <c r="P22" s="338" t="e">
        <v>#VALUE!</v>
      </c>
      <c r="Q22" s="339" t="e">
        <f t="shared" si="4"/>
        <v>#VALUE!</v>
      </c>
      <c r="R22" s="294">
        <v>0</v>
      </c>
      <c r="S22" s="294">
        <v>21.9895</v>
      </c>
      <c r="T22" s="339">
        <f t="shared" si="5"/>
        <v>417.8005</v>
      </c>
      <c r="U22" s="112"/>
      <c r="V22" s="334" t="s">
        <v>79</v>
      </c>
      <c r="W22" s="295">
        <v>19</v>
      </c>
      <c r="X22" s="294">
        <v>21.9895</v>
      </c>
      <c r="Y22" s="338">
        <f t="shared" si="0"/>
        <v>417.8005</v>
      </c>
      <c r="Z22" s="18"/>
      <c r="AA22" s="346">
        <v>1</v>
      </c>
      <c r="AB22" s="347">
        <f t="shared" si="1"/>
        <v>417.8005</v>
      </c>
      <c r="AC22" s="348">
        <v>1</v>
      </c>
      <c r="AD22" s="349">
        <f t="shared" si="2"/>
        <v>417.8005</v>
      </c>
      <c r="AE22" s="350">
        <f t="shared" si="3"/>
        <v>0</v>
      </c>
    </row>
    <row r="23" spans="1:31" ht="30" x14ac:dyDescent="0.25">
      <c r="A23" s="15"/>
      <c r="B23" s="356" t="s">
        <v>49</v>
      </c>
      <c r="C23" s="361" t="s">
        <v>189</v>
      </c>
      <c r="D23" s="332" t="s">
        <v>25</v>
      </c>
      <c r="E23" s="333" t="s">
        <v>412</v>
      </c>
      <c r="F23" s="360"/>
      <c r="G23" s="360"/>
      <c r="H23" s="335">
        <v>6.2370000000000498</v>
      </c>
      <c r="I23" s="360"/>
      <c r="J23" s="336" t="s">
        <v>253</v>
      </c>
      <c r="K23" s="334" t="s">
        <v>104</v>
      </c>
      <c r="L23" s="295">
        <v>30</v>
      </c>
      <c r="M23" s="359">
        <v>6.28</v>
      </c>
      <c r="N23" s="295">
        <v>188.4</v>
      </c>
      <c r="O23" s="337"/>
      <c r="P23" s="338" t="e">
        <v>#VALUE!</v>
      </c>
      <c r="Q23" s="339" t="e">
        <f t="shared" si="4"/>
        <v>#VALUE!</v>
      </c>
      <c r="R23" s="294">
        <v>0</v>
      </c>
      <c r="S23" s="294">
        <v>5.3380000000000001</v>
      </c>
      <c r="T23" s="339">
        <f t="shared" si="5"/>
        <v>160.14000000000001</v>
      </c>
      <c r="U23" s="112"/>
      <c r="V23" s="334" t="s">
        <v>104</v>
      </c>
      <c r="W23" s="295">
        <v>30</v>
      </c>
      <c r="X23" s="294">
        <v>5.3380000000000001</v>
      </c>
      <c r="Y23" s="338">
        <f t="shared" si="0"/>
        <v>160.14000000000001</v>
      </c>
      <c r="Z23" s="18"/>
      <c r="AA23" s="346">
        <v>1</v>
      </c>
      <c r="AB23" s="347">
        <f t="shared" si="1"/>
        <v>160.14000000000001</v>
      </c>
      <c r="AC23" s="348">
        <v>1</v>
      </c>
      <c r="AD23" s="349">
        <f t="shared" si="2"/>
        <v>160.14000000000001</v>
      </c>
      <c r="AE23" s="350">
        <f t="shared" si="3"/>
        <v>0</v>
      </c>
    </row>
    <row r="24" spans="1:31" ht="45" x14ac:dyDescent="0.25">
      <c r="A24" s="15"/>
      <c r="B24" s="356" t="s">
        <v>49</v>
      </c>
      <c r="C24" s="361" t="s">
        <v>189</v>
      </c>
      <c r="D24" s="332" t="s">
        <v>25</v>
      </c>
      <c r="E24" s="333" t="s">
        <v>413</v>
      </c>
      <c r="F24" s="360"/>
      <c r="G24" s="360"/>
      <c r="H24" s="335">
        <v>6.2380000000000502</v>
      </c>
      <c r="I24" s="360"/>
      <c r="J24" s="336" t="s">
        <v>255</v>
      </c>
      <c r="K24" s="334" t="s">
        <v>139</v>
      </c>
      <c r="L24" s="295">
        <v>5</v>
      </c>
      <c r="M24" s="359">
        <v>20.71</v>
      </c>
      <c r="N24" s="295">
        <v>103.55</v>
      </c>
      <c r="O24" s="337"/>
      <c r="P24" s="338" t="e">
        <v>#VALUE!</v>
      </c>
      <c r="Q24" s="339" t="e">
        <f t="shared" si="4"/>
        <v>#VALUE!</v>
      </c>
      <c r="R24" s="294">
        <v>0</v>
      </c>
      <c r="S24" s="294">
        <v>17.6035</v>
      </c>
      <c r="T24" s="339">
        <f t="shared" si="5"/>
        <v>88.017499999999998</v>
      </c>
      <c r="U24" s="112"/>
      <c r="V24" s="334" t="s">
        <v>139</v>
      </c>
      <c r="W24" s="295">
        <v>5</v>
      </c>
      <c r="X24" s="294">
        <v>17.6035</v>
      </c>
      <c r="Y24" s="338">
        <f t="shared" si="0"/>
        <v>88.017499999999998</v>
      </c>
      <c r="Z24" s="18"/>
      <c r="AA24" s="346">
        <v>1</v>
      </c>
      <c r="AB24" s="347">
        <f t="shared" si="1"/>
        <v>88.017499999999998</v>
      </c>
      <c r="AC24" s="348">
        <v>1</v>
      </c>
      <c r="AD24" s="349">
        <f t="shared" si="2"/>
        <v>88.017499999999998</v>
      </c>
      <c r="AE24" s="350">
        <f t="shared" si="3"/>
        <v>0</v>
      </c>
    </row>
    <row r="25" spans="1:31" ht="45" x14ac:dyDescent="0.25">
      <c r="A25" s="15"/>
      <c r="B25" s="356" t="s">
        <v>49</v>
      </c>
      <c r="C25" s="361" t="s">
        <v>189</v>
      </c>
      <c r="D25" s="332" t="s">
        <v>25</v>
      </c>
      <c r="E25" s="333" t="s">
        <v>209</v>
      </c>
      <c r="F25" s="360"/>
      <c r="G25" s="360"/>
      <c r="H25" s="335">
        <v>6.3050000000000699</v>
      </c>
      <c r="I25" s="360"/>
      <c r="J25" s="336" t="s">
        <v>210</v>
      </c>
      <c r="K25" s="334" t="s">
        <v>79</v>
      </c>
      <c r="L25" s="295">
        <v>1</v>
      </c>
      <c r="M25" s="359">
        <v>33.5</v>
      </c>
      <c r="N25" s="295">
        <v>33.5</v>
      </c>
      <c r="O25" s="337"/>
      <c r="P25" s="338" t="e">
        <v>#VALUE!</v>
      </c>
      <c r="Q25" s="339" t="e">
        <f t="shared" si="4"/>
        <v>#VALUE!</v>
      </c>
      <c r="R25" s="294">
        <v>0</v>
      </c>
      <c r="S25" s="294">
        <v>24.287499999999998</v>
      </c>
      <c r="T25" s="339">
        <f t="shared" si="5"/>
        <v>24.287499999999998</v>
      </c>
      <c r="U25" s="112"/>
      <c r="V25" s="334" t="s">
        <v>79</v>
      </c>
      <c r="W25" s="295">
        <v>1</v>
      </c>
      <c r="X25" s="294">
        <v>24.287499999999998</v>
      </c>
      <c r="Y25" s="338">
        <f t="shared" si="0"/>
        <v>24.287499999999998</v>
      </c>
      <c r="Z25" s="18"/>
      <c r="AA25" s="346">
        <v>1</v>
      </c>
      <c r="AB25" s="347">
        <f t="shared" si="1"/>
        <v>24.287499999999998</v>
      </c>
      <c r="AC25" s="348">
        <v>1</v>
      </c>
      <c r="AD25" s="349">
        <f t="shared" si="2"/>
        <v>24.287499999999998</v>
      </c>
      <c r="AE25" s="350">
        <f t="shared" si="3"/>
        <v>0</v>
      </c>
    </row>
    <row r="26" spans="1:31" x14ac:dyDescent="0.25">
      <c r="A26" s="15"/>
      <c r="B26" s="356" t="s">
        <v>49</v>
      </c>
      <c r="C26" s="361" t="s">
        <v>72</v>
      </c>
      <c r="D26" s="332" t="s">
        <v>378</v>
      </c>
      <c r="E26" s="333"/>
      <c r="F26" s="360"/>
      <c r="G26" s="360"/>
      <c r="H26" s="335"/>
      <c r="I26" s="360"/>
      <c r="J26" s="336"/>
      <c r="K26" s="334"/>
      <c r="L26" s="295"/>
      <c r="M26" s="336"/>
      <c r="N26" s="295"/>
      <c r="O26" s="362"/>
      <c r="P26" s="336"/>
      <c r="Q26" s="293"/>
      <c r="R26" s="293"/>
      <c r="S26" s="293"/>
      <c r="T26" s="293"/>
      <c r="U26" s="112"/>
      <c r="V26" s="334"/>
      <c r="W26" s="295"/>
      <c r="X26" s="293"/>
      <c r="Y26" s="338">
        <f t="shared" si="0"/>
        <v>0</v>
      </c>
      <c r="Z26" s="18"/>
      <c r="AA26" s="346">
        <v>0</v>
      </c>
      <c r="AB26" s="347">
        <f t="shared" si="1"/>
        <v>0</v>
      </c>
      <c r="AC26" s="348">
        <v>0</v>
      </c>
      <c r="AD26" s="349">
        <f t="shared" si="2"/>
        <v>0</v>
      </c>
      <c r="AE26" s="350">
        <f t="shared" si="3"/>
        <v>0</v>
      </c>
    </row>
    <row r="27" spans="1:31" ht="105" x14ac:dyDescent="0.25">
      <c r="A27" s="15"/>
      <c r="B27" s="356" t="s">
        <v>49</v>
      </c>
      <c r="C27" s="361" t="s">
        <v>72</v>
      </c>
      <c r="D27" s="332" t="s">
        <v>25</v>
      </c>
      <c r="E27" s="333" t="s">
        <v>97</v>
      </c>
      <c r="F27" s="360"/>
      <c r="G27" s="360"/>
      <c r="H27" s="335">
        <v>3.2189999999999901</v>
      </c>
      <c r="I27" s="360"/>
      <c r="J27" s="336" t="s">
        <v>98</v>
      </c>
      <c r="K27" s="334" t="s">
        <v>79</v>
      </c>
      <c r="L27" s="295">
        <v>40</v>
      </c>
      <c r="M27" s="359">
        <v>133.30000000000001</v>
      </c>
      <c r="N27" s="295">
        <v>5332</v>
      </c>
      <c r="O27" s="362"/>
      <c r="P27" s="338" t="e">
        <v>#VALUE!</v>
      </c>
      <c r="Q27" s="339" t="e">
        <f>IF(J27="PROV SUM",N27,L27*P27)</f>
        <v>#VALUE!</v>
      </c>
      <c r="R27" s="294">
        <v>0</v>
      </c>
      <c r="S27" s="294">
        <v>106.64000000000001</v>
      </c>
      <c r="T27" s="339">
        <f>IF(J27="SC024",N27,IF(ISERROR(S27),"",IF(J27="PROV SUM",N27,L27*S27)))</f>
        <v>4265.6000000000004</v>
      </c>
      <c r="U27" s="112"/>
      <c r="V27" s="334" t="s">
        <v>79</v>
      </c>
      <c r="W27" s="295">
        <v>0</v>
      </c>
      <c r="X27" s="294">
        <v>106.64000000000001</v>
      </c>
      <c r="Y27" s="338">
        <f t="shared" si="0"/>
        <v>0</v>
      </c>
      <c r="Z27" s="18"/>
      <c r="AA27" s="346">
        <v>1</v>
      </c>
      <c r="AB27" s="347">
        <f t="shared" si="1"/>
        <v>0</v>
      </c>
      <c r="AC27" s="348">
        <v>1</v>
      </c>
      <c r="AD27" s="349">
        <f t="shared" si="2"/>
        <v>0</v>
      </c>
      <c r="AE27" s="350">
        <f t="shared" si="3"/>
        <v>0</v>
      </c>
    </row>
    <row r="28" spans="1:31" ht="45" x14ac:dyDescent="0.25">
      <c r="A28" s="15"/>
      <c r="B28" s="356" t="s">
        <v>49</v>
      </c>
      <c r="C28" s="361" t="s">
        <v>72</v>
      </c>
      <c r="D28" s="332" t="s">
        <v>25</v>
      </c>
      <c r="E28" s="333" t="s">
        <v>152</v>
      </c>
      <c r="F28" s="360"/>
      <c r="G28" s="360"/>
      <c r="H28" s="335">
        <v>3.3630000000000102</v>
      </c>
      <c r="I28" s="360"/>
      <c r="J28" s="336" t="s">
        <v>153</v>
      </c>
      <c r="K28" s="334" t="s">
        <v>139</v>
      </c>
      <c r="L28" s="295">
        <v>2</v>
      </c>
      <c r="M28" s="359">
        <v>20.13</v>
      </c>
      <c r="N28" s="295">
        <v>40.26</v>
      </c>
      <c r="O28" s="362"/>
      <c r="P28" s="338" t="e">
        <v>#VALUE!</v>
      </c>
      <c r="Q28" s="339" t="e">
        <f>IF(J28="PROV SUM",N28,L28*P28)</f>
        <v>#VALUE!</v>
      </c>
      <c r="R28" s="294">
        <v>0</v>
      </c>
      <c r="S28" s="294">
        <v>14.918342999999998</v>
      </c>
      <c r="T28" s="339">
        <f>IF(J28="SC024",N28,IF(ISERROR(S28),"",IF(J28="PROV SUM",N28,L28*S28)))</f>
        <v>29.836685999999997</v>
      </c>
      <c r="U28" s="112"/>
      <c r="V28" s="334" t="s">
        <v>139</v>
      </c>
      <c r="W28" s="295">
        <v>0</v>
      </c>
      <c r="X28" s="294">
        <v>14.918342999999998</v>
      </c>
      <c r="Y28" s="338">
        <f t="shared" si="0"/>
        <v>0</v>
      </c>
      <c r="Z28" s="18"/>
      <c r="AA28" s="346">
        <v>1</v>
      </c>
      <c r="AB28" s="347">
        <f t="shared" si="1"/>
        <v>0</v>
      </c>
      <c r="AC28" s="348">
        <v>1</v>
      </c>
      <c r="AD28" s="349">
        <f t="shared" si="2"/>
        <v>0</v>
      </c>
      <c r="AE28" s="350">
        <f t="shared" si="3"/>
        <v>0</v>
      </c>
    </row>
    <row r="29" spans="1:31" ht="45" x14ac:dyDescent="0.25">
      <c r="A29" s="15"/>
      <c r="B29" s="356" t="s">
        <v>49</v>
      </c>
      <c r="C29" s="361" t="s">
        <v>72</v>
      </c>
      <c r="D29" s="332" t="s">
        <v>25</v>
      </c>
      <c r="E29" s="333" t="s">
        <v>154</v>
      </c>
      <c r="F29" s="360"/>
      <c r="G29" s="360"/>
      <c r="H29" s="335">
        <v>3.3640000000000101</v>
      </c>
      <c r="I29" s="360"/>
      <c r="J29" s="336" t="s">
        <v>155</v>
      </c>
      <c r="K29" s="334" t="s">
        <v>139</v>
      </c>
      <c r="L29" s="295">
        <v>20</v>
      </c>
      <c r="M29" s="359">
        <v>20.13</v>
      </c>
      <c r="N29" s="295">
        <v>402.6</v>
      </c>
      <c r="O29" s="362"/>
      <c r="P29" s="338" t="e">
        <v>#VALUE!</v>
      </c>
      <c r="Q29" s="339" t="e">
        <f>IF(J29="PROV SUM",N29,L29*P29)</f>
        <v>#VALUE!</v>
      </c>
      <c r="R29" s="294">
        <v>0</v>
      </c>
      <c r="S29" s="294">
        <v>14.918342999999998</v>
      </c>
      <c r="T29" s="339">
        <f>IF(J29="SC024",N29,IF(ISERROR(S29),"",IF(J29="PROV SUM",N29,L29*S29)))</f>
        <v>298.36685999999997</v>
      </c>
      <c r="U29" s="112"/>
      <c r="V29" s="334" t="s">
        <v>139</v>
      </c>
      <c r="W29" s="295">
        <v>0</v>
      </c>
      <c r="X29" s="294">
        <v>14.918342999999998</v>
      </c>
      <c r="Y29" s="338">
        <f t="shared" si="0"/>
        <v>0</v>
      </c>
      <c r="Z29" s="18"/>
      <c r="AA29" s="346">
        <v>1</v>
      </c>
      <c r="AB29" s="347">
        <f t="shared" si="1"/>
        <v>0</v>
      </c>
      <c r="AC29" s="348">
        <v>1</v>
      </c>
      <c r="AD29" s="349">
        <f t="shared" si="2"/>
        <v>0</v>
      </c>
      <c r="AE29" s="350">
        <f t="shared" si="3"/>
        <v>0</v>
      </c>
    </row>
    <row r="30" spans="1:31" x14ac:dyDescent="0.25">
      <c r="A30" s="15"/>
      <c r="B30" s="356" t="s">
        <v>49</v>
      </c>
      <c r="C30" s="361" t="s">
        <v>164</v>
      </c>
      <c r="D30" s="332" t="s">
        <v>378</v>
      </c>
      <c r="E30" s="333"/>
      <c r="F30" s="360"/>
      <c r="G30" s="360"/>
      <c r="H30" s="335"/>
      <c r="I30" s="360"/>
      <c r="J30" s="336"/>
      <c r="K30" s="334"/>
      <c r="L30" s="295"/>
      <c r="M30" s="336"/>
      <c r="N30" s="295"/>
      <c r="O30" s="362"/>
      <c r="P30" s="336"/>
      <c r="Q30" s="293"/>
      <c r="R30" s="293"/>
      <c r="S30" s="293"/>
      <c r="T30" s="293"/>
      <c r="U30" s="112"/>
      <c r="V30" s="334"/>
      <c r="W30" s="295"/>
      <c r="X30" s="293"/>
      <c r="Y30" s="338">
        <f t="shared" si="0"/>
        <v>0</v>
      </c>
      <c r="Z30" s="18"/>
      <c r="AA30" s="346">
        <v>0</v>
      </c>
      <c r="AB30" s="347">
        <f t="shared" si="1"/>
        <v>0</v>
      </c>
      <c r="AC30" s="348">
        <v>0</v>
      </c>
      <c r="AD30" s="349">
        <f t="shared" si="2"/>
        <v>0</v>
      </c>
      <c r="AE30" s="350">
        <f t="shared" si="3"/>
        <v>0</v>
      </c>
    </row>
    <row r="31" spans="1:31" ht="90" x14ac:dyDescent="0.25">
      <c r="A31" s="15"/>
      <c r="B31" s="356" t="s">
        <v>49</v>
      </c>
      <c r="C31" s="361" t="s">
        <v>164</v>
      </c>
      <c r="D31" s="332" t="s">
        <v>25</v>
      </c>
      <c r="E31" s="333" t="s">
        <v>183</v>
      </c>
      <c r="F31" s="360"/>
      <c r="G31" s="360"/>
      <c r="H31" s="335">
        <v>4.1100000000000003</v>
      </c>
      <c r="I31" s="360"/>
      <c r="J31" s="336" t="s">
        <v>184</v>
      </c>
      <c r="K31" s="334" t="s">
        <v>57</v>
      </c>
      <c r="L31" s="295">
        <v>5</v>
      </c>
      <c r="M31" s="359">
        <v>36.75</v>
      </c>
      <c r="N31" s="295">
        <v>183.75</v>
      </c>
      <c r="O31" s="362"/>
      <c r="P31" s="338" t="e">
        <v>#VALUE!</v>
      </c>
      <c r="Q31" s="339" t="e">
        <f>IF(J31="PROV SUM",N31,L31*P31)</f>
        <v>#VALUE!</v>
      </c>
      <c r="R31" s="294">
        <v>0</v>
      </c>
      <c r="S31" s="294">
        <v>34.912500000000001</v>
      </c>
      <c r="T31" s="339">
        <f>IF(J31="SC024",N31,IF(ISERROR(S31),"",IF(J31="PROV SUM",N31,L31*S31)))</f>
        <v>174.5625</v>
      </c>
      <c r="U31" s="112"/>
      <c r="V31" s="334" t="s">
        <v>57</v>
      </c>
      <c r="W31" s="295">
        <v>5</v>
      </c>
      <c r="X31" s="294">
        <v>34.912500000000001</v>
      </c>
      <c r="Y31" s="338">
        <f t="shared" si="0"/>
        <v>174.5625</v>
      </c>
      <c r="Z31" s="18"/>
      <c r="AA31" s="346">
        <v>1</v>
      </c>
      <c r="AB31" s="347">
        <f t="shared" si="1"/>
        <v>174.5625</v>
      </c>
      <c r="AC31" s="348">
        <v>1</v>
      </c>
      <c r="AD31" s="349">
        <f t="shared" si="2"/>
        <v>174.5625</v>
      </c>
      <c r="AE31" s="350">
        <f t="shared" si="3"/>
        <v>0</v>
      </c>
    </row>
    <row r="32" spans="1:31" ht="60" x14ac:dyDescent="0.25">
      <c r="A32" s="15"/>
      <c r="B32" s="356" t="s">
        <v>49</v>
      </c>
      <c r="C32" s="361" t="s">
        <v>164</v>
      </c>
      <c r="D32" s="332" t="s">
        <v>25</v>
      </c>
      <c r="E32" s="333" t="s">
        <v>185</v>
      </c>
      <c r="F32" s="360"/>
      <c r="G32" s="360"/>
      <c r="H32" s="335">
        <v>4.13</v>
      </c>
      <c r="I32" s="360"/>
      <c r="J32" s="336" t="s">
        <v>186</v>
      </c>
      <c r="K32" s="334" t="s">
        <v>57</v>
      </c>
      <c r="L32" s="295">
        <v>70</v>
      </c>
      <c r="M32" s="359">
        <v>4.25</v>
      </c>
      <c r="N32" s="295">
        <v>297.5</v>
      </c>
      <c r="O32" s="362"/>
      <c r="P32" s="338" t="e">
        <v>#VALUE!</v>
      </c>
      <c r="Q32" s="339" t="e">
        <f>IF(J32="PROV SUM",N32,L32*P32)</f>
        <v>#VALUE!</v>
      </c>
      <c r="R32" s="294">
        <v>0</v>
      </c>
      <c r="S32" s="294">
        <v>4.0374999999999996</v>
      </c>
      <c r="T32" s="339">
        <f>IF(J32="SC024",N32,IF(ISERROR(S32),"",IF(J32="PROV SUM",N32,L32*S32)))</f>
        <v>282.625</v>
      </c>
      <c r="U32" s="112"/>
      <c r="V32" s="334" t="s">
        <v>57</v>
      </c>
      <c r="W32" s="295">
        <v>70</v>
      </c>
      <c r="X32" s="294">
        <v>4.0374999999999996</v>
      </c>
      <c r="Y32" s="338">
        <f t="shared" si="0"/>
        <v>282.625</v>
      </c>
      <c r="Z32" s="18"/>
      <c r="AA32" s="346">
        <v>1</v>
      </c>
      <c r="AB32" s="347">
        <f t="shared" si="1"/>
        <v>282.625</v>
      </c>
      <c r="AC32" s="348">
        <v>1</v>
      </c>
      <c r="AD32" s="349">
        <f t="shared" si="2"/>
        <v>282.625</v>
      </c>
      <c r="AE32" s="350">
        <f t="shared" si="3"/>
        <v>0</v>
      </c>
    </row>
    <row r="33" spans="1:33" ht="60" x14ac:dyDescent="0.25">
      <c r="A33" s="15"/>
      <c r="B33" s="356" t="s">
        <v>49</v>
      </c>
      <c r="C33" s="361" t="s">
        <v>164</v>
      </c>
      <c r="D33" s="332" t="s">
        <v>25</v>
      </c>
      <c r="E33" s="333" t="s">
        <v>187</v>
      </c>
      <c r="F33" s="360"/>
      <c r="G33" s="360"/>
      <c r="H33" s="335">
        <v>4.1399999999999997</v>
      </c>
      <c r="I33" s="360"/>
      <c r="J33" s="336" t="s">
        <v>188</v>
      </c>
      <c r="K33" s="334" t="s">
        <v>57</v>
      </c>
      <c r="L33" s="295">
        <v>10</v>
      </c>
      <c r="M33" s="359">
        <v>6.75</v>
      </c>
      <c r="N33" s="295">
        <v>67.5</v>
      </c>
      <c r="O33" s="362"/>
      <c r="P33" s="338" t="e">
        <v>#VALUE!</v>
      </c>
      <c r="Q33" s="339" t="e">
        <f>IF(J33="PROV SUM",N33,L33*P33)</f>
        <v>#VALUE!</v>
      </c>
      <c r="R33" s="294">
        <v>0</v>
      </c>
      <c r="S33" s="294">
        <v>6.4124999999999996</v>
      </c>
      <c r="T33" s="339">
        <f>IF(J33="SC024",N33,IF(ISERROR(S33),"",IF(J33="PROV SUM",N33,L33*S33)))</f>
        <v>64.125</v>
      </c>
      <c r="U33" s="112"/>
      <c r="V33" s="334" t="s">
        <v>57</v>
      </c>
      <c r="W33" s="295">
        <v>12</v>
      </c>
      <c r="X33" s="294">
        <v>6.4124999999999996</v>
      </c>
      <c r="Y33" s="338">
        <f t="shared" si="0"/>
        <v>76.949999999999989</v>
      </c>
      <c r="Z33" s="18"/>
      <c r="AA33" s="346">
        <v>1</v>
      </c>
      <c r="AB33" s="347">
        <f t="shared" si="1"/>
        <v>76.949999999999989</v>
      </c>
      <c r="AC33" s="348">
        <v>1</v>
      </c>
      <c r="AD33" s="349">
        <f t="shared" si="2"/>
        <v>76.949999999999989</v>
      </c>
      <c r="AE33" s="350">
        <f t="shared" si="3"/>
        <v>0</v>
      </c>
    </row>
    <row r="34" spans="1:33" ht="90" x14ac:dyDescent="0.25">
      <c r="A34" s="15"/>
      <c r="B34" s="356" t="s">
        <v>49</v>
      </c>
      <c r="C34" s="361" t="s">
        <v>164</v>
      </c>
      <c r="D34" s="332" t="s">
        <v>25</v>
      </c>
      <c r="E34" s="333" t="s">
        <v>171</v>
      </c>
      <c r="F34" s="360"/>
      <c r="G34" s="360"/>
      <c r="H34" s="335">
        <v>4.8999999999999799</v>
      </c>
      <c r="I34" s="360"/>
      <c r="J34" s="336" t="s">
        <v>172</v>
      </c>
      <c r="K34" s="334" t="s">
        <v>75</v>
      </c>
      <c r="L34" s="295">
        <v>6</v>
      </c>
      <c r="M34" s="359">
        <v>35.61</v>
      </c>
      <c r="N34" s="295">
        <v>213.66</v>
      </c>
      <c r="O34" s="362"/>
      <c r="P34" s="338" t="e">
        <v>#VALUE!</v>
      </c>
      <c r="Q34" s="339" t="e">
        <f>IF(J34="PROV SUM",N34,L34*P34)</f>
        <v>#VALUE!</v>
      </c>
      <c r="R34" s="294">
        <v>0</v>
      </c>
      <c r="S34" s="294">
        <v>31.568264999999997</v>
      </c>
      <c r="T34" s="339">
        <f>IF(J34="SC024",N34,IF(ISERROR(S34),"",IF(J34="PROV SUM",N34,L34*S34)))</f>
        <v>189.40958999999998</v>
      </c>
      <c r="U34" s="112"/>
      <c r="V34" s="334" t="s">
        <v>75</v>
      </c>
      <c r="W34" s="295">
        <v>12</v>
      </c>
      <c r="X34" s="294">
        <v>31.568264999999997</v>
      </c>
      <c r="Y34" s="338">
        <f t="shared" si="0"/>
        <v>378.81917999999996</v>
      </c>
      <c r="Z34" s="18"/>
      <c r="AA34" s="346">
        <v>1</v>
      </c>
      <c r="AB34" s="347">
        <f t="shared" si="1"/>
        <v>378.81917999999996</v>
      </c>
      <c r="AC34" s="348">
        <v>1</v>
      </c>
      <c r="AD34" s="349">
        <f t="shared" si="2"/>
        <v>378.81917999999996</v>
      </c>
      <c r="AE34" s="350">
        <f t="shared" si="3"/>
        <v>0</v>
      </c>
    </row>
    <row r="35" spans="1:33" ht="45" x14ac:dyDescent="0.25">
      <c r="A35" s="15"/>
      <c r="B35" s="356" t="s">
        <v>49</v>
      </c>
      <c r="C35" s="361" t="s">
        <v>164</v>
      </c>
      <c r="D35" s="332" t="s">
        <v>25</v>
      </c>
      <c r="E35" s="333" t="s">
        <v>179</v>
      </c>
      <c r="F35" s="360"/>
      <c r="G35" s="360"/>
      <c r="H35" s="335">
        <v>4.2309999999999297</v>
      </c>
      <c r="I35" s="360"/>
      <c r="J35" s="336" t="s">
        <v>180</v>
      </c>
      <c r="K35" s="334" t="s">
        <v>79</v>
      </c>
      <c r="L35" s="295">
        <v>1</v>
      </c>
      <c r="M35" s="359">
        <v>67.930000000000007</v>
      </c>
      <c r="N35" s="295">
        <v>67.930000000000007</v>
      </c>
      <c r="O35" s="362"/>
      <c r="P35" s="338" t="e">
        <v>#VALUE!</v>
      </c>
      <c r="Q35" s="339" t="e">
        <f>IF(J35="PROV SUM",N35,L35*P35)</f>
        <v>#VALUE!</v>
      </c>
      <c r="R35" s="294">
        <v>0</v>
      </c>
      <c r="S35" s="294">
        <v>55.797702000000008</v>
      </c>
      <c r="T35" s="339">
        <f>IF(J35="SC024",N35,IF(ISERROR(S35),"",IF(J35="PROV SUM",N35,L35*S35)))</f>
        <v>55.797702000000008</v>
      </c>
      <c r="U35" s="112"/>
      <c r="V35" s="334" t="s">
        <v>79</v>
      </c>
      <c r="W35" s="295">
        <v>1</v>
      </c>
      <c r="X35" s="294">
        <v>55.797702000000008</v>
      </c>
      <c r="Y35" s="338">
        <f t="shared" si="0"/>
        <v>55.797702000000008</v>
      </c>
      <c r="Z35" s="18"/>
      <c r="AA35" s="346">
        <v>1</v>
      </c>
      <c r="AB35" s="347">
        <f t="shared" si="1"/>
        <v>55.797702000000008</v>
      </c>
      <c r="AC35" s="348">
        <v>1</v>
      </c>
      <c r="AD35" s="349">
        <f t="shared" si="2"/>
        <v>55.797702000000008</v>
      </c>
      <c r="AE35" s="350">
        <f t="shared" si="3"/>
        <v>0</v>
      </c>
    </row>
    <row r="36" spans="1:33" x14ac:dyDescent="0.25">
      <c r="A36" s="15"/>
      <c r="B36" s="356" t="s">
        <v>49</v>
      </c>
      <c r="C36" s="361" t="s">
        <v>24</v>
      </c>
      <c r="D36" s="332" t="s">
        <v>378</v>
      </c>
      <c r="E36" s="333"/>
      <c r="F36" s="360"/>
      <c r="G36" s="360"/>
      <c r="H36" s="335"/>
      <c r="I36" s="360"/>
      <c r="J36" s="336"/>
      <c r="K36" s="334"/>
      <c r="L36" s="295"/>
      <c r="M36" s="336"/>
      <c r="N36" s="295"/>
      <c r="O36" s="362"/>
      <c r="P36" s="336"/>
      <c r="Q36" s="293"/>
      <c r="R36" s="293"/>
      <c r="S36" s="293"/>
      <c r="T36" s="293"/>
      <c r="U36" s="112"/>
      <c r="V36" s="334"/>
      <c r="W36" s="295"/>
      <c r="X36" s="293"/>
      <c r="Y36" s="338">
        <f t="shared" si="0"/>
        <v>0</v>
      </c>
      <c r="Z36" s="18"/>
      <c r="AA36" s="346">
        <v>0</v>
      </c>
      <c r="AB36" s="347">
        <f t="shared" si="1"/>
        <v>0</v>
      </c>
      <c r="AC36" s="348">
        <v>0</v>
      </c>
      <c r="AD36" s="349">
        <f t="shared" si="2"/>
        <v>0</v>
      </c>
      <c r="AE36" s="350">
        <f t="shared" si="3"/>
        <v>0</v>
      </c>
      <c r="AG36" s="719">
        <f>AG37+AG38+AG39+AG40+AG41+AG60</f>
        <v>2203.8900000000003</v>
      </c>
    </row>
    <row r="37" spans="1:33" ht="120" x14ac:dyDescent="0.25">
      <c r="A37" s="21"/>
      <c r="B37" s="331" t="s">
        <v>49</v>
      </c>
      <c r="C37" s="331" t="s">
        <v>24</v>
      </c>
      <c r="D37" s="332" t="s">
        <v>25</v>
      </c>
      <c r="E37" s="333" t="s">
        <v>26</v>
      </c>
      <c r="F37" s="334"/>
      <c r="G37" s="334"/>
      <c r="H37" s="335">
        <v>2.1</v>
      </c>
      <c r="I37" s="334"/>
      <c r="J37" s="336" t="s">
        <v>27</v>
      </c>
      <c r="K37" s="334" t="s">
        <v>28</v>
      </c>
      <c r="L37" s="295">
        <v>170</v>
      </c>
      <c r="M37" s="124">
        <v>12.92</v>
      </c>
      <c r="N37" s="125">
        <v>2196.4</v>
      </c>
      <c r="O37" s="337"/>
      <c r="P37" s="338" t="e">
        <v>#VALUE!</v>
      </c>
      <c r="Q37" s="339" t="e">
        <f t="shared" ref="Q37:Q42" si="6">IF(J37="PROV SUM",N37,L37*P37)</f>
        <v>#VALUE!</v>
      </c>
      <c r="R37" s="294">
        <v>0</v>
      </c>
      <c r="S37" s="294">
        <v>16.4084</v>
      </c>
      <c r="T37" s="339">
        <f t="shared" ref="T37:T42" si="7">IF(J37="SC024",N37,IF(ISERROR(S37),"",IF(J37="PROV SUM",N37,L37*S37)))</f>
        <v>2789.4279999999999</v>
      </c>
      <c r="U37" s="112"/>
      <c r="V37" s="334" t="s">
        <v>28</v>
      </c>
      <c r="W37" s="295">
        <v>225</v>
      </c>
      <c r="X37" s="294">
        <v>16.4084</v>
      </c>
      <c r="Y37" s="338">
        <f t="shared" si="0"/>
        <v>3691.89</v>
      </c>
      <c r="Z37" s="18"/>
      <c r="AA37" s="346">
        <v>1</v>
      </c>
      <c r="AB37" s="347">
        <f t="shared" si="1"/>
        <v>3691.89</v>
      </c>
      <c r="AC37" s="348">
        <v>1</v>
      </c>
      <c r="AD37" s="349">
        <f t="shared" si="2"/>
        <v>3691.89</v>
      </c>
      <c r="AE37" s="350">
        <f t="shared" si="3"/>
        <v>0</v>
      </c>
    </row>
    <row r="38" spans="1:33" ht="30" x14ac:dyDescent="0.25">
      <c r="A38" s="21"/>
      <c r="B38" s="331" t="s">
        <v>49</v>
      </c>
      <c r="C38" s="331" t="s">
        <v>24</v>
      </c>
      <c r="D38" s="332" t="s">
        <v>25</v>
      </c>
      <c r="E38" s="333" t="s">
        <v>29</v>
      </c>
      <c r="F38" s="334"/>
      <c r="G38" s="334"/>
      <c r="H38" s="335">
        <v>2.5</v>
      </c>
      <c r="I38" s="334"/>
      <c r="J38" s="336" t="s">
        <v>30</v>
      </c>
      <c r="K38" s="334" t="s">
        <v>31</v>
      </c>
      <c r="L38" s="295">
        <v>1</v>
      </c>
      <c r="M38" s="124">
        <v>420</v>
      </c>
      <c r="N38" s="125">
        <v>420</v>
      </c>
      <c r="O38" s="337"/>
      <c r="P38" s="338" t="e">
        <v>#VALUE!</v>
      </c>
      <c r="Q38" s="339" t="e">
        <f t="shared" si="6"/>
        <v>#VALUE!</v>
      </c>
      <c r="R38" s="294">
        <v>0</v>
      </c>
      <c r="S38" s="294">
        <v>533.4</v>
      </c>
      <c r="T38" s="339">
        <f t="shared" si="7"/>
        <v>533.4</v>
      </c>
      <c r="U38" s="112"/>
      <c r="V38" s="334" t="s">
        <v>31</v>
      </c>
      <c r="W38" s="295">
        <v>1</v>
      </c>
      <c r="X38" s="294">
        <v>533.4</v>
      </c>
      <c r="Y38" s="338">
        <f t="shared" si="0"/>
        <v>533.4</v>
      </c>
      <c r="Z38" s="18"/>
      <c r="AA38" s="346">
        <v>1</v>
      </c>
      <c r="AB38" s="347">
        <f t="shared" si="1"/>
        <v>533.4</v>
      </c>
      <c r="AC38" s="348">
        <v>1</v>
      </c>
      <c r="AD38" s="349">
        <f t="shared" si="2"/>
        <v>533.4</v>
      </c>
      <c r="AE38" s="350">
        <f t="shared" si="3"/>
        <v>0</v>
      </c>
      <c r="AF38" s="668"/>
      <c r="AG38" s="668">
        <v>160.02000000000001</v>
      </c>
    </row>
    <row r="39" spans="1:33" x14ac:dyDescent="0.25">
      <c r="A39" s="21"/>
      <c r="B39" s="331" t="s">
        <v>49</v>
      </c>
      <c r="C39" s="331" t="s">
        <v>24</v>
      </c>
      <c r="D39" s="332" t="s">
        <v>25</v>
      </c>
      <c r="E39" s="333" t="s">
        <v>32</v>
      </c>
      <c r="F39" s="334"/>
      <c r="G39" s="334"/>
      <c r="H39" s="335">
        <v>2.6</v>
      </c>
      <c r="I39" s="334"/>
      <c r="J39" s="336" t="s">
        <v>33</v>
      </c>
      <c r="K39" s="334" t="s">
        <v>31</v>
      </c>
      <c r="L39" s="295">
        <v>1</v>
      </c>
      <c r="M39" s="124">
        <v>50</v>
      </c>
      <c r="N39" s="125">
        <v>50</v>
      </c>
      <c r="O39" s="337"/>
      <c r="P39" s="338" t="e">
        <v>#VALUE!</v>
      </c>
      <c r="Q39" s="339" t="e">
        <f t="shared" si="6"/>
        <v>#VALUE!</v>
      </c>
      <c r="R39" s="294">
        <v>0</v>
      </c>
      <c r="S39" s="294">
        <v>63.5</v>
      </c>
      <c r="T39" s="339">
        <f t="shared" si="7"/>
        <v>63.5</v>
      </c>
      <c r="U39" s="112"/>
      <c r="V39" s="334" t="s">
        <v>31</v>
      </c>
      <c r="W39" s="295">
        <v>1</v>
      </c>
      <c r="X39" s="294">
        <v>63.5</v>
      </c>
      <c r="Y39" s="338">
        <f t="shared" si="0"/>
        <v>63.5</v>
      </c>
      <c r="Z39" s="18"/>
      <c r="AA39" s="346">
        <v>1</v>
      </c>
      <c r="AB39" s="347">
        <f t="shared" si="1"/>
        <v>63.5</v>
      </c>
      <c r="AC39" s="348">
        <v>1</v>
      </c>
      <c r="AD39" s="349">
        <f t="shared" si="2"/>
        <v>63.5</v>
      </c>
      <c r="AE39" s="350">
        <f t="shared" si="3"/>
        <v>0</v>
      </c>
      <c r="AF39" s="668"/>
      <c r="AG39" s="668">
        <v>19.05</v>
      </c>
    </row>
    <row r="40" spans="1:33" x14ac:dyDescent="0.25">
      <c r="A40" s="21"/>
      <c r="B40" s="331" t="s">
        <v>49</v>
      </c>
      <c r="C40" s="331" t="s">
        <v>24</v>
      </c>
      <c r="D40" s="332" t="s">
        <v>25</v>
      </c>
      <c r="E40" s="333" t="s">
        <v>43</v>
      </c>
      <c r="F40" s="334"/>
      <c r="G40" s="334"/>
      <c r="H40" s="335">
        <v>2.17</v>
      </c>
      <c r="I40" s="334"/>
      <c r="J40" s="336" t="s">
        <v>44</v>
      </c>
      <c r="K40" s="334" t="s">
        <v>31</v>
      </c>
      <c r="L40" s="295">
        <v>1</v>
      </c>
      <c r="M40" s="124">
        <v>842</v>
      </c>
      <c r="N40" s="125">
        <v>842</v>
      </c>
      <c r="O40" s="337"/>
      <c r="P40" s="338" t="e">
        <v>#VALUE!</v>
      </c>
      <c r="Q40" s="339" t="e">
        <f t="shared" si="6"/>
        <v>#VALUE!</v>
      </c>
      <c r="R40" s="294">
        <v>0</v>
      </c>
      <c r="S40" s="294">
        <v>1069.3399999999999</v>
      </c>
      <c r="T40" s="339">
        <f t="shared" si="7"/>
        <v>1069.3399999999999</v>
      </c>
      <c r="U40" s="112"/>
      <c r="V40" s="334" t="s">
        <v>31</v>
      </c>
      <c r="W40" s="295">
        <v>1</v>
      </c>
      <c r="X40" s="294">
        <v>1069.3399999999999</v>
      </c>
      <c r="Y40" s="338">
        <f t="shared" si="0"/>
        <v>1069.3399999999999</v>
      </c>
      <c r="Z40" s="18"/>
      <c r="AA40" s="346">
        <v>1</v>
      </c>
      <c r="AB40" s="347">
        <f t="shared" si="1"/>
        <v>1069.3399999999999</v>
      </c>
      <c r="AC40" s="348">
        <v>1</v>
      </c>
      <c r="AD40" s="349">
        <f t="shared" si="2"/>
        <v>1069.3399999999999</v>
      </c>
      <c r="AE40" s="350">
        <f t="shared" si="3"/>
        <v>0</v>
      </c>
      <c r="AF40" s="668"/>
      <c r="AG40" s="668">
        <v>320.8</v>
      </c>
    </row>
    <row r="41" spans="1:33" ht="30" x14ac:dyDescent="0.25">
      <c r="A41" s="21"/>
      <c r="B41" s="331" t="s">
        <v>49</v>
      </c>
      <c r="C41" s="331" t="s">
        <v>24</v>
      </c>
      <c r="D41" s="332" t="s">
        <v>25</v>
      </c>
      <c r="E41" s="333" t="s">
        <v>50</v>
      </c>
      <c r="F41" s="334"/>
      <c r="G41" s="334"/>
      <c r="H41" s="335">
        <v>2.19</v>
      </c>
      <c r="I41" s="334"/>
      <c r="J41" s="336" t="s">
        <v>51</v>
      </c>
      <c r="K41" s="334" t="s">
        <v>48</v>
      </c>
      <c r="L41" s="295">
        <v>10</v>
      </c>
      <c r="M41" s="124">
        <v>31.75</v>
      </c>
      <c r="N41" s="125">
        <v>317.5</v>
      </c>
      <c r="O41" s="337"/>
      <c r="P41" s="338" t="e">
        <v>#VALUE!</v>
      </c>
      <c r="Q41" s="339" t="e">
        <f t="shared" si="6"/>
        <v>#VALUE!</v>
      </c>
      <c r="R41" s="294">
        <v>0</v>
      </c>
      <c r="S41" s="294">
        <v>40.322499999999998</v>
      </c>
      <c r="T41" s="339">
        <f t="shared" si="7"/>
        <v>403.22499999999997</v>
      </c>
      <c r="U41" s="112"/>
      <c r="V41" s="334" t="s">
        <v>48</v>
      </c>
      <c r="W41" s="295">
        <v>8</v>
      </c>
      <c r="X41" s="294">
        <v>40.322499999999998</v>
      </c>
      <c r="Y41" s="338">
        <f t="shared" si="0"/>
        <v>322.58</v>
      </c>
      <c r="Z41" s="18"/>
      <c r="AA41" s="346">
        <v>1</v>
      </c>
      <c r="AB41" s="347">
        <f t="shared" si="1"/>
        <v>322.58</v>
      </c>
      <c r="AC41" s="348">
        <v>1</v>
      </c>
      <c r="AD41" s="349">
        <f t="shared" si="2"/>
        <v>322.58</v>
      </c>
      <c r="AE41" s="350">
        <f t="shared" si="3"/>
        <v>0</v>
      </c>
      <c r="AF41" s="668"/>
      <c r="AG41" s="668">
        <v>40.32</v>
      </c>
    </row>
    <row r="42" spans="1:33" ht="60" x14ac:dyDescent="0.25">
      <c r="A42" s="21"/>
      <c r="B42" s="331" t="s">
        <v>49</v>
      </c>
      <c r="C42" s="331" t="s">
        <v>24</v>
      </c>
      <c r="D42" s="332" t="s">
        <v>25</v>
      </c>
      <c r="E42" s="333" t="s">
        <v>382</v>
      </c>
      <c r="F42" s="334"/>
      <c r="G42" s="334"/>
      <c r="H42" s="335"/>
      <c r="I42" s="334"/>
      <c r="J42" s="336" t="s">
        <v>383</v>
      </c>
      <c r="K42" s="334" t="s">
        <v>31</v>
      </c>
      <c r="L42" s="295"/>
      <c r="M42" s="124">
        <v>4.8300000000000003E-2</v>
      </c>
      <c r="N42" s="125">
        <v>0</v>
      </c>
      <c r="O42" s="337"/>
      <c r="P42" s="338" t="e">
        <v>#VALUE!</v>
      </c>
      <c r="Q42" s="339" t="e">
        <f t="shared" si="6"/>
        <v>#VALUE!</v>
      </c>
      <c r="R42" s="294" t="e">
        <v>#N/A</v>
      </c>
      <c r="S42" s="294" t="e">
        <v>#N/A</v>
      </c>
      <c r="T42" s="339">
        <f t="shared" si="7"/>
        <v>0</v>
      </c>
      <c r="U42" s="112"/>
      <c r="V42" s="334" t="s">
        <v>416</v>
      </c>
      <c r="W42" s="295">
        <v>13.4</v>
      </c>
      <c r="X42" s="379">
        <f>SUM(Y37+Y38+Y39+Y41+Y61+Y60)*0.0483</f>
        <v>308.39888100000002</v>
      </c>
      <c r="Y42" s="338">
        <f>X42*W42</f>
        <v>4132.5450054000003</v>
      </c>
      <c r="Z42" s="18"/>
      <c r="AA42" s="346">
        <v>1</v>
      </c>
      <c r="AB42" s="347">
        <f t="shared" si="1"/>
        <v>4132.5450054000003</v>
      </c>
      <c r="AC42" s="348">
        <v>0</v>
      </c>
      <c r="AD42" s="349">
        <f t="shared" si="2"/>
        <v>0</v>
      </c>
      <c r="AE42" s="350">
        <f t="shared" si="3"/>
        <v>4132.5450054000003</v>
      </c>
      <c r="AF42" s="695" t="s">
        <v>821</v>
      </c>
      <c r="AG42" s="668"/>
    </row>
    <row r="43" spans="1:33" x14ac:dyDescent="0.25">
      <c r="A43" s="21"/>
      <c r="B43" s="330" t="s">
        <v>49</v>
      </c>
      <c r="C43" s="331" t="s">
        <v>312</v>
      </c>
      <c r="D43" s="332" t="s">
        <v>378</v>
      </c>
      <c r="E43" s="333"/>
      <c r="F43" s="334"/>
      <c r="G43" s="334"/>
      <c r="H43" s="335"/>
      <c r="I43" s="334"/>
      <c r="J43" s="336"/>
      <c r="K43" s="334"/>
      <c r="L43" s="295"/>
      <c r="M43" s="336"/>
      <c r="N43" s="125"/>
      <c r="O43" s="337"/>
      <c r="P43" s="357"/>
      <c r="Q43" s="358"/>
      <c r="R43" s="358"/>
      <c r="S43" s="358"/>
      <c r="T43" s="358"/>
      <c r="U43" s="112"/>
      <c r="V43" s="334"/>
      <c r="W43" s="295"/>
      <c r="X43" s="358"/>
      <c r="Y43" s="338">
        <f t="shared" si="0"/>
        <v>0</v>
      </c>
      <c r="Z43" s="18"/>
      <c r="AA43" s="346">
        <v>0</v>
      </c>
      <c r="AB43" s="347">
        <f t="shared" si="1"/>
        <v>0</v>
      </c>
      <c r="AC43" s="348">
        <v>0</v>
      </c>
      <c r="AD43" s="349">
        <f t="shared" si="2"/>
        <v>0</v>
      </c>
      <c r="AE43" s="350">
        <f t="shared" si="3"/>
        <v>0</v>
      </c>
      <c r="AF43" s="668"/>
      <c r="AG43" s="668"/>
    </row>
    <row r="44" spans="1:33" ht="45" x14ac:dyDescent="0.25">
      <c r="A44" s="21"/>
      <c r="B44" s="330" t="s">
        <v>49</v>
      </c>
      <c r="C44" s="331" t="s">
        <v>312</v>
      </c>
      <c r="D44" s="332" t="s">
        <v>25</v>
      </c>
      <c r="E44" s="333" t="s">
        <v>315</v>
      </c>
      <c r="F44" s="334"/>
      <c r="G44" s="334"/>
      <c r="H44" s="335">
        <v>7.55000000000003</v>
      </c>
      <c r="I44" s="334"/>
      <c r="J44" s="336" t="s">
        <v>316</v>
      </c>
      <c r="K44" s="334" t="s">
        <v>75</v>
      </c>
      <c r="L44" s="295">
        <v>15</v>
      </c>
      <c r="M44" s="359">
        <v>6.68</v>
      </c>
      <c r="N44" s="125">
        <v>100.2</v>
      </c>
      <c r="O44" s="337"/>
      <c r="P44" s="338" t="e">
        <v>#VALUE!</v>
      </c>
      <c r="Q44" s="339" t="e">
        <f>IF(J44="PROV SUM",N44,L44*P44)</f>
        <v>#VALUE!</v>
      </c>
      <c r="R44" s="294">
        <v>0</v>
      </c>
      <c r="S44" s="294">
        <v>5.4929639999999997</v>
      </c>
      <c r="T44" s="339">
        <f>IF(J44="SC024",N44,IF(ISERROR(S44),"",IF(J44="PROV SUM",N44,L44*S44)))</f>
        <v>82.394459999999995</v>
      </c>
      <c r="U44" s="112"/>
      <c r="V44" s="334" t="s">
        <v>75</v>
      </c>
      <c r="W44" s="295">
        <v>15</v>
      </c>
      <c r="X44" s="294">
        <v>5.4929639999999997</v>
      </c>
      <c r="Y44" s="338">
        <f t="shared" si="0"/>
        <v>82.394459999999995</v>
      </c>
      <c r="Z44" s="18"/>
      <c r="AA44" s="346">
        <v>1</v>
      </c>
      <c r="AB44" s="347">
        <f t="shared" si="1"/>
        <v>82.394459999999995</v>
      </c>
      <c r="AC44" s="348">
        <v>1</v>
      </c>
      <c r="AD44" s="349">
        <f t="shared" si="2"/>
        <v>82.394459999999995</v>
      </c>
      <c r="AE44" s="350">
        <f t="shared" si="3"/>
        <v>0</v>
      </c>
      <c r="AF44" s="668"/>
      <c r="AG44" s="668">
        <v>82.39</v>
      </c>
    </row>
    <row r="45" spans="1:33" ht="15.75" x14ac:dyDescent="0.25">
      <c r="A45" s="15"/>
      <c r="B45" s="86" t="s">
        <v>49</v>
      </c>
      <c r="C45" s="89" t="s">
        <v>341</v>
      </c>
      <c r="D45" s="88" t="s">
        <v>378</v>
      </c>
      <c r="E45" s="89"/>
      <c r="F45" s="360"/>
      <c r="G45" s="360"/>
      <c r="H45" s="90"/>
      <c r="I45" s="360"/>
      <c r="J45" s="89"/>
      <c r="K45" s="91"/>
      <c r="L45" s="295"/>
      <c r="M45" s="92"/>
      <c r="N45" s="125"/>
      <c r="O45" s="337"/>
      <c r="P45" s="357"/>
      <c r="Q45" s="358"/>
      <c r="R45" s="358"/>
      <c r="S45" s="358"/>
      <c r="T45" s="358"/>
      <c r="U45" s="112"/>
      <c r="V45" s="91"/>
      <c r="W45" s="295"/>
      <c r="X45" s="358"/>
      <c r="Y45" s="338">
        <f t="shared" si="0"/>
        <v>0</v>
      </c>
      <c r="Z45" s="18"/>
      <c r="AA45" s="346">
        <v>0</v>
      </c>
      <c r="AB45" s="347">
        <f t="shared" si="1"/>
        <v>0</v>
      </c>
      <c r="AC45" s="348">
        <v>0</v>
      </c>
      <c r="AD45" s="349">
        <f t="shared" si="2"/>
        <v>0</v>
      </c>
      <c r="AE45" s="350">
        <f t="shared" si="3"/>
        <v>0</v>
      </c>
      <c r="AF45" s="668"/>
      <c r="AG45" s="668"/>
    </row>
    <row r="46" spans="1:33" ht="105" x14ac:dyDescent="0.25">
      <c r="A46" s="15"/>
      <c r="B46" s="86" t="s">
        <v>49</v>
      </c>
      <c r="C46" s="89" t="s">
        <v>341</v>
      </c>
      <c r="D46" s="88" t="s">
        <v>25</v>
      </c>
      <c r="E46" s="89" t="s">
        <v>350</v>
      </c>
      <c r="F46" s="334"/>
      <c r="G46" s="334"/>
      <c r="H46" s="90">
        <v>13</v>
      </c>
      <c r="I46" s="334"/>
      <c r="J46" s="89" t="s">
        <v>351</v>
      </c>
      <c r="K46" s="334" t="s">
        <v>311</v>
      </c>
      <c r="L46" s="93">
        <v>2</v>
      </c>
      <c r="M46" s="92">
        <v>222.2</v>
      </c>
      <c r="N46" s="94">
        <v>444.4</v>
      </c>
      <c r="O46" s="337"/>
      <c r="P46" s="338" t="e">
        <v>#VALUE!</v>
      </c>
      <c r="Q46" s="339" t="e">
        <f t="shared" ref="Q46:Q59" si="8">IF(J46="PROV SUM",N46,L46*P46)</f>
        <v>#VALUE!</v>
      </c>
      <c r="R46" s="294">
        <v>0</v>
      </c>
      <c r="S46" s="294">
        <v>196.98029999999997</v>
      </c>
      <c r="T46" s="339">
        <f t="shared" ref="T46:T59" si="9">IF(J46="SC024",N46,IF(ISERROR(S46),"",IF(J46="PROV SUM",N46,L46*S46)))</f>
        <v>393.96059999999994</v>
      </c>
      <c r="U46" s="112"/>
      <c r="V46" s="334" t="s">
        <v>311</v>
      </c>
      <c r="W46" s="93">
        <v>2</v>
      </c>
      <c r="X46" s="294">
        <v>196.98029999999997</v>
      </c>
      <c r="Y46" s="338">
        <f t="shared" si="0"/>
        <v>393.96059999999994</v>
      </c>
      <c r="Z46" s="18"/>
      <c r="AA46" s="346">
        <v>0</v>
      </c>
      <c r="AB46" s="347">
        <f t="shared" si="1"/>
        <v>0</v>
      </c>
      <c r="AC46" s="348">
        <v>0</v>
      </c>
      <c r="AD46" s="349">
        <f t="shared" si="2"/>
        <v>0</v>
      </c>
      <c r="AE46" s="350">
        <f t="shared" si="3"/>
        <v>0</v>
      </c>
    </row>
    <row r="47" spans="1:33" ht="105" x14ac:dyDescent="0.25">
      <c r="A47" s="15"/>
      <c r="B47" s="86" t="s">
        <v>49</v>
      </c>
      <c r="C47" s="89" t="s">
        <v>341</v>
      </c>
      <c r="D47" s="88" t="s">
        <v>25</v>
      </c>
      <c r="E47" s="89" t="s">
        <v>356</v>
      </c>
      <c r="F47" s="360"/>
      <c r="G47" s="360"/>
      <c r="H47" s="90">
        <v>27</v>
      </c>
      <c r="I47" s="360"/>
      <c r="J47" s="89" t="s">
        <v>357</v>
      </c>
      <c r="K47" s="91" t="s">
        <v>311</v>
      </c>
      <c r="L47" s="93">
        <v>1</v>
      </c>
      <c r="M47" s="92">
        <v>22.53</v>
      </c>
      <c r="N47" s="94">
        <v>22.53</v>
      </c>
      <c r="O47" s="337"/>
      <c r="P47" s="338" t="e">
        <v>#VALUE!</v>
      </c>
      <c r="Q47" s="339" t="e">
        <f t="shared" si="8"/>
        <v>#VALUE!</v>
      </c>
      <c r="R47" s="294">
        <v>0</v>
      </c>
      <c r="S47" s="294">
        <v>19.150500000000001</v>
      </c>
      <c r="T47" s="339">
        <f t="shared" si="9"/>
        <v>19.150500000000001</v>
      </c>
      <c r="U47" s="112"/>
      <c r="V47" s="91" t="s">
        <v>311</v>
      </c>
      <c r="W47" s="93">
        <v>1</v>
      </c>
      <c r="X47" s="294">
        <v>19.150500000000001</v>
      </c>
      <c r="Y47" s="338">
        <f t="shared" si="0"/>
        <v>19.150500000000001</v>
      </c>
      <c r="Z47" s="18"/>
      <c r="AA47" s="346">
        <v>0</v>
      </c>
      <c r="AB47" s="347">
        <f t="shared" si="1"/>
        <v>0</v>
      </c>
      <c r="AC47" s="348">
        <v>0</v>
      </c>
      <c r="AD47" s="349">
        <f t="shared" si="2"/>
        <v>0</v>
      </c>
      <c r="AE47" s="350">
        <f t="shared" si="3"/>
        <v>0</v>
      </c>
    </row>
    <row r="48" spans="1:33" ht="120" x14ac:dyDescent="0.25">
      <c r="A48" s="15"/>
      <c r="B48" s="86" t="s">
        <v>49</v>
      </c>
      <c r="C48" s="89" t="s">
        <v>341</v>
      </c>
      <c r="D48" s="88" t="s">
        <v>25</v>
      </c>
      <c r="E48" s="89" t="s">
        <v>358</v>
      </c>
      <c r="F48" s="360"/>
      <c r="G48" s="360"/>
      <c r="H48" s="90">
        <v>41</v>
      </c>
      <c r="I48" s="360"/>
      <c r="J48" s="89" t="s">
        <v>359</v>
      </c>
      <c r="K48" s="91" t="s">
        <v>311</v>
      </c>
      <c r="L48" s="93">
        <v>1</v>
      </c>
      <c r="M48" s="92">
        <v>29.34</v>
      </c>
      <c r="N48" s="94">
        <v>29.34</v>
      </c>
      <c r="O48" s="337"/>
      <c r="P48" s="338" t="e">
        <v>#VALUE!</v>
      </c>
      <c r="Q48" s="339" t="e">
        <f t="shared" si="8"/>
        <v>#VALUE!</v>
      </c>
      <c r="R48" s="294">
        <v>0</v>
      </c>
      <c r="S48" s="294">
        <v>24.939</v>
      </c>
      <c r="T48" s="339">
        <f t="shared" si="9"/>
        <v>24.939</v>
      </c>
      <c r="U48" s="112"/>
      <c r="V48" s="91" t="s">
        <v>311</v>
      </c>
      <c r="W48" s="93">
        <v>1</v>
      </c>
      <c r="X48" s="294">
        <v>24.939</v>
      </c>
      <c r="Y48" s="338">
        <f t="shared" si="0"/>
        <v>24.939</v>
      </c>
      <c r="Z48" s="18"/>
      <c r="AA48" s="346">
        <v>0</v>
      </c>
      <c r="AB48" s="347">
        <f t="shared" si="1"/>
        <v>0</v>
      </c>
      <c r="AC48" s="348">
        <v>0</v>
      </c>
      <c r="AD48" s="349">
        <f t="shared" si="2"/>
        <v>0</v>
      </c>
      <c r="AE48" s="350">
        <f t="shared" si="3"/>
        <v>0</v>
      </c>
    </row>
    <row r="49" spans="1:33" ht="45" x14ac:dyDescent="0.25">
      <c r="A49" s="15"/>
      <c r="B49" s="86" t="s">
        <v>49</v>
      </c>
      <c r="C49" s="89" t="s">
        <v>341</v>
      </c>
      <c r="D49" s="88" t="s">
        <v>25</v>
      </c>
      <c r="E49" s="89" t="s">
        <v>364</v>
      </c>
      <c r="F49" s="360"/>
      <c r="G49" s="360"/>
      <c r="H49" s="90">
        <v>93</v>
      </c>
      <c r="I49" s="360"/>
      <c r="J49" s="89" t="s">
        <v>365</v>
      </c>
      <c r="K49" s="91" t="s">
        <v>311</v>
      </c>
      <c r="L49" s="93">
        <v>1</v>
      </c>
      <c r="M49" s="92">
        <v>550</v>
      </c>
      <c r="N49" s="94">
        <v>550</v>
      </c>
      <c r="O49" s="337"/>
      <c r="P49" s="338" t="e">
        <v>#VALUE!</v>
      </c>
      <c r="Q49" s="339" t="e">
        <f t="shared" si="8"/>
        <v>#VALUE!</v>
      </c>
      <c r="R49" s="294">
        <v>0</v>
      </c>
      <c r="S49" s="294">
        <v>440</v>
      </c>
      <c r="T49" s="339">
        <f t="shared" si="9"/>
        <v>440</v>
      </c>
      <c r="U49" s="112"/>
      <c r="V49" s="91" t="s">
        <v>311</v>
      </c>
      <c r="W49" s="93">
        <v>1</v>
      </c>
      <c r="X49" s="294">
        <v>440</v>
      </c>
      <c r="Y49" s="338">
        <f t="shared" si="0"/>
        <v>440</v>
      </c>
      <c r="Z49" s="18"/>
      <c r="AA49" s="346">
        <v>0</v>
      </c>
      <c r="AB49" s="347">
        <f t="shared" si="1"/>
        <v>0</v>
      </c>
      <c r="AC49" s="348">
        <v>0</v>
      </c>
      <c r="AD49" s="349">
        <f t="shared" si="2"/>
        <v>0</v>
      </c>
      <c r="AE49" s="350">
        <f t="shared" si="3"/>
        <v>0</v>
      </c>
    </row>
    <row r="50" spans="1:33" ht="45" x14ac:dyDescent="0.25">
      <c r="A50" s="15"/>
      <c r="B50" s="86" t="s">
        <v>49</v>
      </c>
      <c r="C50" s="89" t="s">
        <v>341</v>
      </c>
      <c r="D50" s="88" t="s">
        <v>25</v>
      </c>
      <c r="E50" s="89" t="s">
        <v>352</v>
      </c>
      <c r="F50" s="360"/>
      <c r="G50" s="360"/>
      <c r="H50" s="90">
        <v>104</v>
      </c>
      <c r="I50" s="360"/>
      <c r="J50" s="89" t="s">
        <v>353</v>
      </c>
      <c r="K50" s="91" t="s">
        <v>311</v>
      </c>
      <c r="L50" s="93">
        <v>2</v>
      </c>
      <c r="M50" s="92">
        <v>3.44</v>
      </c>
      <c r="N50" s="94">
        <v>6.88</v>
      </c>
      <c r="O50" s="337"/>
      <c r="P50" s="338" t="e">
        <v>#VALUE!</v>
      </c>
      <c r="Q50" s="339" t="e">
        <f t="shared" si="8"/>
        <v>#VALUE!</v>
      </c>
      <c r="R50" s="294">
        <v>0</v>
      </c>
      <c r="S50" s="294">
        <v>3.0495599999999996</v>
      </c>
      <c r="T50" s="339">
        <f t="shared" si="9"/>
        <v>6.0991199999999992</v>
      </c>
      <c r="U50" s="112"/>
      <c r="V50" s="91" t="s">
        <v>311</v>
      </c>
      <c r="W50" s="93">
        <v>2</v>
      </c>
      <c r="X50" s="294">
        <v>3.0495599999999996</v>
      </c>
      <c r="Y50" s="338">
        <f t="shared" si="0"/>
        <v>6.0991199999999992</v>
      </c>
      <c r="Z50" s="18"/>
      <c r="AA50" s="346">
        <v>0</v>
      </c>
      <c r="AB50" s="347">
        <f t="shared" si="1"/>
        <v>0</v>
      </c>
      <c r="AC50" s="348">
        <v>0</v>
      </c>
      <c r="AD50" s="349">
        <f t="shared" si="2"/>
        <v>0</v>
      </c>
      <c r="AE50" s="350">
        <f t="shared" si="3"/>
        <v>0</v>
      </c>
    </row>
    <row r="51" spans="1:33" ht="90" x14ac:dyDescent="0.25">
      <c r="A51" s="15"/>
      <c r="B51" s="86" t="s">
        <v>49</v>
      </c>
      <c r="C51" s="89" t="s">
        <v>341</v>
      </c>
      <c r="D51" s="88" t="s">
        <v>25</v>
      </c>
      <c r="E51" s="89" t="s">
        <v>366</v>
      </c>
      <c r="F51" s="360"/>
      <c r="G51" s="360"/>
      <c r="H51" s="90">
        <v>115</v>
      </c>
      <c r="I51" s="360"/>
      <c r="J51" s="89" t="s">
        <v>367</v>
      </c>
      <c r="K51" s="91" t="s">
        <v>311</v>
      </c>
      <c r="L51" s="93">
        <v>2</v>
      </c>
      <c r="M51" s="92">
        <v>70.11</v>
      </c>
      <c r="N51" s="94">
        <v>140.22</v>
      </c>
      <c r="O51" s="337"/>
      <c r="P51" s="338" t="e">
        <v>#VALUE!</v>
      </c>
      <c r="Q51" s="339" t="e">
        <f t="shared" si="8"/>
        <v>#VALUE!</v>
      </c>
      <c r="R51" s="294">
        <v>0</v>
      </c>
      <c r="S51" s="294">
        <v>56.088000000000001</v>
      </c>
      <c r="T51" s="339">
        <f t="shared" si="9"/>
        <v>112.176</v>
      </c>
      <c r="U51" s="112"/>
      <c r="V51" s="91" t="s">
        <v>311</v>
      </c>
      <c r="W51" s="93">
        <v>2</v>
      </c>
      <c r="X51" s="294">
        <v>56.088000000000001</v>
      </c>
      <c r="Y51" s="338">
        <f t="shared" si="0"/>
        <v>112.176</v>
      </c>
      <c r="Z51" s="18"/>
      <c r="AA51" s="346">
        <v>0</v>
      </c>
      <c r="AB51" s="347">
        <f t="shared" si="1"/>
        <v>0</v>
      </c>
      <c r="AC51" s="348">
        <v>0</v>
      </c>
      <c r="AD51" s="349">
        <f t="shared" si="2"/>
        <v>0</v>
      </c>
      <c r="AE51" s="350">
        <f t="shared" si="3"/>
        <v>0</v>
      </c>
    </row>
    <row r="52" spans="1:33" ht="45.75" x14ac:dyDescent="0.25">
      <c r="A52" s="15"/>
      <c r="B52" s="86" t="s">
        <v>49</v>
      </c>
      <c r="C52" s="89" t="s">
        <v>341</v>
      </c>
      <c r="D52" s="88" t="s">
        <v>25</v>
      </c>
      <c r="E52" s="95" t="s">
        <v>354</v>
      </c>
      <c r="F52" s="360"/>
      <c r="G52" s="360"/>
      <c r="H52" s="90">
        <v>175</v>
      </c>
      <c r="I52" s="360"/>
      <c r="J52" s="96" t="s">
        <v>355</v>
      </c>
      <c r="K52" s="91" t="s">
        <v>311</v>
      </c>
      <c r="L52" s="93">
        <v>2</v>
      </c>
      <c r="M52" s="92">
        <v>9.81</v>
      </c>
      <c r="N52" s="94">
        <v>19.62</v>
      </c>
      <c r="O52" s="337"/>
      <c r="P52" s="338" t="e">
        <v>#VALUE!</v>
      </c>
      <c r="Q52" s="339" t="e">
        <f t="shared" si="8"/>
        <v>#VALUE!</v>
      </c>
      <c r="R52" s="294">
        <v>0</v>
      </c>
      <c r="S52" s="294">
        <v>8.6965649999999997</v>
      </c>
      <c r="T52" s="339">
        <f t="shared" si="9"/>
        <v>17.393129999999999</v>
      </c>
      <c r="U52" s="112"/>
      <c r="V52" s="91" t="s">
        <v>311</v>
      </c>
      <c r="W52" s="93">
        <v>2</v>
      </c>
      <c r="X52" s="294">
        <v>8.6965649999999997</v>
      </c>
      <c r="Y52" s="338">
        <f t="shared" si="0"/>
        <v>17.393129999999999</v>
      </c>
      <c r="Z52" s="18"/>
      <c r="AA52" s="346">
        <v>0</v>
      </c>
      <c r="AB52" s="347">
        <f t="shared" si="1"/>
        <v>0</v>
      </c>
      <c r="AC52" s="348">
        <v>0</v>
      </c>
      <c r="AD52" s="349">
        <f t="shared" si="2"/>
        <v>0</v>
      </c>
      <c r="AE52" s="350">
        <f t="shared" si="3"/>
        <v>0</v>
      </c>
    </row>
    <row r="53" spans="1:33" ht="75.75" x14ac:dyDescent="0.25">
      <c r="A53" s="15"/>
      <c r="B53" s="86" t="s">
        <v>49</v>
      </c>
      <c r="C53" s="89" t="s">
        <v>341</v>
      </c>
      <c r="D53" s="88" t="s">
        <v>25</v>
      </c>
      <c r="E53" s="95" t="s">
        <v>342</v>
      </c>
      <c r="F53" s="360"/>
      <c r="G53" s="360"/>
      <c r="H53" s="90">
        <v>180</v>
      </c>
      <c r="I53" s="360"/>
      <c r="J53" s="96" t="s">
        <v>343</v>
      </c>
      <c r="K53" s="91" t="s">
        <v>311</v>
      </c>
      <c r="L53" s="93">
        <v>1</v>
      </c>
      <c r="M53" s="92">
        <v>62.11</v>
      </c>
      <c r="N53" s="94">
        <v>62.11</v>
      </c>
      <c r="O53" s="337"/>
      <c r="P53" s="338" t="e">
        <v>#VALUE!</v>
      </c>
      <c r="Q53" s="339" t="e">
        <f t="shared" si="8"/>
        <v>#VALUE!</v>
      </c>
      <c r="R53" s="294">
        <v>0</v>
      </c>
      <c r="S53" s="294">
        <v>55.060514999999995</v>
      </c>
      <c r="T53" s="339">
        <f t="shared" si="9"/>
        <v>55.060514999999995</v>
      </c>
      <c r="U53" s="112"/>
      <c r="V53" s="91" t="s">
        <v>311</v>
      </c>
      <c r="W53" s="93">
        <v>1</v>
      </c>
      <c r="X53" s="294">
        <v>55.060514999999995</v>
      </c>
      <c r="Y53" s="338">
        <f t="shared" si="0"/>
        <v>55.060514999999995</v>
      </c>
      <c r="Z53" s="18"/>
      <c r="AA53" s="346">
        <v>0</v>
      </c>
      <c r="AB53" s="347">
        <f>Y53*AA53</f>
        <v>0</v>
      </c>
      <c r="AC53" s="348">
        <v>0</v>
      </c>
      <c r="AD53" s="349">
        <f t="shared" ref="AD53:AD59" si="10">Y53*AC53</f>
        <v>0</v>
      </c>
      <c r="AE53" s="350">
        <f t="shared" si="3"/>
        <v>0</v>
      </c>
    </row>
    <row r="54" spans="1:33" ht="90.75" x14ac:dyDescent="0.25">
      <c r="A54" s="21"/>
      <c r="B54" s="86" t="s">
        <v>49</v>
      </c>
      <c r="C54" s="89" t="s">
        <v>341</v>
      </c>
      <c r="D54" s="88" t="s">
        <v>25</v>
      </c>
      <c r="E54" s="95" t="s">
        <v>370</v>
      </c>
      <c r="F54" s="334"/>
      <c r="G54" s="334"/>
      <c r="H54" s="90">
        <v>186</v>
      </c>
      <c r="I54" s="334"/>
      <c r="J54" s="97" t="s">
        <v>371</v>
      </c>
      <c r="K54" s="91" t="s">
        <v>311</v>
      </c>
      <c r="L54" s="93">
        <v>1</v>
      </c>
      <c r="M54" s="92">
        <v>86.88</v>
      </c>
      <c r="N54" s="94">
        <v>86.88</v>
      </c>
      <c r="O54" s="337"/>
      <c r="P54" s="338" t="e">
        <v>#VALUE!</v>
      </c>
      <c r="Q54" s="339" t="e">
        <f t="shared" si="8"/>
        <v>#VALUE!</v>
      </c>
      <c r="R54" s="294">
        <v>0</v>
      </c>
      <c r="S54" s="294">
        <v>69.504000000000005</v>
      </c>
      <c r="T54" s="339">
        <f t="shared" si="9"/>
        <v>69.504000000000005</v>
      </c>
      <c r="U54" s="112"/>
      <c r="V54" s="91" t="s">
        <v>311</v>
      </c>
      <c r="W54" s="93">
        <v>1</v>
      </c>
      <c r="X54" s="294">
        <v>69.504000000000005</v>
      </c>
      <c r="Y54" s="338">
        <f t="shared" si="0"/>
        <v>69.504000000000005</v>
      </c>
      <c r="Z54" s="18"/>
      <c r="AA54" s="346">
        <v>0</v>
      </c>
      <c r="AB54" s="347">
        <f t="shared" ref="AB54:AB59" si="11">Y54*AA54</f>
        <v>0</v>
      </c>
      <c r="AC54" s="348">
        <v>0</v>
      </c>
      <c r="AD54" s="349">
        <f t="shared" si="10"/>
        <v>0</v>
      </c>
      <c r="AE54" s="350">
        <f t="shared" si="3"/>
        <v>0</v>
      </c>
    </row>
    <row r="55" spans="1:33" ht="15.75" x14ac:dyDescent="0.25">
      <c r="A55" s="21"/>
      <c r="B55" s="86" t="s">
        <v>49</v>
      </c>
      <c r="C55" s="89" t="s">
        <v>341</v>
      </c>
      <c r="D55" s="88" t="s">
        <v>25</v>
      </c>
      <c r="E55" s="98" t="s">
        <v>424</v>
      </c>
      <c r="F55" s="334"/>
      <c r="G55" s="334"/>
      <c r="H55" s="90">
        <v>190</v>
      </c>
      <c r="I55" s="334"/>
      <c r="J55" s="99" t="s">
        <v>379</v>
      </c>
      <c r="K55" s="91" t="s">
        <v>311</v>
      </c>
      <c r="L55" s="93">
        <v>1</v>
      </c>
      <c r="M55" s="100">
        <v>1500</v>
      </c>
      <c r="N55" s="94">
        <v>1500</v>
      </c>
      <c r="O55" s="337"/>
      <c r="P55" s="338" t="e">
        <v>#VALUE!</v>
      </c>
      <c r="Q55" s="339">
        <f t="shared" si="8"/>
        <v>1500</v>
      </c>
      <c r="R55" s="294" t="s">
        <v>381</v>
      </c>
      <c r="S55" s="294">
        <v>1500</v>
      </c>
      <c r="T55" s="339">
        <f t="shared" si="9"/>
        <v>1500</v>
      </c>
      <c r="U55" s="112"/>
      <c r="V55" s="91" t="s">
        <v>311</v>
      </c>
      <c r="W55" s="93">
        <v>1</v>
      </c>
      <c r="X55" s="100">
        <v>1500</v>
      </c>
      <c r="Y55" s="338">
        <f t="shared" si="0"/>
        <v>1500</v>
      </c>
      <c r="Z55" s="18"/>
      <c r="AA55" s="346">
        <v>0</v>
      </c>
      <c r="AB55" s="347">
        <f t="shared" si="11"/>
        <v>0</v>
      </c>
      <c r="AC55" s="348">
        <v>0</v>
      </c>
      <c r="AD55" s="349">
        <f t="shared" si="10"/>
        <v>0</v>
      </c>
      <c r="AE55" s="350">
        <f t="shared" si="3"/>
        <v>0</v>
      </c>
    </row>
    <row r="56" spans="1:33" ht="26.25" x14ac:dyDescent="0.25">
      <c r="A56" s="21"/>
      <c r="B56" s="86" t="s">
        <v>49</v>
      </c>
      <c r="C56" s="89" t="s">
        <v>341</v>
      </c>
      <c r="D56" s="88" t="s">
        <v>25</v>
      </c>
      <c r="E56" s="101" t="s">
        <v>425</v>
      </c>
      <c r="F56" s="334"/>
      <c r="G56" s="334"/>
      <c r="H56" s="90">
        <v>191</v>
      </c>
      <c r="I56" s="334"/>
      <c r="J56" s="99" t="s">
        <v>379</v>
      </c>
      <c r="K56" s="91" t="s">
        <v>311</v>
      </c>
      <c r="L56" s="93">
        <v>1</v>
      </c>
      <c r="M56" s="100">
        <v>100</v>
      </c>
      <c r="N56" s="94">
        <v>100</v>
      </c>
      <c r="O56" s="337"/>
      <c r="P56" s="338" t="e">
        <v>#VALUE!</v>
      </c>
      <c r="Q56" s="339">
        <f t="shared" si="8"/>
        <v>100</v>
      </c>
      <c r="R56" s="294" t="s">
        <v>381</v>
      </c>
      <c r="S56" s="294">
        <v>100</v>
      </c>
      <c r="T56" s="339">
        <f t="shared" si="9"/>
        <v>100</v>
      </c>
      <c r="U56" s="112"/>
      <c r="V56" s="91" t="s">
        <v>311</v>
      </c>
      <c r="W56" s="93">
        <v>1</v>
      </c>
      <c r="X56" s="100">
        <v>100</v>
      </c>
      <c r="Y56" s="338">
        <f t="shared" si="0"/>
        <v>100</v>
      </c>
      <c r="Z56" s="18"/>
      <c r="AA56" s="346">
        <v>0</v>
      </c>
      <c r="AB56" s="347">
        <f t="shared" si="11"/>
        <v>0</v>
      </c>
      <c r="AC56" s="348">
        <v>0</v>
      </c>
      <c r="AD56" s="349">
        <f t="shared" si="10"/>
        <v>0</v>
      </c>
      <c r="AE56" s="350">
        <f>AB56-AD56</f>
        <v>0</v>
      </c>
    </row>
    <row r="57" spans="1:33" ht="15.75" x14ac:dyDescent="0.25">
      <c r="A57" s="21"/>
      <c r="B57" s="86" t="s">
        <v>49</v>
      </c>
      <c r="C57" s="89" t="s">
        <v>341</v>
      </c>
      <c r="D57" s="88" t="s">
        <v>25</v>
      </c>
      <c r="E57" s="101" t="s">
        <v>426</v>
      </c>
      <c r="F57" s="334"/>
      <c r="G57" s="334"/>
      <c r="H57" s="90">
        <v>192</v>
      </c>
      <c r="I57" s="334"/>
      <c r="J57" s="99" t="s">
        <v>379</v>
      </c>
      <c r="K57" s="91" t="s">
        <v>311</v>
      </c>
      <c r="L57" s="93">
        <v>1</v>
      </c>
      <c r="M57" s="100">
        <v>100</v>
      </c>
      <c r="N57" s="94">
        <v>100</v>
      </c>
      <c r="O57" s="337"/>
      <c r="P57" s="338" t="e">
        <v>#VALUE!</v>
      </c>
      <c r="Q57" s="339">
        <f t="shared" si="8"/>
        <v>100</v>
      </c>
      <c r="R57" s="294" t="s">
        <v>381</v>
      </c>
      <c r="S57" s="294">
        <v>100</v>
      </c>
      <c r="T57" s="339">
        <f t="shared" si="9"/>
        <v>100</v>
      </c>
      <c r="U57" s="112"/>
      <c r="V57" s="91" t="s">
        <v>311</v>
      </c>
      <c r="W57" s="93">
        <v>1</v>
      </c>
      <c r="X57" s="100">
        <v>100</v>
      </c>
      <c r="Y57" s="338">
        <f t="shared" si="0"/>
        <v>100</v>
      </c>
      <c r="Z57" s="18"/>
      <c r="AA57" s="346">
        <v>0</v>
      </c>
      <c r="AB57" s="347">
        <f t="shared" si="11"/>
        <v>0</v>
      </c>
      <c r="AC57" s="348">
        <v>0</v>
      </c>
      <c r="AD57" s="349">
        <f t="shared" si="10"/>
        <v>0</v>
      </c>
      <c r="AE57" s="350">
        <f t="shared" si="3"/>
        <v>0</v>
      </c>
    </row>
    <row r="58" spans="1:33" ht="15.75" x14ac:dyDescent="0.25">
      <c r="A58" s="21"/>
      <c r="B58" s="86" t="s">
        <v>49</v>
      </c>
      <c r="C58" s="89" t="s">
        <v>341</v>
      </c>
      <c r="D58" s="88" t="s">
        <v>25</v>
      </c>
      <c r="E58" s="101" t="s">
        <v>427</v>
      </c>
      <c r="F58" s="334"/>
      <c r="G58" s="334"/>
      <c r="H58" s="90">
        <v>193</v>
      </c>
      <c r="I58" s="334"/>
      <c r="J58" s="99" t="s">
        <v>379</v>
      </c>
      <c r="K58" s="91" t="s">
        <v>311</v>
      </c>
      <c r="L58" s="93">
        <v>1</v>
      </c>
      <c r="M58" s="100">
        <v>100</v>
      </c>
      <c r="N58" s="94">
        <v>100</v>
      </c>
      <c r="O58" s="337"/>
      <c r="P58" s="338" t="e">
        <v>#VALUE!</v>
      </c>
      <c r="Q58" s="339">
        <f t="shared" si="8"/>
        <v>100</v>
      </c>
      <c r="R58" s="294" t="s">
        <v>381</v>
      </c>
      <c r="S58" s="294">
        <v>100</v>
      </c>
      <c r="T58" s="339">
        <f t="shared" si="9"/>
        <v>100</v>
      </c>
      <c r="U58" s="112"/>
      <c r="V58" s="91" t="s">
        <v>311</v>
      </c>
      <c r="W58" s="93">
        <v>1</v>
      </c>
      <c r="X58" s="100">
        <v>100</v>
      </c>
      <c r="Y58" s="338">
        <f t="shared" si="0"/>
        <v>100</v>
      </c>
      <c r="Z58" s="18"/>
      <c r="AA58" s="346">
        <v>0</v>
      </c>
      <c r="AB58" s="347">
        <f t="shared" si="11"/>
        <v>0</v>
      </c>
      <c r="AC58" s="348">
        <v>0</v>
      </c>
      <c r="AD58" s="349">
        <f t="shared" si="10"/>
        <v>0</v>
      </c>
      <c r="AE58" s="350">
        <f t="shared" si="3"/>
        <v>0</v>
      </c>
    </row>
    <row r="59" spans="1:33" ht="15.75" x14ac:dyDescent="0.25">
      <c r="A59" s="21"/>
      <c r="B59" s="86" t="s">
        <v>49</v>
      </c>
      <c r="C59" s="89" t="s">
        <v>341</v>
      </c>
      <c r="D59" s="88" t="s">
        <v>25</v>
      </c>
      <c r="E59" s="101"/>
      <c r="F59" s="334"/>
      <c r="G59" s="334"/>
      <c r="H59" s="90">
        <v>194</v>
      </c>
      <c r="I59" s="334"/>
      <c r="J59" s="99" t="s">
        <v>379</v>
      </c>
      <c r="K59" s="91" t="s">
        <v>311</v>
      </c>
      <c r="L59" s="93">
        <v>1</v>
      </c>
      <c r="M59" s="100">
        <v>350</v>
      </c>
      <c r="N59" s="94">
        <v>350</v>
      </c>
      <c r="O59" s="337"/>
      <c r="P59" s="338" t="e">
        <v>#VALUE!</v>
      </c>
      <c r="Q59" s="339">
        <f t="shared" si="8"/>
        <v>350</v>
      </c>
      <c r="R59" s="294" t="s">
        <v>381</v>
      </c>
      <c r="S59" s="294">
        <v>350</v>
      </c>
      <c r="T59" s="339">
        <f t="shared" si="9"/>
        <v>350</v>
      </c>
      <c r="U59" s="112"/>
      <c r="V59" s="91" t="s">
        <v>311</v>
      </c>
      <c r="W59" s="93">
        <v>1</v>
      </c>
      <c r="X59" s="100">
        <v>350</v>
      </c>
      <c r="Y59" s="338">
        <f t="shared" si="0"/>
        <v>350</v>
      </c>
      <c r="Z59" s="18"/>
      <c r="AA59" s="346">
        <v>0</v>
      </c>
      <c r="AB59" s="347">
        <f t="shared" si="11"/>
        <v>0</v>
      </c>
      <c r="AC59" s="348">
        <v>0</v>
      </c>
      <c r="AD59" s="349">
        <f t="shared" si="10"/>
        <v>0</v>
      </c>
      <c r="AE59" s="350">
        <f t="shared" si="3"/>
        <v>0</v>
      </c>
      <c r="AG59" s="668"/>
    </row>
    <row r="60" spans="1:33" x14ac:dyDescent="0.25">
      <c r="A60" s="21"/>
      <c r="B60" s="356" t="s">
        <v>49</v>
      </c>
      <c r="C60" s="400" t="s">
        <v>24</v>
      </c>
      <c r="D60" s="401" t="s">
        <v>25</v>
      </c>
      <c r="E60" s="402" t="s">
        <v>38</v>
      </c>
      <c r="F60" s="334"/>
      <c r="G60" s="334"/>
      <c r="H60" s="90"/>
      <c r="I60" s="334"/>
      <c r="J60" s="99"/>
      <c r="K60" s="91"/>
      <c r="L60" s="93"/>
      <c r="M60" s="100"/>
      <c r="N60" s="94"/>
      <c r="O60" s="337"/>
      <c r="P60" s="338"/>
      <c r="Q60" s="339"/>
      <c r="R60" s="294"/>
      <c r="S60" s="294"/>
      <c r="T60" s="339"/>
      <c r="U60" s="112"/>
      <c r="V60" s="414" t="s">
        <v>311</v>
      </c>
      <c r="W60" s="383">
        <v>1</v>
      </c>
      <c r="X60" s="407">
        <v>1663.7</v>
      </c>
      <c r="Y60" s="338">
        <f t="shared" ref="Y60:Y82" si="12">W60*X60</f>
        <v>1663.7</v>
      </c>
      <c r="Z60" s="18"/>
      <c r="AA60" s="346">
        <v>1</v>
      </c>
      <c r="AB60" s="347">
        <f t="shared" ref="AB60:AB82" si="13">Y60*AA60</f>
        <v>1663.7</v>
      </c>
      <c r="AC60" s="348">
        <v>1</v>
      </c>
      <c r="AD60" s="349">
        <f t="shared" ref="AD60:AD82" si="14">Y60*AC60</f>
        <v>1663.7</v>
      </c>
      <c r="AE60" s="350">
        <f t="shared" ref="AE60:AE82" si="15">AB60-AD60</f>
        <v>0</v>
      </c>
      <c r="AG60" s="669">
        <v>1663.7</v>
      </c>
    </row>
    <row r="61" spans="1:33" x14ac:dyDescent="0.25">
      <c r="A61" s="21"/>
      <c r="B61" s="356" t="s">
        <v>49</v>
      </c>
      <c r="C61" s="400" t="s">
        <v>24</v>
      </c>
      <c r="D61" s="401" t="s">
        <v>25</v>
      </c>
      <c r="E61" s="403" t="s">
        <v>722</v>
      </c>
      <c r="F61" s="334"/>
      <c r="G61" s="334"/>
      <c r="H61" s="90"/>
      <c r="I61" s="334"/>
      <c r="J61" s="99"/>
      <c r="K61" s="91"/>
      <c r="L61" s="93"/>
      <c r="M61" s="100"/>
      <c r="N61" s="94"/>
      <c r="O61" s="337"/>
      <c r="P61" s="338"/>
      <c r="Q61" s="339"/>
      <c r="R61" s="294"/>
      <c r="S61" s="294"/>
      <c r="T61" s="339"/>
      <c r="U61" s="112"/>
      <c r="V61" s="414" t="s">
        <v>284</v>
      </c>
      <c r="W61" s="383">
        <v>1</v>
      </c>
      <c r="X61" s="408">
        <v>110</v>
      </c>
      <c r="Y61" s="338">
        <f t="shared" si="12"/>
        <v>110</v>
      </c>
      <c r="Z61" s="18"/>
      <c r="AA61" s="346">
        <v>1</v>
      </c>
      <c r="AB61" s="347">
        <f t="shared" si="13"/>
        <v>110</v>
      </c>
      <c r="AC61" s="348">
        <v>0</v>
      </c>
      <c r="AD61" s="349">
        <f t="shared" si="14"/>
        <v>0</v>
      </c>
      <c r="AE61" s="350">
        <f t="shared" si="15"/>
        <v>110</v>
      </c>
      <c r="AG61" s="669"/>
    </row>
    <row r="62" spans="1:33" ht="45" x14ac:dyDescent="0.25">
      <c r="A62" s="21"/>
      <c r="B62" s="356" t="s">
        <v>49</v>
      </c>
      <c r="C62" s="402" t="s">
        <v>72</v>
      </c>
      <c r="D62" s="401" t="s">
        <v>25</v>
      </c>
      <c r="E62" s="402" t="s">
        <v>723</v>
      </c>
      <c r="F62" s="334"/>
      <c r="G62" s="334"/>
      <c r="H62" s="90"/>
      <c r="I62" s="334"/>
      <c r="J62" s="99"/>
      <c r="K62" s="91"/>
      <c r="L62" s="93"/>
      <c r="M62" s="100"/>
      <c r="N62" s="94"/>
      <c r="O62" s="337"/>
      <c r="P62" s="338"/>
      <c r="Q62" s="339"/>
      <c r="R62" s="294"/>
      <c r="S62" s="294"/>
      <c r="T62" s="339"/>
      <c r="U62" s="112"/>
      <c r="V62" s="414" t="s">
        <v>311</v>
      </c>
      <c r="W62" s="383">
        <v>1</v>
      </c>
      <c r="X62" s="409">
        <v>1000</v>
      </c>
      <c r="Y62" s="338">
        <f t="shared" si="12"/>
        <v>1000</v>
      </c>
      <c r="Z62" s="18"/>
      <c r="AA62" s="346">
        <v>0</v>
      </c>
      <c r="AB62" s="347">
        <f t="shared" si="13"/>
        <v>0</v>
      </c>
      <c r="AC62" s="348">
        <v>0</v>
      </c>
      <c r="AD62" s="349">
        <f t="shared" si="14"/>
        <v>0</v>
      </c>
      <c r="AE62" s="350">
        <f t="shared" si="15"/>
        <v>0</v>
      </c>
      <c r="AG62" s="668"/>
    </row>
    <row r="63" spans="1:33" ht="30" x14ac:dyDescent="0.25">
      <c r="A63" s="21"/>
      <c r="B63" s="356" t="s">
        <v>49</v>
      </c>
      <c r="C63" s="361" t="s">
        <v>164</v>
      </c>
      <c r="D63" s="401" t="s">
        <v>25</v>
      </c>
      <c r="E63" s="406" t="s">
        <v>724</v>
      </c>
      <c r="F63" s="334"/>
      <c r="G63" s="334"/>
      <c r="H63" s="90"/>
      <c r="I63" s="334"/>
      <c r="J63" s="99"/>
      <c r="K63" s="91"/>
      <c r="L63" s="93"/>
      <c r="M63" s="100"/>
      <c r="N63" s="94"/>
      <c r="O63" s="337"/>
      <c r="P63" s="338"/>
      <c r="Q63" s="339"/>
      <c r="R63" s="294"/>
      <c r="S63" s="294"/>
      <c r="T63" s="339"/>
      <c r="U63" s="112"/>
      <c r="V63" s="414" t="s">
        <v>57</v>
      </c>
      <c r="W63" s="383">
        <v>12</v>
      </c>
      <c r="X63" s="408">
        <v>30</v>
      </c>
      <c r="Y63" s="338">
        <f t="shared" si="12"/>
        <v>360</v>
      </c>
      <c r="Z63" s="18"/>
      <c r="AA63" s="346">
        <v>1</v>
      </c>
      <c r="AB63" s="347">
        <f t="shared" si="13"/>
        <v>360</v>
      </c>
      <c r="AC63" s="348">
        <v>0</v>
      </c>
      <c r="AD63" s="349">
        <f t="shared" si="14"/>
        <v>0</v>
      </c>
      <c r="AE63" s="350">
        <f t="shared" si="15"/>
        <v>360</v>
      </c>
      <c r="AF63" s="677" t="s">
        <v>837</v>
      </c>
    </row>
    <row r="64" spans="1:33" ht="45" x14ac:dyDescent="0.25">
      <c r="A64" s="21"/>
      <c r="B64" s="356" t="s">
        <v>49</v>
      </c>
      <c r="C64" s="361" t="s">
        <v>164</v>
      </c>
      <c r="D64" s="401" t="s">
        <v>25</v>
      </c>
      <c r="E64" s="406" t="s">
        <v>725</v>
      </c>
      <c r="F64" s="334"/>
      <c r="G64" s="334"/>
      <c r="H64" s="90"/>
      <c r="I64" s="334"/>
      <c r="J64" s="99"/>
      <c r="K64" s="91"/>
      <c r="L64" s="93"/>
      <c r="M64" s="100"/>
      <c r="N64" s="94"/>
      <c r="O64" s="337"/>
      <c r="P64" s="338"/>
      <c r="Q64" s="339"/>
      <c r="R64" s="294"/>
      <c r="S64" s="294"/>
      <c r="T64" s="339"/>
      <c r="U64" s="112"/>
      <c r="V64" s="414" t="s">
        <v>57</v>
      </c>
      <c r="W64" s="383">
        <v>12</v>
      </c>
      <c r="X64" s="408">
        <v>143.43</v>
      </c>
      <c r="Y64" s="338">
        <f t="shared" si="12"/>
        <v>1721.16</v>
      </c>
      <c r="Z64" s="18"/>
      <c r="AA64" s="346">
        <v>1</v>
      </c>
      <c r="AB64" s="347">
        <f t="shared" si="13"/>
        <v>1721.16</v>
      </c>
      <c r="AC64" s="348">
        <v>1</v>
      </c>
      <c r="AD64" s="349">
        <f t="shared" si="14"/>
        <v>1721.16</v>
      </c>
      <c r="AE64" s="350">
        <f t="shared" si="15"/>
        <v>0</v>
      </c>
    </row>
    <row r="65" spans="1:33" x14ac:dyDescent="0.25">
      <c r="A65" s="21"/>
      <c r="B65" s="356" t="s">
        <v>49</v>
      </c>
      <c r="C65" s="361" t="s">
        <v>164</v>
      </c>
      <c r="D65" s="401" t="s">
        <v>25</v>
      </c>
      <c r="E65" s="406" t="s">
        <v>726</v>
      </c>
      <c r="F65" s="334"/>
      <c r="G65" s="334"/>
      <c r="H65" s="90"/>
      <c r="I65" s="334"/>
      <c r="J65" s="99"/>
      <c r="K65" s="91"/>
      <c r="L65" s="93"/>
      <c r="M65" s="100"/>
      <c r="N65" s="94"/>
      <c r="O65" s="337"/>
      <c r="P65" s="338"/>
      <c r="Q65" s="339"/>
      <c r="R65" s="294"/>
      <c r="S65" s="294"/>
      <c r="T65" s="339"/>
      <c r="U65" s="112"/>
      <c r="V65" s="414" t="s">
        <v>311</v>
      </c>
      <c r="W65" s="383">
        <v>1</v>
      </c>
      <c r="X65" s="408">
        <v>100</v>
      </c>
      <c r="Y65" s="338">
        <f t="shared" si="12"/>
        <v>100</v>
      </c>
      <c r="Z65" s="18"/>
      <c r="AA65" s="346">
        <v>0</v>
      </c>
      <c r="AB65" s="347">
        <f t="shared" si="13"/>
        <v>0</v>
      </c>
      <c r="AC65" s="348">
        <v>0</v>
      </c>
      <c r="AD65" s="349">
        <f t="shared" si="14"/>
        <v>0</v>
      </c>
      <c r="AE65" s="350">
        <f t="shared" si="15"/>
        <v>0</v>
      </c>
    </row>
    <row r="66" spans="1:33" x14ac:dyDescent="0.25">
      <c r="A66" s="21"/>
      <c r="B66" s="356" t="s">
        <v>49</v>
      </c>
      <c r="C66" s="404" t="s">
        <v>704</v>
      </c>
      <c r="D66" s="401" t="s">
        <v>25</v>
      </c>
      <c r="E66" s="405" t="s">
        <v>727</v>
      </c>
      <c r="F66" s="334"/>
      <c r="G66" s="334"/>
      <c r="H66" s="90"/>
      <c r="I66" s="334"/>
      <c r="J66" s="99"/>
      <c r="K66" s="91"/>
      <c r="L66" s="93"/>
      <c r="M66" s="100"/>
      <c r="N66" s="94"/>
      <c r="O66" s="337"/>
      <c r="P66" s="338"/>
      <c r="Q66" s="339"/>
      <c r="R66" s="294"/>
      <c r="S66" s="294"/>
      <c r="T66" s="339"/>
      <c r="U66" s="112"/>
      <c r="V66" s="410" t="s">
        <v>160</v>
      </c>
      <c r="W66" s="410">
        <v>40</v>
      </c>
      <c r="X66" s="415">
        <v>61.75</v>
      </c>
      <c r="Y66" s="338">
        <f t="shared" si="12"/>
        <v>2470</v>
      </c>
      <c r="Z66" s="18"/>
      <c r="AA66" s="346">
        <v>1</v>
      </c>
      <c r="AB66" s="347">
        <f t="shared" si="13"/>
        <v>2470</v>
      </c>
      <c r="AC66" s="348">
        <v>1</v>
      </c>
      <c r="AD66" s="349">
        <f t="shared" si="14"/>
        <v>2470</v>
      </c>
      <c r="AE66" s="350">
        <f t="shared" si="15"/>
        <v>0</v>
      </c>
    </row>
    <row r="67" spans="1:33" ht="120" x14ac:dyDescent="0.25">
      <c r="A67" s="21"/>
      <c r="B67" s="356" t="s">
        <v>49</v>
      </c>
      <c r="C67" s="361" t="s">
        <v>72</v>
      </c>
      <c r="D67" s="401" t="s">
        <v>25</v>
      </c>
      <c r="E67" s="405" t="s">
        <v>692</v>
      </c>
      <c r="F67" s="334"/>
      <c r="G67" s="334"/>
      <c r="H67" s="90"/>
      <c r="I67" s="334"/>
      <c r="J67" s="99"/>
      <c r="K67" s="91"/>
      <c r="L67" s="93"/>
      <c r="M67" s="100"/>
      <c r="N67" s="94"/>
      <c r="O67" s="337"/>
      <c r="P67" s="338"/>
      <c r="Q67" s="339"/>
      <c r="R67" s="294"/>
      <c r="S67" s="294"/>
      <c r="T67" s="339"/>
      <c r="U67" s="112"/>
      <c r="V67" s="410" t="s">
        <v>79</v>
      </c>
      <c r="W67" s="410">
        <v>47</v>
      </c>
      <c r="X67" s="411">
        <v>69.040000000000006</v>
      </c>
      <c r="Y67" s="338">
        <f t="shared" si="12"/>
        <v>3244.88</v>
      </c>
      <c r="Z67" s="18"/>
      <c r="AA67" s="346">
        <v>1</v>
      </c>
      <c r="AB67" s="347">
        <f t="shared" si="13"/>
        <v>3244.88</v>
      </c>
      <c r="AC67" s="348">
        <v>1</v>
      </c>
      <c r="AD67" s="349">
        <f t="shared" si="14"/>
        <v>3244.88</v>
      </c>
      <c r="AE67" s="350">
        <f t="shared" si="15"/>
        <v>0</v>
      </c>
    </row>
    <row r="68" spans="1:33" ht="30" x14ac:dyDescent="0.25">
      <c r="A68" s="21"/>
      <c r="B68" s="356" t="s">
        <v>49</v>
      </c>
      <c r="C68" s="361" t="s">
        <v>72</v>
      </c>
      <c r="D68" s="401" t="s">
        <v>25</v>
      </c>
      <c r="E68" s="405" t="s">
        <v>693</v>
      </c>
      <c r="F68" s="334"/>
      <c r="G68" s="334"/>
      <c r="H68" s="90"/>
      <c r="I68" s="334"/>
      <c r="J68" s="99"/>
      <c r="K68" s="91"/>
      <c r="L68" s="93"/>
      <c r="M68" s="100"/>
      <c r="N68" s="94"/>
      <c r="O68" s="337"/>
      <c r="P68" s="338"/>
      <c r="Q68" s="339"/>
      <c r="R68" s="294"/>
      <c r="S68" s="294"/>
      <c r="T68" s="339"/>
      <c r="U68" s="112"/>
      <c r="V68" s="410" t="s">
        <v>75</v>
      </c>
      <c r="W68" s="410">
        <v>34</v>
      </c>
      <c r="X68" s="411">
        <v>11.016</v>
      </c>
      <c r="Y68" s="338">
        <f t="shared" si="12"/>
        <v>374.54399999999998</v>
      </c>
      <c r="Z68" s="18"/>
      <c r="AA68" s="346">
        <v>1</v>
      </c>
      <c r="AB68" s="347">
        <f t="shared" si="13"/>
        <v>374.54399999999998</v>
      </c>
      <c r="AC68" s="348">
        <v>1</v>
      </c>
      <c r="AD68" s="349">
        <f t="shared" si="14"/>
        <v>374.54399999999998</v>
      </c>
      <c r="AE68" s="350">
        <f t="shared" si="15"/>
        <v>0</v>
      </c>
    </row>
    <row r="69" spans="1:33" ht="60" x14ac:dyDescent="0.25">
      <c r="A69" s="21"/>
      <c r="B69" s="356" t="s">
        <v>49</v>
      </c>
      <c r="C69" s="361" t="s">
        <v>72</v>
      </c>
      <c r="D69" s="401" t="s">
        <v>25</v>
      </c>
      <c r="E69" s="405" t="s">
        <v>694</v>
      </c>
      <c r="F69" s="334"/>
      <c r="G69" s="334"/>
      <c r="H69" s="90"/>
      <c r="I69" s="334"/>
      <c r="J69" s="99"/>
      <c r="K69" s="91"/>
      <c r="L69" s="93"/>
      <c r="M69" s="100"/>
      <c r="N69" s="94"/>
      <c r="O69" s="337"/>
      <c r="P69" s="338"/>
      <c r="Q69" s="339"/>
      <c r="R69" s="294"/>
      <c r="S69" s="294"/>
      <c r="T69" s="339"/>
      <c r="U69" s="112"/>
      <c r="V69" s="410" t="s">
        <v>104</v>
      </c>
      <c r="W69" s="410">
        <v>13</v>
      </c>
      <c r="X69" s="411">
        <v>11.327999999999999</v>
      </c>
      <c r="Y69" s="338">
        <f t="shared" si="12"/>
        <v>147.26399999999998</v>
      </c>
      <c r="Z69" s="18"/>
      <c r="AA69" s="346">
        <v>1</v>
      </c>
      <c r="AB69" s="347">
        <f t="shared" si="13"/>
        <v>147.26399999999998</v>
      </c>
      <c r="AC69" s="348">
        <v>1</v>
      </c>
      <c r="AD69" s="349">
        <f t="shared" si="14"/>
        <v>147.26399999999998</v>
      </c>
      <c r="AE69" s="350">
        <f t="shared" si="15"/>
        <v>0</v>
      </c>
    </row>
    <row r="70" spans="1:33" ht="60" x14ac:dyDescent="0.25">
      <c r="A70" s="21"/>
      <c r="B70" s="356" t="s">
        <v>49</v>
      </c>
      <c r="C70" s="361" t="s">
        <v>72</v>
      </c>
      <c r="D70" s="401" t="s">
        <v>25</v>
      </c>
      <c r="E70" s="405" t="s">
        <v>695</v>
      </c>
      <c r="F70" s="334"/>
      <c r="G70" s="334"/>
      <c r="H70" s="90"/>
      <c r="I70" s="334"/>
      <c r="J70" s="99"/>
      <c r="K70" s="91"/>
      <c r="L70" s="93"/>
      <c r="M70" s="100"/>
      <c r="N70" s="94"/>
      <c r="O70" s="337"/>
      <c r="P70" s="338"/>
      <c r="Q70" s="339"/>
      <c r="R70" s="294"/>
      <c r="S70" s="294"/>
      <c r="T70" s="339"/>
      <c r="U70" s="112"/>
      <c r="V70" s="410" t="s">
        <v>104</v>
      </c>
      <c r="W70" s="410">
        <v>15</v>
      </c>
      <c r="X70" s="411">
        <v>21.847999999999999</v>
      </c>
      <c r="Y70" s="338">
        <f t="shared" si="12"/>
        <v>327.71999999999997</v>
      </c>
      <c r="Z70" s="18"/>
      <c r="AA70" s="346">
        <v>1</v>
      </c>
      <c r="AB70" s="347">
        <f t="shared" si="13"/>
        <v>327.71999999999997</v>
      </c>
      <c r="AC70" s="348">
        <v>1</v>
      </c>
      <c r="AD70" s="349">
        <f t="shared" si="14"/>
        <v>327.71999999999997</v>
      </c>
      <c r="AE70" s="350">
        <f t="shared" si="15"/>
        <v>0</v>
      </c>
    </row>
    <row r="71" spans="1:33" ht="75" x14ac:dyDescent="0.25">
      <c r="A71" s="21"/>
      <c r="B71" s="356" t="s">
        <v>49</v>
      </c>
      <c r="C71" s="361" t="s">
        <v>72</v>
      </c>
      <c r="D71" s="401" t="s">
        <v>25</v>
      </c>
      <c r="E71" s="405" t="s">
        <v>696</v>
      </c>
      <c r="F71" s="334"/>
      <c r="G71" s="334"/>
      <c r="H71" s="90"/>
      <c r="I71" s="334"/>
      <c r="J71" s="99"/>
      <c r="K71" s="91"/>
      <c r="L71" s="93"/>
      <c r="M71" s="100"/>
      <c r="N71" s="94"/>
      <c r="O71" s="337"/>
      <c r="P71" s="338"/>
      <c r="Q71" s="339"/>
      <c r="R71" s="294"/>
      <c r="S71" s="294"/>
      <c r="T71" s="339"/>
      <c r="U71" s="112"/>
      <c r="V71" s="410" t="s">
        <v>139</v>
      </c>
      <c r="W71" s="410">
        <v>1</v>
      </c>
      <c r="X71" s="411">
        <v>130.12800000000001</v>
      </c>
      <c r="Y71" s="338">
        <f t="shared" si="12"/>
        <v>130.12800000000001</v>
      </c>
      <c r="Z71" s="18"/>
      <c r="AA71" s="346">
        <v>1</v>
      </c>
      <c r="AB71" s="347">
        <f t="shared" si="13"/>
        <v>130.12800000000001</v>
      </c>
      <c r="AC71" s="348">
        <v>0</v>
      </c>
      <c r="AD71" s="349">
        <f t="shared" si="14"/>
        <v>0</v>
      </c>
      <c r="AE71" s="350">
        <f t="shared" si="15"/>
        <v>130.12800000000001</v>
      </c>
    </row>
    <row r="72" spans="1:33" ht="45" x14ac:dyDescent="0.25">
      <c r="A72" s="21"/>
      <c r="B72" s="356" t="s">
        <v>49</v>
      </c>
      <c r="C72" s="361" t="s">
        <v>72</v>
      </c>
      <c r="D72" s="401" t="s">
        <v>25</v>
      </c>
      <c r="E72" s="405" t="s">
        <v>728</v>
      </c>
      <c r="F72" s="334"/>
      <c r="G72" s="334"/>
      <c r="H72" s="90"/>
      <c r="I72" s="334"/>
      <c r="J72" s="99"/>
      <c r="K72" s="91"/>
      <c r="L72" s="93"/>
      <c r="M72" s="100"/>
      <c r="N72" s="94"/>
      <c r="O72" s="337"/>
      <c r="P72" s="338"/>
      <c r="Q72" s="339"/>
      <c r="R72" s="294"/>
      <c r="S72" s="294"/>
      <c r="T72" s="339"/>
      <c r="U72" s="112"/>
      <c r="V72" s="410" t="s">
        <v>104</v>
      </c>
      <c r="W72" s="410">
        <v>6</v>
      </c>
      <c r="X72" s="411">
        <v>110.70400000000001</v>
      </c>
      <c r="Y72" s="338">
        <f t="shared" si="12"/>
        <v>664.22400000000005</v>
      </c>
      <c r="Z72" s="18"/>
      <c r="AA72" s="346">
        <v>1</v>
      </c>
      <c r="AB72" s="347">
        <f t="shared" si="13"/>
        <v>664.22400000000005</v>
      </c>
      <c r="AC72" s="348">
        <v>0</v>
      </c>
      <c r="AD72" s="349">
        <f t="shared" si="14"/>
        <v>0</v>
      </c>
      <c r="AE72" s="350">
        <f t="shared" si="15"/>
        <v>664.22400000000005</v>
      </c>
      <c r="AF72" s="666" t="s">
        <v>837</v>
      </c>
    </row>
    <row r="73" spans="1:33" x14ac:dyDescent="0.25">
      <c r="A73" s="21"/>
      <c r="B73" s="356" t="s">
        <v>49</v>
      </c>
      <c r="C73" s="361" t="s">
        <v>72</v>
      </c>
      <c r="D73" s="401" t="s">
        <v>25</v>
      </c>
      <c r="E73" s="405" t="s">
        <v>729</v>
      </c>
      <c r="F73" s="334"/>
      <c r="G73" s="334"/>
      <c r="H73" s="90"/>
      <c r="I73" s="334"/>
      <c r="J73" s="99"/>
      <c r="K73" s="91"/>
      <c r="L73" s="93"/>
      <c r="M73" s="100"/>
      <c r="N73" s="94"/>
      <c r="O73" s="337"/>
      <c r="P73" s="338"/>
      <c r="Q73" s="339"/>
      <c r="R73" s="294"/>
      <c r="S73" s="294"/>
      <c r="T73" s="339"/>
      <c r="U73" s="112"/>
      <c r="V73" s="410" t="s">
        <v>104</v>
      </c>
      <c r="W73" s="410">
        <v>6</v>
      </c>
      <c r="X73" s="411">
        <v>15.912000000000001</v>
      </c>
      <c r="Y73" s="338">
        <f t="shared" si="12"/>
        <v>95.472000000000008</v>
      </c>
      <c r="Z73" s="18"/>
      <c r="AA73" s="346">
        <v>1</v>
      </c>
      <c r="AB73" s="347">
        <f t="shared" si="13"/>
        <v>95.472000000000008</v>
      </c>
      <c r="AC73" s="348">
        <v>0</v>
      </c>
      <c r="AD73" s="349">
        <f t="shared" si="14"/>
        <v>0</v>
      </c>
      <c r="AE73" s="350">
        <f t="shared" si="15"/>
        <v>95.472000000000008</v>
      </c>
      <c r="AF73" s="668" t="s">
        <v>838</v>
      </c>
    </row>
    <row r="74" spans="1:33" ht="30" x14ac:dyDescent="0.25">
      <c r="A74" s="21"/>
      <c r="B74" s="356" t="s">
        <v>49</v>
      </c>
      <c r="C74" s="361" t="s">
        <v>72</v>
      </c>
      <c r="D74" s="401" t="s">
        <v>25</v>
      </c>
      <c r="E74" s="405" t="s">
        <v>730</v>
      </c>
      <c r="F74" s="334"/>
      <c r="G74" s="334"/>
      <c r="H74" s="90"/>
      <c r="I74" s="334"/>
      <c r="J74" s="99"/>
      <c r="K74" s="91"/>
      <c r="L74" s="93"/>
      <c r="M74" s="100"/>
      <c r="N74" s="94"/>
      <c r="O74" s="337"/>
      <c r="P74" s="338"/>
      <c r="Q74" s="339"/>
      <c r="R74" s="294"/>
      <c r="S74" s="294"/>
      <c r="T74" s="339"/>
      <c r="U74" s="112"/>
      <c r="V74" s="410" t="s">
        <v>104</v>
      </c>
      <c r="W74" s="410">
        <v>4</v>
      </c>
      <c r="X74" s="411">
        <v>165</v>
      </c>
      <c r="Y74" s="338">
        <f t="shared" si="12"/>
        <v>660</v>
      </c>
      <c r="Z74" s="18"/>
      <c r="AA74" s="346">
        <v>1</v>
      </c>
      <c r="AB74" s="347">
        <f t="shared" si="13"/>
        <v>660</v>
      </c>
      <c r="AC74" s="348">
        <v>0</v>
      </c>
      <c r="AD74" s="349">
        <f t="shared" si="14"/>
        <v>0</v>
      </c>
      <c r="AE74" s="350">
        <f t="shared" si="15"/>
        <v>660</v>
      </c>
      <c r="AF74" s="666" t="s">
        <v>837</v>
      </c>
      <c r="AG74" s="666"/>
    </row>
    <row r="75" spans="1:33" ht="45" x14ac:dyDescent="0.25">
      <c r="A75" s="21"/>
      <c r="B75" s="356" t="s">
        <v>49</v>
      </c>
      <c r="C75" s="361" t="s">
        <v>72</v>
      </c>
      <c r="D75" s="401" t="s">
        <v>25</v>
      </c>
      <c r="E75" s="405" t="s">
        <v>731</v>
      </c>
      <c r="F75" s="334"/>
      <c r="G75" s="334"/>
      <c r="H75" s="90"/>
      <c r="I75" s="334"/>
      <c r="J75" s="99"/>
      <c r="K75" s="91"/>
      <c r="L75" s="93"/>
      <c r="M75" s="100"/>
      <c r="N75" s="94"/>
      <c r="O75" s="337"/>
      <c r="P75" s="338"/>
      <c r="Q75" s="339"/>
      <c r="R75" s="294"/>
      <c r="S75" s="294"/>
      <c r="T75" s="339"/>
      <c r="U75" s="112"/>
      <c r="V75" s="410" t="s">
        <v>104</v>
      </c>
      <c r="W75" s="410">
        <v>6</v>
      </c>
      <c r="X75" s="411">
        <v>46.472000000000008</v>
      </c>
      <c r="Y75" s="338">
        <f t="shared" si="12"/>
        <v>278.83200000000005</v>
      </c>
      <c r="Z75" s="18"/>
      <c r="AA75" s="346">
        <v>1</v>
      </c>
      <c r="AB75" s="347">
        <f t="shared" si="13"/>
        <v>278.83200000000005</v>
      </c>
      <c r="AC75" s="348">
        <v>0</v>
      </c>
      <c r="AD75" s="349">
        <f t="shared" si="14"/>
        <v>0</v>
      </c>
      <c r="AE75" s="350">
        <f t="shared" si="15"/>
        <v>278.83200000000005</v>
      </c>
      <c r="AF75" s="666" t="s">
        <v>837</v>
      </c>
      <c r="AG75" s="666"/>
    </row>
    <row r="76" spans="1:33" ht="90" x14ac:dyDescent="0.25">
      <c r="A76" s="21"/>
      <c r="B76" s="356" t="s">
        <v>49</v>
      </c>
      <c r="C76" s="361" t="s">
        <v>72</v>
      </c>
      <c r="D76" s="401" t="s">
        <v>25</v>
      </c>
      <c r="E76" s="405" t="s">
        <v>732</v>
      </c>
      <c r="F76" s="334"/>
      <c r="G76" s="334"/>
      <c r="H76" s="90"/>
      <c r="I76" s="334"/>
      <c r="J76" s="99"/>
      <c r="K76" s="91"/>
      <c r="L76" s="93"/>
      <c r="M76" s="100"/>
      <c r="N76" s="94"/>
      <c r="O76" s="337"/>
      <c r="P76" s="338"/>
      <c r="Q76" s="339"/>
      <c r="R76" s="294"/>
      <c r="S76" s="294"/>
      <c r="T76" s="339"/>
      <c r="U76" s="112"/>
      <c r="V76" s="410" t="s">
        <v>79</v>
      </c>
      <c r="W76" s="410">
        <v>6</v>
      </c>
      <c r="X76" s="411">
        <v>55.967999999999996</v>
      </c>
      <c r="Y76" s="338">
        <f t="shared" si="12"/>
        <v>335.80799999999999</v>
      </c>
      <c r="Z76" s="18"/>
      <c r="AA76" s="346">
        <v>1</v>
      </c>
      <c r="AB76" s="347">
        <f t="shared" si="13"/>
        <v>335.80799999999999</v>
      </c>
      <c r="AC76" s="348">
        <v>1</v>
      </c>
      <c r="AD76" s="349">
        <f t="shared" si="14"/>
        <v>335.80799999999999</v>
      </c>
      <c r="AE76" s="350">
        <f t="shared" si="15"/>
        <v>0</v>
      </c>
    </row>
    <row r="77" spans="1:33" ht="60" x14ac:dyDescent="0.25">
      <c r="A77" s="21"/>
      <c r="B77" s="356" t="s">
        <v>49</v>
      </c>
      <c r="C77" s="361" t="s">
        <v>72</v>
      </c>
      <c r="D77" s="401" t="s">
        <v>25</v>
      </c>
      <c r="E77" s="405" t="s">
        <v>694</v>
      </c>
      <c r="F77" s="334"/>
      <c r="G77" s="334"/>
      <c r="H77" s="90"/>
      <c r="I77" s="334"/>
      <c r="J77" s="99"/>
      <c r="K77" s="91"/>
      <c r="L77" s="93"/>
      <c r="M77" s="100"/>
      <c r="N77" s="94"/>
      <c r="O77" s="337"/>
      <c r="P77" s="338"/>
      <c r="Q77" s="339"/>
      <c r="R77" s="294"/>
      <c r="S77" s="294"/>
      <c r="T77" s="339"/>
      <c r="U77" s="112"/>
      <c r="V77" s="410" t="s">
        <v>104</v>
      </c>
      <c r="W77" s="410">
        <v>8</v>
      </c>
      <c r="X77" s="411">
        <v>15.103999999999999</v>
      </c>
      <c r="Y77" s="338">
        <f t="shared" si="12"/>
        <v>120.83199999999999</v>
      </c>
      <c r="Z77" s="18"/>
      <c r="AA77" s="346">
        <v>1</v>
      </c>
      <c r="AB77" s="347">
        <f t="shared" si="13"/>
        <v>120.83199999999999</v>
      </c>
      <c r="AC77" s="348">
        <v>0</v>
      </c>
      <c r="AD77" s="349">
        <f t="shared" si="14"/>
        <v>0</v>
      </c>
      <c r="AE77" s="350">
        <f t="shared" si="15"/>
        <v>120.83199999999999</v>
      </c>
      <c r="AF77" s="677" t="s">
        <v>839</v>
      </c>
    </row>
    <row r="78" spans="1:33" ht="75" x14ac:dyDescent="0.25">
      <c r="A78" s="21"/>
      <c r="B78" s="356" t="s">
        <v>49</v>
      </c>
      <c r="C78" s="361" t="s">
        <v>72</v>
      </c>
      <c r="D78" s="401" t="s">
        <v>25</v>
      </c>
      <c r="E78" s="405" t="s">
        <v>733</v>
      </c>
      <c r="F78" s="334"/>
      <c r="G78" s="334"/>
      <c r="H78" s="90"/>
      <c r="I78" s="334"/>
      <c r="J78" s="99"/>
      <c r="K78" s="91"/>
      <c r="L78" s="93"/>
      <c r="M78" s="100"/>
      <c r="N78" s="94"/>
      <c r="O78" s="337"/>
      <c r="P78" s="338"/>
      <c r="Q78" s="339"/>
      <c r="R78" s="294"/>
      <c r="S78" s="294"/>
      <c r="T78" s="339"/>
      <c r="U78" s="112"/>
      <c r="V78" s="410" t="s">
        <v>139</v>
      </c>
      <c r="W78" s="410">
        <v>1</v>
      </c>
      <c r="X78" s="411">
        <v>71.960000000000008</v>
      </c>
      <c r="Y78" s="338">
        <f t="shared" si="12"/>
        <v>71.960000000000008</v>
      </c>
      <c r="Z78" s="18"/>
      <c r="AA78" s="346">
        <v>1</v>
      </c>
      <c r="AB78" s="347">
        <f t="shared" si="13"/>
        <v>71.960000000000008</v>
      </c>
      <c r="AC78" s="348">
        <v>1</v>
      </c>
      <c r="AD78" s="349">
        <f t="shared" si="14"/>
        <v>71.960000000000008</v>
      </c>
      <c r="AE78" s="350">
        <f t="shared" si="15"/>
        <v>0</v>
      </c>
    </row>
    <row r="79" spans="1:33" x14ac:dyDescent="0.25">
      <c r="A79" s="21"/>
      <c r="B79" s="356" t="s">
        <v>49</v>
      </c>
      <c r="C79" s="416" t="s">
        <v>341</v>
      </c>
      <c r="D79" s="401" t="s">
        <v>25</v>
      </c>
      <c r="E79" s="405" t="s">
        <v>734</v>
      </c>
      <c r="F79" s="334"/>
      <c r="G79" s="334"/>
      <c r="H79" s="90"/>
      <c r="I79" s="334"/>
      <c r="J79" s="99"/>
      <c r="K79" s="91"/>
      <c r="L79" s="93"/>
      <c r="M79" s="100"/>
      <c r="N79" s="94"/>
      <c r="O79" s="337"/>
      <c r="P79" s="338"/>
      <c r="Q79" s="339"/>
      <c r="R79" s="294"/>
      <c r="S79" s="294"/>
      <c r="T79" s="339"/>
      <c r="U79" s="112"/>
      <c r="V79" s="410" t="s">
        <v>311</v>
      </c>
      <c r="W79" s="410">
        <v>1</v>
      </c>
      <c r="X79" s="411">
        <v>500</v>
      </c>
      <c r="Y79" s="338">
        <f t="shared" si="12"/>
        <v>500</v>
      </c>
      <c r="Z79" s="18"/>
      <c r="AA79" s="346">
        <v>0</v>
      </c>
      <c r="AB79" s="347">
        <f t="shared" si="13"/>
        <v>0</v>
      </c>
      <c r="AC79" s="348">
        <v>0</v>
      </c>
      <c r="AD79" s="349">
        <f t="shared" si="14"/>
        <v>0</v>
      </c>
      <c r="AE79" s="350">
        <f t="shared" si="15"/>
        <v>0</v>
      </c>
    </row>
    <row r="80" spans="1:33" x14ac:dyDescent="0.25">
      <c r="A80" s="21"/>
      <c r="B80" s="356" t="s">
        <v>49</v>
      </c>
      <c r="C80" s="416" t="s">
        <v>341</v>
      </c>
      <c r="D80" s="401" t="s">
        <v>25</v>
      </c>
      <c r="E80" s="405" t="s">
        <v>705</v>
      </c>
      <c r="F80" s="334"/>
      <c r="G80" s="334"/>
      <c r="H80" s="90"/>
      <c r="I80" s="334"/>
      <c r="J80" s="99"/>
      <c r="K80" s="91"/>
      <c r="L80" s="93"/>
      <c r="M80" s="100"/>
      <c r="N80" s="94"/>
      <c r="O80" s="337"/>
      <c r="P80" s="338"/>
      <c r="Q80" s="339"/>
      <c r="R80" s="294"/>
      <c r="S80" s="294"/>
      <c r="T80" s="339"/>
      <c r="U80" s="112"/>
      <c r="V80" s="410" t="s">
        <v>311</v>
      </c>
      <c r="W80" s="410">
        <v>1</v>
      </c>
      <c r="X80" s="411">
        <v>1500</v>
      </c>
      <c r="Y80" s="338">
        <f t="shared" si="12"/>
        <v>1500</v>
      </c>
      <c r="Z80" s="18"/>
      <c r="AA80" s="346">
        <v>0</v>
      </c>
      <c r="AB80" s="347">
        <f t="shared" si="13"/>
        <v>0</v>
      </c>
      <c r="AC80" s="348">
        <v>0</v>
      </c>
      <c r="AD80" s="349">
        <f t="shared" si="14"/>
        <v>0</v>
      </c>
      <c r="AE80" s="350">
        <f t="shared" si="15"/>
        <v>0</v>
      </c>
    </row>
    <row r="81" spans="1:31" x14ac:dyDescent="0.25">
      <c r="A81" s="21"/>
      <c r="B81" s="356" t="s">
        <v>49</v>
      </c>
      <c r="C81" s="89" t="s">
        <v>341</v>
      </c>
      <c r="D81" s="401" t="s">
        <v>25</v>
      </c>
      <c r="E81" s="406" t="s">
        <v>706</v>
      </c>
      <c r="F81" s="334"/>
      <c r="G81" s="334"/>
      <c r="H81" s="90"/>
      <c r="I81" s="334"/>
      <c r="J81" s="99"/>
      <c r="K81" s="91"/>
      <c r="L81" s="93"/>
      <c r="M81" s="100"/>
      <c r="N81" s="94"/>
      <c r="O81" s="337"/>
      <c r="P81" s="338"/>
      <c r="Q81" s="339"/>
      <c r="R81" s="294"/>
      <c r="S81" s="294"/>
      <c r="T81" s="339"/>
      <c r="U81" s="112"/>
      <c r="V81" s="414" t="s">
        <v>311</v>
      </c>
      <c r="W81" s="412">
        <v>1</v>
      </c>
      <c r="X81" s="413">
        <v>500</v>
      </c>
      <c r="Y81" s="338">
        <f t="shared" si="12"/>
        <v>500</v>
      </c>
      <c r="Z81" s="18"/>
      <c r="AA81" s="346">
        <v>0</v>
      </c>
      <c r="AB81" s="347">
        <f t="shared" si="13"/>
        <v>0</v>
      </c>
      <c r="AC81" s="348">
        <v>0</v>
      </c>
      <c r="AD81" s="349">
        <f t="shared" si="14"/>
        <v>0</v>
      </c>
      <c r="AE81" s="350">
        <f t="shared" si="15"/>
        <v>0</v>
      </c>
    </row>
    <row r="82" spans="1:31" x14ac:dyDescent="0.25">
      <c r="A82" s="21"/>
      <c r="B82" s="356" t="s">
        <v>49</v>
      </c>
      <c r="C82" s="400" t="s">
        <v>341</v>
      </c>
      <c r="D82" s="401" t="s">
        <v>25</v>
      </c>
      <c r="E82" s="406" t="s">
        <v>707</v>
      </c>
      <c r="F82" s="334"/>
      <c r="G82" s="334"/>
      <c r="H82" s="90"/>
      <c r="I82" s="334"/>
      <c r="J82" s="99"/>
      <c r="K82" s="91"/>
      <c r="L82" s="93"/>
      <c r="M82" s="100"/>
      <c r="N82" s="94"/>
      <c r="O82" s="337"/>
      <c r="P82" s="338"/>
      <c r="Q82" s="339"/>
      <c r="R82" s="294"/>
      <c r="S82" s="294"/>
      <c r="T82" s="339"/>
      <c r="U82" s="112"/>
      <c r="V82" s="414" t="s">
        <v>57</v>
      </c>
      <c r="W82" s="383">
        <v>2</v>
      </c>
      <c r="X82" s="408">
        <v>1250</v>
      </c>
      <c r="Y82" s="338">
        <f t="shared" si="12"/>
        <v>2500</v>
      </c>
      <c r="Z82" s="18"/>
      <c r="AA82" s="346">
        <v>0</v>
      </c>
      <c r="AB82" s="347">
        <f t="shared" si="13"/>
        <v>0</v>
      </c>
      <c r="AC82" s="348">
        <v>0</v>
      </c>
      <c r="AD82" s="349">
        <f t="shared" si="14"/>
        <v>0</v>
      </c>
      <c r="AE82" s="350">
        <f t="shared" si="15"/>
        <v>0</v>
      </c>
    </row>
    <row r="83" spans="1:31" ht="15.75" x14ac:dyDescent="0.25">
      <c r="A83" s="21"/>
      <c r="B83" s="86"/>
      <c r="C83" s="89"/>
      <c r="D83" s="88"/>
      <c r="E83" s="101"/>
      <c r="F83" s="334"/>
      <c r="G83" s="334"/>
      <c r="H83" s="90"/>
      <c r="I83" s="334"/>
      <c r="J83" s="99"/>
      <c r="K83" s="91"/>
      <c r="L83" s="93"/>
      <c r="M83" s="100"/>
      <c r="N83" s="94"/>
      <c r="O83" s="337"/>
      <c r="P83" s="338"/>
      <c r="Q83" s="339"/>
      <c r="R83" s="294"/>
      <c r="S83" s="294"/>
      <c r="T83" s="339"/>
      <c r="U83" s="112"/>
      <c r="V83" s="91"/>
      <c r="W83" s="93"/>
      <c r="X83" s="100"/>
      <c r="Y83" s="338"/>
      <c r="Z83" s="18"/>
      <c r="AA83" s="346"/>
      <c r="AB83" s="347"/>
      <c r="AC83" s="348"/>
      <c r="AD83" s="349"/>
      <c r="AE83" s="350"/>
    </row>
    <row r="84" spans="1:31" ht="15.75" thickBot="1" x14ac:dyDescent="0.3">
      <c r="A84" s="21"/>
      <c r="B84" s="381"/>
      <c r="C84" s="385"/>
      <c r="D84" s="386"/>
      <c r="E84" s="387"/>
      <c r="F84" s="388"/>
      <c r="G84" s="388"/>
      <c r="H84" s="389"/>
      <c r="I84" s="388"/>
      <c r="J84" s="390"/>
      <c r="K84" s="388"/>
      <c r="L84" s="391"/>
      <c r="M84" s="390"/>
      <c r="N84" s="392"/>
      <c r="O84" s="18"/>
      <c r="P84" s="16"/>
      <c r="Q84" s="18"/>
      <c r="R84" s="18"/>
      <c r="S84" s="18"/>
      <c r="T84" s="18"/>
    </row>
    <row r="85" spans="1:31" ht="15.75" thickBot="1" x14ac:dyDescent="0.3">
      <c r="S85" s="68" t="s">
        <v>5</v>
      </c>
      <c r="T85" s="69">
        <f>SUM(T11:T83)</f>
        <v>15466.562183000002</v>
      </c>
      <c r="U85" s="65"/>
      <c r="V85" s="21"/>
      <c r="W85" s="28"/>
      <c r="X85" s="68" t="s">
        <v>5</v>
      </c>
      <c r="Y85" s="69">
        <f>SUM(Y11:Y83)</f>
        <v>35524.695732399996</v>
      </c>
      <c r="Z85" s="18"/>
      <c r="AA85" s="76"/>
      <c r="AB85" s="116">
        <f>SUM(AB11:AB83)</f>
        <v>26136.412867399999</v>
      </c>
      <c r="AC85" s="76"/>
      <c r="AD85" s="117">
        <f>SUM(AD11:AD83)</f>
        <v>19584.379862000002</v>
      </c>
      <c r="AE85" s="131">
        <f>SUM(AE11:AE83)</f>
        <v>6552.0330054000005</v>
      </c>
    </row>
    <row r="87" spans="1:31" x14ac:dyDescent="0.25">
      <c r="C87" t="s">
        <v>372</v>
      </c>
      <c r="D87" s="162"/>
      <c r="T87" s="314">
        <f t="shared" ref="T87:T92" si="16">SUMIF($C$10:$C$83,$C87,T$10:T$83)</f>
        <v>399.99552</v>
      </c>
      <c r="U87" s="65"/>
      <c r="Y87" s="314">
        <f t="shared" ref="Y87:Y92" si="17">SUMIF($C$10:$C$83,$C87,Y$10:Y$83)</f>
        <v>399.99552</v>
      </c>
      <c r="AA87" s="317">
        <f>AB87/Y87</f>
        <v>1</v>
      </c>
      <c r="AB87" s="314">
        <f t="shared" ref="AB87:AE92" si="18">SUMIF($C$10:$C$83,$C87,AB$10:AB$83)</f>
        <v>399.99552</v>
      </c>
      <c r="AC87" s="317">
        <f>AD87/Y87</f>
        <v>1</v>
      </c>
      <c r="AD87" s="314">
        <f t="shared" si="18"/>
        <v>399.99552</v>
      </c>
      <c r="AE87" s="314">
        <f t="shared" si="18"/>
        <v>0</v>
      </c>
    </row>
    <row r="88" spans="1:31" x14ac:dyDescent="0.25">
      <c r="C88" t="s">
        <v>308</v>
      </c>
      <c r="D88" s="162"/>
      <c r="T88" s="314">
        <f t="shared" si="16"/>
        <v>222.29999999999998</v>
      </c>
      <c r="U88" s="65"/>
      <c r="Y88" s="314">
        <f t="shared" si="17"/>
        <v>222.29999999999998</v>
      </c>
      <c r="AA88" s="317">
        <f t="shared" ref="AA88:AA96" si="19">AB88/Y88</f>
        <v>1</v>
      </c>
      <c r="AB88" s="314">
        <f t="shared" si="18"/>
        <v>222.29999999999998</v>
      </c>
      <c r="AC88" s="317">
        <f t="shared" ref="AC88:AC96" si="20">AD88/Y88</f>
        <v>1</v>
      </c>
      <c r="AD88" s="314">
        <f t="shared" si="18"/>
        <v>222.29999999999998</v>
      </c>
      <c r="AE88" s="314">
        <f t="shared" si="18"/>
        <v>0</v>
      </c>
    </row>
    <row r="89" spans="1:31" x14ac:dyDescent="0.25">
      <c r="C89" t="s">
        <v>285</v>
      </c>
      <c r="D89" s="162"/>
      <c r="T89" s="314">
        <f t="shared" si="16"/>
        <v>0</v>
      </c>
      <c r="U89" s="65"/>
      <c r="Y89" s="314">
        <f t="shared" si="17"/>
        <v>0</v>
      </c>
      <c r="AA89" s="317" t="e">
        <f t="shared" si="19"/>
        <v>#DIV/0!</v>
      </c>
      <c r="AB89" s="314">
        <f t="shared" si="18"/>
        <v>0</v>
      </c>
      <c r="AC89" s="317" t="e">
        <f t="shared" si="20"/>
        <v>#DIV/0!</v>
      </c>
      <c r="AD89" s="314">
        <f t="shared" si="18"/>
        <v>0</v>
      </c>
      <c r="AE89" s="314">
        <f t="shared" si="18"/>
        <v>0</v>
      </c>
    </row>
    <row r="90" spans="1:31" x14ac:dyDescent="0.25">
      <c r="C90" t="s">
        <v>189</v>
      </c>
      <c r="D90" s="162"/>
      <c r="T90" s="314">
        <f t="shared" si="16"/>
        <v>1254.3729999999998</v>
      </c>
      <c r="U90" s="65"/>
      <c r="Y90" s="314">
        <f t="shared" si="17"/>
        <v>1873.1895</v>
      </c>
      <c r="AA90" s="317">
        <f t="shared" si="19"/>
        <v>1</v>
      </c>
      <c r="AB90" s="314">
        <f t="shared" si="18"/>
        <v>1873.1895</v>
      </c>
      <c r="AC90" s="317">
        <f t="shared" si="20"/>
        <v>1</v>
      </c>
      <c r="AD90" s="314">
        <f t="shared" si="18"/>
        <v>1873.1895</v>
      </c>
      <c r="AE90" s="314">
        <f t="shared" si="18"/>
        <v>0</v>
      </c>
    </row>
    <row r="91" spans="1:31" x14ac:dyDescent="0.25">
      <c r="C91" t="s">
        <v>72</v>
      </c>
      <c r="D91" s="162"/>
      <c r="T91" s="314">
        <f t="shared" si="16"/>
        <v>4593.8035460000001</v>
      </c>
      <c r="U91" s="65"/>
      <c r="Y91" s="314">
        <f t="shared" si="17"/>
        <v>7451.6640000000007</v>
      </c>
      <c r="AA91" s="317">
        <f t="shared" si="19"/>
        <v>0.86580178601719027</v>
      </c>
      <c r="AB91" s="314">
        <f t="shared" si="18"/>
        <v>6451.6640000000007</v>
      </c>
      <c r="AC91" s="317">
        <f t="shared" si="20"/>
        <v>0.60418397823627046</v>
      </c>
      <c r="AD91" s="314">
        <f t="shared" si="18"/>
        <v>4502.1760000000004</v>
      </c>
      <c r="AE91" s="314">
        <f t="shared" si="18"/>
        <v>1949.4880000000003</v>
      </c>
    </row>
    <row r="92" spans="1:31" x14ac:dyDescent="0.25">
      <c r="C92" t="s">
        <v>164</v>
      </c>
      <c r="D92" s="162"/>
      <c r="T92" s="314">
        <f t="shared" si="16"/>
        <v>766.51979199999994</v>
      </c>
      <c r="U92" s="65"/>
      <c r="Y92" s="314">
        <f t="shared" si="17"/>
        <v>3149.9143819999999</v>
      </c>
      <c r="AA92" s="317">
        <f t="shared" si="19"/>
        <v>0.96825310536329368</v>
      </c>
      <c r="AB92" s="314">
        <f t="shared" si="18"/>
        <v>3049.9143819999999</v>
      </c>
      <c r="AC92" s="317">
        <f t="shared" si="20"/>
        <v>0.85396428467115082</v>
      </c>
      <c r="AD92" s="314">
        <f t="shared" si="18"/>
        <v>2689.9143819999999</v>
      </c>
      <c r="AE92" s="314">
        <f t="shared" si="18"/>
        <v>360</v>
      </c>
    </row>
    <row r="93" spans="1:31" x14ac:dyDescent="0.25">
      <c r="C93" t="s">
        <v>24</v>
      </c>
      <c r="D93" s="162"/>
      <c r="T93" s="314">
        <f>SUMIF($C$10:$C$83,$C93,T$10:T$83)</f>
        <v>4858.893</v>
      </c>
      <c r="U93" s="65"/>
      <c r="Y93" s="314">
        <f>SUMIF($C$10:$C$83,$C93,Y$10:Y$83)</f>
        <v>11586.955005400001</v>
      </c>
      <c r="AA93" s="317">
        <f t="shared" si="19"/>
        <v>1</v>
      </c>
      <c r="AB93" s="314">
        <f>SUMIF($C$10:$C$83,$C93,AB$10:AB$83)</f>
        <v>11586.955005400001</v>
      </c>
      <c r="AC93" s="317">
        <f t="shared" si="20"/>
        <v>0.63385160264946228</v>
      </c>
      <c r="AD93" s="314">
        <f>SUMIF($C$10:$C$83,$C93,AD$10:AD$83)</f>
        <v>7344.41</v>
      </c>
      <c r="AE93" s="314">
        <f>SUMIF($C$10:$C$83,$C93,AE$10:AE$83)</f>
        <v>4242.5450054000003</v>
      </c>
    </row>
    <row r="94" spans="1:31" x14ac:dyDescent="0.25">
      <c r="C94" t="s">
        <v>312</v>
      </c>
      <c r="D94" s="162"/>
      <c r="T94" s="314">
        <f t="shared" ref="T94:T96" si="21">SUMIF($C$10:$C$83,$C94,T$10:T$83)</f>
        <v>82.394459999999995</v>
      </c>
      <c r="U94" s="65"/>
      <c r="Y94" s="314">
        <f t="shared" ref="Y94:Y96" si="22">SUMIF($C$10:$C$83,$C94,Y$10:Y$83)</f>
        <v>82.394459999999995</v>
      </c>
      <c r="AA94" s="317">
        <f t="shared" si="19"/>
        <v>1</v>
      </c>
      <c r="AB94" s="314">
        <f t="shared" ref="AB94:AE96" si="23">SUMIF($C$10:$C$83,$C94,AB$10:AB$83)</f>
        <v>82.394459999999995</v>
      </c>
      <c r="AC94" s="317">
        <f t="shared" si="20"/>
        <v>1</v>
      </c>
      <c r="AD94" s="314">
        <f t="shared" si="23"/>
        <v>82.394459999999995</v>
      </c>
      <c r="AE94" s="314">
        <f t="shared" si="23"/>
        <v>0</v>
      </c>
    </row>
    <row r="95" spans="1:31" x14ac:dyDescent="0.25">
      <c r="C95" t="s">
        <v>341</v>
      </c>
      <c r="D95" s="162"/>
      <c r="T95" s="314">
        <f t="shared" si="21"/>
        <v>3288.2828650000001</v>
      </c>
      <c r="U95" s="65"/>
      <c r="Y95" s="314">
        <f t="shared" si="22"/>
        <v>8288.282865000001</v>
      </c>
      <c r="AA95" s="317">
        <f t="shared" si="19"/>
        <v>0</v>
      </c>
      <c r="AB95" s="314">
        <f t="shared" si="23"/>
        <v>0</v>
      </c>
      <c r="AC95" s="317">
        <f t="shared" si="20"/>
        <v>0</v>
      </c>
      <c r="AD95" s="314">
        <f t="shared" si="23"/>
        <v>0</v>
      </c>
      <c r="AE95" s="314">
        <f t="shared" si="23"/>
        <v>0</v>
      </c>
    </row>
    <row r="96" spans="1:31" x14ac:dyDescent="0.25">
      <c r="C96" t="s">
        <v>704</v>
      </c>
      <c r="T96" s="314">
        <f t="shared" si="21"/>
        <v>0</v>
      </c>
      <c r="Y96" s="314">
        <f t="shared" si="22"/>
        <v>2470</v>
      </c>
      <c r="AA96" s="317">
        <f t="shared" si="19"/>
        <v>1</v>
      </c>
      <c r="AB96" s="314">
        <f t="shared" si="23"/>
        <v>2470</v>
      </c>
      <c r="AC96" s="317">
        <f t="shared" si="20"/>
        <v>1</v>
      </c>
      <c r="AD96" s="314">
        <f t="shared" si="23"/>
        <v>2470</v>
      </c>
      <c r="AE96" s="314">
        <f t="shared" si="23"/>
        <v>0</v>
      </c>
    </row>
  </sheetData>
  <autoFilter ref="B8:AE82" xr:uid="{00000000-0009-0000-0000-00000D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X44 X11:X12 X14 X18:X25 X27:X29 X31:X35 X46:X54 X37:X41 X63:X65 X61 X81:X82 S46:S83" xr:uid="{00000000-0002-0000-0D00-000000000000}">
      <formula1>P11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1:AH103"/>
  <sheetViews>
    <sheetView topLeftCell="B1" zoomScale="70" zoomScaleNormal="70" workbookViewId="0">
      <pane xSplit="9" ySplit="8" topLeftCell="K54" activePane="bottomRight" state="frozen"/>
      <selection activeCell="S45" sqref="S45"/>
      <selection pane="topRight" activeCell="S45" sqref="S45"/>
      <selection pane="bottomLeft" activeCell="S45" sqref="S45"/>
      <selection pane="bottomRight" activeCell="AF64" sqref="AF64"/>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19.42578125" customWidth="1"/>
    <col min="33" max="33" width="12.42578125" style="668" customWidth="1"/>
    <col min="34" max="34" width="9.140625" style="668"/>
  </cols>
  <sheetData>
    <row r="1" spans="1:34" s="195" customFormat="1" x14ac:dyDescent="0.25">
      <c r="B1" s="195" t="str">
        <f>'Valuation Summary'!A1</f>
        <v>Mulalley &amp; Co Ltd</v>
      </c>
      <c r="AG1" s="667"/>
      <c r="AH1" s="667"/>
    </row>
    <row r="2" spans="1:34" s="195" customFormat="1" x14ac:dyDescent="0.25">
      <c r="AG2" s="667"/>
      <c r="AH2" s="667"/>
    </row>
    <row r="3" spans="1:34" s="195" customFormat="1" x14ac:dyDescent="0.25">
      <c r="B3" s="195" t="str">
        <f>'Valuation Summary'!A3</f>
        <v>Camden Better Homes - NW5 Blocks</v>
      </c>
      <c r="AG3" s="667"/>
      <c r="AH3" s="667"/>
    </row>
    <row r="4" spans="1:34" s="195" customFormat="1" x14ac:dyDescent="0.25">
      <c r="AG4" s="667"/>
      <c r="AH4" s="667"/>
    </row>
    <row r="5" spans="1:34" s="195" customFormat="1" x14ac:dyDescent="0.25">
      <c r="B5" s="195" t="s">
        <v>602</v>
      </c>
      <c r="AG5" s="667"/>
      <c r="AH5" s="667"/>
    </row>
    <row r="6" spans="1:34" s="195" customFormat="1" ht="16.5" thickBot="1" x14ac:dyDescent="0.3">
      <c r="B6" s="196"/>
      <c r="C6" s="197"/>
      <c r="D6" s="198"/>
      <c r="E6" s="197"/>
      <c r="F6" s="198"/>
      <c r="G6" s="198"/>
      <c r="H6" s="199"/>
      <c r="I6" s="198"/>
      <c r="J6" s="200"/>
      <c r="K6" s="198"/>
      <c r="L6" s="201"/>
      <c r="M6" s="200"/>
      <c r="N6" s="201"/>
      <c r="O6" s="202"/>
      <c r="P6" s="203"/>
      <c r="Q6" s="204"/>
      <c r="R6" s="200"/>
      <c r="S6" s="200"/>
      <c r="T6" s="200"/>
      <c r="AG6" s="667"/>
      <c r="AH6" s="667"/>
    </row>
    <row r="7" spans="1:34"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840</v>
      </c>
      <c r="AG7" s="664" t="s">
        <v>810</v>
      </c>
      <c r="AH7" s="666"/>
    </row>
    <row r="8" spans="1:34" s="279" customFormat="1" ht="75.75" thickBot="1" x14ac:dyDescent="0.3">
      <c r="A8" s="271" t="s">
        <v>377</v>
      </c>
      <c r="B8" s="272" t="s">
        <v>438</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64"/>
      <c r="AG8" s="664"/>
      <c r="AH8" s="664"/>
    </row>
    <row r="9" spans="1:34"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4" x14ac:dyDescent="0.25">
      <c r="A10" s="29" t="s">
        <v>429</v>
      </c>
      <c r="B10" s="356" t="s">
        <v>438</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380"/>
      <c r="AB10" s="380"/>
      <c r="AC10" s="380"/>
      <c r="AD10" s="380"/>
      <c r="AE10" s="112"/>
    </row>
    <row r="11" spans="1:34" ht="90" x14ac:dyDescent="0.25">
      <c r="A11" s="29"/>
      <c r="B11" s="356" t="s">
        <v>438</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4" ht="45" x14ac:dyDescent="0.25">
      <c r="A12" s="29"/>
      <c r="B12" s="356" t="s">
        <v>438</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56" si="0">W12*X12</f>
        <v>399.99552</v>
      </c>
      <c r="Z12" s="18"/>
      <c r="AA12" s="346">
        <v>1</v>
      </c>
      <c r="AB12" s="347">
        <f t="shared" ref="AB12:AB52" si="1">Y12*AA12</f>
        <v>399.99552</v>
      </c>
      <c r="AC12" s="348">
        <v>1</v>
      </c>
      <c r="AD12" s="349">
        <f>Y12*AC12</f>
        <v>399.99552</v>
      </c>
      <c r="AE12" s="350">
        <f t="shared" ref="AE12:AE61" si="2">AB12-AD12</f>
        <v>0</v>
      </c>
    </row>
    <row r="13" spans="1:34" x14ac:dyDescent="0.25">
      <c r="A13" s="15"/>
      <c r="B13" s="356" t="s">
        <v>438</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v>0</v>
      </c>
      <c r="AB13" s="347">
        <f t="shared" si="1"/>
        <v>0</v>
      </c>
      <c r="AC13" s="348">
        <v>0</v>
      </c>
      <c r="AD13" s="349">
        <f t="shared" ref="AD13:AD52" si="3">Y13*AC13</f>
        <v>0</v>
      </c>
      <c r="AE13" s="350">
        <f t="shared" si="2"/>
        <v>0</v>
      </c>
    </row>
    <row r="14" spans="1:34" ht="30" x14ac:dyDescent="0.25">
      <c r="A14" s="15"/>
      <c r="B14" s="356" t="s">
        <v>438</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3"/>
        <v>222.29999999999998</v>
      </c>
      <c r="AE14" s="350">
        <f t="shared" si="2"/>
        <v>0</v>
      </c>
    </row>
    <row r="15" spans="1:34" x14ac:dyDescent="0.25">
      <c r="A15" s="15"/>
      <c r="B15" s="356" t="s">
        <v>438</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c r="Z15" s="18"/>
      <c r="AA15" s="346"/>
      <c r="AB15" s="347"/>
      <c r="AC15" s="348"/>
      <c r="AD15" s="349"/>
      <c r="AE15" s="350">
        <f t="shared" si="2"/>
        <v>0</v>
      </c>
    </row>
    <row r="16" spans="1:34" x14ac:dyDescent="0.25">
      <c r="A16" s="15"/>
      <c r="B16" s="356" t="s">
        <v>438</v>
      </c>
      <c r="C16" s="331"/>
      <c r="D16" s="332"/>
      <c r="E16" s="333"/>
      <c r="F16" s="360"/>
      <c r="G16" s="360"/>
      <c r="H16" s="335"/>
      <c r="I16" s="360"/>
      <c r="J16" s="336"/>
      <c r="K16" s="334"/>
      <c r="L16" s="295"/>
      <c r="M16" s="359"/>
      <c r="N16" s="125"/>
      <c r="O16" s="337"/>
      <c r="P16" s="357"/>
      <c r="Q16" s="358"/>
      <c r="R16" s="358"/>
      <c r="S16" s="358"/>
      <c r="T16" s="358"/>
      <c r="U16" s="112"/>
      <c r="V16" s="334"/>
      <c r="W16" s="295"/>
      <c r="X16" s="358"/>
      <c r="Y16" s="338"/>
      <c r="Z16" s="18"/>
      <c r="AA16" s="346"/>
      <c r="AB16" s="347"/>
      <c r="AC16" s="348"/>
      <c r="AD16" s="349"/>
      <c r="AE16" s="350">
        <f t="shared" si="2"/>
        <v>0</v>
      </c>
    </row>
    <row r="17" spans="1:31" ht="60.75" x14ac:dyDescent="0.25">
      <c r="A17" s="15"/>
      <c r="B17" s="356" t="s">
        <v>438</v>
      </c>
      <c r="C17" s="361" t="s">
        <v>189</v>
      </c>
      <c r="D17" s="332" t="s">
        <v>378</v>
      </c>
      <c r="E17" s="378" t="s">
        <v>500</v>
      </c>
      <c r="F17" s="360"/>
      <c r="G17" s="360"/>
      <c r="H17" s="335"/>
      <c r="I17" s="360"/>
      <c r="J17" s="336"/>
      <c r="K17" s="334"/>
      <c r="L17" s="295"/>
      <c r="M17" s="336"/>
      <c r="N17" s="295"/>
      <c r="O17" s="337"/>
      <c r="P17" s="336"/>
      <c r="Q17" s="293"/>
      <c r="R17" s="293"/>
      <c r="S17" s="293"/>
      <c r="T17" s="293"/>
      <c r="U17" s="112"/>
      <c r="V17" s="334"/>
      <c r="W17" s="295"/>
      <c r="X17" s="293"/>
      <c r="Y17" s="338"/>
      <c r="Z17" s="18"/>
      <c r="AA17" s="346"/>
      <c r="AB17" s="347"/>
      <c r="AC17" s="348"/>
      <c r="AD17" s="349"/>
      <c r="AE17" s="350">
        <f t="shared" si="2"/>
        <v>0</v>
      </c>
    </row>
    <row r="18" spans="1:31" ht="30" x14ac:dyDescent="0.25">
      <c r="A18" s="15"/>
      <c r="B18" s="356" t="s">
        <v>438</v>
      </c>
      <c r="C18" s="361" t="s">
        <v>189</v>
      </c>
      <c r="D18" s="332" t="s">
        <v>25</v>
      </c>
      <c r="E18" s="333" t="s">
        <v>337</v>
      </c>
      <c r="F18" s="360"/>
      <c r="G18" s="360"/>
      <c r="H18" s="335">
        <v>6.91</v>
      </c>
      <c r="I18" s="360"/>
      <c r="J18" s="336" t="s">
        <v>338</v>
      </c>
      <c r="K18" s="334" t="s">
        <v>79</v>
      </c>
      <c r="L18" s="295">
        <v>10</v>
      </c>
      <c r="M18" s="359">
        <v>20.13</v>
      </c>
      <c r="N18" s="295">
        <v>201.3</v>
      </c>
      <c r="O18" s="337"/>
      <c r="P18" s="338" t="e">
        <v>#VALUE!</v>
      </c>
      <c r="Q18" s="339" t="e">
        <f t="shared" ref="Q18:Q26" si="4">IF(J18="PROV SUM",N18,L18*P18)</f>
        <v>#VALUE!</v>
      </c>
      <c r="R18" s="294">
        <v>0</v>
      </c>
      <c r="S18" s="294">
        <v>14.594249999999999</v>
      </c>
      <c r="T18" s="339">
        <f t="shared" ref="T18:T26" si="5">IF(J18="SC024",N18,IF(ISERROR(S18),"",IF(J18="PROV SUM",N18,L18*S18)))</f>
        <v>145.9425</v>
      </c>
      <c r="U18" s="112"/>
      <c r="V18" s="334" t="s">
        <v>79</v>
      </c>
      <c r="W18" s="295">
        <v>40</v>
      </c>
      <c r="X18" s="294">
        <v>14.594249999999999</v>
      </c>
      <c r="Y18" s="338">
        <f t="shared" si="0"/>
        <v>583.77</v>
      </c>
      <c r="Z18" s="18"/>
      <c r="AA18" s="346">
        <v>1</v>
      </c>
      <c r="AB18" s="347">
        <f t="shared" si="1"/>
        <v>583.77</v>
      </c>
      <c r="AC18" s="348">
        <v>1</v>
      </c>
      <c r="AD18" s="349">
        <f t="shared" si="3"/>
        <v>583.77</v>
      </c>
      <c r="AE18" s="350">
        <f t="shared" si="2"/>
        <v>0</v>
      </c>
    </row>
    <row r="19" spans="1:31" ht="45" x14ac:dyDescent="0.25">
      <c r="A19" s="15"/>
      <c r="B19" s="356" t="s">
        <v>438</v>
      </c>
      <c r="C19" s="361" t="s">
        <v>189</v>
      </c>
      <c r="D19" s="332" t="s">
        <v>25</v>
      </c>
      <c r="E19" s="333" t="s">
        <v>203</v>
      </c>
      <c r="F19" s="360"/>
      <c r="G19" s="360"/>
      <c r="H19" s="335">
        <v>6.1270000000000104</v>
      </c>
      <c r="I19" s="360"/>
      <c r="J19" s="336" t="s">
        <v>204</v>
      </c>
      <c r="K19" s="334" t="s">
        <v>104</v>
      </c>
      <c r="L19" s="295">
        <v>12</v>
      </c>
      <c r="M19" s="359">
        <v>6.04</v>
      </c>
      <c r="N19" s="295">
        <v>72.48</v>
      </c>
      <c r="O19" s="337"/>
      <c r="P19" s="338" t="e">
        <v>#VALUE!</v>
      </c>
      <c r="Q19" s="339" t="e">
        <f t="shared" si="4"/>
        <v>#VALUE!</v>
      </c>
      <c r="R19" s="294">
        <v>0</v>
      </c>
      <c r="S19" s="294">
        <v>4.3789999999999996</v>
      </c>
      <c r="T19" s="339">
        <f t="shared" si="5"/>
        <v>52.547999999999995</v>
      </c>
      <c r="U19" s="112"/>
      <c r="V19" s="334" t="s">
        <v>104</v>
      </c>
      <c r="W19" s="295">
        <v>37</v>
      </c>
      <c r="X19" s="294">
        <v>4.3789999999999996</v>
      </c>
      <c r="Y19" s="338">
        <f t="shared" si="0"/>
        <v>162.023</v>
      </c>
      <c r="Z19" s="18"/>
      <c r="AA19" s="346">
        <v>1</v>
      </c>
      <c r="AB19" s="347">
        <f t="shared" si="1"/>
        <v>162.023</v>
      </c>
      <c r="AC19" s="348">
        <v>1</v>
      </c>
      <c r="AD19" s="349">
        <f t="shared" si="3"/>
        <v>162.023</v>
      </c>
      <c r="AE19" s="350">
        <f t="shared" si="2"/>
        <v>0</v>
      </c>
    </row>
    <row r="20" spans="1:31" ht="30" x14ac:dyDescent="0.25">
      <c r="A20" s="15"/>
      <c r="B20" s="356" t="s">
        <v>438</v>
      </c>
      <c r="C20" s="361" t="s">
        <v>189</v>
      </c>
      <c r="D20" s="332" t="s">
        <v>25</v>
      </c>
      <c r="E20" s="333" t="s">
        <v>227</v>
      </c>
      <c r="F20" s="360"/>
      <c r="G20" s="360"/>
      <c r="H20" s="335">
        <v>6.1940000000000301</v>
      </c>
      <c r="I20" s="360"/>
      <c r="J20" s="336" t="s">
        <v>228</v>
      </c>
      <c r="K20" s="334" t="s">
        <v>79</v>
      </c>
      <c r="L20" s="295">
        <v>110</v>
      </c>
      <c r="M20" s="359">
        <v>7.02</v>
      </c>
      <c r="N20" s="295">
        <v>772.2</v>
      </c>
      <c r="O20" s="337"/>
      <c r="P20" s="338" t="e">
        <v>#VALUE!</v>
      </c>
      <c r="Q20" s="339" t="e">
        <f t="shared" si="4"/>
        <v>#VALUE!</v>
      </c>
      <c r="R20" s="294">
        <v>0</v>
      </c>
      <c r="S20" s="294">
        <v>5.9669999999999996</v>
      </c>
      <c r="T20" s="339">
        <f t="shared" si="5"/>
        <v>656.37</v>
      </c>
      <c r="U20" s="112"/>
      <c r="V20" s="334" t="s">
        <v>79</v>
      </c>
      <c r="W20" s="295">
        <v>110</v>
      </c>
      <c r="X20" s="294">
        <v>5.9669999999999996</v>
      </c>
      <c r="Y20" s="338">
        <f t="shared" si="0"/>
        <v>656.37</v>
      </c>
      <c r="Z20" s="18"/>
      <c r="AA20" s="346">
        <v>1</v>
      </c>
      <c r="AB20" s="347">
        <f t="shared" si="1"/>
        <v>656.37</v>
      </c>
      <c r="AC20" s="348">
        <v>1</v>
      </c>
      <c r="AD20" s="349">
        <f t="shared" si="3"/>
        <v>656.37</v>
      </c>
      <c r="AE20" s="350">
        <f t="shared" si="2"/>
        <v>0</v>
      </c>
    </row>
    <row r="21" spans="1:31" ht="45" x14ac:dyDescent="0.25">
      <c r="A21" s="15"/>
      <c r="B21" s="356" t="s">
        <v>438</v>
      </c>
      <c r="C21" s="361" t="s">
        <v>189</v>
      </c>
      <c r="D21" s="332" t="s">
        <v>25</v>
      </c>
      <c r="E21" s="333" t="s">
        <v>238</v>
      </c>
      <c r="F21" s="360"/>
      <c r="G21" s="360"/>
      <c r="H21" s="335">
        <v>6.2150000000000398</v>
      </c>
      <c r="I21" s="360"/>
      <c r="J21" s="336" t="s">
        <v>239</v>
      </c>
      <c r="K21" s="334" t="s">
        <v>79</v>
      </c>
      <c r="L21" s="295">
        <v>18</v>
      </c>
      <c r="M21" s="359">
        <v>16.079999999999998</v>
      </c>
      <c r="N21" s="295">
        <v>289.44</v>
      </c>
      <c r="O21" s="337"/>
      <c r="P21" s="338" t="e">
        <v>#VALUE!</v>
      </c>
      <c r="Q21" s="339" t="e">
        <f t="shared" si="4"/>
        <v>#VALUE!</v>
      </c>
      <c r="R21" s="294">
        <v>0</v>
      </c>
      <c r="S21" s="294">
        <v>13.667999999999997</v>
      </c>
      <c r="T21" s="339">
        <f t="shared" si="5"/>
        <v>246.02399999999994</v>
      </c>
      <c r="U21" s="112"/>
      <c r="V21" s="334" t="s">
        <v>79</v>
      </c>
      <c r="W21" s="295">
        <v>18</v>
      </c>
      <c r="X21" s="294">
        <v>13.667999999999997</v>
      </c>
      <c r="Y21" s="338">
        <f t="shared" si="0"/>
        <v>246.02399999999994</v>
      </c>
      <c r="Z21" s="18"/>
      <c r="AA21" s="346">
        <v>1</v>
      </c>
      <c r="AB21" s="347">
        <f t="shared" si="1"/>
        <v>246.02399999999994</v>
      </c>
      <c r="AC21" s="348">
        <v>1</v>
      </c>
      <c r="AD21" s="349">
        <f t="shared" si="3"/>
        <v>246.02399999999994</v>
      </c>
      <c r="AE21" s="350">
        <f t="shared" si="2"/>
        <v>0</v>
      </c>
    </row>
    <row r="22" spans="1:31" ht="30" x14ac:dyDescent="0.25">
      <c r="A22" s="15"/>
      <c r="B22" s="356" t="s">
        <v>438</v>
      </c>
      <c r="C22" s="361" t="s">
        <v>189</v>
      </c>
      <c r="D22" s="332" t="s">
        <v>25</v>
      </c>
      <c r="E22" s="333" t="s">
        <v>411</v>
      </c>
      <c r="F22" s="360"/>
      <c r="G22" s="360"/>
      <c r="H22" s="335">
        <v>6.2360000000000504</v>
      </c>
      <c r="I22" s="360"/>
      <c r="J22" s="336" t="s">
        <v>251</v>
      </c>
      <c r="K22" s="334" t="s">
        <v>79</v>
      </c>
      <c r="L22" s="295">
        <v>18</v>
      </c>
      <c r="M22" s="359">
        <v>25.87</v>
      </c>
      <c r="N22" s="295">
        <v>465.66</v>
      </c>
      <c r="O22" s="337"/>
      <c r="P22" s="338" t="e">
        <v>#VALUE!</v>
      </c>
      <c r="Q22" s="339" t="e">
        <f t="shared" si="4"/>
        <v>#VALUE!</v>
      </c>
      <c r="R22" s="294">
        <v>0</v>
      </c>
      <c r="S22" s="294">
        <v>21.9895</v>
      </c>
      <c r="T22" s="339">
        <f t="shared" si="5"/>
        <v>395.81099999999998</v>
      </c>
      <c r="U22" s="112"/>
      <c r="V22" s="334" t="s">
        <v>79</v>
      </c>
      <c r="W22" s="295">
        <v>18</v>
      </c>
      <c r="X22" s="294">
        <v>21.9895</v>
      </c>
      <c r="Y22" s="338">
        <f t="shared" si="0"/>
        <v>395.81099999999998</v>
      </c>
      <c r="Z22" s="18"/>
      <c r="AA22" s="346">
        <v>1</v>
      </c>
      <c r="AB22" s="347">
        <f t="shared" si="1"/>
        <v>395.81099999999998</v>
      </c>
      <c r="AC22" s="348">
        <v>1</v>
      </c>
      <c r="AD22" s="349">
        <f t="shared" si="3"/>
        <v>395.81099999999998</v>
      </c>
      <c r="AE22" s="350">
        <f t="shared" si="2"/>
        <v>0</v>
      </c>
    </row>
    <row r="23" spans="1:31" ht="30" x14ac:dyDescent="0.25">
      <c r="A23" s="15"/>
      <c r="B23" s="356" t="s">
        <v>438</v>
      </c>
      <c r="C23" s="361" t="s">
        <v>189</v>
      </c>
      <c r="D23" s="332" t="s">
        <v>25</v>
      </c>
      <c r="E23" s="333" t="s">
        <v>412</v>
      </c>
      <c r="F23" s="360"/>
      <c r="G23" s="360"/>
      <c r="H23" s="335">
        <v>6.2370000000000498</v>
      </c>
      <c r="I23" s="360"/>
      <c r="J23" s="336" t="s">
        <v>253</v>
      </c>
      <c r="K23" s="334" t="s">
        <v>104</v>
      </c>
      <c r="L23" s="295">
        <v>30</v>
      </c>
      <c r="M23" s="359">
        <v>6.28</v>
      </c>
      <c r="N23" s="295">
        <v>188.4</v>
      </c>
      <c r="O23" s="337"/>
      <c r="P23" s="338" t="e">
        <v>#VALUE!</v>
      </c>
      <c r="Q23" s="339" t="e">
        <f t="shared" si="4"/>
        <v>#VALUE!</v>
      </c>
      <c r="R23" s="294">
        <v>0</v>
      </c>
      <c r="S23" s="294">
        <v>5.3380000000000001</v>
      </c>
      <c r="T23" s="339">
        <f t="shared" si="5"/>
        <v>160.14000000000001</v>
      </c>
      <c r="U23" s="112"/>
      <c r="V23" s="334" t="s">
        <v>104</v>
      </c>
      <c r="W23" s="295">
        <v>30</v>
      </c>
      <c r="X23" s="294">
        <v>5.3380000000000001</v>
      </c>
      <c r="Y23" s="338">
        <f t="shared" si="0"/>
        <v>160.14000000000001</v>
      </c>
      <c r="Z23" s="18"/>
      <c r="AA23" s="346">
        <v>1</v>
      </c>
      <c r="AB23" s="347">
        <f t="shared" si="1"/>
        <v>160.14000000000001</v>
      </c>
      <c r="AC23" s="348">
        <v>1</v>
      </c>
      <c r="AD23" s="349">
        <f t="shared" si="3"/>
        <v>160.14000000000001</v>
      </c>
      <c r="AE23" s="350">
        <f t="shared" si="2"/>
        <v>0</v>
      </c>
    </row>
    <row r="24" spans="1:31" ht="45" x14ac:dyDescent="0.25">
      <c r="A24" s="15"/>
      <c r="B24" s="356" t="s">
        <v>438</v>
      </c>
      <c r="C24" s="361" t="s">
        <v>189</v>
      </c>
      <c r="D24" s="332" t="s">
        <v>25</v>
      </c>
      <c r="E24" s="333" t="s">
        <v>413</v>
      </c>
      <c r="F24" s="360"/>
      <c r="G24" s="360"/>
      <c r="H24" s="335">
        <v>6.2380000000000502</v>
      </c>
      <c r="I24" s="360"/>
      <c r="J24" s="336" t="s">
        <v>255</v>
      </c>
      <c r="K24" s="334" t="s">
        <v>139</v>
      </c>
      <c r="L24" s="295">
        <v>5</v>
      </c>
      <c r="M24" s="359">
        <v>20.71</v>
      </c>
      <c r="N24" s="295">
        <v>103.55</v>
      </c>
      <c r="O24" s="337"/>
      <c r="P24" s="338" t="e">
        <v>#VALUE!</v>
      </c>
      <c r="Q24" s="339" t="e">
        <f t="shared" si="4"/>
        <v>#VALUE!</v>
      </c>
      <c r="R24" s="294">
        <v>0</v>
      </c>
      <c r="S24" s="294">
        <v>17.6035</v>
      </c>
      <c r="T24" s="339">
        <f t="shared" si="5"/>
        <v>88.017499999999998</v>
      </c>
      <c r="U24" s="112"/>
      <c r="V24" s="334" t="s">
        <v>139</v>
      </c>
      <c r="W24" s="295">
        <v>5</v>
      </c>
      <c r="X24" s="294">
        <v>17.6035</v>
      </c>
      <c r="Y24" s="338">
        <f t="shared" si="0"/>
        <v>88.017499999999998</v>
      </c>
      <c r="Z24" s="18"/>
      <c r="AA24" s="346">
        <v>1</v>
      </c>
      <c r="AB24" s="347">
        <f t="shared" si="1"/>
        <v>88.017499999999998</v>
      </c>
      <c r="AC24" s="348">
        <v>1</v>
      </c>
      <c r="AD24" s="349">
        <f t="shared" si="3"/>
        <v>88.017499999999998</v>
      </c>
      <c r="AE24" s="350">
        <f t="shared" si="2"/>
        <v>0</v>
      </c>
    </row>
    <row r="25" spans="1:31" ht="45" x14ac:dyDescent="0.25">
      <c r="A25" s="15"/>
      <c r="B25" s="356" t="s">
        <v>438</v>
      </c>
      <c r="C25" s="361" t="s">
        <v>189</v>
      </c>
      <c r="D25" s="332" t="s">
        <v>25</v>
      </c>
      <c r="E25" s="333" t="s">
        <v>209</v>
      </c>
      <c r="F25" s="360"/>
      <c r="G25" s="360"/>
      <c r="H25" s="335">
        <v>6.3050000000000699</v>
      </c>
      <c r="I25" s="360"/>
      <c r="J25" s="336" t="s">
        <v>210</v>
      </c>
      <c r="K25" s="334" t="s">
        <v>79</v>
      </c>
      <c r="L25" s="295">
        <v>2</v>
      </c>
      <c r="M25" s="359">
        <v>33.5</v>
      </c>
      <c r="N25" s="295">
        <v>67</v>
      </c>
      <c r="O25" s="337"/>
      <c r="P25" s="338" t="e">
        <v>#VALUE!</v>
      </c>
      <c r="Q25" s="339" t="e">
        <f t="shared" si="4"/>
        <v>#VALUE!</v>
      </c>
      <c r="R25" s="294">
        <v>0</v>
      </c>
      <c r="S25" s="294">
        <v>24.287499999999998</v>
      </c>
      <c r="T25" s="339">
        <f t="shared" si="5"/>
        <v>48.574999999999996</v>
      </c>
      <c r="U25" s="112"/>
      <c r="V25" s="334" t="s">
        <v>79</v>
      </c>
      <c r="W25" s="295">
        <v>2</v>
      </c>
      <c r="X25" s="294">
        <v>24.287499999999998</v>
      </c>
      <c r="Y25" s="338">
        <f t="shared" si="0"/>
        <v>48.574999999999996</v>
      </c>
      <c r="Z25" s="18"/>
      <c r="AA25" s="346">
        <v>1</v>
      </c>
      <c r="AB25" s="347">
        <f t="shared" si="1"/>
        <v>48.574999999999996</v>
      </c>
      <c r="AC25" s="348">
        <v>1</v>
      </c>
      <c r="AD25" s="349">
        <f t="shared" si="3"/>
        <v>48.574999999999996</v>
      </c>
      <c r="AE25" s="350">
        <f t="shared" si="2"/>
        <v>0</v>
      </c>
    </row>
    <row r="26" spans="1:31" ht="45" x14ac:dyDescent="0.25">
      <c r="A26" s="15"/>
      <c r="B26" s="356" t="s">
        <v>438</v>
      </c>
      <c r="C26" s="361" t="s">
        <v>189</v>
      </c>
      <c r="D26" s="332" t="s">
        <v>25</v>
      </c>
      <c r="E26" s="333" t="s">
        <v>439</v>
      </c>
      <c r="F26" s="360"/>
      <c r="G26" s="360"/>
      <c r="H26" s="335">
        <v>6.3060000000000702</v>
      </c>
      <c r="I26" s="360"/>
      <c r="J26" s="336" t="s">
        <v>212</v>
      </c>
      <c r="K26" s="334" t="s">
        <v>104</v>
      </c>
      <c r="L26" s="295">
        <v>2</v>
      </c>
      <c r="M26" s="359">
        <v>6.87</v>
      </c>
      <c r="N26" s="295">
        <v>13.74</v>
      </c>
      <c r="O26" s="337"/>
      <c r="P26" s="338" t="e">
        <v>#VALUE!</v>
      </c>
      <c r="Q26" s="339" t="e">
        <f t="shared" si="4"/>
        <v>#VALUE!</v>
      </c>
      <c r="R26" s="294">
        <v>0</v>
      </c>
      <c r="S26" s="294">
        <v>4.9807499999999996</v>
      </c>
      <c r="T26" s="339">
        <f t="shared" si="5"/>
        <v>9.9614999999999991</v>
      </c>
      <c r="U26" s="112"/>
      <c r="V26" s="334" t="s">
        <v>104</v>
      </c>
      <c r="W26" s="295">
        <v>2</v>
      </c>
      <c r="X26" s="294">
        <v>4.9807499999999996</v>
      </c>
      <c r="Y26" s="338">
        <f t="shared" si="0"/>
        <v>9.9614999999999991</v>
      </c>
      <c r="Z26" s="18"/>
      <c r="AA26" s="346">
        <v>1</v>
      </c>
      <c r="AB26" s="347">
        <f t="shared" si="1"/>
        <v>9.9614999999999991</v>
      </c>
      <c r="AC26" s="348">
        <v>1</v>
      </c>
      <c r="AD26" s="349">
        <f t="shared" si="3"/>
        <v>9.9614999999999991</v>
      </c>
      <c r="AE26" s="350">
        <f t="shared" si="2"/>
        <v>0</v>
      </c>
    </row>
    <row r="27" spans="1:31" x14ac:dyDescent="0.25">
      <c r="A27" s="15"/>
      <c r="B27" s="356" t="s">
        <v>438</v>
      </c>
      <c r="C27" s="361" t="s">
        <v>72</v>
      </c>
      <c r="D27" s="332" t="s">
        <v>378</v>
      </c>
      <c r="E27" s="333"/>
      <c r="F27" s="360"/>
      <c r="G27" s="360"/>
      <c r="H27" s="335"/>
      <c r="I27" s="360"/>
      <c r="J27" s="336"/>
      <c r="K27" s="334"/>
      <c r="L27" s="295"/>
      <c r="M27" s="336"/>
      <c r="N27" s="295"/>
      <c r="O27" s="362"/>
      <c r="P27" s="336"/>
      <c r="Q27" s="293"/>
      <c r="R27" s="293"/>
      <c r="S27" s="293"/>
      <c r="T27" s="293"/>
      <c r="U27" s="112"/>
      <c r="V27" s="334"/>
      <c r="W27" s="295"/>
      <c r="X27" s="293"/>
      <c r="Y27" s="338">
        <f t="shared" si="0"/>
        <v>0</v>
      </c>
      <c r="Z27" s="18"/>
      <c r="AA27" s="346">
        <v>0</v>
      </c>
      <c r="AB27" s="347">
        <f t="shared" si="1"/>
        <v>0</v>
      </c>
      <c r="AC27" s="348">
        <v>0</v>
      </c>
      <c r="AD27" s="349">
        <f t="shared" si="3"/>
        <v>0</v>
      </c>
      <c r="AE27" s="350">
        <f t="shared" si="2"/>
        <v>0</v>
      </c>
    </row>
    <row r="28" spans="1:31" ht="45.75" x14ac:dyDescent="0.25">
      <c r="A28" s="15"/>
      <c r="B28" s="356" t="s">
        <v>438</v>
      </c>
      <c r="C28" s="361" t="s">
        <v>72</v>
      </c>
      <c r="D28" s="332" t="s">
        <v>25</v>
      </c>
      <c r="E28" s="333" t="s">
        <v>440</v>
      </c>
      <c r="F28" s="360"/>
      <c r="G28" s="360"/>
      <c r="H28" s="335">
        <v>3.4340000000000002</v>
      </c>
      <c r="I28" s="360"/>
      <c r="J28" s="336" t="s">
        <v>379</v>
      </c>
      <c r="K28" s="334" t="s">
        <v>380</v>
      </c>
      <c r="L28" s="295">
        <v>1</v>
      </c>
      <c r="M28" s="359">
        <v>2200</v>
      </c>
      <c r="N28" s="295">
        <v>2200</v>
      </c>
      <c r="O28" s="362"/>
      <c r="P28" s="338" t="e">
        <v>#VALUE!</v>
      </c>
      <c r="Q28" s="339">
        <f>IF(J28="PROV SUM",N28,L28*P28)</f>
        <v>2200</v>
      </c>
      <c r="R28" s="294" t="s">
        <v>381</v>
      </c>
      <c r="S28" s="294" t="s">
        <v>381</v>
      </c>
      <c r="T28" s="339">
        <f>IF(J28="SC024",N28,IF(ISERROR(S28),"",IF(J28="PROV SUM",N28,L28*S28)))</f>
        <v>2200</v>
      </c>
      <c r="U28" s="112"/>
      <c r="V28" s="334" t="s">
        <v>380</v>
      </c>
      <c r="W28" s="295">
        <v>0</v>
      </c>
      <c r="X28" s="294">
        <v>2200</v>
      </c>
      <c r="Y28" s="338">
        <f>X28*W28</f>
        <v>0</v>
      </c>
      <c r="Z28" s="18"/>
      <c r="AA28" s="346">
        <v>0</v>
      </c>
      <c r="AB28" s="347">
        <f t="shared" si="1"/>
        <v>0</v>
      </c>
      <c r="AC28" s="348">
        <v>0</v>
      </c>
      <c r="AD28" s="349">
        <f t="shared" si="3"/>
        <v>0</v>
      </c>
      <c r="AE28" s="350">
        <f t="shared" si="2"/>
        <v>0</v>
      </c>
    </row>
    <row r="29" spans="1:31" ht="75.75" x14ac:dyDescent="0.25">
      <c r="A29" s="15"/>
      <c r="B29" s="356" t="s">
        <v>438</v>
      </c>
      <c r="C29" s="361" t="s">
        <v>72</v>
      </c>
      <c r="D29" s="332" t="s">
        <v>25</v>
      </c>
      <c r="E29" s="333" t="s">
        <v>441</v>
      </c>
      <c r="F29" s="360"/>
      <c r="G29" s="360"/>
      <c r="H29" s="335">
        <v>3.4350000000000001</v>
      </c>
      <c r="I29" s="360"/>
      <c r="J29" s="336" t="s">
        <v>379</v>
      </c>
      <c r="K29" s="334" t="s">
        <v>380</v>
      </c>
      <c r="L29" s="295">
        <v>1</v>
      </c>
      <c r="M29" s="359">
        <v>1300</v>
      </c>
      <c r="N29" s="295">
        <v>1300</v>
      </c>
      <c r="O29" s="362"/>
      <c r="P29" s="338" t="e">
        <v>#VALUE!</v>
      </c>
      <c r="Q29" s="339">
        <f>IF(J29="PROV SUM",N29,L29*P29)</f>
        <v>1300</v>
      </c>
      <c r="R29" s="294" t="s">
        <v>381</v>
      </c>
      <c r="S29" s="294" t="s">
        <v>381</v>
      </c>
      <c r="T29" s="339">
        <f>IF(J29="SC024",N29,IF(ISERROR(S29),"",IF(J29="PROV SUM",N29,L29*S29)))</f>
        <v>1300</v>
      </c>
      <c r="U29" s="112"/>
      <c r="V29" s="334" t="s">
        <v>380</v>
      </c>
      <c r="W29" s="295">
        <v>0</v>
      </c>
      <c r="X29" s="294">
        <v>1300</v>
      </c>
      <c r="Y29" s="338">
        <f>X29*W29</f>
        <v>0</v>
      </c>
      <c r="Z29" s="18"/>
      <c r="AA29" s="346">
        <v>0</v>
      </c>
      <c r="AB29" s="347">
        <f t="shared" si="1"/>
        <v>0</v>
      </c>
      <c r="AC29" s="348">
        <v>0</v>
      </c>
      <c r="AD29" s="349">
        <f t="shared" si="3"/>
        <v>0</v>
      </c>
      <c r="AE29" s="350">
        <f t="shared" si="2"/>
        <v>0</v>
      </c>
    </row>
    <row r="30" spans="1:31" ht="30.75" x14ac:dyDescent="0.25">
      <c r="A30" s="15"/>
      <c r="B30" s="356" t="s">
        <v>438</v>
      </c>
      <c r="C30" s="361" t="s">
        <v>72</v>
      </c>
      <c r="D30" s="332" t="s">
        <v>25</v>
      </c>
      <c r="E30" s="333" t="s">
        <v>442</v>
      </c>
      <c r="F30" s="360"/>
      <c r="G30" s="360"/>
      <c r="H30" s="335">
        <v>3.4359999999999999</v>
      </c>
      <c r="I30" s="360"/>
      <c r="J30" s="336" t="s">
        <v>379</v>
      </c>
      <c r="K30" s="334" t="s">
        <v>380</v>
      </c>
      <c r="L30" s="295">
        <v>1</v>
      </c>
      <c r="M30" s="359">
        <v>900</v>
      </c>
      <c r="N30" s="295">
        <v>900</v>
      </c>
      <c r="O30" s="362"/>
      <c r="P30" s="338" t="e">
        <v>#VALUE!</v>
      </c>
      <c r="Q30" s="339">
        <f>IF(J30="PROV SUM",N30,L30*P30)</f>
        <v>900</v>
      </c>
      <c r="R30" s="294" t="s">
        <v>381</v>
      </c>
      <c r="S30" s="294" t="s">
        <v>381</v>
      </c>
      <c r="T30" s="339">
        <f>IF(J30="SC024",N30,IF(ISERROR(S30),"",IF(J30="PROV SUM",N30,L30*S30)))</f>
        <v>900</v>
      </c>
      <c r="U30" s="112"/>
      <c r="V30" s="334" t="s">
        <v>380</v>
      </c>
      <c r="W30" s="295">
        <v>0</v>
      </c>
      <c r="X30" s="294">
        <v>900</v>
      </c>
      <c r="Y30" s="338">
        <f>X30*W30</f>
        <v>0</v>
      </c>
      <c r="Z30" s="18"/>
      <c r="AA30" s="346">
        <v>0</v>
      </c>
      <c r="AB30" s="347">
        <f t="shared" si="1"/>
        <v>0</v>
      </c>
      <c r="AC30" s="348">
        <v>0</v>
      </c>
      <c r="AD30" s="349">
        <f t="shared" si="3"/>
        <v>0</v>
      </c>
      <c r="AE30" s="350">
        <f t="shared" si="2"/>
        <v>0</v>
      </c>
    </row>
    <row r="31" spans="1:31" x14ac:dyDescent="0.25">
      <c r="A31" s="15"/>
      <c r="B31" s="356" t="s">
        <v>438</v>
      </c>
      <c r="C31" s="361" t="s">
        <v>164</v>
      </c>
      <c r="D31" s="332" t="s">
        <v>378</v>
      </c>
      <c r="E31" s="333"/>
      <c r="F31" s="360"/>
      <c r="G31" s="360"/>
      <c r="H31" s="335"/>
      <c r="I31" s="360"/>
      <c r="J31" s="336"/>
      <c r="K31" s="334"/>
      <c r="L31" s="295"/>
      <c r="M31" s="336"/>
      <c r="N31" s="295"/>
      <c r="O31" s="362"/>
      <c r="P31" s="336"/>
      <c r="Q31" s="293"/>
      <c r="R31" s="293"/>
      <c r="S31" s="293"/>
      <c r="T31" s="293"/>
      <c r="U31" s="112"/>
      <c r="V31" s="334"/>
      <c r="W31" s="295"/>
      <c r="X31" s="293"/>
      <c r="Y31" s="338">
        <f t="shared" si="0"/>
        <v>0</v>
      </c>
      <c r="Z31" s="18"/>
      <c r="AA31" s="346">
        <v>0</v>
      </c>
      <c r="AB31" s="347">
        <f t="shared" si="1"/>
        <v>0</v>
      </c>
      <c r="AC31" s="348">
        <v>0</v>
      </c>
      <c r="AD31" s="349">
        <f t="shared" si="3"/>
        <v>0</v>
      </c>
      <c r="AE31" s="350">
        <f t="shared" si="2"/>
        <v>0</v>
      </c>
    </row>
    <row r="32" spans="1:31" ht="90" x14ac:dyDescent="0.25">
      <c r="A32" s="15"/>
      <c r="B32" s="356" t="s">
        <v>438</v>
      </c>
      <c r="C32" s="361" t="s">
        <v>164</v>
      </c>
      <c r="D32" s="332" t="s">
        <v>25</v>
      </c>
      <c r="E32" s="333" t="s">
        <v>183</v>
      </c>
      <c r="F32" s="360"/>
      <c r="G32" s="360"/>
      <c r="H32" s="335">
        <v>4.1100000000000003</v>
      </c>
      <c r="I32" s="360"/>
      <c r="J32" s="336" t="s">
        <v>184</v>
      </c>
      <c r="K32" s="334" t="s">
        <v>57</v>
      </c>
      <c r="L32" s="295">
        <v>5</v>
      </c>
      <c r="M32" s="359">
        <v>36.75</v>
      </c>
      <c r="N32" s="295">
        <v>183.75</v>
      </c>
      <c r="O32" s="362"/>
      <c r="P32" s="338" t="e">
        <v>#VALUE!</v>
      </c>
      <c r="Q32" s="339" t="e">
        <f>IF(J32="PROV SUM",N32,L32*P32)</f>
        <v>#VALUE!</v>
      </c>
      <c r="R32" s="294">
        <v>0</v>
      </c>
      <c r="S32" s="294">
        <v>34.912500000000001</v>
      </c>
      <c r="T32" s="339">
        <f>IF(J32="SC024",N32,IF(ISERROR(S32),"",IF(J32="PROV SUM",N32,L32*S32)))</f>
        <v>174.5625</v>
      </c>
      <c r="U32" s="112"/>
      <c r="V32" s="334" t="s">
        <v>57</v>
      </c>
      <c r="W32" s="295">
        <v>5</v>
      </c>
      <c r="X32" s="294">
        <v>34.912500000000001</v>
      </c>
      <c r="Y32" s="338">
        <f t="shared" si="0"/>
        <v>174.5625</v>
      </c>
      <c r="Z32" s="18"/>
      <c r="AA32" s="346">
        <v>1</v>
      </c>
      <c r="AB32" s="347">
        <f t="shared" si="1"/>
        <v>174.5625</v>
      </c>
      <c r="AC32" s="348">
        <v>1</v>
      </c>
      <c r="AD32" s="349">
        <f t="shared" si="3"/>
        <v>174.5625</v>
      </c>
      <c r="AE32" s="350">
        <f t="shared" si="2"/>
        <v>0</v>
      </c>
    </row>
    <row r="33" spans="1:32" ht="60" x14ac:dyDescent="0.25">
      <c r="A33" s="15"/>
      <c r="B33" s="356" t="s">
        <v>438</v>
      </c>
      <c r="C33" s="361" t="s">
        <v>164</v>
      </c>
      <c r="D33" s="332" t="s">
        <v>25</v>
      </c>
      <c r="E33" s="333" t="s">
        <v>185</v>
      </c>
      <c r="F33" s="360"/>
      <c r="G33" s="360"/>
      <c r="H33" s="335">
        <v>4.13</v>
      </c>
      <c r="I33" s="360"/>
      <c r="J33" s="336" t="s">
        <v>186</v>
      </c>
      <c r="K33" s="334" t="s">
        <v>57</v>
      </c>
      <c r="L33" s="295">
        <v>60</v>
      </c>
      <c r="M33" s="359">
        <v>4.25</v>
      </c>
      <c r="N33" s="295">
        <v>255</v>
      </c>
      <c r="O33" s="362"/>
      <c r="P33" s="338" t="e">
        <v>#VALUE!</v>
      </c>
      <c r="Q33" s="339" t="e">
        <f>IF(J33="PROV SUM",N33,L33*P33)</f>
        <v>#VALUE!</v>
      </c>
      <c r="R33" s="294">
        <v>0</v>
      </c>
      <c r="S33" s="294">
        <v>4.0374999999999996</v>
      </c>
      <c r="T33" s="339">
        <f>IF(J33="SC024",N33,IF(ISERROR(S33),"",IF(J33="PROV SUM",N33,L33*S33)))</f>
        <v>242.24999999999997</v>
      </c>
      <c r="U33" s="112"/>
      <c r="V33" s="334" t="s">
        <v>57</v>
      </c>
      <c r="W33" s="295">
        <v>60</v>
      </c>
      <c r="X33" s="294">
        <v>4.0374999999999996</v>
      </c>
      <c r="Y33" s="338">
        <f t="shared" si="0"/>
        <v>242.24999999999997</v>
      </c>
      <c r="Z33" s="18"/>
      <c r="AA33" s="346">
        <v>1</v>
      </c>
      <c r="AB33" s="347">
        <f t="shared" si="1"/>
        <v>242.24999999999997</v>
      </c>
      <c r="AC33" s="348">
        <v>1</v>
      </c>
      <c r="AD33" s="349">
        <f t="shared" si="3"/>
        <v>242.24999999999997</v>
      </c>
      <c r="AE33" s="350">
        <f t="shared" si="2"/>
        <v>0</v>
      </c>
    </row>
    <row r="34" spans="1:32" ht="60" x14ac:dyDescent="0.25">
      <c r="A34" s="15"/>
      <c r="B34" s="356" t="s">
        <v>438</v>
      </c>
      <c r="C34" s="361" t="s">
        <v>164</v>
      </c>
      <c r="D34" s="332" t="s">
        <v>25</v>
      </c>
      <c r="E34" s="333" t="s">
        <v>187</v>
      </c>
      <c r="F34" s="360"/>
      <c r="G34" s="360"/>
      <c r="H34" s="335">
        <v>4.1399999999999997</v>
      </c>
      <c r="I34" s="360"/>
      <c r="J34" s="336" t="s">
        <v>188</v>
      </c>
      <c r="K34" s="334" t="s">
        <v>57</v>
      </c>
      <c r="L34" s="295">
        <v>10</v>
      </c>
      <c r="M34" s="359">
        <v>6.75</v>
      </c>
      <c r="N34" s="295">
        <v>67.5</v>
      </c>
      <c r="O34" s="362"/>
      <c r="P34" s="338" t="e">
        <v>#VALUE!</v>
      </c>
      <c r="Q34" s="339" t="e">
        <f>IF(J34="PROV SUM",N34,L34*P34)</f>
        <v>#VALUE!</v>
      </c>
      <c r="R34" s="294">
        <v>0</v>
      </c>
      <c r="S34" s="294">
        <v>6.4124999999999996</v>
      </c>
      <c r="T34" s="339">
        <f>IF(J34="SC024",N34,IF(ISERROR(S34),"",IF(J34="PROV SUM",N34,L34*S34)))</f>
        <v>64.125</v>
      </c>
      <c r="U34" s="112"/>
      <c r="V34" s="334" t="s">
        <v>57</v>
      </c>
      <c r="W34" s="295">
        <v>10</v>
      </c>
      <c r="X34" s="294">
        <v>6.4124999999999996</v>
      </c>
      <c r="Y34" s="338">
        <f t="shared" si="0"/>
        <v>64.125</v>
      </c>
      <c r="Z34" s="18"/>
      <c r="AA34" s="346">
        <v>1</v>
      </c>
      <c r="AB34" s="347">
        <f t="shared" si="1"/>
        <v>64.125</v>
      </c>
      <c r="AC34" s="348">
        <v>1</v>
      </c>
      <c r="AD34" s="349">
        <f t="shared" si="3"/>
        <v>64.125</v>
      </c>
      <c r="AE34" s="350">
        <f t="shared" si="2"/>
        <v>0</v>
      </c>
    </row>
    <row r="35" spans="1:32" ht="90" x14ac:dyDescent="0.25">
      <c r="A35" s="15"/>
      <c r="B35" s="356" t="s">
        <v>438</v>
      </c>
      <c r="C35" s="361" t="s">
        <v>164</v>
      </c>
      <c r="D35" s="332" t="s">
        <v>25</v>
      </c>
      <c r="E35" s="333" t="s">
        <v>171</v>
      </c>
      <c r="F35" s="360"/>
      <c r="G35" s="360"/>
      <c r="H35" s="335">
        <v>4.8999999999999799</v>
      </c>
      <c r="I35" s="360"/>
      <c r="J35" s="336" t="s">
        <v>172</v>
      </c>
      <c r="K35" s="334" t="s">
        <v>75</v>
      </c>
      <c r="L35" s="295">
        <v>6</v>
      </c>
      <c r="M35" s="359">
        <v>35.61</v>
      </c>
      <c r="N35" s="295">
        <v>213.66</v>
      </c>
      <c r="O35" s="362"/>
      <c r="P35" s="338" t="e">
        <v>#VALUE!</v>
      </c>
      <c r="Q35" s="339" t="e">
        <f>IF(J35="PROV SUM",N35,L35*P35)</f>
        <v>#VALUE!</v>
      </c>
      <c r="R35" s="294">
        <v>0</v>
      </c>
      <c r="S35" s="294">
        <v>31.568264999999997</v>
      </c>
      <c r="T35" s="339">
        <f>IF(J35="SC024",N35,IF(ISERROR(S35),"",IF(J35="PROV SUM",N35,L35*S35)))</f>
        <v>189.40958999999998</v>
      </c>
      <c r="U35" s="112"/>
      <c r="V35" s="334" t="s">
        <v>75</v>
      </c>
      <c r="W35" s="295">
        <v>10</v>
      </c>
      <c r="X35" s="294">
        <v>31.568264999999997</v>
      </c>
      <c r="Y35" s="338">
        <f t="shared" si="0"/>
        <v>315.68264999999997</v>
      </c>
      <c r="Z35" s="18"/>
      <c r="AA35" s="346">
        <v>1</v>
      </c>
      <c r="AB35" s="347">
        <f t="shared" si="1"/>
        <v>315.68264999999997</v>
      </c>
      <c r="AC35" s="348">
        <v>1</v>
      </c>
      <c r="AD35" s="349">
        <f t="shared" si="3"/>
        <v>315.68264999999997</v>
      </c>
      <c r="AE35" s="350">
        <f t="shared" si="2"/>
        <v>0</v>
      </c>
    </row>
    <row r="36" spans="1:32" ht="45" x14ac:dyDescent="0.25">
      <c r="A36" s="15"/>
      <c r="B36" s="356" t="s">
        <v>438</v>
      </c>
      <c r="C36" s="361" t="s">
        <v>164</v>
      </c>
      <c r="D36" s="332" t="s">
        <v>25</v>
      </c>
      <c r="E36" s="333" t="s">
        <v>179</v>
      </c>
      <c r="F36" s="360"/>
      <c r="G36" s="360"/>
      <c r="H36" s="335">
        <v>4.2309999999999297</v>
      </c>
      <c r="I36" s="360"/>
      <c r="J36" s="336" t="s">
        <v>180</v>
      </c>
      <c r="K36" s="334" t="s">
        <v>79</v>
      </c>
      <c r="L36" s="295">
        <v>1</v>
      </c>
      <c r="M36" s="359">
        <v>67.930000000000007</v>
      </c>
      <c r="N36" s="295">
        <v>67.930000000000007</v>
      </c>
      <c r="O36" s="362"/>
      <c r="P36" s="338" t="e">
        <v>#VALUE!</v>
      </c>
      <c r="Q36" s="339" t="e">
        <f>IF(J36="PROV SUM",N36,L36*P36)</f>
        <v>#VALUE!</v>
      </c>
      <c r="R36" s="294">
        <v>0</v>
      </c>
      <c r="S36" s="294">
        <v>55.797702000000008</v>
      </c>
      <c r="T36" s="339">
        <f>IF(J36="SC024",N36,IF(ISERROR(S36),"",IF(J36="PROV SUM",N36,L36*S36)))</f>
        <v>55.797702000000008</v>
      </c>
      <c r="U36" s="112"/>
      <c r="V36" s="334" t="s">
        <v>79</v>
      </c>
      <c r="W36" s="295">
        <v>1</v>
      </c>
      <c r="X36" s="294">
        <v>55.797702000000008</v>
      </c>
      <c r="Y36" s="338">
        <f t="shared" si="0"/>
        <v>55.797702000000008</v>
      </c>
      <c r="Z36" s="18"/>
      <c r="AA36" s="346">
        <v>1</v>
      </c>
      <c r="AB36" s="347">
        <f t="shared" si="1"/>
        <v>55.797702000000008</v>
      </c>
      <c r="AC36" s="348">
        <v>1</v>
      </c>
      <c r="AD36" s="349">
        <f t="shared" si="3"/>
        <v>55.797702000000008</v>
      </c>
      <c r="AE36" s="350">
        <f t="shared" si="2"/>
        <v>0</v>
      </c>
    </row>
    <row r="37" spans="1:32" x14ac:dyDescent="0.25">
      <c r="A37" s="15"/>
      <c r="B37" s="356" t="s">
        <v>438</v>
      </c>
      <c r="C37" s="361" t="s">
        <v>24</v>
      </c>
      <c r="D37" s="332" t="s">
        <v>378</v>
      </c>
      <c r="E37" s="333"/>
      <c r="F37" s="360"/>
      <c r="G37" s="360"/>
      <c r="H37" s="335"/>
      <c r="I37" s="360"/>
      <c r="J37" s="336"/>
      <c r="K37" s="334"/>
      <c r="L37" s="295"/>
      <c r="M37" s="336"/>
      <c r="N37" s="295"/>
      <c r="O37" s="362"/>
      <c r="P37" s="336"/>
      <c r="Q37" s="293"/>
      <c r="R37" s="293"/>
      <c r="S37" s="293"/>
      <c r="T37" s="293"/>
      <c r="U37" s="112"/>
      <c r="V37" s="334"/>
      <c r="W37" s="295"/>
      <c r="X37" s="293"/>
      <c r="Y37" s="338">
        <f t="shared" si="0"/>
        <v>0</v>
      </c>
      <c r="Z37" s="18"/>
      <c r="AA37" s="346">
        <v>0</v>
      </c>
      <c r="AB37" s="347">
        <f t="shared" si="1"/>
        <v>0</v>
      </c>
      <c r="AC37" s="348">
        <v>0</v>
      </c>
      <c r="AD37" s="349">
        <f t="shared" si="3"/>
        <v>0</v>
      </c>
      <c r="AE37" s="350">
        <f t="shared" si="2"/>
        <v>0</v>
      </c>
    </row>
    <row r="38" spans="1:32" ht="120" x14ac:dyDescent="0.25">
      <c r="A38" s="21"/>
      <c r="B38" s="331" t="s">
        <v>438</v>
      </c>
      <c r="C38" s="331" t="s">
        <v>24</v>
      </c>
      <c r="D38" s="332" t="s">
        <v>25</v>
      </c>
      <c r="E38" s="333" t="s">
        <v>26</v>
      </c>
      <c r="F38" s="334"/>
      <c r="G38" s="334"/>
      <c r="H38" s="335">
        <v>2.1</v>
      </c>
      <c r="I38" s="334"/>
      <c r="J38" s="336" t="s">
        <v>27</v>
      </c>
      <c r="K38" s="334" t="s">
        <v>28</v>
      </c>
      <c r="L38" s="295">
        <v>120</v>
      </c>
      <c r="M38" s="124">
        <v>12.92</v>
      </c>
      <c r="N38" s="125">
        <v>1550.4</v>
      </c>
      <c r="O38" s="337"/>
      <c r="P38" s="338" t="e">
        <v>#VALUE!</v>
      </c>
      <c r="Q38" s="339" t="e">
        <f>IF(J38="PROV SUM",N38,L38*P38)</f>
        <v>#VALUE!</v>
      </c>
      <c r="R38" s="294">
        <v>0</v>
      </c>
      <c r="S38" s="294">
        <v>16.4084</v>
      </c>
      <c r="T38" s="339">
        <f>IF(J38="SC024",N38,IF(ISERROR(S38),"",IF(J38="PROV SUM",N38,L38*S38)))</f>
        <v>1969.008</v>
      </c>
      <c r="U38" s="112"/>
      <c r="V38" s="334" t="s">
        <v>28</v>
      </c>
      <c r="W38" s="295">
        <v>168</v>
      </c>
      <c r="X38" s="294">
        <v>16.4084</v>
      </c>
      <c r="Y38" s="338">
        <f t="shared" si="0"/>
        <v>2756.6112000000003</v>
      </c>
      <c r="Z38" s="18"/>
      <c r="AA38" s="346">
        <v>1</v>
      </c>
      <c r="AB38" s="347">
        <f t="shared" si="1"/>
        <v>2756.6112000000003</v>
      </c>
      <c r="AC38" s="348">
        <v>1</v>
      </c>
      <c r="AD38" s="349">
        <f t="shared" si="3"/>
        <v>2756.6112000000003</v>
      </c>
      <c r="AE38" s="350">
        <f t="shared" si="2"/>
        <v>0</v>
      </c>
    </row>
    <row r="39" spans="1:32" ht="30" x14ac:dyDescent="0.25">
      <c r="A39" s="21"/>
      <c r="B39" s="331" t="s">
        <v>438</v>
      </c>
      <c r="C39" s="331" t="s">
        <v>24</v>
      </c>
      <c r="D39" s="332" t="s">
        <v>25</v>
      </c>
      <c r="E39" s="333" t="s">
        <v>29</v>
      </c>
      <c r="F39" s="334"/>
      <c r="G39" s="334"/>
      <c r="H39" s="335">
        <v>2.5</v>
      </c>
      <c r="I39" s="334"/>
      <c r="J39" s="336" t="s">
        <v>30</v>
      </c>
      <c r="K39" s="334" t="s">
        <v>31</v>
      </c>
      <c r="L39" s="295">
        <v>1</v>
      </c>
      <c r="M39" s="124">
        <v>420</v>
      </c>
      <c r="N39" s="125">
        <v>420</v>
      </c>
      <c r="O39" s="337"/>
      <c r="P39" s="338" t="e">
        <v>#VALUE!</v>
      </c>
      <c r="Q39" s="339" t="e">
        <f>IF(J39="PROV SUM",N39,L39*P39)</f>
        <v>#VALUE!</v>
      </c>
      <c r="R39" s="294">
        <v>0</v>
      </c>
      <c r="S39" s="294">
        <v>533.4</v>
      </c>
      <c r="T39" s="339">
        <f>IF(J39="SC024",N39,IF(ISERROR(S39),"",IF(J39="PROV SUM",N39,L39*S39)))</f>
        <v>533.4</v>
      </c>
      <c r="U39" s="112"/>
      <c r="V39" s="334" t="s">
        <v>31</v>
      </c>
      <c r="W39" s="295">
        <v>1</v>
      </c>
      <c r="X39" s="294">
        <v>533.4</v>
      </c>
      <c r="Y39" s="338">
        <f t="shared" si="0"/>
        <v>533.4</v>
      </c>
      <c r="Z39" s="18"/>
      <c r="AA39" s="346">
        <v>1</v>
      </c>
      <c r="AB39" s="347">
        <f t="shared" si="1"/>
        <v>533.4</v>
      </c>
      <c r="AC39" s="348">
        <v>1</v>
      </c>
      <c r="AD39" s="349">
        <f t="shared" si="3"/>
        <v>533.4</v>
      </c>
      <c r="AE39" s="350">
        <f t="shared" si="2"/>
        <v>0</v>
      </c>
    </row>
    <row r="40" spans="1:32" x14ac:dyDescent="0.25">
      <c r="A40" s="21"/>
      <c r="B40" s="331" t="s">
        <v>438</v>
      </c>
      <c r="C40" s="331" t="s">
        <v>24</v>
      </c>
      <c r="D40" s="332" t="s">
        <v>25</v>
      </c>
      <c r="E40" s="333" t="s">
        <v>32</v>
      </c>
      <c r="F40" s="334"/>
      <c r="G40" s="334"/>
      <c r="H40" s="335">
        <v>2.6</v>
      </c>
      <c r="I40" s="334"/>
      <c r="J40" s="336" t="s">
        <v>33</v>
      </c>
      <c r="K40" s="334" t="s">
        <v>31</v>
      </c>
      <c r="L40" s="295">
        <v>1</v>
      </c>
      <c r="M40" s="124">
        <v>50</v>
      </c>
      <c r="N40" s="125">
        <v>50</v>
      </c>
      <c r="O40" s="337"/>
      <c r="P40" s="338" t="e">
        <v>#VALUE!</v>
      </c>
      <c r="Q40" s="339" t="e">
        <f>IF(J40="PROV SUM",N40,L40*P40)</f>
        <v>#VALUE!</v>
      </c>
      <c r="R40" s="294">
        <v>0</v>
      </c>
      <c r="S40" s="294">
        <v>63.5</v>
      </c>
      <c r="T40" s="339">
        <f>IF(J40="SC024",N40,IF(ISERROR(S40),"",IF(J40="PROV SUM",N40,L40*S40)))</f>
        <v>63.5</v>
      </c>
      <c r="U40" s="112"/>
      <c r="V40" s="334" t="s">
        <v>31</v>
      </c>
      <c r="W40" s="295">
        <v>1</v>
      </c>
      <c r="X40" s="294">
        <v>63.5</v>
      </c>
      <c r="Y40" s="338">
        <f t="shared" si="0"/>
        <v>63.5</v>
      </c>
      <c r="Z40" s="18"/>
      <c r="AA40" s="346">
        <v>1</v>
      </c>
      <c r="AB40" s="347">
        <f t="shared" si="1"/>
        <v>63.5</v>
      </c>
      <c r="AC40" s="348">
        <v>1</v>
      </c>
      <c r="AD40" s="349">
        <f t="shared" si="3"/>
        <v>63.5</v>
      </c>
      <c r="AE40" s="350">
        <f t="shared" si="2"/>
        <v>0</v>
      </c>
    </row>
    <row r="41" spans="1:32" x14ac:dyDescent="0.25">
      <c r="A41" s="21"/>
      <c r="B41" s="331" t="s">
        <v>438</v>
      </c>
      <c r="C41" s="331" t="s">
        <v>24</v>
      </c>
      <c r="D41" s="332" t="s">
        <v>25</v>
      </c>
      <c r="E41" s="333" t="s">
        <v>43</v>
      </c>
      <c r="F41" s="334"/>
      <c r="G41" s="334"/>
      <c r="H41" s="335">
        <v>2.17</v>
      </c>
      <c r="I41" s="334"/>
      <c r="J41" s="336" t="s">
        <v>44</v>
      </c>
      <c r="K41" s="334" t="s">
        <v>31</v>
      </c>
      <c r="L41" s="295">
        <v>1</v>
      </c>
      <c r="M41" s="124">
        <v>842</v>
      </c>
      <c r="N41" s="125">
        <v>842</v>
      </c>
      <c r="O41" s="337"/>
      <c r="P41" s="338" t="e">
        <v>#VALUE!</v>
      </c>
      <c r="Q41" s="339" t="e">
        <f>IF(J41="PROV SUM",N41,L41*P41)</f>
        <v>#VALUE!</v>
      </c>
      <c r="R41" s="294">
        <v>0</v>
      </c>
      <c r="S41" s="294">
        <v>1069.3399999999999</v>
      </c>
      <c r="T41" s="339">
        <f>IF(J41="SC024",N41,IF(ISERROR(S41),"",IF(J41="PROV SUM",N41,L41*S41)))</f>
        <v>1069.3399999999999</v>
      </c>
      <c r="U41" s="112"/>
      <c r="V41" s="334" t="s">
        <v>31</v>
      </c>
      <c r="W41" s="295">
        <v>1</v>
      </c>
      <c r="X41" s="294">
        <v>1069.3399999999999</v>
      </c>
      <c r="Y41" s="338">
        <f t="shared" si="0"/>
        <v>1069.3399999999999</v>
      </c>
      <c r="Z41" s="18"/>
      <c r="AA41" s="346">
        <v>1</v>
      </c>
      <c r="AB41" s="347">
        <f t="shared" si="1"/>
        <v>1069.3399999999999</v>
      </c>
      <c r="AC41" s="348">
        <v>1</v>
      </c>
      <c r="AD41" s="349">
        <f t="shared" si="3"/>
        <v>1069.3399999999999</v>
      </c>
      <c r="AE41" s="350">
        <f t="shared" si="2"/>
        <v>0</v>
      </c>
    </row>
    <row r="42" spans="1:32" ht="60" x14ac:dyDescent="0.25">
      <c r="A42" s="21"/>
      <c r="B42" s="331" t="s">
        <v>438</v>
      </c>
      <c r="C42" s="331" t="s">
        <v>24</v>
      </c>
      <c r="D42" s="332" t="s">
        <v>25</v>
      </c>
      <c r="E42" s="333" t="s">
        <v>382</v>
      </c>
      <c r="F42" s="334"/>
      <c r="G42" s="334"/>
      <c r="H42" s="335"/>
      <c r="I42" s="334"/>
      <c r="J42" s="336" t="s">
        <v>383</v>
      </c>
      <c r="K42" s="334" t="s">
        <v>31</v>
      </c>
      <c r="L42" s="295"/>
      <c r="M42" s="124">
        <v>4.8300000000000003E-2</v>
      </c>
      <c r="N42" s="125">
        <v>0</v>
      </c>
      <c r="O42" s="337"/>
      <c r="P42" s="338" t="e">
        <v>#VALUE!</v>
      </c>
      <c r="Q42" s="339" t="e">
        <f>IF(J42="PROV SUM",N42,L42*P42)</f>
        <v>#VALUE!</v>
      </c>
      <c r="R42" s="294" t="e">
        <v>#N/A</v>
      </c>
      <c r="S42" s="294" t="e">
        <v>#N/A</v>
      </c>
      <c r="T42" s="339">
        <f>IF(J42="SC024",N42,IF(ISERROR(S42),"",IF(J42="PROV SUM",N42,L42*S42)))</f>
        <v>0</v>
      </c>
      <c r="U42" s="112"/>
      <c r="V42" s="334" t="s">
        <v>416</v>
      </c>
      <c r="W42" s="295">
        <v>14.1</v>
      </c>
      <c r="X42" s="379">
        <f>SUM(Y38+Y39+Y40+Y62+Y63)*0.0483</f>
        <v>247.64430096000004</v>
      </c>
      <c r="Y42" s="338">
        <f>X42*W42</f>
        <v>3491.7846435360007</v>
      </c>
      <c r="Z42" s="18"/>
      <c r="AA42" s="346">
        <v>1</v>
      </c>
      <c r="AB42" s="347">
        <f t="shared" si="1"/>
        <v>3491.7846435360007</v>
      </c>
      <c r="AC42" s="348">
        <v>0</v>
      </c>
      <c r="AD42" s="349">
        <f t="shared" si="3"/>
        <v>0</v>
      </c>
      <c r="AE42" s="350">
        <f t="shared" si="2"/>
        <v>3491.7846435360007</v>
      </c>
      <c r="AF42" s="677" t="s">
        <v>821</v>
      </c>
    </row>
    <row r="43" spans="1:32" x14ac:dyDescent="0.25">
      <c r="A43" s="21"/>
      <c r="B43" s="330" t="s">
        <v>438</v>
      </c>
      <c r="C43" s="331" t="s">
        <v>312</v>
      </c>
      <c r="D43" s="332" t="s">
        <v>378</v>
      </c>
      <c r="E43" s="333"/>
      <c r="F43" s="334"/>
      <c r="G43" s="334"/>
      <c r="H43" s="335"/>
      <c r="I43" s="334"/>
      <c r="J43" s="336"/>
      <c r="K43" s="334"/>
      <c r="L43" s="295"/>
      <c r="M43" s="336"/>
      <c r="N43" s="125"/>
      <c r="O43" s="337"/>
      <c r="P43" s="357"/>
      <c r="Q43" s="358"/>
      <c r="R43" s="358"/>
      <c r="S43" s="358"/>
      <c r="T43" s="358"/>
      <c r="U43" s="112"/>
      <c r="V43" s="334"/>
      <c r="W43" s="295"/>
      <c r="X43" s="358"/>
      <c r="Y43" s="338">
        <f t="shared" si="0"/>
        <v>0</v>
      </c>
      <c r="Z43" s="18"/>
      <c r="AA43" s="346">
        <v>0</v>
      </c>
      <c r="AB43" s="347">
        <f t="shared" si="1"/>
        <v>0</v>
      </c>
      <c r="AC43" s="348">
        <v>0</v>
      </c>
      <c r="AD43" s="349">
        <f t="shared" si="3"/>
        <v>0</v>
      </c>
      <c r="AE43" s="350">
        <f t="shared" si="2"/>
        <v>0</v>
      </c>
    </row>
    <row r="44" spans="1:32" ht="60.75" x14ac:dyDescent="0.25">
      <c r="A44" s="21"/>
      <c r="B44" s="330" t="s">
        <v>438</v>
      </c>
      <c r="C44" s="331" t="s">
        <v>312</v>
      </c>
      <c r="D44" s="332" t="s">
        <v>25</v>
      </c>
      <c r="E44" s="333" t="s">
        <v>443</v>
      </c>
      <c r="F44" s="334"/>
      <c r="G44" s="334"/>
      <c r="H44" s="335">
        <v>7.3159999999999998</v>
      </c>
      <c r="I44" s="334"/>
      <c r="J44" s="336" t="s">
        <v>379</v>
      </c>
      <c r="K44" s="334" t="s">
        <v>380</v>
      </c>
      <c r="L44" s="295">
        <v>1</v>
      </c>
      <c r="M44" s="359">
        <v>240</v>
      </c>
      <c r="N44" s="125">
        <v>240</v>
      </c>
      <c r="O44" s="337"/>
      <c r="P44" s="338" t="e">
        <v>#VALUE!</v>
      </c>
      <c r="Q44" s="339">
        <f>IF(J44="PROV SUM",N44,L44*P44)</f>
        <v>240</v>
      </c>
      <c r="R44" s="294" t="s">
        <v>381</v>
      </c>
      <c r="S44" s="294" t="s">
        <v>381</v>
      </c>
      <c r="T44" s="339">
        <f>IF(J44="SC024",N44,IF(ISERROR(S44),"",IF(J44="PROV SUM",N44,L44*S44)))</f>
        <v>240</v>
      </c>
      <c r="U44" s="112"/>
      <c r="V44" s="334" t="s">
        <v>380</v>
      </c>
      <c r="W44" s="295">
        <v>1</v>
      </c>
      <c r="X44" s="294" t="s">
        <v>381</v>
      </c>
      <c r="Y44" s="338">
        <v>240</v>
      </c>
      <c r="Z44" s="18"/>
      <c r="AA44" s="346">
        <v>0</v>
      </c>
      <c r="AB44" s="347">
        <f t="shared" si="1"/>
        <v>0</v>
      </c>
      <c r="AC44" s="348">
        <v>0</v>
      </c>
      <c r="AD44" s="349">
        <f t="shared" si="3"/>
        <v>0</v>
      </c>
      <c r="AE44" s="350">
        <f t="shared" si="2"/>
        <v>0</v>
      </c>
    </row>
    <row r="45" spans="1:32" ht="90.75" x14ac:dyDescent="0.25">
      <c r="A45" s="21"/>
      <c r="B45" s="330" t="s">
        <v>438</v>
      </c>
      <c r="C45" s="331" t="s">
        <v>312</v>
      </c>
      <c r="D45" s="332" t="s">
        <v>25</v>
      </c>
      <c r="E45" s="333" t="s">
        <v>444</v>
      </c>
      <c r="F45" s="334"/>
      <c r="G45" s="334"/>
      <c r="H45" s="335">
        <v>7.3170000000000002</v>
      </c>
      <c r="I45" s="334"/>
      <c r="J45" s="336" t="s">
        <v>379</v>
      </c>
      <c r="K45" s="334" t="s">
        <v>380</v>
      </c>
      <c r="L45" s="295">
        <v>1</v>
      </c>
      <c r="M45" s="359">
        <v>450</v>
      </c>
      <c r="N45" s="125">
        <v>450</v>
      </c>
      <c r="O45" s="337"/>
      <c r="P45" s="338" t="e">
        <v>#VALUE!</v>
      </c>
      <c r="Q45" s="339">
        <f>IF(J45="PROV SUM",N45,L45*P45)</f>
        <v>450</v>
      </c>
      <c r="R45" s="294" t="s">
        <v>381</v>
      </c>
      <c r="S45" s="294" t="s">
        <v>381</v>
      </c>
      <c r="T45" s="339">
        <f>IF(J45="SC024",N45,IF(ISERROR(S45),"",IF(J45="PROV SUM",N45,L45*S45)))</f>
        <v>450</v>
      </c>
      <c r="U45" s="112"/>
      <c r="V45" s="334" t="s">
        <v>380</v>
      </c>
      <c r="W45" s="295">
        <v>1</v>
      </c>
      <c r="X45" s="294" t="s">
        <v>381</v>
      </c>
      <c r="Y45" s="338">
        <v>450</v>
      </c>
      <c r="Z45" s="18"/>
      <c r="AA45" s="346">
        <v>0</v>
      </c>
      <c r="AB45" s="347">
        <f t="shared" si="1"/>
        <v>0</v>
      </c>
      <c r="AC45" s="348">
        <v>0</v>
      </c>
      <c r="AD45" s="349">
        <f t="shared" si="3"/>
        <v>0</v>
      </c>
      <c r="AE45" s="350">
        <f t="shared" si="2"/>
        <v>0</v>
      </c>
    </row>
    <row r="46" spans="1:32" ht="60.75" x14ac:dyDescent="0.25">
      <c r="A46" s="21"/>
      <c r="B46" s="330" t="s">
        <v>438</v>
      </c>
      <c r="C46" s="331" t="s">
        <v>312</v>
      </c>
      <c r="D46" s="332" t="s">
        <v>25</v>
      </c>
      <c r="E46" s="333" t="s">
        <v>445</v>
      </c>
      <c r="F46" s="334"/>
      <c r="G46" s="334"/>
      <c r="H46" s="335">
        <v>7.3179999999999996</v>
      </c>
      <c r="I46" s="334"/>
      <c r="J46" s="336" t="s">
        <v>379</v>
      </c>
      <c r="K46" s="334" t="s">
        <v>380</v>
      </c>
      <c r="L46" s="295">
        <v>1</v>
      </c>
      <c r="M46" s="359">
        <v>150</v>
      </c>
      <c r="N46" s="125">
        <v>150</v>
      </c>
      <c r="O46" s="337"/>
      <c r="P46" s="338" t="e">
        <v>#VALUE!</v>
      </c>
      <c r="Q46" s="339">
        <f>IF(J46="PROV SUM",N46,L46*P46)</f>
        <v>150</v>
      </c>
      <c r="R46" s="294" t="s">
        <v>381</v>
      </c>
      <c r="S46" s="294" t="s">
        <v>381</v>
      </c>
      <c r="T46" s="339">
        <f>IF(J46="SC024",N46,IF(ISERROR(S46),"",IF(J46="PROV SUM",N46,L46*S46)))</f>
        <v>150</v>
      </c>
      <c r="U46" s="112"/>
      <c r="V46" s="334" t="s">
        <v>380</v>
      </c>
      <c r="W46" s="295">
        <v>1</v>
      </c>
      <c r="X46" s="294" t="s">
        <v>381</v>
      </c>
      <c r="Y46" s="338">
        <v>150</v>
      </c>
      <c r="Z46" s="18"/>
      <c r="AA46" s="346">
        <v>0</v>
      </c>
      <c r="AB46" s="347">
        <f t="shared" si="1"/>
        <v>0</v>
      </c>
      <c r="AC46" s="348">
        <v>0</v>
      </c>
      <c r="AD46" s="349">
        <f t="shared" si="3"/>
        <v>0</v>
      </c>
      <c r="AE46" s="350">
        <f t="shared" si="2"/>
        <v>0</v>
      </c>
    </row>
    <row r="47" spans="1:32" ht="45.75" x14ac:dyDescent="0.25">
      <c r="A47" s="21"/>
      <c r="B47" s="330" t="s">
        <v>438</v>
      </c>
      <c r="C47" s="331" t="s">
        <v>312</v>
      </c>
      <c r="D47" s="332" t="s">
        <v>25</v>
      </c>
      <c r="E47" s="333" t="s">
        <v>446</v>
      </c>
      <c r="F47" s="334"/>
      <c r="G47" s="334"/>
      <c r="H47" s="335">
        <v>7.319</v>
      </c>
      <c r="I47" s="334"/>
      <c r="J47" s="336" t="s">
        <v>379</v>
      </c>
      <c r="K47" s="334" t="s">
        <v>380</v>
      </c>
      <c r="L47" s="295">
        <v>1</v>
      </c>
      <c r="M47" s="359">
        <v>1000</v>
      </c>
      <c r="N47" s="125">
        <v>1000</v>
      </c>
      <c r="O47" s="337"/>
      <c r="P47" s="338" t="e">
        <v>#VALUE!</v>
      </c>
      <c r="Q47" s="339">
        <f>IF(J47="PROV SUM",N47,L47*P47)</f>
        <v>1000</v>
      </c>
      <c r="R47" s="294" t="s">
        <v>381</v>
      </c>
      <c r="S47" s="294" t="s">
        <v>381</v>
      </c>
      <c r="T47" s="339">
        <f>IF(J47="SC024",N47,IF(ISERROR(S47),"",IF(J47="PROV SUM",N47,L47*S47)))</f>
        <v>1000</v>
      </c>
      <c r="U47" s="112"/>
      <c r="V47" s="334" t="s">
        <v>380</v>
      </c>
      <c r="W47" s="295">
        <v>1</v>
      </c>
      <c r="X47" s="294" t="s">
        <v>381</v>
      </c>
      <c r="Y47" s="338">
        <v>1000</v>
      </c>
      <c r="Z47" s="18"/>
      <c r="AA47" s="346">
        <v>0</v>
      </c>
      <c r="AB47" s="347">
        <f t="shared" si="1"/>
        <v>0</v>
      </c>
      <c r="AC47" s="348">
        <v>0</v>
      </c>
      <c r="AD47" s="349">
        <f t="shared" si="3"/>
        <v>0</v>
      </c>
      <c r="AE47" s="350">
        <f t="shared" si="2"/>
        <v>0</v>
      </c>
    </row>
    <row r="48" spans="1:32" ht="15.75" x14ac:dyDescent="0.25">
      <c r="A48" s="15"/>
      <c r="B48" s="86" t="s">
        <v>438</v>
      </c>
      <c r="C48" s="89" t="s">
        <v>341</v>
      </c>
      <c r="D48" s="88" t="s">
        <v>378</v>
      </c>
      <c r="E48" s="89"/>
      <c r="F48" s="360"/>
      <c r="G48" s="360"/>
      <c r="H48" s="90"/>
      <c r="I48" s="360"/>
      <c r="J48" s="89"/>
      <c r="K48" s="91"/>
      <c r="L48" s="295"/>
      <c r="M48" s="92"/>
      <c r="N48" s="125"/>
      <c r="O48" s="337"/>
      <c r="P48" s="357"/>
      <c r="Q48" s="358"/>
      <c r="R48" s="358"/>
      <c r="S48" s="358"/>
      <c r="T48" s="358"/>
      <c r="U48" s="112"/>
      <c r="V48" s="91"/>
      <c r="W48" s="295"/>
      <c r="X48" s="358"/>
      <c r="Y48" s="338">
        <f t="shared" si="0"/>
        <v>0</v>
      </c>
      <c r="Z48" s="18"/>
      <c r="AA48" s="346">
        <v>0</v>
      </c>
      <c r="AB48" s="347">
        <f t="shared" si="1"/>
        <v>0</v>
      </c>
      <c r="AC48" s="348">
        <v>0</v>
      </c>
      <c r="AD48" s="349">
        <f t="shared" si="3"/>
        <v>0</v>
      </c>
      <c r="AE48" s="350">
        <f t="shared" si="2"/>
        <v>0</v>
      </c>
    </row>
    <row r="49" spans="1:33" ht="105" x14ac:dyDescent="0.25">
      <c r="A49" s="15"/>
      <c r="B49" s="86" t="s">
        <v>438</v>
      </c>
      <c r="C49" s="89" t="s">
        <v>341</v>
      </c>
      <c r="D49" s="88" t="s">
        <v>25</v>
      </c>
      <c r="E49" s="89" t="s">
        <v>350</v>
      </c>
      <c r="F49" s="334"/>
      <c r="G49" s="334"/>
      <c r="H49" s="90">
        <v>13</v>
      </c>
      <c r="I49" s="334"/>
      <c r="J49" s="89" t="s">
        <v>351</v>
      </c>
      <c r="K49" s="334" t="s">
        <v>311</v>
      </c>
      <c r="L49" s="93">
        <v>2</v>
      </c>
      <c r="M49" s="92">
        <v>222.2</v>
      </c>
      <c r="N49" s="94">
        <v>444.4</v>
      </c>
      <c r="O49" s="337"/>
      <c r="P49" s="338" t="e">
        <v>#VALUE!</v>
      </c>
      <c r="Q49" s="339" t="e">
        <f t="shared" ref="Q49:Q61" si="6">IF(J49="PROV SUM",N49,L49*P49)</f>
        <v>#VALUE!</v>
      </c>
      <c r="R49" s="294">
        <v>0</v>
      </c>
      <c r="S49" s="294">
        <v>196.98029999999997</v>
      </c>
      <c r="T49" s="339">
        <f t="shared" ref="T49:T61" si="7">IF(J49="SC024",N49,IF(ISERROR(S49),"",IF(J49="PROV SUM",N49,L49*S49)))</f>
        <v>393.96059999999994</v>
      </c>
      <c r="U49" s="112"/>
      <c r="V49" s="334" t="s">
        <v>311</v>
      </c>
      <c r="W49" s="93">
        <v>2</v>
      </c>
      <c r="X49" s="294">
        <v>196.98029999999997</v>
      </c>
      <c r="Y49" s="338">
        <f t="shared" si="0"/>
        <v>393.96059999999994</v>
      </c>
      <c r="Z49" s="18"/>
      <c r="AA49" s="346">
        <v>0</v>
      </c>
      <c r="AB49" s="347">
        <f t="shared" si="1"/>
        <v>0</v>
      </c>
      <c r="AC49" s="348">
        <v>0</v>
      </c>
      <c r="AD49" s="349">
        <f t="shared" si="3"/>
        <v>0</v>
      </c>
      <c r="AE49" s="350">
        <f t="shared" si="2"/>
        <v>0</v>
      </c>
    </row>
    <row r="50" spans="1:33" ht="105" x14ac:dyDescent="0.25">
      <c r="A50" s="15"/>
      <c r="B50" s="86" t="s">
        <v>438</v>
      </c>
      <c r="C50" s="89" t="s">
        <v>341</v>
      </c>
      <c r="D50" s="88" t="s">
        <v>25</v>
      </c>
      <c r="E50" s="89" t="s">
        <v>356</v>
      </c>
      <c r="F50" s="360"/>
      <c r="G50" s="360"/>
      <c r="H50" s="90">
        <v>27</v>
      </c>
      <c r="I50" s="360"/>
      <c r="J50" s="89" t="s">
        <v>357</v>
      </c>
      <c r="K50" s="91" t="s">
        <v>311</v>
      </c>
      <c r="L50" s="93">
        <v>1</v>
      </c>
      <c r="M50" s="92">
        <v>22.53</v>
      </c>
      <c r="N50" s="94">
        <v>22.53</v>
      </c>
      <c r="O50" s="337"/>
      <c r="P50" s="338" t="e">
        <v>#VALUE!</v>
      </c>
      <c r="Q50" s="339" t="e">
        <f t="shared" si="6"/>
        <v>#VALUE!</v>
      </c>
      <c r="R50" s="294">
        <v>0</v>
      </c>
      <c r="S50" s="294">
        <v>19.150500000000001</v>
      </c>
      <c r="T50" s="339">
        <f t="shared" si="7"/>
        <v>19.150500000000001</v>
      </c>
      <c r="U50" s="112"/>
      <c r="V50" s="91" t="s">
        <v>311</v>
      </c>
      <c r="W50" s="93">
        <v>1</v>
      </c>
      <c r="X50" s="294">
        <v>19.150500000000001</v>
      </c>
      <c r="Y50" s="338">
        <f t="shared" si="0"/>
        <v>19.150500000000001</v>
      </c>
      <c r="Z50" s="18"/>
      <c r="AA50" s="346">
        <v>0</v>
      </c>
      <c r="AB50" s="347">
        <f t="shared" si="1"/>
        <v>0</v>
      </c>
      <c r="AC50" s="348">
        <v>0</v>
      </c>
      <c r="AD50" s="349">
        <f t="shared" si="3"/>
        <v>0</v>
      </c>
      <c r="AE50" s="350">
        <f t="shared" si="2"/>
        <v>0</v>
      </c>
    </row>
    <row r="51" spans="1:33" ht="120" x14ac:dyDescent="0.25">
      <c r="A51" s="15"/>
      <c r="B51" s="86" t="s">
        <v>438</v>
      </c>
      <c r="C51" s="89" t="s">
        <v>341</v>
      </c>
      <c r="D51" s="88" t="s">
        <v>25</v>
      </c>
      <c r="E51" s="89" t="s">
        <v>358</v>
      </c>
      <c r="F51" s="360"/>
      <c r="G51" s="360"/>
      <c r="H51" s="90">
        <v>41</v>
      </c>
      <c r="I51" s="360"/>
      <c r="J51" s="89" t="s">
        <v>359</v>
      </c>
      <c r="K51" s="91" t="s">
        <v>311</v>
      </c>
      <c r="L51" s="93">
        <v>1</v>
      </c>
      <c r="M51" s="92">
        <v>29.34</v>
      </c>
      <c r="N51" s="94">
        <v>29.34</v>
      </c>
      <c r="O51" s="337"/>
      <c r="P51" s="338" t="e">
        <v>#VALUE!</v>
      </c>
      <c r="Q51" s="339" t="e">
        <f t="shared" si="6"/>
        <v>#VALUE!</v>
      </c>
      <c r="R51" s="294">
        <v>0</v>
      </c>
      <c r="S51" s="294">
        <v>24.939</v>
      </c>
      <c r="T51" s="339">
        <f t="shared" si="7"/>
        <v>24.939</v>
      </c>
      <c r="U51" s="112"/>
      <c r="V51" s="91" t="s">
        <v>311</v>
      </c>
      <c r="W51" s="93">
        <v>1</v>
      </c>
      <c r="X51" s="294">
        <v>24.939</v>
      </c>
      <c r="Y51" s="338">
        <f t="shared" si="0"/>
        <v>24.939</v>
      </c>
      <c r="Z51" s="18"/>
      <c r="AA51" s="346">
        <v>0</v>
      </c>
      <c r="AB51" s="347">
        <f t="shared" si="1"/>
        <v>0</v>
      </c>
      <c r="AC51" s="348">
        <v>0</v>
      </c>
      <c r="AD51" s="349">
        <f t="shared" si="3"/>
        <v>0</v>
      </c>
      <c r="AE51" s="350">
        <f t="shared" si="2"/>
        <v>0</v>
      </c>
    </row>
    <row r="52" spans="1:33" ht="45" x14ac:dyDescent="0.25">
      <c r="A52" s="15"/>
      <c r="B52" s="86" t="s">
        <v>438</v>
      </c>
      <c r="C52" s="89" t="s">
        <v>341</v>
      </c>
      <c r="D52" s="88" t="s">
        <v>25</v>
      </c>
      <c r="E52" s="89" t="s">
        <v>364</v>
      </c>
      <c r="F52" s="360"/>
      <c r="G52" s="360"/>
      <c r="H52" s="90">
        <v>93</v>
      </c>
      <c r="I52" s="360"/>
      <c r="J52" s="89" t="s">
        <v>365</v>
      </c>
      <c r="K52" s="91" t="s">
        <v>311</v>
      </c>
      <c r="L52" s="93">
        <v>1</v>
      </c>
      <c r="M52" s="92">
        <v>550</v>
      </c>
      <c r="N52" s="94">
        <v>550</v>
      </c>
      <c r="O52" s="337"/>
      <c r="P52" s="338" t="e">
        <v>#VALUE!</v>
      </c>
      <c r="Q52" s="339" t="e">
        <f t="shared" si="6"/>
        <v>#VALUE!</v>
      </c>
      <c r="R52" s="294">
        <v>0</v>
      </c>
      <c r="S52" s="294">
        <v>440</v>
      </c>
      <c r="T52" s="339">
        <f t="shared" si="7"/>
        <v>440</v>
      </c>
      <c r="U52" s="112"/>
      <c r="V52" s="91" t="s">
        <v>311</v>
      </c>
      <c r="W52" s="93">
        <v>1</v>
      </c>
      <c r="X52" s="294">
        <v>440</v>
      </c>
      <c r="Y52" s="338">
        <f t="shared" si="0"/>
        <v>440</v>
      </c>
      <c r="Z52" s="18"/>
      <c r="AA52" s="346">
        <v>0</v>
      </c>
      <c r="AB52" s="347">
        <f t="shared" si="1"/>
        <v>0</v>
      </c>
      <c r="AC52" s="348">
        <v>0</v>
      </c>
      <c r="AD52" s="349">
        <f t="shared" si="3"/>
        <v>0</v>
      </c>
      <c r="AE52" s="350">
        <f t="shared" si="2"/>
        <v>0</v>
      </c>
    </row>
    <row r="53" spans="1:33" ht="45" x14ac:dyDescent="0.25">
      <c r="A53" s="15"/>
      <c r="B53" s="86" t="s">
        <v>438</v>
      </c>
      <c r="C53" s="89" t="s">
        <v>341</v>
      </c>
      <c r="D53" s="88" t="s">
        <v>25</v>
      </c>
      <c r="E53" s="89" t="s">
        <v>352</v>
      </c>
      <c r="F53" s="360"/>
      <c r="G53" s="360"/>
      <c r="H53" s="90">
        <v>104</v>
      </c>
      <c r="I53" s="360"/>
      <c r="J53" s="89" t="s">
        <v>353</v>
      </c>
      <c r="K53" s="91" t="s">
        <v>311</v>
      </c>
      <c r="L53" s="93">
        <v>2</v>
      </c>
      <c r="M53" s="92">
        <v>3.44</v>
      </c>
      <c r="N53" s="94">
        <v>6.88</v>
      </c>
      <c r="O53" s="337"/>
      <c r="P53" s="338" t="e">
        <v>#VALUE!</v>
      </c>
      <c r="Q53" s="339" t="e">
        <f t="shared" si="6"/>
        <v>#VALUE!</v>
      </c>
      <c r="R53" s="294">
        <v>0</v>
      </c>
      <c r="S53" s="294">
        <v>3.0495599999999996</v>
      </c>
      <c r="T53" s="339">
        <f t="shared" si="7"/>
        <v>6.0991199999999992</v>
      </c>
      <c r="U53" s="112"/>
      <c r="V53" s="91" t="s">
        <v>311</v>
      </c>
      <c r="W53" s="93">
        <v>2</v>
      </c>
      <c r="X53" s="92">
        <v>3.0495599999999996</v>
      </c>
      <c r="Y53" s="338">
        <f t="shared" si="0"/>
        <v>6.0991199999999992</v>
      </c>
      <c r="Z53" s="18"/>
      <c r="AA53" s="346">
        <v>0</v>
      </c>
      <c r="AB53" s="347">
        <f t="shared" ref="AB53:AB60" si="8">Y53*AA53</f>
        <v>0</v>
      </c>
      <c r="AC53" s="348">
        <v>0</v>
      </c>
      <c r="AD53" s="349">
        <f t="shared" ref="AD53:AD89" si="9">Y53*AC53</f>
        <v>0</v>
      </c>
      <c r="AE53" s="350">
        <f t="shared" si="2"/>
        <v>0</v>
      </c>
    </row>
    <row r="54" spans="1:33" ht="90" x14ac:dyDescent="0.25">
      <c r="A54" s="15"/>
      <c r="B54" s="86" t="s">
        <v>438</v>
      </c>
      <c r="C54" s="89" t="s">
        <v>341</v>
      </c>
      <c r="D54" s="88" t="s">
        <v>25</v>
      </c>
      <c r="E54" s="89" t="s">
        <v>366</v>
      </c>
      <c r="F54" s="360"/>
      <c r="G54" s="360"/>
      <c r="H54" s="90">
        <v>115</v>
      </c>
      <c r="I54" s="360"/>
      <c r="J54" s="89" t="s">
        <v>367</v>
      </c>
      <c r="K54" s="91" t="s">
        <v>311</v>
      </c>
      <c r="L54" s="93">
        <v>2</v>
      </c>
      <c r="M54" s="92">
        <v>70.11</v>
      </c>
      <c r="N54" s="94">
        <v>140.22</v>
      </c>
      <c r="O54" s="337"/>
      <c r="P54" s="338" t="e">
        <v>#VALUE!</v>
      </c>
      <c r="Q54" s="339" t="e">
        <f t="shared" si="6"/>
        <v>#VALUE!</v>
      </c>
      <c r="R54" s="294">
        <v>0</v>
      </c>
      <c r="S54" s="294">
        <v>56.088000000000001</v>
      </c>
      <c r="T54" s="339">
        <f t="shared" si="7"/>
        <v>112.176</v>
      </c>
      <c r="U54" s="112"/>
      <c r="V54" s="91" t="s">
        <v>311</v>
      </c>
      <c r="W54" s="93">
        <v>2</v>
      </c>
      <c r="X54" s="92">
        <v>56.088000000000001</v>
      </c>
      <c r="Y54" s="338">
        <f t="shared" si="0"/>
        <v>112.176</v>
      </c>
      <c r="Z54" s="18"/>
      <c r="AA54" s="346">
        <v>0</v>
      </c>
      <c r="AB54" s="347">
        <f t="shared" si="8"/>
        <v>0</v>
      </c>
      <c r="AC54" s="348">
        <v>0</v>
      </c>
      <c r="AD54" s="349">
        <f t="shared" si="9"/>
        <v>0</v>
      </c>
      <c r="AE54" s="350">
        <f t="shared" si="2"/>
        <v>0</v>
      </c>
    </row>
    <row r="55" spans="1:33" ht="75.75" x14ac:dyDescent="0.25">
      <c r="A55" s="15"/>
      <c r="B55" s="86" t="s">
        <v>438</v>
      </c>
      <c r="C55" s="89" t="s">
        <v>341</v>
      </c>
      <c r="D55" s="88" t="s">
        <v>25</v>
      </c>
      <c r="E55" s="95" t="s">
        <v>342</v>
      </c>
      <c r="F55" s="360"/>
      <c r="G55" s="360"/>
      <c r="H55" s="90">
        <v>180</v>
      </c>
      <c r="I55" s="360"/>
      <c r="J55" s="96" t="s">
        <v>343</v>
      </c>
      <c r="K55" s="91" t="s">
        <v>311</v>
      </c>
      <c r="L55" s="93">
        <v>1</v>
      </c>
      <c r="M55" s="92">
        <v>62.11</v>
      </c>
      <c r="N55" s="94">
        <v>62.11</v>
      </c>
      <c r="O55" s="337"/>
      <c r="P55" s="338" t="e">
        <v>#VALUE!</v>
      </c>
      <c r="Q55" s="339" t="e">
        <f t="shared" si="6"/>
        <v>#VALUE!</v>
      </c>
      <c r="R55" s="294">
        <v>0</v>
      </c>
      <c r="S55" s="294">
        <v>55.060514999999995</v>
      </c>
      <c r="T55" s="339">
        <f t="shared" si="7"/>
        <v>55.060514999999995</v>
      </c>
      <c r="U55" s="112"/>
      <c r="V55" s="91" t="s">
        <v>311</v>
      </c>
      <c r="W55" s="93">
        <v>1</v>
      </c>
      <c r="X55" s="92">
        <v>55.060514999999995</v>
      </c>
      <c r="Y55" s="338">
        <f t="shared" si="0"/>
        <v>55.060514999999995</v>
      </c>
      <c r="Z55" s="18"/>
      <c r="AA55" s="346">
        <v>0</v>
      </c>
      <c r="AB55" s="347">
        <f t="shared" si="8"/>
        <v>0</v>
      </c>
      <c r="AC55" s="348">
        <v>0</v>
      </c>
      <c r="AD55" s="349">
        <f t="shared" si="9"/>
        <v>0</v>
      </c>
      <c r="AE55" s="350">
        <f t="shared" si="2"/>
        <v>0</v>
      </c>
    </row>
    <row r="56" spans="1:33" ht="90.75" x14ac:dyDescent="0.25">
      <c r="A56" s="15"/>
      <c r="B56" s="86" t="s">
        <v>438</v>
      </c>
      <c r="C56" s="89" t="s">
        <v>341</v>
      </c>
      <c r="D56" s="88" t="s">
        <v>25</v>
      </c>
      <c r="E56" s="95" t="s">
        <v>370</v>
      </c>
      <c r="F56" s="360"/>
      <c r="G56" s="360"/>
      <c r="H56" s="90">
        <v>186</v>
      </c>
      <c r="I56" s="360"/>
      <c r="J56" s="97" t="s">
        <v>371</v>
      </c>
      <c r="K56" s="91" t="s">
        <v>311</v>
      </c>
      <c r="L56" s="93">
        <v>1</v>
      </c>
      <c r="M56" s="92">
        <v>86.88</v>
      </c>
      <c r="N56" s="94">
        <v>86.88</v>
      </c>
      <c r="O56" s="337"/>
      <c r="P56" s="338" t="e">
        <v>#VALUE!</v>
      </c>
      <c r="Q56" s="339" t="e">
        <f t="shared" si="6"/>
        <v>#VALUE!</v>
      </c>
      <c r="R56" s="294">
        <v>0</v>
      </c>
      <c r="S56" s="294">
        <v>69.504000000000005</v>
      </c>
      <c r="T56" s="339">
        <f t="shared" si="7"/>
        <v>69.504000000000005</v>
      </c>
      <c r="U56" s="112"/>
      <c r="V56" s="91" t="s">
        <v>311</v>
      </c>
      <c r="W56" s="93">
        <v>1</v>
      </c>
      <c r="X56" s="92">
        <v>69.504000000000005</v>
      </c>
      <c r="Y56" s="338">
        <f t="shared" si="0"/>
        <v>69.504000000000005</v>
      </c>
      <c r="Z56" s="18"/>
      <c r="AA56" s="346">
        <v>0</v>
      </c>
      <c r="AB56" s="347">
        <f t="shared" si="8"/>
        <v>0</v>
      </c>
      <c r="AC56" s="348">
        <v>0</v>
      </c>
      <c r="AD56" s="349">
        <f t="shared" si="9"/>
        <v>0</v>
      </c>
      <c r="AE56" s="350">
        <f>AB56-AD56</f>
        <v>0</v>
      </c>
    </row>
    <row r="57" spans="1:33" ht="15.75" x14ac:dyDescent="0.25">
      <c r="A57" s="21"/>
      <c r="B57" s="86" t="s">
        <v>438</v>
      </c>
      <c r="C57" s="89" t="s">
        <v>341</v>
      </c>
      <c r="D57" s="88" t="s">
        <v>25</v>
      </c>
      <c r="E57" s="98" t="s">
        <v>424</v>
      </c>
      <c r="F57" s="334"/>
      <c r="G57" s="334"/>
      <c r="H57" s="90">
        <v>190</v>
      </c>
      <c r="I57" s="334"/>
      <c r="J57" s="99" t="s">
        <v>379</v>
      </c>
      <c r="K57" s="91" t="s">
        <v>311</v>
      </c>
      <c r="L57" s="93">
        <v>1</v>
      </c>
      <c r="M57" s="100">
        <v>1500</v>
      </c>
      <c r="N57" s="94">
        <v>1500</v>
      </c>
      <c r="O57" s="337"/>
      <c r="P57" s="338" t="e">
        <v>#VALUE!</v>
      </c>
      <c r="Q57" s="339">
        <f t="shared" si="6"/>
        <v>1500</v>
      </c>
      <c r="R57" s="294" t="s">
        <v>381</v>
      </c>
      <c r="S57" s="294" t="s">
        <v>381</v>
      </c>
      <c r="T57" s="339">
        <f t="shared" si="7"/>
        <v>1500</v>
      </c>
      <c r="U57" s="112"/>
      <c r="V57" s="91" t="s">
        <v>311</v>
      </c>
      <c r="W57" s="93">
        <v>1</v>
      </c>
      <c r="X57" s="100" t="s">
        <v>381</v>
      </c>
      <c r="Y57" s="338">
        <v>1500</v>
      </c>
      <c r="Z57" s="18"/>
      <c r="AA57" s="346">
        <v>0</v>
      </c>
      <c r="AB57" s="347">
        <f t="shared" si="8"/>
        <v>0</v>
      </c>
      <c r="AC57" s="348">
        <v>0</v>
      </c>
      <c r="AD57" s="349">
        <f t="shared" si="9"/>
        <v>0</v>
      </c>
      <c r="AE57" s="350">
        <f t="shared" si="2"/>
        <v>0</v>
      </c>
      <c r="AF57" t="s">
        <v>833</v>
      </c>
    </row>
    <row r="58" spans="1:33" ht="26.25" x14ac:dyDescent="0.25">
      <c r="A58" s="21"/>
      <c r="B58" s="86" t="s">
        <v>438</v>
      </c>
      <c r="C58" s="89" t="s">
        <v>341</v>
      </c>
      <c r="D58" s="88" t="s">
        <v>25</v>
      </c>
      <c r="E58" s="101" t="s">
        <v>425</v>
      </c>
      <c r="F58" s="334"/>
      <c r="G58" s="334"/>
      <c r="H58" s="90">
        <v>191</v>
      </c>
      <c r="I58" s="334"/>
      <c r="J58" s="99" t="s">
        <v>379</v>
      </c>
      <c r="K58" s="91" t="s">
        <v>311</v>
      </c>
      <c r="L58" s="93">
        <v>1</v>
      </c>
      <c r="M58" s="100">
        <v>100</v>
      </c>
      <c r="N58" s="94">
        <v>100</v>
      </c>
      <c r="O58" s="337"/>
      <c r="P58" s="338" t="e">
        <v>#VALUE!</v>
      </c>
      <c r="Q58" s="339">
        <f t="shared" si="6"/>
        <v>100</v>
      </c>
      <c r="R58" s="294" t="s">
        <v>381</v>
      </c>
      <c r="S58" s="294" t="s">
        <v>381</v>
      </c>
      <c r="T58" s="339">
        <f t="shared" si="7"/>
        <v>100</v>
      </c>
      <c r="U58" s="112"/>
      <c r="V58" s="91" t="s">
        <v>311</v>
      </c>
      <c r="W58" s="93">
        <v>1</v>
      </c>
      <c r="X58" s="100" t="s">
        <v>381</v>
      </c>
      <c r="Y58" s="338">
        <v>100</v>
      </c>
      <c r="Z58" s="18"/>
      <c r="AA58" s="346">
        <v>0</v>
      </c>
      <c r="AB58" s="347">
        <f t="shared" si="8"/>
        <v>0</v>
      </c>
      <c r="AC58" s="348">
        <v>0</v>
      </c>
      <c r="AD58" s="349">
        <f t="shared" si="9"/>
        <v>0</v>
      </c>
      <c r="AE58" s="350">
        <f t="shared" si="2"/>
        <v>0</v>
      </c>
      <c r="AF58" t="s">
        <v>833</v>
      </c>
    </row>
    <row r="59" spans="1:33" ht="15.75" x14ac:dyDescent="0.25">
      <c r="A59" s="21"/>
      <c r="B59" s="86" t="s">
        <v>438</v>
      </c>
      <c r="C59" s="89" t="s">
        <v>341</v>
      </c>
      <c r="D59" s="88" t="s">
        <v>25</v>
      </c>
      <c r="E59" s="101"/>
      <c r="F59" s="334"/>
      <c r="G59" s="334"/>
      <c r="H59" s="90">
        <v>192</v>
      </c>
      <c r="I59" s="334"/>
      <c r="J59" s="99" t="s">
        <v>379</v>
      </c>
      <c r="K59" s="91" t="s">
        <v>311</v>
      </c>
      <c r="L59" s="93">
        <v>1</v>
      </c>
      <c r="M59" s="100">
        <v>100</v>
      </c>
      <c r="N59" s="94">
        <v>100</v>
      </c>
      <c r="O59" s="337"/>
      <c r="P59" s="338" t="e">
        <v>#VALUE!</v>
      </c>
      <c r="Q59" s="339">
        <f t="shared" si="6"/>
        <v>100</v>
      </c>
      <c r="R59" s="294" t="s">
        <v>381</v>
      </c>
      <c r="S59" s="294" t="s">
        <v>381</v>
      </c>
      <c r="T59" s="339">
        <f t="shared" si="7"/>
        <v>100</v>
      </c>
      <c r="U59" s="112"/>
      <c r="V59" s="91" t="s">
        <v>311</v>
      </c>
      <c r="W59" s="93">
        <v>1</v>
      </c>
      <c r="X59" s="100" t="s">
        <v>381</v>
      </c>
      <c r="Y59" s="338">
        <v>100</v>
      </c>
      <c r="Z59" s="18"/>
      <c r="AA59" s="346">
        <v>0</v>
      </c>
      <c r="AB59" s="347">
        <f t="shared" si="8"/>
        <v>0</v>
      </c>
      <c r="AC59" s="348">
        <v>0</v>
      </c>
      <c r="AD59" s="349">
        <f t="shared" si="9"/>
        <v>0</v>
      </c>
      <c r="AE59" s="350">
        <f t="shared" si="2"/>
        <v>0</v>
      </c>
    </row>
    <row r="60" spans="1:33" ht="15.75" x14ac:dyDescent="0.25">
      <c r="A60" s="21"/>
      <c r="B60" s="86" t="s">
        <v>438</v>
      </c>
      <c r="C60" s="89" t="s">
        <v>341</v>
      </c>
      <c r="D60" s="88" t="s">
        <v>25</v>
      </c>
      <c r="E60" s="101" t="s">
        <v>427</v>
      </c>
      <c r="F60" s="334"/>
      <c r="G60" s="334"/>
      <c r="H60" s="90">
        <v>193</v>
      </c>
      <c r="I60" s="334"/>
      <c r="J60" s="99" t="s">
        <v>379</v>
      </c>
      <c r="K60" s="91" t="s">
        <v>311</v>
      </c>
      <c r="L60" s="93">
        <v>1</v>
      </c>
      <c r="M60" s="100">
        <v>100</v>
      </c>
      <c r="N60" s="94">
        <v>100</v>
      </c>
      <c r="O60" s="337"/>
      <c r="P60" s="338" t="e">
        <v>#VALUE!</v>
      </c>
      <c r="Q60" s="339">
        <f t="shared" si="6"/>
        <v>100</v>
      </c>
      <c r="R60" s="294" t="s">
        <v>381</v>
      </c>
      <c r="S60" s="294" t="s">
        <v>381</v>
      </c>
      <c r="T60" s="339">
        <f t="shared" si="7"/>
        <v>100</v>
      </c>
      <c r="U60" s="112"/>
      <c r="V60" s="91" t="s">
        <v>311</v>
      </c>
      <c r="W60" s="93">
        <v>1</v>
      </c>
      <c r="X60" s="100" t="s">
        <v>381</v>
      </c>
      <c r="Y60" s="338">
        <v>100</v>
      </c>
      <c r="Z60" s="18"/>
      <c r="AA60" s="346">
        <v>0</v>
      </c>
      <c r="AB60" s="347">
        <f t="shared" si="8"/>
        <v>0</v>
      </c>
      <c r="AC60" s="348">
        <v>0</v>
      </c>
      <c r="AD60" s="349">
        <f t="shared" si="9"/>
        <v>0</v>
      </c>
      <c r="AE60" s="350">
        <f t="shared" si="2"/>
        <v>0</v>
      </c>
      <c r="AF60" t="s">
        <v>833</v>
      </c>
    </row>
    <row r="61" spans="1:33" ht="15.75" x14ac:dyDescent="0.25">
      <c r="A61" s="21"/>
      <c r="B61" s="86" t="s">
        <v>438</v>
      </c>
      <c r="C61" s="89" t="s">
        <v>341</v>
      </c>
      <c r="D61" s="88" t="s">
        <v>25</v>
      </c>
      <c r="E61" s="101" t="s">
        <v>428</v>
      </c>
      <c r="F61" s="334"/>
      <c r="G61" s="334"/>
      <c r="H61" s="90">
        <v>194</v>
      </c>
      <c r="I61" s="334"/>
      <c r="J61" s="99" t="s">
        <v>379</v>
      </c>
      <c r="K61" s="91" t="s">
        <v>311</v>
      </c>
      <c r="L61" s="93">
        <v>1</v>
      </c>
      <c r="M61" s="100">
        <v>350</v>
      </c>
      <c r="N61" s="94">
        <v>350</v>
      </c>
      <c r="O61" s="337"/>
      <c r="P61" s="338" t="e">
        <v>#VALUE!</v>
      </c>
      <c r="Q61" s="339">
        <f t="shared" si="6"/>
        <v>350</v>
      </c>
      <c r="R61" s="294" t="s">
        <v>381</v>
      </c>
      <c r="S61" s="294" t="s">
        <v>381</v>
      </c>
      <c r="T61" s="339">
        <f t="shared" si="7"/>
        <v>350</v>
      </c>
      <c r="U61" s="112"/>
      <c r="V61" s="91" t="s">
        <v>311</v>
      </c>
      <c r="W61" s="93">
        <v>1</v>
      </c>
      <c r="X61" s="100" t="s">
        <v>381</v>
      </c>
      <c r="Y61" s="338">
        <v>350</v>
      </c>
      <c r="Z61" s="18"/>
      <c r="AA61" s="346">
        <v>0</v>
      </c>
      <c r="AB61" s="347">
        <f>Y61*AA61</f>
        <v>0</v>
      </c>
      <c r="AC61" s="348">
        <v>0</v>
      </c>
      <c r="AD61" s="349">
        <f t="shared" si="9"/>
        <v>0</v>
      </c>
      <c r="AE61" s="350">
        <f t="shared" si="2"/>
        <v>0</v>
      </c>
      <c r="AF61" t="s">
        <v>833</v>
      </c>
    </row>
    <row r="62" spans="1:33" x14ac:dyDescent="0.25">
      <c r="A62" s="21"/>
      <c r="B62" s="356" t="s">
        <v>438</v>
      </c>
      <c r="C62" s="393" t="s">
        <v>24</v>
      </c>
      <c r="D62" s="401" t="s">
        <v>25</v>
      </c>
      <c r="E62" s="403" t="s">
        <v>722</v>
      </c>
      <c r="F62" s="334"/>
      <c r="G62" s="334"/>
      <c r="H62" s="90"/>
      <c r="I62" s="334"/>
      <c r="J62" s="99"/>
      <c r="K62" s="91"/>
      <c r="L62" s="93"/>
      <c r="M62" s="100"/>
      <c r="N62" s="94"/>
      <c r="O62" s="337"/>
      <c r="P62" s="338"/>
      <c r="Q62" s="339"/>
      <c r="R62" s="294"/>
      <c r="S62" s="294"/>
      <c r="T62" s="339"/>
      <c r="U62" s="112"/>
      <c r="V62" s="382" t="s">
        <v>284</v>
      </c>
      <c r="W62" s="383">
        <v>1</v>
      </c>
      <c r="X62" s="408">
        <v>110</v>
      </c>
      <c r="Y62" s="338">
        <f t="shared" ref="Y62:Y89" si="10">W62*X62</f>
        <v>110</v>
      </c>
      <c r="Z62" s="18"/>
      <c r="AA62" s="346">
        <v>1</v>
      </c>
      <c r="AB62" s="347">
        <f t="shared" ref="AB62:AB89" si="11">Y62*AA62</f>
        <v>110</v>
      </c>
      <c r="AC62" s="348">
        <v>0</v>
      </c>
      <c r="AD62" s="349">
        <f t="shared" si="9"/>
        <v>0</v>
      </c>
      <c r="AE62" s="350">
        <f t="shared" ref="AE62:AE89" si="12">AB62-AD62</f>
        <v>110</v>
      </c>
      <c r="AF62" s="668" t="s">
        <v>841</v>
      </c>
    </row>
    <row r="63" spans="1:33" x14ac:dyDescent="0.25">
      <c r="A63" s="21"/>
      <c r="B63" s="356" t="s">
        <v>438</v>
      </c>
      <c r="C63" s="393" t="s">
        <v>24</v>
      </c>
      <c r="D63" s="401" t="s">
        <v>25</v>
      </c>
      <c r="E63" s="402" t="s">
        <v>38</v>
      </c>
      <c r="F63" s="334"/>
      <c r="G63" s="334"/>
      <c r="H63" s="90"/>
      <c r="I63" s="334"/>
      <c r="J63" s="99"/>
      <c r="K63" s="91"/>
      <c r="L63" s="93"/>
      <c r="M63" s="100"/>
      <c r="N63" s="94"/>
      <c r="O63" s="337"/>
      <c r="P63" s="338"/>
      <c r="Q63" s="339"/>
      <c r="R63" s="294"/>
      <c r="S63" s="294"/>
      <c r="T63" s="339"/>
      <c r="U63" s="112"/>
      <c r="V63" s="382" t="s">
        <v>311</v>
      </c>
      <c r="W63" s="383">
        <v>1</v>
      </c>
      <c r="X63" s="407">
        <v>1663.7</v>
      </c>
      <c r="Y63" s="338">
        <f t="shared" si="10"/>
        <v>1663.7</v>
      </c>
      <c r="Z63" s="18"/>
      <c r="AA63" s="346">
        <v>1</v>
      </c>
      <c r="AB63" s="347">
        <f t="shared" si="11"/>
        <v>1663.7</v>
      </c>
      <c r="AC63" s="348">
        <v>1</v>
      </c>
      <c r="AD63" s="349">
        <f t="shared" si="9"/>
        <v>1663.7</v>
      </c>
      <c r="AE63" s="350">
        <f t="shared" si="12"/>
        <v>0</v>
      </c>
      <c r="AG63" s="669">
        <v>1663.7</v>
      </c>
    </row>
    <row r="64" spans="1:33" ht="45" x14ac:dyDescent="0.25">
      <c r="A64" s="21"/>
      <c r="B64" s="356" t="s">
        <v>438</v>
      </c>
      <c r="C64" s="393" t="s">
        <v>189</v>
      </c>
      <c r="D64" s="401" t="s">
        <v>25</v>
      </c>
      <c r="E64" s="402" t="s">
        <v>205</v>
      </c>
      <c r="F64" s="334"/>
      <c r="G64" s="334"/>
      <c r="H64" s="90"/>
      <c r="I64" s="334"/>
      <c r="J64" s="99"/>
      <c r="K64" s="91"/>
      <c r="L64" s="93"/>
      <c r="M64" s="100"/>
      <c r="N64" s="94"/>
      <c r="O64" s="337"/>
      <c r="P64" s="338"/>
      <c r="Q64" s="339"/>
      <c r="R64" s="294"/>
      <c r="S64" s="294"/>
      <c r="T64" s="339"/>
      <c r="U64" s="112"/>
      <c r="V64" s="382" t="s">
        <v>48</v>
      </c>
      <c r="W64" s="383">
        <v>14</v>
      </c>
      <c r="X64" s="409">
        <v>27.73</v>
      </c>
      <c r="Y64" s="338">
        <f t="shared" si="10"/>
        <v>388.22</v>
      </c>
      <c r="Z64" s="18"/>
      <c r="AA64" s="346">
        <v>1</v>
      </c>
      <c r="AB64" s="347">
        <f t="shared" si="11"/>
        <v>388.22</v>
      </c>
      <c r="AC64" s="348">
        <v>1</v>
      </c>
      <c r="AD64" s="349">
        <f t="shared" si="9"/>
        <v>388.22</v>
      </c>
      <c r="AE64" s="350">
        <f t="shared" si="12"/>
        <v>0</v>
      </c>
    </row>
    <row r="65" spans="1:32" ht="135" x14ac:dyDescent="0.25">
      <c r="A65" s="21"/>
      <c r="B65" s="356" t="s">
        <v>438</v>
      </c>
      <c r="C65" s="393" t="s">
        <v>735</v>
      </c>
      <c r="D65" s="401" t="s">
        <v>25</v>
      </c>
      <c r="E65" s="402" t="s">
        <v>736</v>
      </c>
      <c r="F65" s="334"/>
      <c r="G65" s="334"/>
      <c r="H65" s="90"/>
      <c r="I65" s="334"/>
      <c r="J65" s="99"/>
      <c r="K65" s="91"/>
      <c r="L65" s="93"/>
      <c r="M65" s="100"/>
      <c r="N65" s="94"/>
      <c r="O65" s="337"/>
      <c r="P65" s="338"/>
      <c r="Q65" s="339"/>
      <c r="R65" s="294"/>
      <c r="S65" s="294"/>
      <c r="T65" s="339"/>
      <c r="U65" s="112"/>
      <c r="V65" s="382" t="s">
        <v>682</v>
      </c>
      <c r="W65" s="383">
        <v>1</v>
      </c>
      <c r="X65" s="409">
        <v>410</v>
      </c>
      <c r="Y65" s="338">
        <f t="shared" si="10"/>
        <v>410</v>
      </c>
      <c r="Z65" s="18"/>
      <c r="AA65" s="346">
        <v>0</v>
      </c>
      <c r="AB65" s="347">
        <f t="shared" si="11"/>
        <v>0</v>
      </c>
      <c r="AC65" s="348">
        <v>0</v>
      </c>
      <c r="AD65" s="349">
        <f t="shared" si="9"/>
        <v>0</v>
      </c>
      <c r="AE65" s="350">
        <f t="shared" si="12"/>
        <v>0</v>
      </c>
    </row>
    <row r="66" spans="1:32" ht="120" x14ac:dyDescent="0.25">
      <c r="A66" s="21"/>
      <c r="B66" s="356" t="s">
        <v>438</v>
      </c>
      <c r="C66" s="393" t="s">
        <v>735</v>
      </c>
      <c r="D66" s="401" t="s">
        <v>25</v>
      </c>
      <c r="E66" s="402" t="s">
        <v>288</v>
      </c>
      <c r="F66" s="334"/>
      <c r="G66" s="334"/>
      <c r="H66" s="90"/>
      <c r="I66" s="334"/>
      <c r="J66" s="99"/>
      <c r="K66" s="91"/>
      <c r="L66" s="93"/>
      <c r="M66" s="100"/>
      <c r="N66" s="94"/>
      <c r="O66" s="337"/>
      <c r="P66" s="338"/>
      <c r="Q66" s="339"/>
      <c r="R66" s="294"/>
      <c r="S66" s="294"/>
      <c r="T66" s="339"/>
      <c r="U66" s="112"/>
      <c r="V66" s="382" t="s">
        <v>682</v>
      </c>
      <c r="W66" s="383">
        <v>1</v>
      </c>
      <c r="X66" s="409">
        <v>175.19</v>
      </c>
      <c r="Y66" s="338">
        <f t="shared" si="10"/>
        <v>175.19</v>
      </c>
      <c r="Z66" s="18"/>
      <c r="AA66" s="346">
        <v>0</v>
      </c>
      <c r="AB66" s="347">
        <f t="shared" si="11"/>
        <v>0</v>
      </c>
      <c r="AC66" s="348">
        <v>0</v>
      </c>
      <c r="AD66" s="349">
        <f t="shared" si="9"/>
        <v>0</v>
      </c>
      <c r="AE66" s="350">
        <f t="shared" si="12"/>
        <v>0</v>
      </c>
    </row>
    <row r="67" spans="1:32" ht="30" x14ac:dyDescent="0.25">
      <c r="A67" s="21"/>
      <c r="B67" s="356" t="s">
        <v>438</v>
      </c>
      <c r="C67" s="393" t="s">
        <v>72</v>
      </c>
      <c r="D67" s="401" t="s">
        <v>25</v>
      </c>
      <c r="E67" s="402" t="s">
        <v>122</v>
      </c>
      <c r="F67" s="334"/>
      <c r="G67" s="334"/>
      <c r="H67" s="90"/>
      <c r="I67" s="334"/>
      <c r="J67" s="99"/>
      <c r="K67" s="91"/>
      <c r="L67" s="93"/>
      <c r="M67" s="100"/>
      <c r="N67" s="94"/>
      <c r="O67" s="337"/>
      <c r="P67" s="338"/>
      <c r="Q67" s="339"/>
      <c r="R67" s="294"/>
      <c r="S67" s="294"/>
      <c r="T67" s="339"/>
      <c r="U67" s="112"/>
      <c r="V67" s="382" t="s">
        <v>48</v>
      </c>
      <c r="W67" s="383">
        <v>6</v>
      </c>
      <c r="X67" s="409">
        <v>4.46</v>
      </c>
      <c r="Y67" s="338">
        <f t="shared" si="10"/>
        <v>26.759999999999998</v>
      </c>
      <c r="Z67" s="18"/>
      <c r="AA67" s="346">
        <v>1</v>
      </c>
      <c r="AB67" s="347">
        <f t="shared" si="11"/>
        <v>26.759999999999998</v>
      </c>
      <c r="AC67" s="348">
        <v>1</v>
      </c>
      <c r="AD67" s="349">
        <f t="shared" si="9"/>
        <v>26.759999999999998</v>
      </c>
      <c r="AE67" s="350">
        <f t="shared" si="12"/>
        <v>0</v>
      </c>
    </row>
    <row r="68" spans="1:32" ht="45" x14ac:dyDescent="0.25">
      <c r="A68" s="21"/>
      <c r="B68" s="356" t="s">
        <v>438</v>
      </c>
      <c r="C68" s="393" t="s">
        <v>72</v>
      </c>
      <c r="D68" s="401" t="s">
        <v>25</v>
      </c>
      <c r="E68" s="402" t="s">
        <v>737</v>
      </c>
      <c r="F68" s="334"/>
      <c r="G68" s="334"/>
      <c r="H68" s="90"/>
      <c r="I68" s="334"/>
      <c r="J68" s="99"/>
      <c r="K68" s="91"/>
      <c r="L68" s="93"/>
      <c r="M68" s="100"/>
      <c r="N68" s="94"/>
      <c r="O68" s="337"/>
      <c r="P68" s="338"/>
      <c r="Q68" s="339"/>
      <c r="R68" s="294"/>
      <c r="S68" s="294"/>
      <c r="T68" s="339"/>
      <c r="U68" s="112"/>
      <c r="V68" s="382" t="s">
        <v>48</v>
      </c>
      <c r="W68" s="383">
        <v>22</v>
      </c>
      <c r="X68" s="409">
        <f>31.2*0.8</f>
        <v>24.96</v>
      </c>
      <c r="Y68" s="338">
        <f t="shared" si="10"/>
        <v>549.12</v>
      </c>
      <c r="Z68" s="18"/>
      <c r="AA68" s="346">
        <v>1</v>
      </c>
      <c r="AB68" s="347">
        <f t="shared" si="11"/>
        <v>549.12</v>
      </c>
      <c r="AC68" s="348">
        <v>1</v>
      </c>
      <c r="AD68" s="349">
        <f t="shared" si="9"/>
        <v>549.12</v>
      </c>
      <c r="AE68" s="350">
        <f t="shared" si="12"/>
        <v>0</v>
      </c>
    </row>
    <row r="69" spans="1:32" ht="45" x14ac:dyDescent="0.25">
      <c r="A69" s="21"/>
      <c r="B69" s="356" t="s">
        <v>438</v>
      </c>
      <c r="C69" s="393" t="s">
        <v>72</v>
      </c>
      <c r="D69" s="401" t="s">
        <v>25</v>
      </c>
      <c r="E69" s="402" t="s">
        <v>738</v>
      </c>
      <c r="F69" s="334"/>
      <c r="G69" s="334"/>
      <c r="H69" s="90"/>
      <c r="I69" s="334"/>
      <c r="J69" s="99"/>
      <c r="K69" s="91"/>
      <c r="L69" s="93"/>
      <c r="M69" s="100"/>
      <c r="N69" s="94"/>
      <c r="O69" s="337"/>
      <c r="P69" s="338"/>
      <c r="Q69" s="339"/>
      <c r="R69" s="294"/>
      <c r="S69" s="294"/>
      <c r="T69" s="339"/>
      <c r="U69" s="112"/>
      <c r="V69" s="382" t="s">
        <v>160</v>
      </c>
      <c r="W69" s="383">
        <v>64</v>
      </c>
      <c r="X69" s="409">
        <v>95.81</v>
      </c>
      <c r="Y69" s="338">
        <f t="shared" si="10"/>
        <v>6131.84</v>
      </c>
      <c r="Z69" s="18"/>
      <c r="AA69" s="346">
        <v>1</v>
      </c>
      <c r="AB69" s="347">
        <f t="shared" si="11"/>
        <v>6131.84</v>
      </c>
      <c r="AC69" s="348">
        <v>1</v>
      </c>
      <c r="AD69" s="349">
        <f t="shared" si="9"/>
        <v>6131.84</v>
      </c>
      <c r="AE69" s="350">
        <f t="shared" si="12"/>
        <v>0</v>
      </c>
    </row>
    <row r="70" spans="1:32" ht="30" x14ac:dyDescent="0.25">
      <c r="A70" s="21"/>
      <c r="B70" s="356" t="s">
        <v>438</v>
      </c>
      <c r="C70" s="361" t="s">
        <v>164</v>
      </c>
      <c r="D70" s="401" t="s">
        <v>25</v>
      </c>
      <c r="E70" s="406" t="s">
        <v>724</v>
      </c>
      <c r="F70" s="334"/>
      <c r="G70" s="334"/>
      <c r="H70" s="90"/>
      <c r="I70" s="334"/>
      <c r="J70" s="99"/>
      <c r="K70" s="91"/>
      <c r="L70" s="93"/>
      <c r="M70" s="100"/>
      <c r="N70" s="94"/>
      <c r="O70" s="337"/>
      <c r="P70" s="338"/>
      <c r="Q70" s="339"/>
      <c r="R70" s="294"/>
      <c r="S70" s="294"/>
      <c r="T70" s="339"/>
      <c r="U70" s="112"/>
      <c r="V70" s="414" t="s">
        <v>57</v>
      </c>
      <c r="W70" s="383">
        <v>10</v>
      </c>
      <c r="X70" s="408">
        <v>30</v>
      </c>
      <c r="Y70" s="338">
        <f t="shared" si="10"/>
        <v>300</v>
      </c>
      <c r="Z70" s="18"/>
      <c r="AA70" s="346">
        <v>1</v>
      </c>
      <c r="AB70" s="347">
        <f t="shared" si="11"/>
        <v>300</v>
      </c>
      <c r="AC70" s="348">
        <v>1</v>
      </c>
      <c r="AD70" s="349">
        <f t="shared" si="9"/>
        <v>300</v>
      </c>
      <c r="AE70" s="350">
        <f t="shared" si="12"/>
        <v>0</v>
      </c>
    </row>
    <row r="71" spans="1:32" ht="45" x14ac:dyDescent="0.25">
      <c r="A71" s="21"/>
      <c r="B71" s="356" t="s">
        <v>438</v>
      </c>
      <c r="C71" s="361" t="s">
        <v>164</v>
      </c>
      <c r="D71" s="401" t="s">
        <v>25</v>
      </c>
      <c r="E71" s="406" t="s">
        <v>739</v>
      </c>
      <c r="F71" s="334"/>
      <c r="G71" s="334"/>
      <c r="H71" s="90"/>
      <c r="I71" s="334"/>
      <c r="J71" s="99"/>
      <c r="K71" s="91"/>
      <c r="L71" s="93"/>
      <c r="M71" s="100"/>
      <c r="N71" s="94"/>
      <c r="O71" s="337"/>
      <c r="P71" s="338"/>
      <c r="Q71" s="339"/>
      <c r="R71" s="294"/>
      <c r="S71" s="294"/>
      <c r="T71" s="339"/>
      <c r="U71" s="112"/>
      <c r="V71" s="414" t="s">
        <v>57</v>
      </c>
      <c r="W71" s="383">
        <v>10</v>
      </c>
      <c r="X71" s="408">
        <v>143.43</v>
      </c>
      <c r="Y71" s="338">
        <f t="shared" si="10"/>
        <v>1434.3000000000002</v>
      </c>
      <c r="Z71" s="18"/>
      <c r="AA71" s="346">
        <v>1</v>
      </c>
      <c r="AB71" s="347">
        <f t="shared" si="11"/>
        <v>1434.3000000000002</v>
      </c>
      <c r="AC71" s="348">
        <v>1</v>
      </c>
      <c r="AD71" s="349">
        <f t="shared" si="9"/>
        <v>1434.3000000000002</v>
      </c>
      <c r="AE71" s="350">
        <f t="shared" si="12"/>
        <v>0</v>
      </c>
    </row>
    <row r="72" spans="1:32" x14ac:dyDescent="0.25">
      <c r="A72" s="21"/>
      <c r="B72" s="356" t="s">
        <v>438</v>
      </c>
      <c r="C72" s="361" t="s">
        <v>164</v>
      </c>
      <c r="D72" s="401" t="s">
        <v>25</v>
      </c>
      <c r="E72" s="406" t="s">
        <v>726</v>
      </c>
      <c r="F72" s="334"/>
      <c r="G72" s="334"/>
      <c r="H72" s="90"/>
      <c r="I72" s="334"/>
      <c r="J72" s="99"/>
      <c r="K72" s="91"/>
      <c r="L72" s="93"/>
      <c r="M72" s="100"/>
      <c r="N72" s="94"/>
      <c r="O72" s="337"/>
      <c r="P72" s="338"/>
      <c r="Q72" s="339"/>
      <c r="R72" s="294"/>
      <c r="S72" s="294"/>
      <c r="T72" s="339"/>
      <c r="U72" s="112"/>
      <c r="V72" s="414" t="s">
        <v>311</v>
      </c>
      <c r="W72" s="383">
        <v>1</v>
      </c>
      <c r="X72" s="408">
        <v>100</v>
      </c>
      <c r="Y72" s="338">
        <f t="shared" si="10"/>
        <v>100</v>
      </c>
      <c r="Z72" s="18"/>
      <c r="AA72" s="346">
        <v>1</v>
      </c>
      <c r="AB72" s="347">
        <f t="shared" si="11"/>
        <v>100</v>
      </c>
      <c r="AC72" s="348">
        <v>0</v>
      </c>
      <c r="AD72" s="349">
        <f t="shared" si="9"/>
        <v>0</v>
      </c>
      <c r="AE72" s="350">
        <f t="shared" si="12"/>
        <v>100</v>
      </c>
      <c r="AF72" s="668" t="s">
        <v>833</v>
      </c>
    </row>
    <row r="73" spans="1:32" ht="120" x14ac:dyDescent="0.25">
      <c r="A73" s="21"/>
      <c r="B73" s="356" t="s">
        <v>438</v>
      </c>
      <c r="C73" s="393" t="s">
        <v>72</v>
      </c>
      <c r="D73" s="401" t="s">
        <v>25</v>
      </c>
      <c r="E73" s="406" t="s">
        <v>692</v>
      </c>
      <c r="F73" s="334"/>
      <c r="G73" s="334"/>
      <c r="H73" s="90"/>
      <c r="I73" s="334"/>
      <c r="J73" s="99"/>
      <c r="K73" s="91"/>
      <c r="L73" s="93"/>
      <c r="M73" s="100"/>
      <c r="N73" s="94"/>
      <c r="O73" s="337"/>
      <c r="P73" s="338"/>
      <c r="Q73" s="339"/>
      <c r="R73" s="294"/>
      <c r="S73" s="294"/>
      <c r="T73" s="339"/>
      <c r="U73" s="112"/>
      <c r="V73" s="414" t="s">
        <v>79</v>
      </c>
      <c r="W73" s="383">
        <v>45</v>
      </c>
      <c r="X73" s="408">
        <v>69.040000000000006</v>
      </c>
      <c r="Y73" s="338">
        <f t="shared" si="10"/>
        <v>3106.8</v>
      </c>
      <c r="Z73" s="18"/>
      <c r="AA73" s="346">
        <v>1</v>
      </c>
      <c r="AB73" s="347">
        <f t="shared" si="11"/>
        <v>3106.8</v>
      </c>
      <c r="AC73" s="348">
        <v>1</v>
      </c>
      <c r="AD73" s="349">
        <f t="shared" si="9"/>
        <v>3106.8</v>
      </c>
      <c r="AE73" s="350">
        <f t="shared" si="12"/>
        <v>0</v>
      </c>
    </row>
    <row r="74" spans="1:32" ht="30" x14ac:dyDescent="0.25">
      <c r="A74" s="21"/>
      <c r="B74" s="356" t="s">
        <v>438</v>
      </c>
      <c r="C74" s="393" t="s">
        <v>72</v>
      </c>
      <c r="D74" s="401" t="s">
        <v>25</v>
      </c>
      <c r="E74" s="406" t="s">
        <v>693</v>
      </c>
      <c r="F74" s="334"/>
      <c r="G74" s="334"/>
      <c r="H74" s="90"/>
      <c r="I74" s="334"/>
      <c r="J74" s="99"/>
      <c r="K74" s="91"/>
      <c r="L74" s="93"/>
      <c r="M74" s="100"/>
      <c r="N74" s="94"/>
      <c r="O74" s="337"/>
      <c r="P74" s="338"/>
      <c r="Q74" s="339"/>
      <c r="R74" s="294"/>
      <c r="S74" s="294"/>
      <c r="T74" s="339"/>
      <c r="U74" s="112"/>
      <c r="V74" s="414" t="s">
        <v>75</v>
      </c>
      <c r="W74" s="383">
        <v>52</v>
      </c>
      <c r="X74" s="408">
        <v>11.016</v>
      </c>
      <c r="Y74" s="338">
        <f t="shared" si="10"/>
        <v>572.83199999999999</v>
      </c>
      <c r="Z74" s="18"/>
      <c r="AA74" s="346">
        <v>1</v>
      </c>
      <c r="AB74" s="347">
        <f t="shared" si="11"/>
        <v>572.83199999999999</v>
      </c>
      <c r="AC74" s="348">
        <v>1</v>
      </c>
      <c r="AD74" s="349">
        <f t="shared" si="9"/>
        <v>572.83199999999999</v>
      </c>
      <c r="AE74" s="350">
        <f t="shared" si="12"/>
        <v>0</v>
      </c>
    </row>
    <row r="75" spans="1:32" ht="75" x14ac:dyDescent="0.25">
      <c r="A75" s="21"/>
      <c r="B75" s="356" t="s">
        <v>438</v>
      </c>
      <c r="C75" s="393" t="s">
        <v>72</v>
      </c>
      <c r="D75" s="401" t="s">
        <v>25</v>
      </c>
      <c r="E75" s="406" t="s">
        <v>696</v>
      </c>
      <c r="F75" s="334"/>
      <c r="G75" s="334"/>
      <c r="H75" s="90"/>
      <c r="I75" s="334"/>
      <c r="J75" s="99"/>
      <c r="K75" s="91"/>
      <c r="L75" s="93"/>
      <c r="M75" s="100"/>
      <c r="N75" s="94"/>
      <c r="O75" s="337"/>
      <c r="P75" s="338"/>
      <c r="Q75" s="339"/>
      <c r="R75" s="294"/>
      <c r="S75" s="294"/>
      <c r="T75" s="339"/>
      <c r="U75" s="112"/>
      <c r="V75" s="414" t="s">
        <v>139</v>
      </c>
      <c r="W75" s="383">
        <v>1</v>
      </c>
      <c r="X75" s="408">
        <v>130.12800000000001</v>
      </c>
      <c r="Y75" s="338">
        <f t="shared" si="10"/>
        <v>130.12800000000001</v>
      </c>
      <c r="Z75" s="18"/>
      <c r="AA75" s="346">
        <v>1</v>
      </c>
      <c r="AB75" s="347">
        <f t="shared" si="11"/>
        <v>130.12800000000001</v>
      </c>
      <c r="AC75" s="348">
        <v>1</v>
      </c>
      <c r="AD75" s="349">
        <f t="shared" si="9"/>
        <v>130.12800000000001</v>
      </c>
      <c r="AE75" s="350">
        <f t="shared" si="12"/>
        <v>0</v>
      </c>
    </row>
    <row r="76" spans="1:32" ht="45" x14ac:dyDescent="0.25">
      <c r="A76" s="21"/>
      <c r="B76" s="356" t="s">
        <v>438</v>
      </c>
      <c r="C76" s="393" t="s">
        <v>72</v>
      </c>
      <c r="D76" s="401" t="s">
        <v>25</v>
      </c>
      <c r="E76" s="406" t="s">
        <v>728</v>
      </c>
      <c r="F76" s="334"/>
      <c r="G76" s="334"/>
      <c r="H76" s="90"/>
      <c r="I76" s="334"/>
      <c r="J76" s="99"/>
      <c r="K76" s="91"/>
      <c r="L76" s="93"/>
      <c r="M76" s="100"/>
      <c r="N76" s="94"/>
      <c r="O76" s="337"/>
      <c r="P76" s="338"/>
      <c r="Q76" s="339"/>
      <c r="R76" s="294"/>
      <c r="S76" s="294"/>
      <c r="T76" s="339"/>
      <c r="U76" s="112"/>
      <c r="V76" s="414" t="s">
        <v>104</v>
      </c>
      <c r="W76" s="383">
        <v>9</v>
      </c>
      <c r="X76" s="408">
        <v>110.70400000000001</v>
      </c>
      <c r="Y76" s="338">
        <f t="shared" si="10"/>
        <v>996.33600000000001</v>
      </c>
      <c r="Z76" s="18"/>
      <c r="AA76" s="346">
        <v>1</v>
      </c>
      <c r="AB76" s="347">
        <f t="shared" si="11"/>
        <v>996.33600000000001</v>
      </c>
      <c r="AC76" s="348">
        <v>1</v>
      </c>
      <c r="AD76" s="349">
        <f t="shared" si="9"/>
        <v>996.33600000000001</v>
      </c>
      <c r="AE76" s="350">
        <f t="shared" si="12"/>
        <v>0</v>
      </c>
    </row>
    <row r="77" spans="1:32" x14ac:dyDescent="0.25">
      <c r="A77" s="21"/>
      <c r="B77" s="356" t="s">
        <v>438</v>
      </c>
      <c r="C77" s="393" t="s">
        <v>72</v>
      </c>
      <c r="D77" s="401" t="s">
        <v>25</v>
      </c>
      <c r="E77" s="406" t="s">
        <v>740</v>
      </c>
      <c r="F77" s="334"/>
      <c r="G77" s="334"/>
      <c r="H77" s="90"/>
      <c r="I77" s="334"/>
      <c r="J77" s="99"/>
      <c r="K77" s="91"/>
      <c r="L77" s="93"/>
      <c r="M77" s="100"/>
      <c r="N77" s="94"/>
      <c r="O77" s="337"/>
      <c r="P77" s="338"/>
      <c r="Q77" s="339"/>
      <c r="R77" s="294"/>
      <c r="S77" s="294"/>
      <c r="T77" s="339"/>
      <c r="U77" s="112"/>
      <c r="V77" s="414" t="s">
        <v>104</v>
      </c>
      <c r="W77" s="383">
        <v>9</v>
      </c>
      <c r="X77" s="408">
        <v>69.191999999999993</v>
      </c>
      <c r="Y77" s="338">
        <f t="shared" si="10"/>
        <v>622.72799999999995</v>
      </c>
      <c r="Z77" s="18"/>
      <c r="AA77" s="346">
        <v>1</v>
      </c>
      <c r="AB77" s="347">
        <f t="shared" si="11"/>
        <v>622.72799999999995</v>
      </c>
      <c r="AC77" s="348">
        <v>1</v>
      </c>
      <c r="AD77" s="349">
        <f t="shared" si="9"/>
        <v>622.72799999999995</v>
      </c>
      <c r="AE77" s="350">
        <f t="shared" si="12"/>
        <v>0</v>
      </c>
    </row>
    <row r="78" spans="1:32" ht="30" x14ac:dyDescent="0.25">
      <c r="A78" s="21"/>
      <c r="B78" s="356" t="s">
        <v>438</v>
      </c>
      <c r="C78" s="393" t="s">
        <v>72</v>
      </c>
      <c r="D78" s="401" t="s">
        <v>25</v>
      </c>
      <c r="E78" s="406" t="s">
        <v>730</v>
      </c>
      <c r="F78" s="334"/>
      <c r="G78" s="334"/>
      <c r="H78" s="90"/>
      <c r="I78" s="334"/>
      <c r="J78" s="99"/>
      <c r="K78" s="91"/>
      <c r="L78" s="93"/>
      <c r="M78" s="100"/>
      <c r="N78" s="94"/>
      <c r="O78" s="337"/>
      <c r="P78" s="338"/>
      <c r="Q78" s="339"/>
      <c r="R78" s="294"/>
      <c r="S78" s="294"/>
      <c r="T78" s="339"/>
      <c r="U78" s="112"/>
      <c r="V78" s="414" t="s">
        <v>104</v>
      </c>
      <c r="W78" s="383">
        <v>12</v>
      </c>
      <c r="X78" s="408">
        <v>165</v>
      </c>
      <c r="Y78" s="338">
        <f t="shared" si="10"/>
        <v>1980</v>
      </c>
      <c r="Z78" s="18"/>
      <c r="AA78" s="346">
        <v>1</v>
      </c>
      <c r="AB78" s="347">
        <f t="shared" si="11"/>
        <v>1980</v>
      </c>
      <c r="AC78" s="348">
        <v>1</v>
      </c>
      <c r="AD78" s="349">
        <f t="shared" si="9"/>
        <v>1980</v>
      </c>
      <c r="AE78" s="350">
        <f t="shared" si="12"/>
        <v>0</v>
      </c>
    </row>
    <row r="79" spans="1:32" ht="45" x14ac:dyDescent="0.25">
      <c r="A79" s="21"/>
      <c r="B79" s="356" t="s">
        <v>438</v>
      </c>
      <c r="C79" s="393" t="s">
        <v>72</v>
      </c>
      <c r="D79" s="401" t="s">
        <v>25</v>
      </c>
      <c r="E79" s="406" t="s">
        <v>731</v>
      </c>
      <c r="F79" s="334"/>
      <c r="G79" s="334"/>
      <c r="H79" s="90"/>
      <c r="I79" s="334"/>
      <c r="J79" s="99"/>
      <c r="K79" s="91"/>
      <c r="L79" s="93"/>
      <c r="M79" s="100"/>
      <c r="N79" s="94"/>
      <c r="O79" s="337"/>
      <c r="P79" s="338"/>
      <c r="Q79" s="339"/>
      <c r="R79" s="294"/>
      <c r="S79" s="294"/>
      <c r="T79" s="339"/>
      <c r="U79" s="112"/>
      <c r="V79" s="414" t="s">
        <v>104</v>
      </c>
      <c r="W79" s="383">
        <v>18</v>
      </c>
      <c r="X79" s="408">
        <v>46.472000000000008</v>
      </c>
      <c r="Y79" s="338">
        <f t="shared" si="10"/>
        <v>836.49600000000009</v>
      </c>
      <c r="Z79" s="18"/>
      <c r="AA79" s="346">
        <v>1</v>
      </c>
      <c r="AB79" s="347">
        <f t="shared" si="11"/>
        <v>836.49600000000009</v>
      </c>
      <c r="AC79" s="348">
        <v>1</v>
      </c>
      <c r="AD79" s="349">
        <f t="shared" si="9"/>
        <v>836.49600000000009</v>
      </c>
      <c r="AE79" s="350">
        <f t="shared" si="12"/>
        <v>0</v>
      </c>
    </row>
    <row r="80" spans="1:32" ht="45" x14ac:dyDescent="0.25">
      <c r="A80" s="21"/>
      <c r="B80" s="356" t="s">
        <v>438</v>
      </c>
      <c r="C80" s="393" t="s">
        <v>72</v>
      </c>
      <c r="D80" s="401" t="s">
        <v>25</v>
      </c>
      <c r="E80" s="406" t="s">
        <v>741</v>
      </c>
      <c r="F80" s="334"/>
      <c r="G80" s="334"/>
      <c r="H80" s="90"/>
      <c r="I80" s="334"/>
      <c r="J80" s="99"/>
      <c r="K80" s="91"/>
      <c r="L80" s="93"/>
      <c r="M80" s="100"/>
      <c r="N80" s="94"/>
      <c r="O80" s="337"/>
      <c r="P80" s="338"/>
      <c r="Q80" s="339"/>
      <c r="R80" s="294"/>
      <c r="S80" s="294"/>
      <c r="T80" s="339"/>
      <c r="U80" s="112"/>
      <c r="V80" s="414" t="s">
        <v>79</v>
      </c>
      <c r="W80" s="383">
        <v>1</v>
      </c>
      <c r="X80" s="408">
        <v>108.512</v>
      </c>
      <c r="Y80" s="338">
        <f t="shared" si="10"/>
        <v>108.512</v>
      </c>
      <c r="Z80" s="18"/>
      <c r="AA80" s="346">
        <v>1</v>
      </c>
      <c r="AB80" s="347">
        <f t="shared" si="11"/>
        <v>108.512</v>
      </c>
      <c r="AC80" s="348">
        <v>1</v>
      </c>
      <c r="AD80" s="349">
        <f t="shared" si="9"/>
        <v>108.512</v>
      </c>
      <c r="AE80" s="350">
        <f t="shared" si="12"/>
        <v>0</v>
      </c>
    </row>
    <row r="81" spans="1:31" ht="45" x14ac:dyDescent="0.25">
      <c r="A81" s="21"/>
      <c r="B81" s="356" t="s">
        <v>438</v>
      </c>
      <c r="C81" s="393" t="s">
        <v>72</v>
      </c>
      <c r="D81" s="401" t="s">
        <v>25</v>
      </c>
      <c r="E81" s="406" t="s">
        <v>698</v>
      </c>
      <c r="F81" s="334"/>
      <c r="G81" s="334"/>
      <c r="H81" s="90"/>
      <c r="I81" s="334"/>
      <c r="J81" s="99"/>
      <c r="K81" s="91"/>
      <c r="L81" s="93"/>
      <c r="M81" s="100"/>
      <c r="N81" s="94"/>
      <c r="O81" s="337"/>
      <c r="P81" s="338"/>
      <c r="Q81" s="339"/>
      <c r="R81" s="294"/>
      <c r="S81" s="294"/>
      <c r="T81" s="339"/>
      <c r="U81" s="112"/>
      <c r="V81" s="414" t="s">
        <v>104</v>
      </c>
      <c r="W81" s="383">
        <v>1</v>
      </c>
      <c r="X81" s="408">
        <v>55.655999999999999</v>
      </c>
      <c r="Y81" s="338">
        <f t="shared" si="10"/>
        <v>55.655999999999999</v>
      </c>
      <c r="Z81" s="18"/>
      <c r="AA81" s="346">
        <v>1</v>
      </c>
      <c r="AB81" s="347">
        <f t="shared" si="11"/>
        <v>55.655999999999999</v>
      </c>
      <c r="AC81" s="348">
        <v>1</v>
      </c>
      <c r="AD81" s="349">
        <f t="shared" si="9"/>
        <v>55.655999999999999</v>
      </c>
      <c r="AE81" s="350">
        <f t="shared" si="12"/>
        <v>0</v>
      </c>
    </row>
    <row r="82" spans="1:31" ht="30" x14ac:dyDescent="0.25">
      <c r="A82" s="21"/>
      <c r="B82" s="356" t="s">
        <v>438</v>
      </c>
      <c r="C82" s="393" t="s">
        <v>72</v>
      </c>
      <c r="D82" s="401" t="s">
        <v>25</v>
      </c>
      <c r="E82" s="406" t="s">
        <v>718</v>
      </c>
      <c r="F82" s="334"/>
      <c r="G82" s="334"/>
      <c r="H82" s="90"/>
      <c r="I82" s="334"/>
      <c r="J82" s="99"/>
      <c r="K82" s="91"/>
      <c r="L82" s="93"/>
      <c r="M82" s="100"/>
      <c r="N82" s="94"/>
      <c r="O82" s="337"/>
      <c r="P82" s="338"/>
      <c r="Q82" s="339"/>
      <c r="R82" s="294"/>
      <c r="S82" s="294"/>
      <c r="T82" s="339"/>
      <c r="U82" s="112"/>
      <c r="V82" s="414" t="s">
        <v>79</v>
      </c>
      <c r="W82" s="383">
        <v>8</v>
      </c>
      <c r="X82" s="408">
        <v>10</v>
      </c>
      <c r="Y82" s="338">
        <f t="shared" si="10"/>
        <v>80</v>
      </c>
      <c r="Z82" s="18"/>
      <c r="AA82" s="346">
        <v>1</v>
      </c>
      <c r="AB82" s="347">
        <f t="shared" si="11"/>
        <v>80</v>
      </c>
      <c r="AC82" s="348">
        <v>1</v>
      </c>
      <c r="AD82" s="349">
        <f t="shared" si="9"/>
        <v>80</v>
      </c>
      <c r="AE82" s="350">
        <f t="shared" si="12"/>
        <v>0</v>
      </c>
    </row>
    <row r="83" spans="1:31" ht="45" x14ac:dyDescent="0.25">
      <c r="A83" s="21"/>
      <c r="B83" s="356" t="s">
        <v>438</v>
      </c>
      <c r="C83" s="393" t="s">
        <v>72</v>
      </c>
      <c r="D83" s="401" t="s">
        <v>25</v>
      </c>
      <c r="E83" s="406" t="s">
        <v>719</v>
      </c>
      <c r="F83" s="334"/>
      <c r="G83" s="334"/>
      <c r="H83" s="90"/>
      <c r="I83" s="334"/>
      <c r="J83" s="99"/>
      <c r="K83" s="91"/>
      <c r="L83" s="93"/>
      <c r="M83" s="100"/>
      <c r="N83" s="94"/>
      <c r="O83" s="337"/>
      <c r="P83" s="338"/>
      <c r="Q83" s="339"/>
      <c r="R83" s="294"/>
      <c r="S83" s="294"/>
      <c r="T83" s="339"/>
      <c r="U83" s="112"/>
      <c r="V83" s="414" t="s">
        <v>79</v>
      </c>
      <c r="W83" s="383">
        <v>8</v>
      </c>
      <c r="X83" s="408">
        <v>23.040000000000003</v>
      </c>
      <c r="Y83" s="338">
        <f t="shared" si="10"/>
        <v>184.32000000000002</v>
      </c>
      <c r="Z83" s="18"/>
      <c r="AA83" s="346">
        <v>1</v>
      </c>
      <c r="AB83" s="347">
        <f t="shared" si="11"/>
        <v>184.32000000000002</v>
      </c>
      <c r="AC83" s="348">
        <v>1</v>
      </c>
      <c r="AD83" s="349">
        <f t="shared" si="9"/>
        <v>184.32000000000002</v>
      </c>
      <c r="AE83" s="350">
        <f t="shared" si="12"/>
        <v>0</v>
      </c>
    </row>
    <row r="84" spans="1:31" ht="45" x14ac:dyDescent="0.25">
      <c r="A84" s="21"/>
      <c r="B84" s="356" t="s">
        <v>438</v>
      </c>
      <c r="C84" s="393" t="s">
        <v>72</v>
      </c>
      <c r="D84" s="401" t="s">
        <v>25</v>
      </c>
      <c r="E84" s="406" t="s">
        <v>720</v>
      </c>
      <c r="F84" s="334"/>
      <c r="G84" s="334"/>
      <c r="H84" s="90"/>
      <c r="I84" s="334"/>
      <c r="J84" s="99"/>
      <c r="K84" s="91"/>
      <c r="L84" s="93"/>
      <c r="M84" s="100"/>
      <c r="N84" s="94"/>
      <c r="O84" s="337"/>
      <c r="P84" s="338"/>
      <c r="Q84" s="339"/>
      <c r="R84" s="294"/>
      <c r="S84" s="294"/>
      <c r="T84" s="339"/>
      <c r="U84" s="112"/>
      <c r="V84" s="414" t="s">
        <v>104</v>
      </c>
      <c r="W84" s="383">
        <v>16</v>
      </c>
      <c r="X84" s="408">
        <v>8.7360000000000007</v>
      </c>
      <c r="Y84" s="338">
        <f t="shared" si="10"/>
        <v>139.77600000000001</v>
      </c>
      <c r="Z84" s="18"/>
      <c r="AA84" s="346">
        <v>1</v>
      </c>
      <c r="AB84" s="347">
        <f t="shared" si="11"/>
        <v>139.77600000000001</v>
      </c>
      <c r="AC84" s="348">
        <v>1</v>
      </c>
      <c r="AD84" s="349">
        <f t="shared" si="9"/>
        <v>139.77600000000001</v>
      </c>
      <c r="AE84" s="350">
        <f t="shared" si="12"/>
        <v>0</v>
      </c>
    </row>
    <row r="85" spans="1:31" ht="45" x14ac:dyDescent="0.25">
      <c r="A85" s="21"/>
      <c r="B85" s="356" t="s">
        <v>438</v>
      </c>
      <c r="C85" s="393" t="s">
        <v>72</v>
      </c>
      <c r="D85" s="401" t="s">
        <v>25</v>
      </c>
      <c r="E85" s="406" t="s">
        <v>728</v>
      </c>
      <c r="F85" s="334"/>
      <c r="G85" s="334"/>
      <c r="H85" s="90"/>
      <c r="I85" s="334"/>
      <c r="J85" s="99"/>
      <c r="K85" s="91"/>
      <c r="L85" s="93"/>
      <c r="M85" s="100"/>
      <c r="N85" s="94"/>
      <c r="O85" s="337"/>
      <c r="P85" s="338"/>
      <c r="Q85" s="339"/>
      <c r="R85" s="294"/>
      <c r="S85" s="294"/>
      <c r="T85" s="339"/>
      <c r="U85" s="112"/>
      <c r="V85" s="414" t="s">
        <v>104</v>
      </c>
      <c r="W85" s="383">
        <v>6</v>
      </c>
      <c r="X85" s="408">
        <v>110.70400000000001</v>
      </c>
      <c r="Y85" s="338">
        <f t="shared" si="10"/>
        <v>664.22400000000005</v>
      </c>
      <c r="Z85" s="18"/>
      <c r="AA85" s="346">
        <v>1</v>
      </c>
      <c r="AB85" s="347">
        <f t="shared" si="11"/>
        <v>664.22400000000005</v>
      </c>
      <c r="AC85" s="348">
        <v>1</v>
      </c>
      <c r="AD85" s="349">
        <f t="shared" si="9"/>
        <v>664.22400000000005</v>
      </c>
      <c r="AE85" s="350">
        <f t="shared" si="12"/>
        <v>0</v>
      </c>
    </row>
    <row r="86" spans="1:31" x14ac:dyDescent="0.25">
      <c r="A86" s="21"/>
      <c r="B86" s="356" t="s">
        <v>438</v>
      </c>
      <c r="C86" s="416" t="s">
        <v>341</v>
      </c>
      <c r="D86" s="401" t="s">
        <v>25</v>
      </c>
      <c r="E86" s="405" t="s">
        <v>734</v>
      </c>
      <c r="F86" s="334"/>
      <c r="G86" s="334"/>
      <c r="H86" s="90"/>
      <c r="I86" s="334"/>
      <c r="J86" s="99"/>
      <c r="K86" s="91"/>
      <c r="L86" s="93"/>
      <c r="M86" s="100"/>
      <c r="N86" s="94"/>
      <c r="O86" s="337"/>
      <c r="P86" s="338"/>
      <c r="Q86" s="339"/>
      <c r="R86" s="294"/>
      <c r="S86" s="294"/>
      <c r="T86" s="339"/>
      <c r="U86" s="112"/>
      <c r="V86" s="418" t="s">
        <v>311</v>
      </c>
      <c r="W86" s="417">
        <v>1</v>
      </c>
      <c r="X86" s="408">
        <v>500</v>
      </c>
      <c r="Y86" s="338">
        <f t="shared" si="10"/>
        <v>500</v>
      </c>
      <c r="Z86" s="18"/>
      <c r="AA86" s="346">
        <v>0</v>
      </c>
      <c r="AB86" s="347">
        <f t="shared" si="11"/>
        <v>0</v>
      </c>
      <c r="AC86" s="348">
        <v>0</v>
      </c>
      <c r="AD86" s="349">
        <f t="shared" si="9"/>
        <v>0</v>
      </c>
      <c r="AE86" s="350">
        <f t="shared" si="12"/>
        <v>0</v>
      </c>
    </row>
    <row r="87" spans="1:31" x14ac:dyDescent="0.25">
      <c r="A87" s="21"/>
      <c r="B87" s="356" t="s">
        <v>438</v>
      </c>
      <c r="C87" s="416" t="s">
        <v>341</v>
      </c>
      <c r="D87" s="401" t="s">
        <v>25</v>
      </c>
      <c r="E87" s="405" t="s">
        <v>705</v>
      </c>
      <c r="F87" s="334"/>
      <c r="G87" s="334"/>
      <c r="H87" s="90"/>
      <c r="I87" s="334"/>
      <c r="J87" s="99"/>
      <c r="K87" s="91"/>
      <c r="L87" s="93"/>
      <c r="M87" s="100"/>
      <c r="N87" s="94"/>
      <c r="O87" s="337"/>
      <c r="P87" s="338"/>
      <c r="Q87" s="339"/>
      <c r="R87" s="294"/>
      <c r="S87" s="294"/>
      <c r="T87" s="339"/>
      <c r="U87" s="112"/>
      <c r="V87" s="418" t="s">
        <v>311</v>
      </c>
      <c r="W87" s="417">
        <v>1</v>
      </c>
      <c r="X87" s="408">
        <v>1500</v>
      </c>
      <c r="Y87" s="338">
        <f t="shared" si="10"/>
        <v>1500</v>
      </c>
      <c r="Z87" s="18"/>
      <c r="AA87" s="346">
        <v>0</v>
      </c>
      <c r="AB87" s="347">
        <f t="shared" si="11"/>
        <v>0</v>
      </c>
      <c r="AC87" s="348">
        <v>0</v>
      </c>
      <c r="AD87" s="349">
        <f t="shared" si="9"/>
        <v>0</v>
      </c>
      <c r="AE87" s="350">
        <f t="shared" si="12"/>
        <v>0</v>
      </c>
    </row>
    <row r="88" spans="1:31" x14ac:dyDescent="0.25">
      <c r="A88" s="21"/>
      <c r="B88" s="356" t="s">
        <v>438</v>
      </c>
      <c r="C88" s="89" t="s">
        <v>341</v>
      </c>
      <c r="D88" s="401" t="s">
        <v>25</v>
      </c>
      <c r="E88" s="406" t="s">
        <v>742</v>
      </c>
      <c r="F88" s="334"/>
      <c r="G88" s="334"/>
      <c r="H88" s="90"/>
      <c r="I88" s="334"/>
      <c r="J88" s="99"/>
      <c r="K88" s="91"/>
      <c r="L88" s="93"/>
      <c r="M88" s="100"/>
      <c r="N88" s="94"/>
      <c r="O88" s="337"/>
      <c r="P88" s="338"/>
      <c r="Q88" s="339"/>
      <c r="R88" s="294"/>
      <c r="S88" s="294"/>
      <c r="T88" s="339"/>
      <c r="U88" s="112"/>
      <c r="V88" s="414" t="s">
        <v>311</v>
      </c>
      <c r="W88" s="412">
        <v>1</v>
      </c>
      <c r="X88" s="413">
        <v>500</v>
      </c>
      <c r="Y88" s="338">
        <f t="shared" si="10"/>
        <v>500</v>
      </c>
      <c r="Z88" s="18"/>
      <c r="AA88" s="346">
        <v>0</v>
      </c>
      <c r="AB88" s="347">
        <f t="shared" si="11"/>
        <v>0</v>
      </c>
      <c r="AC88" s="348">
        <v>0</v>
      </c>
      <c r="AD88" s="349">
        <f t="shared" si="9"/>
        <v>0</v>
      </c>
      <c r="AE88" s="350">
        <f t="shared" si="12"/>
        <v>0</v>
      </c>
    </row>
    <row r="89" spans="1:31" x14ac:dyDescent="0.25">
      <c r="A89" s="21"/>
      <c r="B89" s="356" t="s">
        <v>438</v>
      </c>
      <c r="C89" s="400" t="s">
        <v>341</v>
      </c>
      <c r="D89" s="401" t="s">
        <v>25</v>
      </c>
      <c r="E89" s="406" t="s">
        <v>707</v>
      </c>
      <c r="F89" s="334"/>
      <c r="G89" s="334"/>
      <c r="H89" s="90"/>
      <c r="I89" s="334"/>
      <c r="J89" s="99"/>
      <c r="K89" s="91"/>
      <c r="L89" s="93"/>
      <c r="M89" s="100"/>
      <c r="N89" s="94"/>
      <c r="O89" s="337"/>
      <c r="P89" s="338"/>
      <c r="Q89" s="339"/>
      <c r="R89" s="294"/>
      <c r="S89" s="294"/>
      <c r="T89" s="339"/>
      <c r="U89" s="112"/>
      <c r="V89" s="414" t="s">
        <v>57</v>
      </c>
      <c r="W89" s="383">
        <v>2</v>
      </c>
      <c r="X89" s="408">
        <v>1250</v>
      </c>
      <c r="Y89" s="338">
        <f t="shared" si="10"/>
        <v>2500</v>
      </c>
      <c r="Z89" s="18"/>
      <c r="AA89" s="346">
        <v>0</v>
      </c>
      <c r="AB89" s="347">
        <f t="shared" si="11"/>
        <v>0</v>
      </c>
      <c r="AC89" s="348">
        <v>0</v>
      </c>
      <c r="AD89" s="349">
        <f t="shared" si="9"/>
        <v>0</v>
      </c>
      <c r="AE89" s="350">
        <f t="shared" si="12"/>
        <v>0</v>
      </c>
    </row>
    <row r="90" spans="1:31" ht="15.75" x14ac:dyDescent="0.25">
      <c r="A90" s="21"/>
      <c r="B90" s="86"/>
      <c r="C90" s="89"/>
      <c r="D90" s="88"/>
      <c r="E90" s="101"/>
      <c r="F90" s="334"/>
      <c r="G90" s="334"/>
      <c r="H90" s="90"/>
      <c r="I90" s="334"/>
      <c r="J90" s="99"/>
      <c r="K90" s="91"/>
      <c r="L90" s="93"/>
      <c r="M90" s="100"/>
      <c r="N90" s="94"/>
      <c r="O90" s="337"/>
      <c r="P90" s="338"/>
      <c r="Q90" s="339"/>
      <c r="R90" s="294"/>
      <c r="S90" s="294"/>
      <c r="T90" s="339"/>
      <c r="U90" s="112"/>
      <c r="V90" s="91"/>
      <c r="W90" s="93"/>
      <c r="X90" s="100"/>
      <c r="Y90" s="338"/>
      <c r="Z90" s="18"/>
      <c r="AA90" s="346"/>
      <c r="AB90" s="347"/>
      <c r="AC90" s="348"/>
      <c r="AD90" s="349"/>
      <c r="AE90" s="350"/>
    </row>
    <row r="91" spans="1:31" ht="15.75" thickBot="1" x14ac:dyDescent="0.3">
      <c r="A91" s="21"/>
      <c r="B91" s="22"/>
      <c r="C91" s="23"/>
      <c r="D91" s="24"/>
      <c r="E91" s="25"/>
      <c r="F91" s="21"/>
      <c r="G91" s="21"/>
      <c r="H91" s="26"/>
      <c r="I91" s="21"/>
      <c r="J91" s="27"/>
      <c r="K91" s="21"/>
      <c r="L91" s="28"/>
      <c r="M91" s="27"/>
      <c r="N91" s="17"/>
      <c r="O91" s="18"/>
      <c r="P91" s="16"/>
      <c r="Q91" s="37"/>
      <c r="R91" s="37"/>
      <c r="S91" s="37"/>
      <c r="T91" s="37"/>
    </row>
    <row r="92" spans="1:31" ht="15.75" thickBot="1" x14ac:dyDescent="0.3">
      <c r="S92" s="68" t="s">
        <v>5</v>
      </c>
      <c r="T92" s="69">
        <f>SUM(T11:T90)</f>
        <v>16297.967547</v>
      </c>
      <c r="U92" s="65"/>
      <c r="V92" s="21"/>
      <c r="W92" s="28"/>
      <c r="X92" s="68" t="s">
        <v>5</v>
      </c>
      <c r="Y92" s="69">
        <f>SUM(Y11:Y90)</f>
        <v>42617.868950536002</v>
      </c>
      <c r="Z92" s="18"/>
      <c r="AA92" s="76"/>
      <c r="AB92" s="116">
        <f>SUM(AB11:AB90)</f>
        <v>31921.789215535995</v>
      </c>
      <c r="AC92" s="76"/>
      <c r="AD92" s="117">
        <f>SUM(AD11:AD90)</f>
        <v>28220.004571999991</v>
      </c>
      <c r="AE92" s="131">
        <f>SUM(AE11:AE90)</f>
        <v>3701.7846435360007</v>
      </c>
    </row>
    <row r="93" spans="1:31" x14ac:dyDescent="0.25">
      <c r="D93" s="162"/>
    </row>
    <row r="94" spans="1:31" x14ac:dyDescent="0.25">
      <c r="C94" t="s">
        <v>372</v>
      </c>
      <c r="D94" s="162"/>
      <c r="T94" s="314">
        <f>SUMIF($C$10:$C$90,$C94,T$10:T$90)</f>
        <v>399.99552</v>
      </c>
      <c r="U94" s="65"/>
      <c r="Y94" s="314">
        <f>SUMIF($C$10:$C$90,$C94,Y$10:Y$90)</f>
        <v>399.99552</v>
      </c>
      <c r="AA94" s="317">
        <f>AB94/Y94</f>
        <v>1</v>
      </c>
      <c r="AB94" s="314">
        <f>SUMIF($C$10:$C$90,$C94,AB$10:AB$90)</f>
        <v>399.99552</v>
      </c>
      <c r="AC94" s="317">
        <f>AD94/Y94</f>
        <v>1</v>
      </c>
      <c r="AD94" s="314">
        <f t="shared" ref="AD94:AE103" si="13">SUMIF($C$10:$C$90,$C94,AD$10:AD$90)</f>
        <v>399.99552</v>
      </c>
      <c r="AE94" s="314">
        <f t="shared" si="13"/>
        <v>0</v>
      </c>
    </row>
    <row r="95" spans="1:31" x14ac:dyDescent="0.25">
      <c r="C95" t="s">
        <v>308</v>
      </c>
      <c r="D95" s="162"/>
      <c r="T95" s="314">
        <f t="shared" ref="T95:T103" si="14">SUMIF($C$10:$C$90,$C95,T$10:T$90)</f>
        <v>222.29999999999998</v>
      </c>
      <c r="U95" s="65"/>
      <c r="Y95" s="314">
        <f t="shared" ref="Y95:Y103" si="15">SUMIF($C$10:$C$90,$C95,Y$10:Y$90)</f>
        <v>222.29999999999998</v>
      </c>
      <c r="AA95" s="317">
        <f t="shared" ref="AA95:AA103" si="16">AB95/Y95</f>
        <v>1</v>
      </c>
      <c r="AB95" s="314">
        <f t="shared" ref="AB95:AB103" si="17">SUMIF($C$10:$C$90,$C95,AB$10:AB$90)</f>
        <v>222.29999999999998</v>
      </c>
      <c r="AC95" s="317">
        <f t="shared" ref="AC95:AC103" si="18">AD95/Y95</f>
        <v>1</v>
      </c>
      <c r="AD95" s="314">
        <f t="shared" si="13"/>
        <v>222.29999999999998</v>
      </c>
      <c r="AE95" s="314">
        <f t="shared" si="13"/>
        <v>0</v>
      </c>
    </row>
    <row r="96" spans="1:31" x14ac:dyDescent="0.25">
      <c r="C96" t="s">
        <v>285</v>
      </c>
      <c r="D96" s="162"/>
      <c r="T96" s="314">
        <f t="shared" si="14"/>
        <v>0</v>
      </c>
      <c r="U96" s="65"/>
      <c r="Y96" s="314">
        <f t="shared" si="15"/>
        <v>0</v>
      </c>
      <c r="AA96" s="317" t="e">
        <f t="shared" si="16"/>
        <v>#DIV/0!</v>
      </c>
      <c r="AB96" s="314">
        <f t="shared" si="17"/>
        <v>0</v>
      </c>
      <c r="AC96" s="317" t="e">
        <f t="shared" si="18"/>
        <v>#DIV/0!</v>
      </c>
      <c r="AD96" s="314">
        <f t="shared" si="13"/>
        <v>0</v>
      </c>
      <c r="AE96" s="314">
        <f t="shared" si="13"/>
        <v>0</v>
      </c>
    </row>
    <row r="97" spans="3:31" x14ac:dyDescent="0.25">
      <c r="C97" t="s">
        <v>189</v>
      </c>
      <c r="D97" s="162"/>
      <c r="T97" s="314">
        <f t="shared" si="14"/>
        <v>1803.3894999999998</v>
      </c>
      <c r="U97" s="65"/>
      <c r="Y97" s="314">
        <f t="shared" si="15"/>
        <v>2738.9119999999994</v>
      </c>
      <c r="AA97" s="317">
        <f t="shared" si="16"/>
        <v>1</v>
      </c>
      <c r="AB97" s="314">
        <f t="shared" si="17"/>
        <v>2738.9119999999994</v>
      </c>
      <c r="AC97" s="317">
        <f t="shared" si="18"/>
        <v>1</v>
      </c>
      <c r="AD97" s="314">
        <f t="shared" si="13"/>
        <v>2738.9119999999994</v>
      </c>
      <c r="AE97" s="314">
        <f t="shared" si="13"/>
        <v>0</v>
      </c>
    </row>
    <row r="98" spans="3:31" x14ac:dyDescent="0.25">
      <c r="C98" t="s">
        <v>72</v>
      </c>
      <c r="D98" s="162"/>
      <c r="T98" s="314">
        <f t="shared" si="14"/>
        <v>4400</v>
      </c>
      <c r="U98" s="65"/>
      <c r="Y98" s="314">
        <f t="shared" si="15"/>
        <v>16185.528000000002</v>
      </c>
      <c r="AA98" s="317">
        <f t="shared" si="16"/>
        <v>1</v>
      </c>
      <c r="AB98" s="314">
        <f t="shared" si="17"/>
        <v>16185.528000000002</v>
      </c>
      <c r="AC98" s="317">
        <f t="shared" si="18"/>
        <v>1</v>
      </c>
      <c r="AD98" s="314">
        <f t="shared" si="13"/>
        <v>16185.528000000002</v>
      </c>
      <c r="AE98" s="314">
        <f t="shared" si="13"/>
        <v>0</v>
      </c>
    </row>
    <row r="99" spans="3:31" x14ac:dyDescent="0.25">
      <c r="C99" t="s">
        <v>164</v>
      </c>
      <c r="D99" s="162"/>
      <c r="T99" s="314">
        <f t="shared" si="14"/>
        <v>726.14479199999994</v>
      </c>
      <c r="U99" s="65"/>
      <c r="Y99" s="314">
        <f t="shared" si="15"/>
        <v>2686.7178520000002</v>
      </c>
      <c r="AA99" s="317">
        <f t="shared" si="16"/>
        <v>1</v>
      </c>
      <c r="AB99" s="314">
        <f t="shared" si="17"/>
        <v>2686.7178520000002</v>
      </c>
      <c r="AC99" s="317">
        <f t="shared" si="18"/>
        <v>0.96277986543113947</v>
      </c>
      <c r="AD99" s="314">
        <f t="shared" si="13"/>
        <v>2586.7178520000002</v>
      </c>
      <c r="AE99" s="314">
        <f t="shared" si="13"/>
        <v>100</v>
      </c>
    </row>
    <row r="100" spans="3:31" x14ac:dyDescent="0.25">
      <c r="C100" t="s">
        <v>24</v>
      </c>
      <c r="D100" s="162"/>
      <c r="T100" s="314">
        <f t="shared" si="14"/>
        <v>3635.2479999999996</v>
      </c>
      <c r="U100" s="65"/>
      <c r="Y100" s="314">
        <f t="shared" si="15"/>
        <v>9688.3358435360005</v>
      </c>
      <c r="AA100" s="317">
        <f t="shared" si="16"/>
        <v>1</v>
      </c>
      <c r="AB100" s="314">
        <f t="shared" si="17"/>
        <v>9688.3358435360005</v>
      </c>
      <c r="AC100" s="317">
        <f t="shared" si="18"/>
        <v>0.62823495162597098</v>
      </c>
      <c r="AD100" s="314">
        <f t="shared" si="13"/>
        <v>6086.5511999999999</v>
      </c>
      <c r="AE100" s="314">
        <f t="shared" si="13"/>
        <v>3601.7846435360007</v>
      </c>
    </row>
    <row r="101" spans="3:31" x14ac:dyDescent="0.25">
      <c r="C101" t="s">
        <v>312</v>
      </c>
      <c r="D101" s="162"/>
      <c r="T101" s="314">
        <f t="shared" si="14"/>
        <v>1840</v>
      </c>
      <c r="U101" s="65"/>
      <c r="Y101" s="314">
        <f t="shared" si="15"/>
        <v>1840</v>
      </c>
      <c r="AA101" s="317">
        <f t="shared" si="16"/>
        <v>0</v>
      </c>
      <c r="AB101" s="314">
        <f t="shared" si="17"/>
        <v>0</v>
      </c>
      <c r="AC101" s="317">
        <f t="shared" si="18"/>
        <v>0</v>
      </c>
      <c r="AD101" s="314">
        <f t="shared" si="13"/>
        <v>0</v>
      </c>
      <c r="AE101" s="314">
        <f t="shared" si="13"/>
        <v>0</v>
      </c>
    </row>
    <row r="102" spans="3:31" x14ac:dyDescent="0.25">
      <c r="C102" t="s">
        <v>341</v>
      </c>
      <c r="T102" s="314">
        <f t="shared" si="14"/>
        <v>3270.8897349999997</v>
      </c>
      <c r="U102" s="65"/>
      <c r="Y102" s="314">
        <f t="shared" si="15"/>
        <v>8270.8897350000007</v>
      </c>
      <c r="AA102" s="317">
        <f t="shared" si="16"/>
        <v>0</v>
      </c>
      <c r="AB102" s="314">
        <f t="shared" si="17"/>
        <v>0</v>
      </c>
      <c r="AC102" s="317">
        <f t="shared" si="18"/>
        <v>0</v>
      </c>
      <c r="AD102" s="314">
        <f t="shared" si="13"/>
        <v>0</v>
      </c>
      <c r="AE102" s="314">
        <f t="shared" si="13"/>
        <v>0</v>
      </c>
    </row>
    <row r="103" spans="3:31" x14ac:dyDescent="0.25">
      <c r="C103" t="s">
        <v>735</v>
      </c>
      <c r="T103" s="314">
        <f t="shared" si="14"/>
        <v>0</v>
      </c>
      <c r="U103" s="65"/>
      <c r="Y103" s="314">
        <f t="shared" si="15"/>
        <v>585.19000000000005</v>
      </c>
      <c r="AA103" s="317">
        <f t="shared" si="16"/>
        <v>0</v>
      </c>
      <c r="AB103" s="314">
        <f t="shared" si="17"/>
        <v>0</v>
      </c>
      <c r="AC103" s="317">
        <f t="shared" si="18"/>
        <v>0</v>
      </c>
      <c r="AD103" s="314">
        <f t="shared" si="13"/>
        <v>0</v>
      </c>
      <c r="AE103" s="314">
        <f t="shared" si="13"/>
        <v>0</v>
      </c>
    </row>
  </sheetData>
  <autoFilter ref="B8:AE89" xr:uid="{00000000-0009-0000-0000-00000E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X44:X47 X11:X12 X14 X18:X26 X28:X30 X32:X36 X49:X52 X38:X41 X62 X88:X89 X70:X85 S49:S90" xr:uid="{00000000-0002-0000-0E00-000000000000}">
      <formula1>P11</formula1>
    </dataValidation>
  </dataValidations>
  <pageMargins left="0.7" right="0.7" top="0.75" bottom="0.75" header="0.3" footer="0.3"/>
  <pageSetup paperSize="8" scale="5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AG85"/>
  <sheetViews>
    <sheetView topLeftCell="B1" zoomScale="70" zoomScaleNormal="70" workbookViewId="0">
      <pane xSplit="9" ySplit="8" topLeftCell="K51" activePane="bottomRight" state="frozen"/>
      <selection activeCell="S45" sqref="S45"/>
      <selection pane="topRight" activeCell="S45" sqref="S45"/>
      <selection pane="bottomLeft" activeCell="S45" sqref="S45"/>
      <selection pane="bottomRight" activeCell="S59" sqref="S59"/>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19.28515625" customWidth="1"/>
    <col min="33" max="33" width="17.855468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603</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809</v>
      </c>
      <c r="AG7" s="664" t="s">
        <v>810</v>
      </c>
    </row>
    <row r="8" spans="1:33" s="279" customFormat="1" ht="75.75" thickBot="1" x14ac:dyDescent="0.3">
      <c r="A8" s="271" t="s">
        <v>377</v>
      </c>
      <c r="B8" s="272" t="s">
        <v>91</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6" t="s">
        <v>91</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380"/>
      <c r="AB10" s="380"/>
      <c r="AC10" s="380"/>
      <c r="AD10" s="380"/>
      <c r="AE10" s="112"/>
    </row>
    <row r="11" spans="1:33" ht="90" x14ac:dyDescent="0.25">
      <c r="A11" s="29"/>
      <c r="B11" s="356" t="s">
        <v>91</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91</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45" si="0">W12*X12</f>
        <v>399.99552</v>
      </c>
      <c r="Z12" s="18"/>
      <c r="AA12" s="346">
        <v>1</v>
      </c>
      <c r="AB12" s="347">
        <f t="shared" ref="AB12:AB50" si="1">Y12*AA12</f>
        <v>399.99552</v>
      </c>
      <c r="AC12" s="348">
        <v>0</v>
      </c>
      <c r="AD12" s="349">
        <f t="shared" ref="AD12:AD50" si="2">Y12*AC12</f>
        <v>0</v>
      </c>
      <c r="AE12" s="350">
        <f t="shared" ref="AE12:AE50" si="3">AB12-AD12</f>
        <v>399.99552</v>
      </c>
      <c r="AF12" t="s">
        <v>822</v>
      </c>
    </row>
    <row r="13" spans="1:33" x14ac:dyDescent="0.25">
      <c r="A13" s="15"/>
      <c r="B13" s="356" t="s">
        <v>91</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v>0</v>
      </c>
      <c r="AB13" s="347">
        <f t="shared" si="1"/>
        <v>0</v>
      </c>
      <c r="AC13" s="348">
        <v>0</v>
      </c>
      <c r="AD13" s="349">
        <f t="shared" si="2"/>
        <v>0</v>
      </c>
      <c r="AE13" s="350">
        <f t="shared" si="3"/>
        <v>0</v>
      </c>
    </row>
    <row r="14" spans="1:33" ht="30" x14ac:dyDescent="0.25">
      <c r="A14" s="15"/>
      <c r="B14" s="356" t="s">
        <v>91</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AB14-AD14</f>
        <v>0</v>
      </c>
    </row>
    <row r="15" spans="1:33" x14ac:dyDescent="0.25">
      <c r="A15" s="15"/>
      <c r="B15" s="356" t="s">
        <v>91</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f t="shared" si="0"/>
        <v>0</v>
      </c>
      <c r="Z15" s="18"/>
      <c r="AA15" s="346">
        <v>0</v>
      </c>
      <c r="AB15" s="347">
        <f t="shared" si="1"/>
        <v>0</v>
      </c>
      <c r="AC15" s="348">
        <v>0</v>
      </c>
      <c r="AD15" s="349">
        <f t="shared" si="2"/>
        <v>0</v>
      </c>
      <c r="AE15" s="350">
        <f t="shared" si="3"/>
        <v>0</v>
      </c>
    </row>
    <row r="16" spans="1:33" ht="105" x14ac:dyDescent="0.25">
      <c r="A16" s="15"/>
      <c r="B16" s="356" t="s">
        <v>91</v>
      </c>
      <c r="C16" s="331" t="s">
        <v>285</v>
      </c>
      <c r="D16" s="332" t="s">
        <v>25</v>
      </c>
      <c r="E16" s="333" t="s">
        <v>306</v>
      </c>
      <c r="F16" s="360"/>
      <c r="G16" s="360"/>
      <c r="H16" s="335">
        <v>5.0999999999999996</v>
      </c>
      <c r="I16" s="360"/>
      <c r="J16" s="336" t="s">
        <v>307</v>
      </c>
      <c r="K16" s="334" t="s">
        <v>139</v>
      </c>
      <c r="L16" s="295">
        <v>1</v>
      </c>
      <c r="M16" s="359">
        <v>480</v>
      </c>
      <c r="N16" s="125">
        <v>480</v>
      </c>
      <c r="O16" s="337"/>
      <c r="P16" s="338" t="e">
        <v>#VALUE!</v>
      </c>
      <c r="Q16" s="339" t="e">
        <f>IF(J16="PROV SUM",N16,L16*P16)</f>
        <v>#VALUE!</v>
      </c>
      <c r="R16" s="294">
        <v>0</v>
      </c>
      <c r="S16" s="294">
        <v>408</v>
      </c>
      <c r="T16" s="339">
        <f>IF(J16="SC024",N16,IF(ISERROR(S16),"",IF(J16="PROV SUM",N16,L16*S16)))</f>
        <v>408</v>
      </c>
      <c r="U16" s="112"/>
      <c r="V16" s="334" t="s">
        <v>139</v>
      </c>
      <c r="W16" s="295">
        <v>1</v>
      </c>
      <c r="X16" s="294">
        <v>408</v>
      </c>
      <c r="Y16" s="338">
        <f t="shared" si="0"/>
        <v>408</v>
      </c>
      <c r="Z16" s="18"/>
      <c r="AA16" s="346">
        <v>0</v>
      </c>
      <c r="AB16" s="347">
        <f t="shared" si="1"/>
        <v>0</v>
      </c>
      <c r="AC16" s="348">
        <v>0</v>
      </c>
      <c r="AD16" s="349">
        <f t="shared" si="2"/>
        <v>0</v>
      </c>
      <c r="AE16" s="350">
        <f t="shared" si="3"/>
        <v>0</v>
      </c>
    </row>
    <row r="17" spans="1:31" ht="60.75" x14ac:dyDescent="0.25">
      <c r="A17" s="15"/>
      <c r="B17" s="356" t="s">
        <v>91</v>
      </c>
      <c r="C17" s="331" t="s">
        <v>285</v>
      </c>
      <c r="D17" s="332" t="s">
        <v>25</v>
      </c>
      <c r="E17" s="378" t="s">
        <v>500</v>
      </c>
      <c r="F17" s="360"/>
      <c r="G17" s="360"/>
      <c r="H17" s="335">
        <v>5.1650000000000196</v>
      </c>
      <c r="I17" s="360"/>
      <c r="J17" s="336" t="s">
        <v>302</v>
      </c>
      <c r="K17" s="334" t="s">
        <v>79</v>
      </c>
      <c r="L17" s="295">
        <v>4</v>
      </c>
      <c r="M17" s="359">
        <v>38.130000000000003</v>
      </c>
      <c r="N17" s="125">
        <v>152.52000000000001</v>
      </c>
      <c r="O17" s="337"/>
      <c r="P17" s="338" t="e">
        <v>#VALUE!</v>
      </c>
      <c r="Q17" s="339" t="e">
        <f>IF(J17="PROV SUM",N17,L17*P17)</f>
        <v>#VALUE!</v>
      </c>
      <c r="R17" s="294">
        <v>0</v>
      </c>
      <c r="S17" s="294">
        <v>32.120712000000005</v>
      </c>
      <c r="T17" s="339">
        <f>IF(J17="SC024",N17,IF(ISERROR(S17),"",IF(J17="PROV SUM",N17,L17*S17)))</f>
        <v>128.48284800000002</v>
      </c>
      <c r="U17" s="112"/>
      <c r="V17" s="334" t="s">
        <v>79</v>
      </c>
      <c r="W17" s="295">
        <v>4</v>
      </c>
      <c r="X17" s="294">
        <v>32.120712000000005</v>
      </c>
      <c r="Y17" s="338">
        <f t="shared" si="0"/>
        <v>128.48284800000002</v>
      </c>
      <c r="Z17" s="18"/>
      <c r="AA17" s="346">
        <v>0</v>
      </c>
      <c r="AB17" s="347">
        <f t="shared" si="1"/>
        <v>0</v>
      </c>
      <c r="AC17" s="348">
        <v>0</v>
      </c>
      <c r="AD17" s="349">
        <f t="shared" si="2"/>
        <v>0</v>
      </c>
      <c r="AE17" s="350">
        <f t="shared" si="3"/>
        <v>0</v>
      </c>
    </row>
    <row r="18" spans="1:31" ht="30" x14ac:dyDescent="0.25">
      <c r="A18" s="15"/>
      <c r="B18" s="356" t="s">
        <v>91</v>
      </c>
      <c r="C18" s="331" t="s">
        <v>285</v>
      </c>
      <c r="D18" s="332" t="s">
        <v>25</v>
      </c>
      <c r="E18" s="333" t="s">
        <v>292</v>
      </c>
      <c r="F18" s="360"/>
      <c r="G18" s="360"/>
      <c r="H18" s="335">
        <v>5.1730000000000196</v>
      </c>
      <c r="I18" s="360"/>
      <c r="J18" s="336" t="s">
        <v>293</v>
      </c>
      <c r="K18" s="334" t="s">
        <v>79</v>
      </c>
      <c r="L18" s="295">
        <v>2</v>
      </c>
      <c r="M18" s="359">
        <v>12.5</v>
      </c>
      <c r="N18" s="125">
        <v>25</v>
      </c>
      <c r="O18" s="337"/>
      <c r="P18" s="338" t="e">
        <v>#VALUE!</v>
      </c>
      <c r="Q18" s="339" t="e">
        <f>IF(J18="PROV SUM",N18,L18*P18)</f>
        <v>#VALUE!</v>
      </c>
      <c r="R18" s="294">
        <v>0</v>
      </c>
      <c r="S18" s="294">
        <v>9.0625</v>
      </c>
      <c r="T18" s="339">
        <f>IF(J18="SC024",N18,IF(ISERROR(S18),"",IF(J18="PROV SUM",N18,L18*S18)))</f>
        <v>18.125</v>
      </c>
      <c r="U18" s="112"/>
      <c r="V18" s="334" t="s">
        <v>79</v>
      </c>
      <c r="W18" s="295">
        <v>2</v>
      </c>
      <c r="X18" s="294">
        <v>9.0625</v>
      </c>
      <c r="Y18" s="338">
        <f t="shared" si="0"/>
        <v>18.125</v>
      </c>
      <c r="Z18" s="18"/>
      <c r="AA18" s="346">
        <v>0</v>
      </c>
      <c r="AB18" s="347">
        <f t="shared" si="1"/>
        <v>0</v>
      </c>
      <c r="AC18" s="348">
        <v>0</v>
      </c>
      <c r="AD18" s="349">
        <f t="shared" si="2"/>
        <v>0</v>
      </c>
      <c r="AE18" s="350">
        <f t="shared" si="3"/>
        <v>0</v>
      </c>
    </row>
    <row r="19" spans="1:31" ht="45" x14ac:dyDescent="0.25">
      <c r="A19" s="15"/>
      <c r="B19" s="356" t="s">
        <v>91</v>
      </c>
      <c r="C19" s="331" t="s">
        <v>285</v>
      </c>
      <c r="D19" s="332" t="s">
        <v>25</v>
      </c>
      <c r="E19" s="333" t="s">
        <v>294</v>
      </c>
      <c r="F19" s="360"/>
      <c r="G19" s="360"/>
      <c r="H19" s="335">
        <v>5.1740000000000199</v>
      </c>
      <c r="I19" s="360"/>
      <c r="J19" s="336" t="s">
        <v>295</v>
      </c>
      <c r="K19" s="334" t="s">
        <v>79</v>
      </c>
      <c r="L19" s="295">
        <v>2</v>
      </c>
      <c r="M19" s="359">
        <v>20.440000000000001</v>
      </c>
      <c r="N19" s="125">
        <v>40.880000000000003</v>
      </c>
      <c r="O19" s="337"/>
      <c r="P19" s="338" t="e">
        <v>#VALUE!</v>
      </c>
      <c r="Q19" s="339" t="e">
        <f>IF(J19="PROV SUM",N19,L19*P19)</f>
        <v>#VALUE!</v>
      </c>
      <c r="R19" s="294">
        <v>0</v>
      </c>
      <c r="S19" s="294">
        <v>14.819000000000001</v>
      </c>
      <c r="T19" s="339">
        <f>IF(J19="SC024",N19,IF(ISERROR(S19),"",IF(J19="PROV SUM",N19,L19*S19)))</f>
        <v>29.638000000000002</v>
      </c>
      <c r="U19" s="112"/>
      <c r="V19" s="334" t="s">
        <v>79</v>
      </c>
      <c r="W19" s="295">
        <v>2</v>
      </c>
      <c r="X19" s="294">
        <v>14.819000000000001</v>
      </c>
      <c r="Y19" s="338">
        <f t="shared" si="0"/>
        <v>29.638000000000002</v>
      </c>
      <c r="Z19" s="18"/>
      <c r="AA19" s="346">
        <v>1</v>
      </c>
      <c r="AB19" s="347">
        <f t="shared" si="1"/>
        <v>29.638000000000002</v>
      </c>
      <c r="AC19" s="348">
        <v>1</v>
      </c>
      <c r="AD19" s="349">
        <f t="shared" si="2"/>
        <v>29.638000000000002</v>
      </c>
      <c r="AE19" s="350">
        <f t="shared" si="3"/>
        <v>0</v>
      </c>
    </row>
    <row r="20" spans="1:31" x14ac:dyDescent="0.25">
      <c r="A20" s="15"/>
      <c r="B20" s="356" t="s">
        <v>91</v>
      </c>
      <c r="C20" s="361" t="s">
        <v>189</v>
      </c>
      <c r="D20" s="332" t="s">
        <v>378</v>
      </c>
      <c r="E20" s="333"/>
      <c r="F20" s="360"/>
      <c r="G20" s="360"/>
      <c r="H20" s="335"/>
      <c r="I20" s="360"/>
      <c r="J20" s="336"/>
      <c r="K20" s="334"/>
      <c r="L20" s="295"/>
      <c r="M20" s="336"/>
      <c r="N20" s="295"/>
      <c r="O20" s="337"/>
      <c r="P20" s="336"/>
      <c r="Q20" s="293"/>
      <c r="R20" s="293"/>
      <c r="S20" s="293"/>
      <c r="T20" s="293"/>
      <c r="U20" s="112"/>
      <c r="V20" s="334"/>
      <c r="W20" s="295"/>
      <c r="X20" s="293"/>
      <c r="Y20" s="338">
        <f t="shared" si="0"/>
        <v>0</v>
      </c>
      <c r="Z20" s="18"/>
      <c r="AA20" s="346">
        <v>0</v>
      </c>
      <c r="AB20" s="347">
        <f t="shared" si="1"/>
        <v>0</v>
      </c>
      <c r="AC20" s="348">
        <v>0</v>
      </c>
      <c r="AD20" s="349">
        <f t="shared" si="2"/>
        <v>0</v>
      </c>
      <c r="AE20" s="350">
        <f t="shared" si="3"/>
        <v>0</v>
      </c>
    </row>
    <row r="21" spans="1:31" ht="30" x14ac:dyDescent="0.25">
      <c r="A21" s="15"/>
      <c r="B21" s="356" t="s">
        <v>91</v>
      </c>
      <c r="C21" s="361" t="s">
        <v>189</v>
      </c>
      <c r="D21" s="332" t="s">
        <v>25</v>
      </c>
      <c r="E21" s="333" t="s">
        <v>337</v>
      </c>
      <c r="F21" s="360"/>
      <c r="G21" s="360"/>
      <c r="H21" s="335">
        <v>6.91</v>
      </c>
      <c r="I21" s="360"/>
      <c r="J21" s="336" t="s">
        <v>338</v>
      </c>
      <c r="K21" s="334" t="s">
        <v>79</v>
      </c>
      <c r="L21" s="295">
        <v>3</v>
      </c>
      <c r="M21" s="359">
        <v>20.13</v>
      </c>
      <c r="N21" s="295">
        <v>60.39</v>
      </c>
      <c r="O21" s="337"/>
      <c r="P21" s="338" t="e">
        <v>#VALUE!</v>
      </c>
      <c r="Q21" s="339" t="e">
        <f>IF(J21="PROV SUM",N21,L21*P21)</f>
        <v>#VALUE!</v>
      </c>
      <c r="R21" s="294">
        <v>0</v>
      </c>
      <c r="S21" s="294">
        <v>14.594249999999999</v>
      </c>
      <c r="T21" s="339">
        <f>IF(J21="SC024",N21,IF(ISERROR(S21),"",IF(J21="PROV SUM",N21,L21*S21)))</f>
        <v>43.782749999999993</v>
      </c>
      <c r="U21" s="112"/>
      <c r="V21" s="334" t="s">
        <v>79</v>
      </c>
      <c r="W21" s="295">
        <v>3</v>
      </c>
      <c r="X21" s="294">
        <v>14.594249999999999</v>
      </c>
      <c r="Y21" s="338">
        <f t="shared" si="0"/>
        <v>43.782749999999993</v>
      </c>
      <c r="Z21" s="18"/>
      <c r="AA21" s="346">
        <v>1</v>
      </c>
      <c r="AB21" s="347">
        <f t="shared" si="1"/>
        <v>43.782749999999993</v>
      </c>
      <c r="AC21" s="348">
        <v>1</v>
      </c>
      <c r="AD21" s="349">
        <f t="shared" si="2"/>
        <v>43.782749999999993</v>
      </c>
      <c r="AE21" s="350">
        <f t="shared" si="3"/>
        <v>0</v>
      </c>
    </row>
    <row r="22" spans="1:31" ht="30" x14ac:dyDescent="0.25">
      <c r="A22" s="15"/>
      <c r="B22" s="356" t="s">
        <v>91</v>
      </c>
      <c r="C22" s="361" t="s">
        <v>189</v>
      </c>
      <c r="D22" s="332" t="s">
        <v>25</v>
      </c>
      <c r="E22" s="333" t="s">
        <v>213</v>
      </c>
      <c r="F22" s="360"/>
      <c r="G22" s="360"/>
      <c r="H22" s="335">
        <v>6.1790000000000296</v>
      </c>
      <c r="I22" s="360"/>
      <c r="J22" s="336" t="s">
        <v>214</v>
      </c>
      <c r="K22" s="334" t="s">
        <v>79</v>
      </c>
      <c r="L22" s="295">
        <v>1</v>
      </c>
      <c r="M22" s="359">
        <v>10.36</v>
      </c>
      <c r="N22" s="295">
        <v>10.36</v>
      </c>
      <c r="O22" s="337"/>
      <c r="P22" s="338" t="e">
        <v>#VALUE!</v>
      </c>
      <c r="Q22" s="339" t="e">
        <f>IF(J22="PROV SUM",N22,L22*P22)</f>
        <v>#VALUE!</v>
      </c>
      <c r="R22" s="294">
        <v>0</v>
      </c>
      <c r="S22" s="294">
        <v>8.8059999999999992</v>
      </c>
      <c r="T22" s="339">
        <f>IF(J22="SC024",N22,IF(ISERROR(S22),"",IF(J22="PROV SUM",N22,L22*S22)))</f>
        <v>8.8059999999999992</v>
      </c>
      <c r="U22" s="112"/>
      <c r="V22" s="334" t="s">
        <v>79</v>
      </c>
      <c r="W22" s="295">
        <v>1</v>
      </c>
      <c r="X22" s="294">
        <v>8.8059999999999992</v>
      </c>
      <c r="Y22" s="338">
        <f t="shared" si="0"/>
        <v>8.8059999999999992</v>
      </c>
      <c r="Z22" s="18"/>
      <c r="AA22" s="346">
        <v>1</v>
      </c>
      <c r="AB22" s="347">
        <f t="shared" si="1"/>
        <v>8.8059999999999992</v>
      </c>
      <c r="AC22" s="348">
        <v>1</v>
      </c>
      <c r="AD22" s="349">
        <f t="shared" si="2"/>
        <v>8.8059999999999992</v>
      </c>
      <c r="AE22" s="350">
        <f t="shared" si="3"/>
        <v>0</v>
      </c>
    </row>
    <row r="23" spans="1:31" ht="45" x14ac:dyDescent="0.25">
      <c r="A23" s="15"/>
      <c r="B23" s="356" t="s">
        <v>91</v>
      </c>
      <c r="C23" s="361" t="s">
        <v>189</v>
      </c>
      <c r="D23" s="332" t="s">
        <v>25</v>
      </c>
      <c r="E23" s="333" t="s">
        <v>232</v>
      </c>
      <c r="F23" s="360"/>
      <c r="G23" s="360"/>
      <c r="H23" s="335">
        <v>6.2030000000000296</v>
      </c>
      <c r="I23" s="360"/>
      <c r="J23" s="336" t="s">
        <v>233</v>
      </c>
      <c r="K23" s="334" t="s">
        <v>139</v>
      </c>
      <c r="L23" s="295">
        <v>1</v>
      </c>
      <c r="M23" s="359">
        <v>21.61</v>
      </c>
      <c r="N23" s="295">
        <v>21.61</v>
      </c>
      <c r="O23" s="337"/>
      <c r="P23" s="338" t="e">
        <v>#VALUE!</v>
      </c>
      <c r="Q23" s="339" t="e">
        <f>IF(J23="PROV SUM",N23,L23*P23)</f>
        <v>#VALUE!</v>
      </c>
      <c r="R23" s="294">
        <v>0</v>
      </c>
      <c r="S23" s="294">
        <v>18.368499999999997</v>
      </c>
      <c r="T23" s="339">
        <f>IF(J23="SC024",N23,IF(ISERROR(S23),"",IF(J23="PROV SUM",N23,L23*S23)))</f>
        <v>18.368499999999997</v>
      </c>
      <c r="U23" s="112"/>
      <c r="V23" s="334" t="s">
        <v>139</v>
      </c>
      <c r="W23" s="295">
        <v>1</v>
      </c>
      <c r="X23" s="294">
        <v>18.368499999999997</v>
      </c>
      <c r="Y23" s="338">
        <f t="shared" si="0"/>
        <v>18.368499999999997</v>
      </c>
      <c r="Z23" s="18"/>
      <c r="AA23" s="346">
        <v>1</v>
      </c>
      <c r="AB23" s="347">
        <f t="shared" si="1"/>
        <v>18.368499999999997</v>
      </c>
      <c r="AC23" s="348">
        <v>1</v>
      </c>
      <c r="AD23" s="349">
        <f t="shared" si="2"/>
        <v>18.368499999999997</v>
      </c>
      <c r="AE23" s="350">
        <f t="shared" si="3"/>
        <v>0</v>
      </c>
    </row>
    <row r="24" spans="1:31" ht="30" x14ac:dyDescent="0.25">
      <c r="A24" s="15"/>
      <c r="B24" s="356" t="s">
        <v>91</v>
      </c>
      <c r="C24" s="361" t="s">
        <v>189</v>
      </c>
      <c r="D24" s="332" t="s">
        <v>25</v>
      </c>
      <c r="E24" s="333" t="s">
        <v>411</v>
      </c>
      <c r="F24" s="360"/>
      <c r="G24" s="360"/>
      <c r="H24" s="335">
        <v>6.2360000000000504</v>
      </c>
      <c r="I24" s="360"/>
      <c r="J24" s="336" t="s">
        <v>251</v>
      </c>
      <c r="K24" s="334" t="s">
        <v>79</v>
      </c>
      <c r="L24" s="295">
        <v>22</v>
      </c>
      <c r="M24" s="359">
        <v>25.87</v>
      </c>
      <c r="N24" s="295">
        <v>569.14</v>
      </c>
      <c r="O24" s="337"/>
      <c r="P24" s="338" t="e">
        <v>#VALUE!</v>
      </c>
      <c r="Q24" s="339" t="e">
        <f>IF(J24="PROV SUM",N24,L24*P24)</f>
        <v>#VALUE!</v>
      </c>
      <c r="R24" s="294">
        <v>0</v>
      </c>
      <c r="S24" s="294">
        <v>21.9895</v>
      </c>
      <c r="T24" s="339">
        <f>IF(J24="SC024",N24,IF(ISERROR(S24),"",IF(J24="PROV SUM",N24,L24*S24)))</f>
        <v>483.76900000000001</v>
      </c>
      <c r="U24" s="112"/>
      <c r="V24" s="334" t="s">
        <v>79</v>
      </c>
      <c r="W24" s="295">
        <v>22</v>
      </c>
      <c r="X24" s="294">
        <v>21.9895</v>
      </c>
      <c r="Y24" s="338">
        <f t="shared" si="0"/>
        <v>483.76900000000001</v>
      </c>
      <c r="Z24" s="18"/>
      <c r="AA24" s="346">
        <v>1</v>
      </c>
      <c r="AB24" s="347">
        <f t="shared" si="1"/>
        <v>483.76900000000001</v>
      </c>
      <c r="AC24" s="348">
        <v>1</v>
      </c>
      <c r="AD24" s="349">
        <f t="shared" si="2"/>
        <v>483.76900000000001</v>
      </c>
      <c r="AE24" s="350">
        <f t="shared" si="3"/>
        <v>0</v>
      </c>
    </row>
    <row r="25" spans="1:31" ht="30" x14ac:dyDescent="0.25">
      <c r="A25" s="15"/>
      <c r="B25" s="356" t="s">
        <v>91</v>
      </c>
      <c r="C25" s="361" t="s">
        <v>189</v>
      </c>
      <c r="D25" s="332" t="s">
        <v>25</v>
      </c>
      <c r="E25" s="333" t="s">
        <v>412</v>
      </c>
      <c r="F25" s="360"/>
      <c r="G25" s="360"/>
      <c r="H25" s="335">
        <v>6.2370000000000498</v>
      </c>
      <c r="I25" s="360"/>
      <c r="J25" s="336" t="s">
        <v>253</v>
      </c>
      <c r="K25" s="334" t="s">
        <v>104</v>
      </c>
      <c r="L25" s="295">
        <v>6</v>
      </c>
      <c r="M25" s="359">
        <v>6.28</v>
      </c>
      <c r="N25" s="295">
        <v>37.68</v>
      </c>
      <c r="O25" s="337"/>
      <c r="P25" s="338" t="e">
        <v>#VALUE!</v>
      </c>
      <c r="Q25" s="339" t="e">
        <f>IF(J25="PROV SUM",N25,L25*P25)</f>
        <v>#VALUE!</v>
      </c>
      <c r="R25" s="294">
        <v>0</v>
      </c>
      <c r="S25" s="294">
        <v>5.3380000000000001</v>
      </c>
      <c r="T25" s="339">
        <f>IF(J25="SC024",N25,IF(ISERROR(S25),"",IF(J25="PROV SUM",N25,L25*S25)))</f>
        <v>32.027999999999999</v>
      </c>
      <c r="U25" s="112"/>
      <c r="V25" s="334" t="s">
        <v>104</v>
      </c>
      <c r="W25" s="295">
        <v>6</v>
      </c>
      <c r="X25" s="294">
        <v>5.3380000000000001</v>
      </c>
      <c r="Y25" s="338">
        <f t="shared" si="0"/>
        <v>32.027999999999999</v>
      </c>
      <c r="Z25" s="18"/>
      <c r="AA25" s="346">
        <v>1</v>
      </c>
      <c r="AB25" s="347">
        <f t="shared" si="1"/>
        <v>32.027999999999999</v>
      </c>
      <c r="AC25" s="348">
        <v>1</v>
      </c>
      <c r="AD25" s="349">
        <f t="shared" si="2"/>
        <v>32.027999999999999</v>
      </c>
      <c r="AE25" s="350">
        <f>AB25-AD25</f>
        <v>0</v>
      </c>
    </row>
    <row r="26" spans="1:31" x14ac:dyDescent="0.25">
      <c r="A26" s="15"/>
      <c r="B26" s="356" t="s">
        <v>91</v>
      </c>
      <c r="C26" s="361" t="s">
        <v>72</v>
      </c>
      <c r="D26" s="332" t="s">
        <v>378</v>
      </c>
      <c r="E26" s="333"/>
      <c r="F26" s="360"/>
      <c r="G26" s="360"/>
      <c r="H26" s="335"/>
      <c r="I26" s="360"/>
      <c r="J26" s="336"/>
      <c r="K26" s="334"/>
      <c r="L26" s="295"/>
      <c r="M26" s="336"/>
      <c r="N26" s="295"/>
      <c r="O26" s="362"/>
      <c r="P26" s="336"/>
      <c r="Q26" s="293"/>
      <c r="R26" s="293"/>
      <c r="S26" s="293"/>
      <c r="T26" s="293"/>
      <c r="U26" s="112"/>
      <c r="V26" s="334"/>
      <c r="W26" s="295"/>
      <c r="X26" s="293"/>
      <c r="Y26" s="338">
        <f t="shared" si="0"/>
        <v>0</v>
      </c>
      <c r="Z26" s="18"/>
      <c r="AA26" s="346">
        <v>0</v>
      </c>
      <c r="AB26" s="347">
        <f t="shared" si="1"/>
        <v>0</v>
      </c>
      <c r="AC26" s="348">
        <v>0</v>
      </c>
      <c r="AD26" s="349">
        <f t="shared" si="2"/>
        <v>0</v>
      </c>
      <c r="AE26" s="350">
        <f t="shared" si="3"/>
        <v>0</v>
      </c>
    </row>
    <row r="27" spans="1:31" ht="30" x14ac:dyDescent="0.25">
      <c r="A27" s="15"/>
      <c r="B27" s="356" t="s">
        <v>91</v>
      </c>
      <c r="C27" s="361" t="s">
        <v>72</v>
      </c>
      <c r="D27" s="332" t="s">
        <v>25</v>
      </c>
      <c r="E27" s="333" t="s">
        <v>111</v>
      </c>
      <c r="F27" s="360"/>
      <c r="G27" s="360"/>
      <c r="H27" s="335">
        <v>3.14</v>
      </c>
      <c r="I27" s="360"/>
      <c r="J27" s="336" t="s">
        <v>112</v>
      </c>
      <c r="K27" s="334" t="s">
        <v>104</v>
      </c>
      <c r="L27" s="295">
        <v>4</v>
      </c>
      <c r="M27" s="359">
        <v>22.84</v>
      </c>
      <c r="N27" s="295">
        <v>91.36</v>
      </c>
      <c r="O27" s="362"/>
      <c r="P27" s="338" t="e">
        <v>#VALUE!</v>
      </c>
      <c r="Q27" s="339" t="e">
        <f>IF(J27="PROV SUM",N27,L27*P27)</f>
        <v>#VALUE!</v>
      </c>
      <c r="R27" s="294">
        <v>0</v>
      </c>
      <c r="S27" s="294">
        <v>18.272000000000002</v>
      </c>
      <c r="T27" s="339">
        <f>IF(J27="SC024",N27,IF(ISERROR(S27),"",IF(J27="PROV SUM",N27,L27*S27)))</f>
        <v>73.088000000000008</v>
      </c>
      <c r="U27" s="112"/>
      <c r="V27" s="334" t="s">
        <v>104</v>
      </c>
      <c r="W27" s="295">
        <v>0</v>
      </c>
      <c r="X27" s="294">
        <v>18.272000000000002</v>
      </c>
      <c r="Y27" s="338">
        <f t="shared" si="0"/>
        <v>0</v>
      </c>
      <c r="Z27" s="18"/>
      <c r="AA27" s="346">
        <v>1</v>
      </c>
      <c r="AB27" s="347">
        <f t="shared" si="1"/>
        <v>0</v>
      </c>
      <c r="AC27" s="348">
        <v>0</v>
      </c>
      <c r="AD27" s="349">
        <f t="shared" si="2"/>
        <v>0</v>
      </c>
      <c r="AE27" s="350">
        <f t="shared" si="3"/>
        <v>0</v>
      </c>
    </row>
    <row r="28" spans="1:31" ht="45" x14ac:dyDescent="0.25">
      <c r="A28" s="15"/>
      <c r="B28" s="356" t="s">
        <v>91</v>
      </c>
      <c r="C28" s="361" t="s">
        <v>72</v>
      </c>
      <c r="D28" s="332" t="s">
        <v>25</v>
      </c>
      <c r="E28" s="333" t="s">
        <v>124</v>
      </c>
      <c r="F28" s="360"/>
      <c r="G28" s="360"/>
      <c r="H28" s="335">
        <v>3.17099999999999</v>
      </c>
      <c r="I28" s="360"/>
      <c r="J28" s="336" t="s">
        <v>125</v>
      </c>
      <c r="K28" s="334" t="s">
        <v>104</v>
      </c>
      <c r="L28" s="295">
        <v>2</v>
      </c>
      <c r="M28" s="359">
        <v>91.63</v>
      </c>
      <c r="N28" s="295">
        <v>183.26</v>
      </c>
      <c r="O28" s="362"/>
      <c r="P28" s="338" t="e">
        <v>#VALUE!</v>
      </c>
      <c r="Q28" s="339" t="e">
        <f>IF(J28="PROV SUM",N28,L28*P28)</f>
        <v>#VALUE!</v>
      </c>
      <c r="R28" s="294">
        <v>0</v>
      </c>
      <c r="S28" s="294">
        <v>73.304000000000002</v>
      </c>
      <c r="T28" s="339">
        <f>IF(J28="SC024",N28,IF(ISERROR(S28),"",IF(J28="PROV SUM",N28,L28*S28)))</f>
        <v>146.608</v>
      </c>
      <c r="U28" s="112"/>
      <c r="V28" s="334" t="s">
        <v>104</v>
      </c>
      <c r="W28" s="295">
        <v>0</v>
      </c>
      <c r="X28" s="294">
        <v>73.304000000000002</v>
      </c>
      <c r="Y28" s="338">
        <f t="shared" si="0"/>
        <v>0</v>
      </c>
      <c r="Z28" s="18"/>
      <c r="AA28" s="346">
        <v>1</v>
      </c>
      <c r="AB28" s="347">
        <f t="shared" si="1"/>
        <v>0</v>
      </c>
      <c r="AC28" s="348">
        <v>0</v>
      </c>
      <c r="AD28" s="349">
        <f t="shared" si="2"/>
        <v>0</v>
      </c>
      <c r="AE28" s="350">
        <f t="shared" si="3"/>
        <v>0</v>
      </c>
    </row>
    <row r="29" spans="1:31" ht="75" x14ac:dyDescent="0.25">
      <c r="A29" s="15"/>
      <c r="B29" s="356" t="s">
        <v>91</v>
      </c>
      <c r="C29" s="361" t="s">
        <v>72</v>
      </c>
      <c r="D29" s="332" t="s">
        <v>25</v>
      </c>
      <c r="E29" s="333" t="s">
        <v>92</v>
      </c>
      <c r="F29" s="360"/>
      <c r="G29" s="360"/>
      <c r="H29" s="335">
        <v>3.2149999999999901</v>
      </c>
      <c r="I29" s="360"/>
      <c r="J29" s="336" t="s">
        <v>93</v>
      </c>
      <c r="K29" s="334" t="s">
        <v>79</v>
      </c>
      <c r="L29" s="295">
        <v>5</v>
      </c>
      <c r="M29" s="359">
        <v>30.56</v>
      </c>
      <c r="N29" s="295">
        <v>152.80000000000001</v>
      </c>
      <c r="O29" s="362"/>
      <c r="P29" s="338" t="e">
        <v>#VALUE!</v>
      </c>
      <c r="Q29" s="339" t="e">
        <f>IF(J29="PROV SUM",N29,L29*P29)</f>
        <v>#VALUE!</v>
      </c>
      <c r="R29" s="294">
        <v>0</v>
      </c>
      <c r="S29" s="294">
        <v>24.448</v>
      </c>
      <c r="T29" s="339">
        <f>IF(J29="SC024",N29,IF(ISERROR(S29),"",IF(J29="PROV SUM",N29,L29*S29)))</f>
        <v>122.24000000000001</v>
      </c>
      <c r="U29" s="112"/>
      <c r="V29" s="334" t="s">
        <v>79</v>
      </c>
      <c r="W29" s="295">
        <v>0</v>
      </c>
      <c r="X29" s="294">
        <v>24.448</v>
      </c>
      <c r="Y29" s="338">
        <f t="shared" si="0"/>
        <v>0</v>
      </c>
      <c r="Z29" s="18"/>
      <c r="AA29" s="346">
        <v>1</v>
      </c>
      <c r="AB29" s="347">
        <f t="shared" si="1"/>
        <v>0</v>
      </c>
      <c r="AC29" s="348">
        <v>0</v>
      </c>
      <c r="AD29" s="349">
        <f t="shared" si="2"/>
        <v>0</v>
      </c>
      <c r="AE29" s="350">
        <f t="shared" si="3"/>
        <v>0</v>
      </c>
    </row>
    <row r="30" spans="1:31" x14ac:dyDescent="0.25">
      <c r="A30" s="15"/>
      <c r="B30" s="356" t="s">
        <v>91</v>
      </c>
      <c r="C30" s="361" t="s">
        <v>164</v>
      </c>
      <c r="D30" s="332" t="s">
        <v>378</v>
      </c>
      <c r="E30" s="333"/>
      <c r="F30" s="360"/>
      <c r="G30" s="360"/>
      <c r="H30" s="335"/>
      <c r="I30" s="360"/>
      <c r="J30" s="336"/>
      <c r="K30" s="334"/>
      <c r="L30" s="295"/>
      <c r="M30" s="336"/>
      <c r="N30" s="295"/>
      <c r="O30" s="362"/>
      <c r="P30" s="336"/>
      <c r="Q30" s="293"/>
      <c r="R30" s="293"/>
      <c r="S30" s="293"/>
      <c r="T30" s="293"/>
      <c r="U30" s="112"/>
      <c r="V30" s="334"/>
      <c r="W30" s="295"/>
      <c r="X30" s="293"/>
      <c r="Y30" s="338">
        <f t="shared" si="0"/>
        <v>0</v>
      </c>
      <c r="Z30" s="18"/>
      <c r="AA30" s="346">
        <v>0</v>
      </c>
      <c r="AB30" s="347">
        <f t="shared" si="1"/>
        <v>0</v>
      </c>
      <c r="AC30" s="348">
        <v>0</v>
      </c>
      <c r="AD30" s="349">
        <f t="shared" si="2"/>
        <v>0</v>
      </c>
      <c r="AE30" s="350">
        <f t="shared" si="3"/>
        <v>0</v>
      </c>
    </row>
    <row r="31" spans="1:31" ht="90" x14ac:dyDescent="0.25">
      <c r="A31" s="15"/>
      <c r="B31" s="356" t="s">
        <v>91</v>
      </c>
      <c r="C31" s="361" t="s">
        <v>164</v>
      </c>
      <c r="D31" s="332" t="s">
        <v>25</v>
      </c>
      <c r="E31" s="333" t="s">
        <v>171</v>
      </c>
      <c r="F31" s="360"/>
      <c r="G31" s="360"/>
      <c r="H31" s="335">
        <v>4.8999999999999799</v>
      </c>
      <c r="I31" s="360"/>
      <c r="J31" s="336" t="s">
        <v>172</v>
      </c>
      <c r="K31" s="334" t="s">
        <v>75</v>
      </c>
      <c r="L31" s="295">
        <v>6</v>
      </c>
      <c r="M31" s="359">
        <v>35.61</v>
      </c>
      <c r="N31" s="295">
        <v>213.66</v>
      </c>
      <c r="O31" s="362"/>
      <c r="P31" s="338" t="e">
        <v>#VALUE!</v>
      </c>
      <c r="Q31" s="339" t="e">
        <f>IF(J31="PROV SUM",N31,L31*P31)</f>
        <v>#VALUE!</v>
      </c>
      <c r="R31" s="294">
        <v>0</v>
      </c>
      <c r="S31" s="294">
        <v>31.568264999999997</v>
      </c>
      <c r="T31" s="339">
        <f>IF(J31="SC024",N31,IF(ISERROR(S31),"",IF(J31="PROV SUM",N31,L31*S31)))</f>
        <v>189.40958999999998</v>
      </c>
      <c r="U31" s="112"/>
      <c r="V31" s="334" t="s">
        <v>75</v>
      </c>
      <c r="W31" s="295">
        <v>8</v>
      </c>
      <c r="X31" s="294">
        <v>31.568264999999997</v>
      </c>
      <c r="Y31" s="338">
        <f t="shared" si="0"/>
        <v>252.54611999999997</v>
      </c>
      <c r="Z31" s="18"/>
      <c r="AA31" s="346">
        <v>1</v>
      </c>
      <c r="AB31" s="347">
        <f t="shared" si="1"/>
        <v>252.54611999999997</v>
      </c>
      <c r="AC31" s="348">
        <v>1</v>
      </c>
      <c r="AD31" s="349">
        <f t="shared" si="2"/>
        <v>252.54611999999997</v>
      </c>
      <c r="AE31" s="350">
        <f t="shared" si="3"/>
        <v>0</v>
      </c>
    </row>
    <row r="32" spans="1:31" ht="90" x14ac:dyDescent="0.25">
      <c r="A32" s="15"/>
      <c r="B32" s="356" t="s">
        <v>91</v>
      </c>
      <c r="C32" s="361" t="s">
        <v>164</v>
      </c>
      <c r="D32" s="332" t="s">
        <v>25</v>
      </c>
      <c r="E32" s="333" t="s">
        <v>173</v>
      </c>
      <c r="F32" s="360"/>
      <c r="G32" s="360"/>
      <c r="H32" s="335">
        <v>4.9099999999999797</v>
      </c>
      <c r="I32" s="360"/>
      <c r="J32" s="336" t="s">
        <v>174</v>
      </c>
      <c r="K32" s="334" t="s">
        <v>75</v>
      </c>
      <c r="L32" s="295">
        <v>3</v>
      </c>
      <c r="M32" s="359">
        <v>98.99</v>
      </c>
      <c r="N32" s="295">
        <v>296.97000000000003</v>
      </c>
      <c r="O32" s="362"/>
      <c r="P32" s="338" t="e">
        <v>#VALUE!</v>
      </c>
      <c r="Q32" s="339" t="e">
        <f>IF(J32="PROV SUM",N32,L32*P32)</f>
        <v>#VALUE!</v>
      </c>
      <c r="R32" s="294">
        <v>0</v>
      </c>
      <c r="S32" s="294">
        <v>87.754634999999993</v>
      </c>
      <c r="T32" s="339">
        <f>IF(J32="SC024",N32,IF(ISERROR(S32),"",IF(J32="PROV SUM",N32,L32*S32)))</f>
        <v>263.26390499999997</v>
      </c>
      <c r="U32" s="112"/>
      <c r="V32" s="334" t="s">
        <v>75</v>
      </c>
      <c r="W32" s="295">
        <v>8</v>
      </c>
      <c r="X32" s="294">
        <v>87.754634999999993</v>
      </c>
      <c r="Y32" s="338">
        <f t="shared" si="0"/>
        <v>702.03707999999995</v>
      </c>
      <c r="Z32" s="18"/>
      <c r="AA32" s="346">
        <v>1</v>
      </c>
      <c r="AB32" s="347">
        <f t="shared" si="1"/>
        <v>702.03707999999995</v>
      </c>
      <c r="AC32" s="348">
        <v>1</v>
      </c>
      <c r="AD32" s="349">
        <f t="shared" si="2"/>
        <v>702.03707999999995</v>
      </c>
      <c r="AE32" s="350">
        <f t="shared" si="3"/>
        <v>0</v>
      </c>
    </row>
    <row r="33" spans="1:32" x14ac:dyDescent="0.25">
      <c r="A33" s="15"/>
      <c r="B33" s="356" t="s">
        <v>91</v>
      </c>
      <c r="C33" s="361" t="s">
        <v>24</v>
      </c>
      <c r="D33" s="332" t="s">
        <v>378</v>
      </c>
      <c r="E33" s="333"/>
      <c r="F33" s="360"/>
      <c r="G33" s="360"/>
      <c r="H33" s="335"/>
      <c r="I33" s="360"/>
      <c r="J33" s="336"/>
      <c r="K33" s="334"/>
      <c r="L33" s="295"/>
      <c r="M33" s="336"/>
      <c r="N33" s="295"/>
      <c r="O33" s="362"/>
      <c r="P33" s="336"/>
      <c r="Q33" s="293"/>
      <c r="R33" s="293"/>
      <c r="S33" s="293"/>
      <c r="T33" s="293"/>
      <c r="U33" s="112"/>
      <c r="V33" s="334"/>
      <c r="W33" s="295"/>
      <c r="X33" s="293"/>
      <c r="Y33" s="338">
        <f t="shared" si="0"/>
        <v>0</v>
      </c>
      <c r="Z33" s="18"/>
      <c r="AA33" s="346">
        <v>0</v>
      </c>
      <c r="AB33" s="347">
        <f t="shared" si="1"/>
        <v>0</v>
      </c>
      <c r="AC33" s="348">
        <v>0</v>
      </c>
      <c r="AD33" s="349">
        <f t="shared" si="2"/>
        <v>0</v>
      </c>
      <c r="AE33" s="350">
        <f t="shared" si="3"/>
        <v>0</v>
      </c>
    </row>
    <row r="34" spans="1:32" ht="120" x14ac:dyDescent="0.25">
      <c r="A34" s="21"/>
      <c r="B34" s="331" t="s">
        <v>91</v>
      </c>
      <c r="C34" s="331" t="s">
        <v>24</v>
      </c>
      <c r="D34" s="332" t="s">
        <v>25</v>
      </c>
      <c r="E34" s="333" t="s">
        <v>26</v>
      </c>
      <c r="F34" s="334"/>
      <c r="G34" s="334"/>
      <c r="H34" s="335">
        <v>2.1</v>
      </c>
      <c r="I34" s="334"/>
      <c r="J34" s="336" t="s">
        <v>27</v>
      </c>
      <c r="K34" s="334" t="s">
        <v>28</v>
      </c>
      <c r="L34" s="295">
        <v>99</v>
      </c>
      <c r="M34" s="124">
        <v>12.92</v>
      </c>
      <c r="N34" s="125">
        <v>1279.08</v>
      </c>
      <c r="O34" s="337"/>
      <c r="P34" s="338" t="e">
        <v>#VALUE!</v>
      </c>
      <c r="Q34" s="339" t="e">
        <f>IF(J34="PROV SUM",N34,L34*P34)</f>
        <v>#VALUE!</v>
      </c>
      <c r="R34" s="294">
        <v>0</v>
      </c>
      <c r="S34" s="294">
        <v>16.4084</v>
      </c>
      <c r="T34" s="339">
        <f>IF(J34="SC024",N34,IF(ISERROR(S34),"",IF(J34="PROV SUM",N34,L34*S34)))</f>
        <v>1624.4316000000001</v>
      </c>
      <c r="U34" s="112"/>
      <c r="V34" s="334" t="s">
        <v>28</v>
      </c>
      <c r="W34" s="295">
        <v>204</v>
      </c>
      <c r="X34" s="294">
        <v>16.4084</v>
      </c>
      <c r="Y34" s="338">
        <f t="shared" si="0"/>
        <v>3347.3136</v>
      </c>
      <c r="Z34" s="18"/>
      <c r="AA34" s="346">
        <v>1</v>
      </c>
      <c r="AB34" s="347">
        <f t="shared" si="1"/>
        <v>3347.3136</v>
      </c>
      <c r="AC34" s="348">
        <v>1</v>
      </c>
      <c r="AD34" s="349">
        <f t="shared" si="2"/>
        <v>3347.3136</v>
      </c>
      <c r="AE34" s="350">
        <f t="shared" si="3"/>
        <v>0</v>
      </c>
    </row>
    <row r="35" spans="1:32" ht="30" x14ac:dyDescent="0.25">
      <c r="A35" s="21"/>
      <c r="B35" s="331" t="s">
        <v>91</v>
      </c>
      <c r="C35" s="331" t="s">
        <v>24</v>
      </c>
      <c r="D35" s="332" t="s">
        <v>25</v>
      </c>
      <c r="E35" s="333" t="s">
        <v>29</v>
      </c>
      <c r="F35" s="334"/>
      <c r="G35" s="334"/>
      <c r="H35" s="335">
        <v>2.5</v>
      </c>
      <c r="I35" s="334"/>
      <c r="J35" s="336" t="s">
        <v>30</v>
      </c>
      <c r="K35" s="334" t="s">
        <v>31</v>
      </c>
      <c r="L35" s="295">
        <v>1</v>
      </c>
      <c r="M35" s="124">
        <v>420</v>
      </c>
      <c r="N35" s="125">
        <v>420</v>
      </c>
      <c r="O35" s="337"/>
      <c r="P35" s="338" t="e">
        <v>#VALUE!</v>
      </c>
      <c r="Q35" s="339" t="e">
        <f>IF(J35="PROV SUM",N35,L35*P35)</f>
        <v>#VALUE!</v>
      </c>
      <c r="R35" s="294">
        <v>0</v>
      </c>
      <c r="S35" s="294">
        <v>533.4</v>
      </c>
      <c r="T35" s="339">
        <f>IF(J35="SC024",N35,IF(ISERROR(S35),"",IF(J35="PROV SUM",N35,L35*S35)))</f>
        <v>533.4</v>
      </c>
      <c r="U35" s="112"/>
      <c r="V35" s="334" t="s">
        <v>31</v>
      </c>
      <c r="W35" s="295">
        <v>1</v>
      </c>
      <c r="X35" s="294">
        <v>533.4</v>
      </c>
      <c r="Y35" s="338">
        <f t="shared" si="0"/>
        <v>533.4</v>
      </c>
      <c r="Z35" s="18"/>
      <c r="AA35" s="346">
        <v>1</v>
      </c>
      <c r="AB35" s="347">
        <f t="shared" si="1"/>
        <v>533.4</v>
      </c>
      <c r="AC35" s="348">
        <v>1</v>
      </c>
      <c r="AD35" s="349">
        <f t="shared" si="2"/>
        <v>533.4</v>
      </c>
      <c r="AE35" s="350">
        <f t="shared" si="3"/>
        <v>0</v>
      </c>
    </row>
    <row r="36" spans="1:32" x14ac:dyDescent="0.25">
      <c r="A36" s="21"/>
      <c r="B36" s="331" t="s">
        <v>91</v>
      </c>
      <c r="C36" s="331" t="s">
        <v>24</v>
      </c>
      <c r="D36" s="332" t="s">
        <v>25</v>
      </c>
      <c r="E36" s="333" t="s">
        <v>32</v>
      </c>
      <c r="F36" s="334"/>
      <c r="G36" s="334"/>
      <c r="H36" s="335">
        <v>2.6</v>
      </c>
      <c r="I36" s="334"/>
      <c r="J36" s="336" t="s">
        <v>33</v>
      </c>
      <c r="K36" s="334" t="s">
        <v>31</v>
      </c>
      <c r="L36" s="295">
        <v>1</v>
      </c>
      <c r="M36" s="124">
        <v>50</v>
      </c>
      <c r="N36" s="125">
        <v>50</v>
      </c>
      <c r="O36" s="337"/>
      <c r="P36" s="338" t="e">
        <v>#VALUE!</v>
      </c>
      <c r="Q36" s="339" t="e">
        <f>IF(J36="PROV SUM",N36,L36*P36)</f>
        <v>#VALUE!</v>
      </c>
      <c r="R36" s="294">
        <v>0</v>
      </c>
      <c r="S36" s="294">
        <v>63.5</v>
      </c>
      <c r="T36" s="339">
        <f>IF(J36="SC024",N36,IF(ISERROR(S36),"",IF(J36="PROV SUM",N36,L36*S36)))</f>
        <v>63.5</v>
      </c>
      <c r="U36" s="112"/>
      <c r="V36" s="334" t="s">
        <v>31</v>
      </c>
      <c r="W36" s="295">
        <v>1</v>
      </c>
      <c r="X36" s="294">
        <v>63.5</v>
      </c>
      <c r="Y36" s="338">
        <f t="shared" si="0"/>
        <v>63.5</v>
      </c>
      <c r="Z36" s="18"/>
      <c r="AA36" s="346">
        <v>1</v>
      </c>
      <c r="AB36" s="347">
        <f t="shared" si="1"/>
        <v>63.5</v>
      </c>
      <c r="AC36" s="348">
        <v>0.7</v>
      </c>
      <c r="AD36" s="349">
        <f t="shared" si="2"/>
        <v>44.449999999999996</v>
      </c>
      <c r="AE36" s="350">
        <f t="shared" si="3"/>
        <v>19.050000000000004</v>
      </c>
      <c r="AF36" s="668" t="s">
        <v>838</v>
      </c>
    </row>
    <row r="37" spans="1:32" x14ac:dyDescent="0.25">
      <c r="A37" s="21"/>
      <c r="B37" s="331" t="s">
        <v>91</v>
      </c>
      <c r="C37" s="331" t="s">
        <v>24</v>
      </c>
      <c r="D37" s="332" t="s">
        <v>25</v>
      </c>
      <c r="E37" s="333" t="s">
        <v>41</v>
      </c>
      <c r="F37" s="334"/>
      <c r="G37" s="334"/>
      <c r="H37" s="335">
        <v>2.16</v>
      </c>
      <c r="I37" s="334"/>
      <c r="J37" s="336" t="s">
        <v>42</v>
      </c>
      <c r="K37" s="334" t="s">
        <v>31</v>
      </c>
      <c r="L37" s="295">
        <v>1</v>
      </c>
      <c r="M37" s="124">
        <v>379.8</v>
      </c>
      <c r="N37" s="125">
        <v>379.8</v>
      </c>
      <c r="O37" s="337"/>
      <c r="P37" s="338" t="e">
        <v>#VALUE!</v>
      </c>
      <c r="Q37" s="339" t="e">
        <f>IF(J37="PROV SUM",N37,L37*P37)</f>
        <v>#VALUE!</v>
      </c>
      <c r="R37" s="294">
        <v>0</v>
      </c>
      <c r="S37" s="294">
        <v>482.346</v>
      </c>
      <c r="T37" s="339">
        <f>IF(J37="SC024",N37,IF(ISERROR(S37),"",IF(J37="PROV SUM",N37,L37*S37)))</f>
        <v>482.346</v>
      </c>
      <c r="U37" s="112"/>
      <c r="V37" s="334" t="s">
        <v>31</v>
      </c>
      <c r="W37" s="295">
        <v>1</v>
      </c>
      <c r="X37" s="294">
        <v>482.346</v>
      </c>
      <c r="Y37" s="338">
        <f t="shared" si="0"/>
        <v>482.346</v>
      </c>
      <c r="Z37" s="18"/>
      <c r="AA37" s="346">
        <v>1</v>
      </c>
      <c r="AB37" s="347">
        <f t="shared" si="1"/>
        <v>482.346</v>
      </c>
      <c r="AC37" s="348">
        <v>0</v>
      </c>
      <c r="AD37" s="349">
        <f t="shared" si="2"/>
        <v>0</v>
      </c>
      <c r="AE37" s="350">
        <f t="shared" si="3"/>
        <v>482.346</v>
      </c>
      <c r="AF37" s="668" t="s">
        <v>842</v>
      </c>
    </row>
    <row r="38" spans="1:32" ht="60" x14ac:dyDescent="0.25">
      <c r="A38" s="21"/>
      <c r="B38" s="331" t="s">
        <v>91</v>
      </c>
      <c r="C38" s="331" t="s">
        <v>24</v>
      </c>
      <c r="D38" s="332" t="s">
        <v>25</v>
      </c>
      <c r="E38" s="333" t="s">
        <v>382</v>
      </c>
      <c r="F38" s="334"/>
      <c r="G38" s="334"/>
      <c r="H38" s="335"/>
      <c r="I38" s="334"/>
      <c r="J38" s="336" t="s">
        <v>383</v>
      </c>
      <c r="K38" s="334" t="s">
        <v>31</v>
      </c>
      <c r="L38" s="295"/>
      <c r="M38" s="124">
        <v>4.8300000000000003E-2</v>
      </c>
      <c r="N38" s="125">
        <v>0</v>
      </c>
      <c r="O38" s="337"/>
      <c r="P38" s="338" t="e">
        <v>#VALUE!</v>
      </c>
      <c r="Q38" s="339" t="e">
        <f>IF(J38="PROV SUM",N38,L38*P38)</f>
        <v>#VALUE!</v>
      </c>
      <c r="R38" s="294" t="e">
        <v>#N/A</v>
      </c>
      <c r="S38" s="294" t="e">
        <v>#N/A</v>
      </c>
      <c r="T38" s="339">
        <f>IF(J38="SC024",N38,IF(ISERROR(S38),"",IF(J38="PROV SUM",N38,L38*S38)))</f>
        <v>0</v>
      </c>
      <c r="U38" s="112"/>
      <c r="V38" s="334" t="s">
        <v>31</v>
      </c>
      <c r="W38" s="295">
        <v>6</v>
      </c>
      <c r="X38" s="294">
        <f>SUM(Y34+Y35+Y36+Y56+Y58)*0.0483</f>
        <v>329.67107039999996</v>
      </c>
      <c r="Y38" s="338">
        <f>X38*W38</f>
        <v>1978.0264223999998</v>
      </c>
      <c r="Z38" s="18"/>
      <c r="AA38" s="346">
        <v>1</v>
      </c>
      <c r="AB38" s="347">
        <f t="shared" si="1"/>
        <v>1978.0264223999998</v>
      </c>
      <c r="AC38" s="348">
        <v>0</v>
      </c>
      <c r="AD38" s="349">
        <f t="shared" si="2"/>
        <v>0</v>
      </c>
      <c r="AE38" s="350">
        <f t="shared" si="3"/>
        <v>1978.0264223999998</v>
      </c>
      <c r="AF38" s="672" t="s">
        <v>838</v>
      </c>
    </row>
    <row r="39" spans="1:32" x14ac:dyDescent="0.25">
      <c r="A39" s="21"/>
      <c r="B39" s="330" t="s">
        <v>91</v>
      </c>
      <c r="C39" s="331" t="s">
        <v>312</v>
      </c>
      <c r="D39" s="332" t="s">
        <v>378</v>
      </c>
      <c r="E39" s="333"/>
      <c r="F39" s="334"/>
      <c r="G39" s="334"/>
      <c r="H39" s="335"/>
      <c r="I39" s="334"/>
      <c r="J39" s="336"/>
      <c r="K39" s="334"/>
      <c r="L39" s="295"/>
      <c r="M39" s="336"/>
      <c r="N39" s="125"/>
      <c r="O39" s="337"/>
      <c r="P39" s="357"/>
      <c r="Q39" s="358"/>
      <c r="R39" s="358"/>
      <c r="S39" s="358"/>
      <c r="T39" s="358"/>
      <c r="U39" s="112"/>
      <c r="V39" s="334"/>
      <c r="W39" s="295"/>
      <c r="X39" s="358"/>
      <c r="Y39" s="338">
        <f t="shared" si="0"/>
        <v>0</v>
      </c>
      <c r="Z39" s="18"/>
      <c r="AA39" s="346">
        <v>0</v>
      </c>
      <c r="AB39" s="347">
        <f t="shared" si="1"/>
        <v>0</v>
      </c>
      <c r="AC39" s="348">
        <v>0</v>
      </c>
      <c r="AD39" s="349">
        <f t="shared" si="2"/>
        <v>0</v>
      </c>
      <c r="AE39" s="350">
        <f t="shared" si="3"/>
        <v>0</v>
      </c>
    </row>
    <row r="40" spans="1:32" ht="30.75" x14ac:dyDescent="0.25">
      <c r="A40" s="21"/>
      <c r="B40" s="330" t="s">
        <v>91</v>
      </c>
      <c r="C40" s="331" t="s">
        <v>312</v>
      </c>
      <c r="D40" s="332" t="s">
        <v>25</v>
      </c>
      <c r="E40" s="333" t="s">
        <v>447</v>
      </c>
      <c r="F40" s="334"/>
      <c r="G40" s="334"/>
      <c r="H40" s="335">
        <v>7.3159999999999998</v>
      </c>
      <c r="I40" s="334"/>
      <c r="J40" s="336" t="s">
        <v>379</v>
      </c>
      <c r="K40" s="334" t="s">
        <v>380</v>
      </c>
      <c r="L40" s="295">
        <v>1</v>
      </c>
      <c r="M40" s="359">
        <v>400</v>
      </c>
      <c r="N40" s="125">
        <v>400</v>
      </c>
      <c r="O40" s="337"/>
      <c r="P40" s="338" t="e">
        <v>#VALUE!</v>
      </c>
      <c r="Q40" s="339">
        <f>IF(J40="PROV SUM",N40,L40*P40)</f>
        <v>400</v>
      </c>
      <c r="R40" s="294" t="s">
        <v>381</v>
      </c>
      <c r="S40" s="294" t="s">
        <v>381</v>
      </c>
      <c r="T40" s="339">
        <f>IF(J40="SC024",N40,IF(ISERROR(S40),"",IF(J40="PROV SUM",N40,L40*S40)))</f>
        <v>400</v>
      </c>
      <c r="U40" s="112"/>
      <c r="V40" s="334" t="s">
        <v>380</v>
      </c>
      <c r="W40" s="295">
        <v>1</v>
      </c>
      <c r="X40" s="294" t="s">
        <v>381</v>
      </c>
      <c r="Y40" s="338">
        <v>400</v>
      </c>
      <c r="Z40" s="18"/>
      <c r="AA40" s="346">
        <v>0</v>
      </c>
      <c r="AB40" s="347">
        <f t="shared" si="1"/>
        <v>0</v>
      </c>
      <c r="AC40" s="348">
        <v>0</v>
      </c>
      <c r="AD40" s="349">
        <f t="shared" si="2"/>
        <v>0</v>
      </c>
      <c r="AE40" s="350">
        <f t="shared" si="3"/>
        <v>0</v>
      </c>
    </row>
    <row r="41" spans="1:32" ht="15.75" x14ac:dyDescent="0.25">
      <c r="A41" s="15"/>
      <c r="B41" s="86" t="s">
        <v>91</v>
      </c>
      <c r="C41" s="89" t="s">
        <v>341</v>
      </c>
      <c r="D41" s="88" t="s">
        <v>378</v>
      </c>
      <c r="E41" s="89"/>
      <c r="F41" s="360"/>
      <c r="G41" s="360"/>
      <c r="H41" s="90"/>
      <c r="I41" s="360"/>
      <c r="J41" s="89"/>
      <c r="K41" s="91"/>
      <c r="L41" s="295"/>
      <c r="M41" s="92"/>
      <c r="N41" s="125"/>
      <c r="O41" s="337"/>
      <c r="P41" s="357"/>
      <c r="Q41" s="358"/>
      <c r="R41" s="358"/>
      <c r="S41" s="358"/>
      <c r="T41" s="358"/>
      <c r="U41" s="112"/>
      <c r="V41" s="91"/>
      <c r="W41" s="295"/>
      <c r="X41" s="358"/>
      <c r="Y41" s="338">
        <f t="shared" si="0"/>
        <v>0</v>
      </c>
      <c r="Z41" s="18"/>
      <c r="AA41" s="346">
        <v>0</v>
      </c>
      <c r="AB41" s="347">
        <f t="shared" si="1"/>
        <v>0</v>
      </c>
      <c r="AC41" s="348">
        <v>0</v>
      </c>
      <c r="AD41" s="349">
        <f t="shared" si="2"/>
        <v>0</v>
      </c>
      <c r="AE41" s="350">
        <f t="shared" si="3"/>
        <v>0</v>
      </c>
    </row>
    <row r="42" spans="1:32" ht="45" x14ac:dyDescent="0.25">
      <c r="A42" s="15"/>
      <c r="B42" s="86" t="s">
        <v>91</v>
      </c>
      <c r="C42" s="89" t="s">
        <v>341</v>
      </c>
      <c r="D42" s="88" t="s">
        <v>25</v>
      </c>
      <c r="E42" s="89" t="s">
        <v>352</v>
      </c>
      <c r="F42" s="334"/>
      <c r="G42" s="334"/>
      <c r="H42" s="90">
        <v>104</v>
      </c>
      <c r="I42" s="334"/>
      <c r="J42" s="89" t="s">
        <v>353</v>
      </c>
      <c r="K42" s="334" t="s">
        <v>311</v>
      </c>
      <c r="L42" s="93">
        <v>2</v>
      </c>
      <c r="M42" s="92">
        <v>3.44</v>
      </c>
      <c r="N42" s="94">
        <v>6.88</v>
      </c>
      <c r="O42" s="337"/>
      <c r="P42" s="338" t="e">
        <v>#VALUE!</v>
      </c>
      <c r="Q42" s="339" t="e">
        <f t="shared" ref="Q42:Q50" si="4">IF(J42="PROV SUM",N42,L42*P42)</f>
        <v>#VALUE!</v>
      </c>
      <c r="R42" s="294">
        <v>0</v>
      </c>
      <c r="S42" s="294">
        <v>3.0495599999999996</v>
      </c>
      <c r="T42" s="339">
        <f t="shared" ref="T42:T50" si="5">IF(J42="SC024",N42,IF(ISERROR(S42),"",IF(J42="PROV SUM",N42,L42*S42)))</f>
        <v>6.0991199999999992</v>
      </c>
      <c r="U42" s="112"/>
      <c r="V42" s="334" t="s">
        <v>311</v>
      </c>
      <c r="W42" s="93">
        <v>2</v>
      </c>
      <c r="X42" s="294">
        <v>3.0495599999999996</v>
      </c>
      <c r="Y42" s="338">
        <f t="shared" si="0"/>
        <v>6.0991199999999992</v>
      </c>
      <c r="Z42" s="18"/>
      <c r="AA42" s="346">
        <v>0</v>
      </c>
      <c r="AB42" s="347">
        <f t="shared" si="1"/>
        <v>0</v>
      </c>
      <c r="AC42" s="348">
        <v>0</v>
      </c>
      <c r="AD42" s="349">
        <f t="shared" si="2"/>
        <v>0</v>
      </c>
      <c r="AE42" s="350">
        <f t="shared" si="3"/>
        <v>0</v>
      </c>
    </row>
    <row r="43" spans="1:32" ht="90" x14ac:dyDescent="0.25">
      <c r="A43" s="15"/>
      <c r="B43" s="86" t="s">
        <v>91</v>
      </c>
      <c r="C43" s="89" t="s">
        <v>341</v>
      </c>
      <c r="D43" s="88" t="s">
        <v>25</v>
      </c>
      <c r="E43" s="89" t="s">
        <v>366</v>
      </c>
      <c r="F43" s="360"/>
      <c r="G43" s="360"/>
      <c r="H43" s="90">
        <v>115</v>
      </c>
      <c r="I43" s="360"/>
      <c r="J43" s="89" t="s">
        <v>367</v>
      </c>
      <c r="K43" s="91" t="s">
        <v>311</v>
      </c>
      <c r="L43" s="93">
        <v>2</v>
      </c>
      <c r="M43" s="92">
        <v>70.11</v>
      </c>
      <c r="N43" s="94">
        <v>140.22</v>
      </c>
      <c r="O43" s="337"/>
      <c r="P43" s="338" t="e">
        <v>#VALUE!</v>
      </c>
      <c r="Q43" s="339" t="e">
        <f t="shared" si="4"/>
        <v>#VALUE!</v>
      </c>
      <c r="R43" s="294">
        <v>0</v>
      </c>
      <c r="S43" s="294">
        <v>56.088000000000001</v>
      </c>
      <c r="T43" s="339">
        <f t="shared" si="5"/>
        <v>112.176</v>
      </c>
      <c r="U43" s="112"/>
      <c r="V43" s="91" t="s">
        <v>311</v>
      </c>
      <c r="W43" s="93">
        <v>2</v>
      </c>
      <c r="X43" s="294">
        <v>56.088000000000001</v>
      </c>
      <c r="Y43" s="338">
        <f t="shared" si="0"/>
        <v>112.176</v>
      </c>
      <c r="Z43" s="18"/>
      <c r="AA43" s="346">
        <v>0</v>
      </c>
      <c r="AB43" s="347">
        <f t="shared" si="1"/>
        <v>0</v>
      </c>
      <c r="AC43" s="348">
        <v>0</v>
      </c>
      <c r="AD43" s="349">
        <f t="shared" si="2"/>
        <v>0</v>
      </c>
      <c r="AE43" s="350">
        <f t="shared" si="3"/>
        <v>0</v>
      </c>
    </row>
    <row r="44" spans="1:32" ht="90.75" x14ac:dyDescent="0.25">
      <c r="A44" s="15"/>
      <c r="B44" s="86" t="s">
        <v>91</v>
      </c>
      <c r="C44" s="89" t="s">
        <v>341</v>
      </c>
      <c r="D44" s="88" t="s">
        <v>25</v>
      </c>
      <c r="E44" s="95" t="s">
        <v>370</v>
      </c>
      <c r="F44" s="360"/>
      <c r="G44" s="360"/>
      <c r="H44" s="90">
        <v>186</v>
      </c>
      <c r="I44" s="360"/>
      <c r="J44" s="97" t="s">
        <v>371</v>
      </c>
      <c r="K44" s="91" t="s">
        <v>311</v>
      </c>
      <c r="L44" s="93">
        <v>1</v>
      </c>
      <c r="M44" s="92">
        <v>86.88</v>
      </c>
      <c r="N44" s="94">
        <v>86.88</v>
      </c>
      <c r="O44" s="337"/>
      <c r="P44" s="338" t="e">
        <v>#VALUE!</v>
      </c>
      <c r="Q44" s="339" t="e">
        <f t="shared" si="4"/>
        <v>#VALUE!</v>
      </c>
      <c r="R44" s="294">
        <v>0</v>
      </c>
      <c r="S44" s="294">
        <v>69.504000000000005</v>
      </c>
      <c r="T44" s="339">
        <f t="shared" si="5"/>
        <v>69.504000000000005</v>
      </c>
      <c r="U44" s="112"/>
      <c r="V44" s="91" t="s">
        <v>311</v>
      </c>
      <c r="W44" s="93">
        <v>1</v>
      </c>
      <c r="X44" s="294">
        <v>69.504000000000005</v>
      </c>
      <c r="Y44" s="338">
        <f t="shared" si="0"/>
        <v>69.504000000000005</v>
      </c>
      <c r="Z44" s="18"/>
      <c r="AA44" s="346">
        <v>0</v>
      </c>
      <c r="AB44" s="347">
        <f t="shared" si="1"/>
        <v>0</v>
      </c>
      <c r="AC44" s="348">
        <v>0</v>
      </c>
      <c r="AD44" s="349">
        <f t="shared" si="2"/>
        <v>0</v>
      </c>
      <c r="AE44" s="350">
        <f t="shared" si="3"/>
        <v>0</v>
      </c>
    </row>
    <row r="45" spans="1:32" ht="90" x14ac:dyDescent="0.25">
      <c r="A45" s="15"/>
      <c r="B45" s="86" t="s">
        <v>91</v>
      </c>
      <c r="C45" s="89" t="s">
        <v>341</v>
      </c>
      <c r="D45" s="88" t="s">
        <v>25</v>
      </c>
      <c r="E45" s="98" t="s">
        <v>348</v>
      </c>
      <c r="F45" s="360"/>
      <c r="G45" s="360"/>
      <c r="H45" s="90">
        <v>189</v>
      </c>
      <c r="I45" s="360"/>
      <c r="J45" s="111" t="s">
        <v>349</v>
      </c>
      <c r="K45" s="91" t="s">
        <v>311</v>
      </c>
      <c r="L45" s="93">
        <v>1</v>
      </c>
      <c r="M45" s="112">
        <v>152.85</v>
      </c>
      <c r="N45" s="94">
        <v>152.85</v>
      </c>
      <c r="O45" s="337"/>
      <c r="P45" s="338" t="e">
        <v>#VALUE!</v>
      </c>
      <c r="Q45" s="339" t="e">
        <f t="shared" si="4"/>
        <v>#VALUE!</v>
      </c>
      <c r="R45" s="294">
        <v>0</v>
      </c>
      <c r="S45" s="294">
        <v>135.50152499999999</v>
      </c>
      <c r="T45" s="339">
        <f t="shared" si="5"/>
        <v>135.50152499999999</v>
      </c>
      <c r="U45" s="112"/>
      <c r="V45" s="91" t="s">
        <v>311</v>
      </c>
      <c r="W45" s="93">
        <v>1</v>
      </c>
      <c r="X45" s="294">
        <v>135.50152499999999</v>
      </c>
      <c r="Y45" s="338">
        <f t="shared" si="0"/>
        <v>135.50152499999999</v>
      </c>
      <c r="Z45" s="18"/>
      <c r="AA45" s="346">
        <v>0</v>
      </c>
      <c r="AB45" s="347">
        <f t="shared" si="1"/>
        <v>0</v>
      </c>
      <c r="AC45" s="348">
        <v>0</v>
      </c>
      <c r="AD45" s="349">
        <f t="shared" si="2"/>
        <v>0</v>
      </c>
      <c r="AE45" s="350">
        <f t="shared" si="3"/>
        <v>0</v>
      </c>
    </row>
    <row r="46" spans="1:32" ht="15.75" x14ac:dyDescent="0.25">
      <c r="A46" s="15"/>
      <c r="B46" s="86" t="s">
        <v>91</v>
      </c>
      <c r="C46" s="89" t="s">
        <v>341</v>
      </c>
      <c r="D46" s="88" t="s">
        <v>25</v>
      </c>
      <c r="E46" s="98" t="s">
        <v>424</v>
      </c>
      <c r="F46" s="360"/>
      <c r="G46" s="360"/>
      <c r="H46" s="90">
        <v>190</v>
      </c>
      <c r="I46" s="360"/>
      <c r="J46" s="99" t="s">
        <v>379</v>
      </c>
      <c r="K46" s="91" t="s">
        <v>311</v>
      </c>
      <c r="L46" s="93">
        <v>1</v>
      </c>
      <c r="M46" s="100">
        <v>1500</v>
      </c>
      <c r="N46" s="94">
        <v>1500</v>
      </c>
      <c r="O46" s="337"/>
      <c r="P46" s="338" t="e">
        <v>#VALUE!</v>
      </c>
      <c r="Q46" s="339">
        <f t="shared" si="4"/>
        <v>1500</v>
      </c>
      <c r="R46" s="294" t="s">
        <v>381</v>
      </c>
      <c r="S46" s="294" t="s">
        <v>381</v>
      </c>
      <c r="T46" s="339">
        <f t="shared" si="5"/>
        <v>1500</v>
      </c>
      <c r="U46" s="112"/>
      <c r="V46" s="91" t="s">
        <v>311</v>
      </c>
      <c r="W46" s="93">
        <v>1</v>
      </c>
      <c r="X46" s="338">
        <v>1500</v>
      </c>
      <c r="Y46" s="338">
        <v>1500</v>
      </c>
      <c r="Z46" s="18"/>
      <c r="AA46" s="346">
        <v>0</v>
      </c>
      <c r="AB46" s="347">
        <f t="shared" si="1"/>
        <v>0</v>
      </c>
      <c r="AC46" s="348">
        <v>0</v>
      </c>
      <c r="AD46" s="349">
        <f t="shared" si="2"/>
        <v>0</v>
      </c>
      <c r="AE46" s="350">
        <f t="shared" si="3"/>
        <v>0</v>
      </c>
    </row>
    <row r="47" spans="1:32" ht="26.25" x14ac:dyDescent="0.25">
      <c r="A47" s="15"/>
      <c r="B47" s="86" t="s">
        <v>91</v>
      </c>
      <c r="C47" s="89" t="s">
        <v>341</v>
      </c>
      <c r="D47" s="88" t="s">
        <v>25</v>
      </c>
      <c r="E47" s="101" t="s">
        <v>425</v>
      </c>
      <c r="F47" s="360"/>
      <c r="G47" s="360"/>
      <c r="H47" s="90">
        <v>191</v>
      </c>
      <c r="I47" s="360"/>
      <c r="J47" s="99" t="s">
        <v>379</v>
      </c>
      <c r="K47" s="91" t="s">
        <v>311</v>
      </c>
      <c r="L47" s="93">
        <v>1</v>
      </c>
      <c r="M47" s="100">
        <v>100</v>
      </c>
      <c r="N47" s="94">
        <v>100</v>
      </c>
      <c r="O47" s="337"/>
      <c r="P47" s="338" t="e">
        <v>#VALUE!</v>
      </c>
      <c r="Q47" s="339">
        <f t="shared" si="4"/>
        <v>100</v>
      </c>
      <c r="R47" s="294" t="s">
        <v>381</v>
      </c>
      <c r="S47" s="294" t="s">
        <v>381</v>
      </c>
      <c r="T47" s="339">
        <f t="shared" si="5"/>
        <v>100</v>
      </c>
      <c r="U47" s="112"/>
      <c r="V47" s="91" t="s">
        <v>311</v>
      </c>
      <c r="W47" s="93">
        <v>1</v>
      </c>
      <c r="X47" s="338">
        <v>100</v>
      </c>
      <c r="Y47" s="338">
        <v>100</v>
      </c>
      <c r="Z47" s="18"/>
      <c r="AA47" s="346">
        <v>0</v>
      </c>
      <c r="AB47" s="347">
        <f t="shared" si="1"/>
        <v>0</v>
      </c>
      <c r="AC47" s="348">
        <v>0</v>
      </c>
      <c r="AD47" s="349">
        <f t="shared" si="2"/>
        <v>0</v>
      </c>
      <c r="AE47" s="350">
        <f t="shared" si="3"/>
        <v>0</v>
      </c>
    </row>
    <row r="48" spans="1:32" ht="15.75" x14ac:dyDescent="0.25">
      <c r="A48" s="15"/>
      <c r="B48" s="86" t="s">
        <v>91</v>
      </c>
      <c r="C48" s="89" t="s">
        <v>341</v>
      </c>
      <c r="D48" s="88" t="s">
        <v>25</v>
      </c>
      <c r="E48" s="101" t="s">
        <v>426</v>
      </c>
      <c r="F48" s="360"/>
      <c r="G48" s="360"/>
      <c r="H48" s="90">
        <v>192</v>
      </c>
      <c r="I48" s="360"/>
      <c r="J48" s="99" t="s">
        <v>379</v>
      </c>
      <c r="K48" s="91" t="s">
        <v>311</v>
      </c>
      <c r="L48" s="93">
        <v>1</v>
      </c>
      <c r="M48" s="100">
        <v>100</v>
      </c>
      <c r="N48" s="94">
        <v>100</v>
      </c>
      <c r="O48" s="337"/>
      <c r="P48" s="338" t="e">
        <v>#VALUE!</v>
      </c>
      <c r="Q48" s="339">
        <f t="shared" si="4"/>
        <v>100</v>
      </c>
      <c r="R48" s="294" t="s">
        <v>381</v>
      </c>
      <c r="S48" s="294" t="s">
        <v>381</v>
      </c>
      <c r="T48" s="339">
        <f t="shared" si="5"/>
        <v>100</v>
      </c>
      <c r="U48" s="112"/>
      <c r="V48" s="91" t="s">
        <v>311</v>
      </c>
      <c r="W48" s="93">
        <v>1</v>
      </c>
      <c r="X48" s="338">
        <v>100</v>
      </c>
      <c r="Y48" s="338">
        <v>100</v>
      </c>
      <c r="Z48" s="18"/>
      <c r="AA48" s="346">
        <v>0</v>
      </c>
      <c r="AB48" s="347">
        <f t="shared" si="1"/>
        <v>0</v>
      </c>
      <c r="AC48" s="348">
        <v>0</v>
      </c>
      <c r="AD48" s="349">
        <f t="shared" si="2"/>
        <v>0</v>
      </c>
      <c r="AE48" s="350">
        <f t="shared" si="3"/>
        <v>0</v>
      </c>
    </row>
    <row r="49" spans="1:33" ht="15.75" x14ac:dyDescent="0.25">
      <c r="A49" s="15"/>
      <c r="B49" s="86" t="s">
        <v>91</v>
      </c>
      <c r="C49" s="89" t="s">
        <v>341</v>
      </c>
      <c r="D49" s="88" t="s">
        <v>25</v>
      </c>
      <c r="E49" s="101" t="s">
        <v>427</v>
      </c>
      <c r="F49" s="360"/>
      <c r="G49" s="360"/>
      <c r="H49" s="90">
        <v>193</v>
      </c>
      <c r="I49" s="360"/>
      <c r="J49" s="99" t="s">
        <v>379</v>
      </c>
      <c r="K49" s="91" t="s">
        <v>311</v>
      </c>
      <c r="L49" s="93">
        <v>1</v>
      </c>
      <c r="M49" s="100">
        <v>100</v>
      </c>
      <c r="N49" s="94">
        <v>100</v>
      </c>
      <c r="O49" s="337"/>
      <c r="P49" s="338" t="e">
        <v>#VALUE!</v>
      </c>
      <c r="Q49" s="339">
        <f t="shared" si="4"/>
        <v>100</v>
      </c>
      <c r="R49" s="294" t="s">
        <v>381</v>
      </c>
      <c r="S49" s="294" t="s">
        <v>381</v>
      </c>
      <c r="T49" s="339">
        <f t="shared" si="5"/>
        <v>100</v>
      </c>
      <c r="U49" s="112"/>
      <c r="V49" s="91" t="s">
        <v>311</v>
      </c>
      <c r="W49" s="93">
        <v>1</v>
      </c>
      <c r="X49" s="338">
        <v>100</v>
      </c>
      <c r="Y49" s="338">
        <v>100</v>
      </c>
      <c r="Z49" s="18"/>
      <c r="AA49" s="346">
        <v>0</v>
      </c>
      <c r="AB49" s="347">
        <f t="shared" si="1"/>
        <v>0</v>
      </c>
      <c r="AC49" s="348">
        <v>0</v>
      </c>
      <c r="AD49" s="349">
        <f t="shared" si="2"/>
        <v>0</v>
      </c>
      <c r="AE49" s="350">
        <f t="shared" si="3"/>
        <v>0</v>
      </c>
    </row>
    <row r="50" spans="1:33" ht="15.75" x14ac:dyDescent="0.25">
      <c r="A50" s="21"/>
      <c r="B50" s="86" t="s">
        <v>91</v>
      </c>
      <c r="C50" s="89" t="s">
        <v>341</v>
      </c>
      <c r="D50" s="88" t="s">
        <v>25</v>
      </c>
      <c r="E50" s="101" t="s">
        <v>428</v>
      </c>
      <c r="F50" s="334"/>
      <c r="G50" s="334"/>
      <c r="H50" s="90">
        <v>194</v>
      </c>
      <c r="I50" s="334"/>
      <c r="J50" s="99" t="s">
        <v>379</v>
      </c>
      <c r="K50" s="91" t="s">
        <v>311</v>
      </c>
      <c r="L50" s="93">
        <v>1</v>
      </c>
      <c r="M50" s="100">
        <v>350</v>
      </c>
      <c r="N50" s="94">
        <v>350</v>
      </c>
      <c r="O50" s="337"/>
      <c r="P50" s="338" t="e">
        <v>#VALUE!</v>
      </c>
      <c r="Q50" s="339">
        <f t="shared" si="4"/>
        <v>350</v>
      </c>
      <c r="R50" s="294" t="s">
        <v>381</v>
      </c>
      <c r="S50" s="294" t="str">
        <f>IF(R50&gt;0,R50,P50)</f>
        <v/>
      </c>
      <c r="T50" s="339">
        <f t="shared" si="5"/>
        <v>350</v>
      </c>
      <c r="U50" s="112"/>
      <c r="V50" s="91" t="s">
        <v>311</v>
      </c>
      <c r="W50" s="93">
        <v>1</v>
      </c>
      <c r="X50" s="338">
        <v>350</v>
      </c>
      <c r="Y50" s="338">
        <v>350</v>
      </c>
      <c r="Z50" s="18"/>
      <c r="AA50" s="346">
        <v>0</v>
      </c>
      <c r="AB50" s="347">
        <f t="shared" si="1"/>
        <v>0</v>
      </c>
      <c r="AC50" s="348">
        <v>0</v>
      </c>
      <c r="AD50" s="349">
        <f t="shared" si="2"/>
        <v>0</v>
      </c>
      <c r="AE50" s="350">
        <f t="shared" si="3"/>
        <v>0</v>
      </c>
    </row>
    <row r="51" spans="1:33" ht="75" x14ac:dyDescent="0.25">
      <c r="A51" s="21"/>
      <c r="B51" s="419" t="s">
        <v>91</v>
      </c>
      <c r="C51" s="393" t="s">
        <v>285</v>
      </c>
      <c r="D51" s="394" t="s">
        <v>25</v>
      </c>
      <c r="E51" s="395" t="s">
        <v>198</v>
      </c>
      <c r="F51" s="334"/>
      <c r="G51" s="334"/>
      <c r="H51" s="90"/>
      <c r="I51" s="334"/>
      <c r="J51" s="99"/>
      <c r="K51" s="91"/>
      <c r="L51" s="93"/>
      <c r="M51" s="100"/>
      <c r="N51" s="94"/>
      <c r="O51" s="337"/>
      <c r="P51" s="338"/>
      <c r="Q51" s="339"/>
      <c r="R51" s="294"/>
      <c r="S51" s="294"/>
      <c r="T51" s="339"/>
      <c r="U51" s="112"/>
      <c r="V51" s="382" t="s">
        <v>48</v>
      </c>
      <c r="W51" s="383">
        <v>6</v>
      </c>
      <c r="X51" s="384">
        <v>28.09</v>
      </c>
      <c r="Y51" s="338">
        <f t="shared" ref="Y51:Y72" si="6">W51*X51</f>
        <v>168.54</v>
      </c>
      <c r="Z51" s="18"/>
      <c r="AA51" s="346">
        <v>1</v>
      </c>
      <c r="AB51" s="347">
        <f t="shared" ref="AB51:AB72" si="7">Y51*AA51</f>
        <v>168.54</v>
      </c>
      <c r="AC51" s="348">
        <v>1</v>
      </c>
      <c r="AD51" s="349">
        <f t="shared" ref="AD51:AD72" si="8">Y51*AC51</f>
        <v>168.54</v>
      </c>
      <c r="AE51" s="350">
        <f t="shared" ref="AE51:AE72" si="9">AB51-AD51</f>
        <v>0</v>
      </c>
      <c r="AG51" s="668">
        <v>168.54</v>
      </c>
    </row>
    <row r="52" spans="1:33" ht="45" x14ac:dyDescent="0.25">
      <c r="A52" s="21"/>
      <c r="B52" s="419" t="s">
        <v>91</v>
      </c>
      <c r="C52" s="393" t="s">
        <v>285</v>
      </c>
      <c r="D52" s="394" t="s">
        <v>25</v>
      </c>
      <c r="E52" s="395" t="s">
        <v>254</v>
      </c>
      <c r="F52" s="334"/>
      <c r="G52" s="334"/>
      <c r="H52" s="90"/>
      <c r="I52" s="334"/>
      <c r="J52" s="99"/>
      <c r="K52" s="91"/>
      <c r="L52" s="93"/>
      <c r="M52" s="100"/>
      <c r="N52" s="94"/>
      <c r="O52" s="337"/>
      <c r="P52" s="338"/>
      <c r="Q52" s="339"/>
      <c r="R52" s="294"/>
      <c r="S52" s="294"/>
      <c r="T52" s="339"/>
      <c r="U52" s="112"/>
      <c r="V52" s="382" t="s">
        <v>682</v>
      </c>
      <c r="W52" s="383">
        <v>4</v>
      </c>
      <c r="X52" s="384">
        <v>17.600000000000001</v>
      </c>
      <c r="Y52" s="338">
        <f t="shared" si="6"/>
        <v>70.400000000000006</v>
      </c>
      <c r="Z52" s="18"/>
      <c r="AA52" s="346">
        <v>1</v>
      </c>
      <c r="AB52" s="347">
        <f t="shared" si="7"/>
        <v>70.400000000000006</v>
      </c>
      <c r="AC52" s="348">
        <v>1</v>
      </c>
      <c r="AD52" s="349">
        <f t="shared" si="8"/>
        <v>70.400000000000006</v>
      </c>
      <c r="AE52" s="350">
        <f t="shared" si="9"/>
        <v>0</v>
      </c>
      <c r="AG52" s="669">
        <v>70.400000000000006</v>
      </c>
    </row>
    <row r="53" spans="1:33" ht="60" x14ac:dyDescent="0.25">
      <c r="A53" s="21"/>
      <c r="B53" s="419" t="s">
        <v>91</v>
      </c>
      <c r="C53" s="393" t="s">
        <v>164</v>
      </c>
      <c r="D53" s="394" t="s">
        <v>25</v>
      </c>
      <c r="E53" s="395" t="s">
        <v>185</v>
      </c>
      <c r="F53" s="334"/>
      <c r="G53" s="334"/>
      <c r="H53" s="90"/>
      <c r="I53" s="334"/>
      <c r="J53" s="99"/>
      <c r="K53" s="91"/>
      <c r="L53" s="93"/>
      <c r="M53" s="100"/>
      <c r="N53" s="94"/>
      <c r="O53" s="337"/>
      <c r="P53" s="338"/>
      <c r="Q53" s="339"/>
      <c r="R53" s="294"/>
      <c r="S53" s="294"/>
      <c r="T53" s="339"/>
      <c r="U53" s="112"/>
      <c r="V53" s="382" t="s">
        <v>682</v>
      </c>
      <c r="W53" s="383">
        <v>10</v>
      </c>
      <c r="X53" s="384">
        <v>4.04</v>
      </c>
      <c r="Y53" s="338">
        <f t="shared" si="6"/>
        <v>40.4</v>
      </c>
      <c r="Z53" s="18"/>
      <c r="AA53" s="346">
        <v>1</v>
      </c>
      <c r="AB53" s="347">
        <f t="shared" si="7"/>
        <v>40.4</v>
      </c>
      <c r="AC53" s="348">
        <v>1</v>
      </c>
      <c r="AD53" s="349">
        <f t="shared" si="8"/>
        <v>40.4</v>
      </c>
      <c r="AE53" s="350">
        <f t="shared" si="9"/>
        <v>0</v>
      </c>
    </row>
    <row r="54" spans="1:33" s="670" customFormat="1" ht="60" x14ac:dyDescent="0.25">
      <c r="A54" s="21"/>
      <c r="B54" s="419" t="s">
        <v>91</v>
      </c>
      <c r="C54" s="393" t="s">
        <v>189</v>
      </c>
      <c r="D54" s="394"/>
      <c r="E54" s="696" t="s">
        <v>743</v>
      </c>
      <c r="F54" s="334"/>
      <c r="G54" s="334"/>
      <c r="H54" s="90"/>
      <c r="I54" s="334"/>
      <c r="J54" s="697"/>
      <c r="K54" s="698"/>
      <c r="L54" s="93"/>
      <c r="M54" s="699"/>
      <c r="N54" s="700"/>
      <c r="O54" s="337"/>
      <c r="P54" s="338"/>
      <c r="Q54" s="339"/>
      <c r="R54" s="294"/>
      <c r="S54" s="294"/>
      <c r="T54" s="339"/>
      <c r="U54" s="144"/>
      <c r="V54" s="382" t="s">
        <v>311</v>
      </c>
      <c r="W54" s="383">
        <v>1</v>
      </c>
      <c r="X54" s="384">
        <v>300</v>
      </c>
      <c r="Y54" s="338">
        <f t="shared" si="6"/>
        <v>300</v>
      </c>
      <c r="Z54" s="18"/>
      <c r="AA54" s="346">
        <v>1</v>
      </c>
      <c r="AB54" s="347">
        <f t="shared" si="7"/>
        <v>300</v>
      </c>
      <c r="AC54" s="348">
        <v>0</v>
      </c>
      <c r="AD54" s="349">
        <f t="shared" si="8"/>
        <v>0</v>
      </c>
      <c r="AE54" s="350">
        <f t="shared" si="9"/>
        <v>300</v>
      </c>
      <c r="AF54" s="677" t="s">
        <v>844</v>
      </c>
    </row>
    <row r="55" spans="1:33" ht="30" x14ac:dyDescent="0.25">
      <c r="A55" s="21"/>
      <c r="B55" s="419" t="s">
        <v>91</v>
      </c>
      <c r="C55" s="393" t="s">
        <v>164</v>
      </c>
      <c r="D55" s="394" t="s">
        <v>25</v>
      </c>
      <c r="E55" s="333" t="s">
        <v>700</v>
      </c>
      <c r="F55" s="334"/>
      <c r="G55" s="334"/>
      <c r="H55" s="90"/>
      <c r="I55" s="334"/>
      <c r="J55" s="99"/>
      <c r="K55" s="91"/>
      <c r="L55" s="93"/>
      <c r="M55" s="100"/>
      <c r="N55" s="94"/>
      <c r="O55" s="337"/>
      <c r="P55" s="338"/>
      <c r="Q55" s="339"/>
      <c r="R55" s="294"/>
      <c r="S55" s="294"/>
      <c r="T55" s="339"/>
      <c r="U55" s="112"/>
      <c r="V55" s="382" t="s">
        <v>682</v>
      </c>
      <c r="W55" s="383">
        <v>16</v>
      </c>
      <c r="X55" s="384">
        <v>143.43</v>
      </c>
      <c r="Y55" s="338">
        <f t="shared" si="6"/>
        <v>2294.88</v>
      </c>
      <c r="Z55" s="18"/>
      <c r="AA55" s="346">
        <v>1</v>
      </c>
      <c r="AB55" s="347">
        <f t="shared" si="7"/>
        <v>2294.88</v>
      </c>
      <c r="AC55" s="348">
        <v>1</v>
      </c>
      <c r="AD55" s="349">
        <f t="shared" si="8"/>
        <v>2294.88</v>
      </c>
      <c r="AE55" s="350">
        <f t="shared" si="9"/>
        <v>0</v>
      </c>
    </row>
    <row r="56" spans="1:33" ht="45" x14ac:dyDescent="0.25">
      <c r="A56" s="21"/>
      <c r="B56" s="419" t="s">
        <v>91</v>
      </c>
      <c r="C56" s="393" t="s">
        <v>24</v>
      </c>
      <c r="D56" s="394" t="s">
        <v>25</v>
      </c>
      <c r="E56" s="333" t="s">
        <v>38</v>
      </c>
      <c r="F56" s="334"/>
      <c r="G56" s="334"/>
      <c r="H56" s="90"/>
      <c r="I56" s="334"/>
      <c r="J56" s="99"/>
      <c r="K56" s="91"/>
      <c r="L56" s="93"/>
      <c r="M56" s="100"/>
      <c r="N56" s="94"/>
      <c r="O56" s="337"/>
      <c r="P56" s="338"/>
      <c r="Q56" s="339"/>
      <c r="R56" s="294"/>
      <c r="S56" s="294"/>
      <c r="T56" s="339"/>
      <c r="U56" s="112"/>
      <c r="V56" s="382" t="s">
        <v>311</v>
      </c>
      <c r="W56" s="383">
        <v>1</v>
      </c>
      <c r="X56" s="384">
        <v>1663.7</v>
      </c>
      <c r="Y56" s="338">
        <f t="shared" si="6"/>
        <v>1663.7</v>
      </c>
      <c r="Z56" s="18"/>
      <c r="AA56" s="346">
        <v>1</v>
      </c>
      <c r="AB56" s="347">
        <f t="shared" si="7"/>
        <v>1663.7</v>
      </c>
      <c r="AC56" s="348">
        <v>0</v>
      </c>
      <c r="AD56" s="349">
        <f t="shared" si="8"/>
        <v>0</v>
      </c>
      <c r="AE56" s="350">
        <f t="shared" si="9"/>
        <v>1663.7</v>
      </c>
      <c r="AF56" s="666" t="s">
        <v>843</v>
      </c>
    </row>
    <row r="57" spans="1:33" x14ac:dyDescent="0.25">
      <c r="A57" s="21"/>
      <c r="B57" s="419" t="s">
        <v>91</v>
      </c>
      <c r="C57" s="393" t="s">
        <v>24</v>
      </c>
      <c r="D57" s="394" t="s">
        <v>25</v>
      </c>
      <c r="E57" s="333" t="s">
        <v>43</v>
      </c>
      <c r="F57" s="334"/>
      <c r="G57" s="334"/>
      <c r="H57" s="90"/>
      <c r="I57" s="334"/>
      <c r="J57" s="99"/>
      <c r="K57" s="91"/>
      <c r="L57" s="93"/>
      <c r="M57" s="100"/>
      <c r="N57" s="94"/>
      <c r="O57" s="337"/>
      <c r="P57" s="338"/>
      <c r="Q57" s="339"/>
      <c r="R57" s="294"/>
      <c r="S57" s="294"/>
      <c r="T57" s="339"/>
      <c r="U57" s="112"/>
      <c r="V57" s="382" t="s">
        <v>311</v>
      </c>
      <c r="W57" s="383">
        <v>1</v>
      </c>
      <c r="X57" s="384">
        <v>1069.3399999999999</v>
      </c>
      <c r="Y57" s="338">
        <f t="shared" si="6"/>
        <v>1069.3399999999999</v>
      </c>
      <c r="Z57" s="18"/>
      <c r="AA57" s="346">
        <v>1</v>
      </c>
      <c r="AB57" s="347">
        <f t="shared" si="7"/>
        <v>1069.3399999999999</v>
      </c>
      <c r="AC57" s="348">
        <v>1</v>
      </c>
      <c r="AD57" s="349">
        <f t="shared" si="8"/>
        <v>1069.3399999999999</v>
      </c>
      <c r="AE57" s="350">
        <f t="shared" si="9"/>
        <v>0</v>
      </c>
      <c r="AF57" s="666"/>
    </row>
    <row r="58" spans="1:33" ht="45" x14ac:dyDescent="0.25">
      <c r="A58" s="21"/>
      <c r="B58" s="419" t="s">
        <v>91</v>
      </c>
      <c r="C58" s="393" t="s">
        <v>24</v>
      </c>
      <c r="D58" s="394" t="s">
        <v>25</v>
      </c>
      <c r="E58" s="395" t="s">
        <v>744</v>
      </c>
      <c r="F58" s="334"/>
      <c r="G58" s="334"/>
      <c r="H58" s="90"/>
      <c r="I58" s="334"/>
      <c r="J58" s="99"/>
      <c r="K58" s="91"/>
      <c r="L58" s="93"/>
      <c r="M58" s="100"/>
      <c r="N58" s="94"/>
      <c r="O58" s="337"/>
      <c r="P58" s="338"/>
      <c r="Q58" s="339"/>
      <c r="R58" s="294"/>
      <c r="S58" s="294"/>
      <c r="T58" s="339"/>
      <c r="U58" s="112"/>
      <c r="V58" s="382" t="s">
        <v>48</v>
      </c>
      <c r="W58" s="383">
        <v>16</v>
      </c>
      <c r="X58" s="384">
        <v>76.098399999999998</v>
      </c>
      <c r="Y58" s="338">
        <f t="shared" si="6"/>
        <v>1217.5744</v>
      </c>
      <c r="Z58" s="18"/>
      <c r="AA58" s="346">
        <v>1</v>
      </c>
      <c r="AB58" s="347">
        <f t="shared" si="7"/>
        <v>1217.5744</v>
      </c>
      <c r="AC58" s="348">
        <v>0</v>
      </c>
      <c r="AD58" s="349">
        <f t="shared" si="8"/>
        <v>0</v>
      </c>
      <c r="AE58" s="350">
        <f t="shared" si="9"/>
        <v>1217.5744</v>
      </c>
      <c r="AF58" s="666" t="s">
        <v>843</v>
      </c>
    </row>
    <row r="59" spans="1:33" ht="120" x14ac:dyDescent="0.25">
      <c r="A59" s="21"/>
      <c r="B59" s="419" t="s">
        <v>91</v>
      </c>
      <c r="C59" s="393" t="s">
        <v>72</v>
      </c>
      <c r="D59" s="394" t="s">
        <v>25</v>
      </c>
      <c r="E59" s="395" t="s">
        <v>692</v>
      </c>
      <c r="F59" s="334"/>
      <c r="G59" s="334"/>
      <c r="H59" s="90"/>
      <c r="I59" s="334"/>
      <c r="J59" s="99"/>
      <c r="K59" s="91"/>
      <c r="L59" s="93"/>
      <c r="M59" s="100"/>
      <c r="N59" s="94"/>
      <c r="O59" s="337"/>
      <c r="P59" s="338"/>
      <c r="Q59" s="339"/>
      <c r="R59" s="294"/>
      <c r="S59" s="294"/>
      <c r="T59" s="339"/>
      <c r="U59" s="112"/>
      <c r="V59" s="382" t="s">
        <v>79</v>
      </c>
      <c r="W59" s="383">
        <v>40</v>
      </c>
      <c r="X59" s="384">
        <v>69.040000000000006</v>
      </c>
      <c r="Y59" s="338">
        <f t="shared" si="6"/>
        <v>2761.6000000000004</v>
      </c>
      <c r="Z59" s="18"/>
      <c r="AA59" s="346">
        <v>1</v>
      </c>
      <c r="AB59" s="347">
        <f t="shared" si="7"/>
        <v>2761.6000000000004</v>
      </c>
      <c r="AC59" s="348">
        <v>1</v>
      </c>
      <c r="AD59" s="349">
        <f t="shared" si="8"/>
        <v>2761.6000000000004</v>
      </c>
      <c r="AE59" s="350">
        <f t="shared" si="9"/>
        <v>0</v>
      </c>
    </row>
    <row r="60" spans="1:33" ht="30" x14ac:dyDescent="0.25">
      <c r="A60" s="21"/>
      <c r="B60" s="419" t="s">
        <v>91</v>
      </c>
      <c r="C60" s="393" t="s">
        <v>72</v>
      </c>
      <c r="D60" s="394" t="s">
        <v>25</v>
      </c>
      <c r="E60" s="395" t="s">
        <v>693</v>
      </c>
      <c r="F60" s="334"/>
      <c r="G60" s="334"/>
      <c r="H60" s="90"/>
      <c r="I60" s="334"/>
      <c r="J60" s="99"/>
      <c r="K60" s="91"/>
      <c r="L60" s="93"/>
      <c r="M60" s="100"/>
      <c r="N60" s="94"/>
      <c r="O60" s="337"/>
      <c r="P60" s="338"/>
      <c r="Q60" s="339"/>
      <c r="R60" s="294"/>
      <c r="S60" s="294"/>
      <c r="T60" s="339"/>
      <c r="U60" s="112"/>
      <c r="V60" s="382" t="s">
        <v>75</v>
      </c>
      <c r="W60" s="383">
        <v>40</v>
      </c>
      <c r="X60" s="384">
        <v>11.016</v>
      </c>
      <c r="Y60" s="338">
        <f t="shared" si="6"/>
        <v>440.64</v>
      </c>
      <c r="Z60" s="18"/>
      <c r="AA60" s="346">
        <v>1</v>
      </c>
      <c r="AB60" s="347">
        <f t="shared" si="7"/>
        <v>440.64</v>
      </c>
      <c r="AC60" s="348">
        <v>1</v>
      </c>
      <c r="AD60" s="349">
        <f t="shared" si="8"/>
        <v>440.64</v>
      </c>
      <c r="AE60" s="350">
        <f t="shared" si="9"/>
        <v>0</v>
      </c>
    </row>
    <row r="61" spans="1:33" ht="75" x14ac:dyDescent="0.25">
      <c r="A61" s="21"/>
      <c r="B61" s="419" t="s">
        <v>91</v>
      </c>
      <c r="C61" s="393" t="s">
        <v>72</v>
      </c>
      <c r="D61" s="394" t="s">
        <v>25</v>
      </c>
      <c r="E61" s="395" t="s">
        <v>696</v>
      </c>
      <c r="F61" s="334"/>
      <c r="G61" s="334"/>
      <c r="H61" s="90"/>
      <c r="I61" s="334"/>
      <c r="J61" s="99"/>
      <c r="K61" s="91"/>
      <c r="L61" s="93"/>
      <c r="M61" s="100"/>
      <c r="N61" s="94"/>
      <c r="O61" s="337"/>
      <c r="P61" s="338"/>
      <c r="Q61" s="339"/>
      <c r="R61" s="294"/>
      <c r="S61" s="294"/>
      <c r="T61" s="339"/>
      <c r="U61" s="112"/>
      <c r="V61" s="382" t="s">
        <v>139</v>
      </c>
      <c r="W61" s="383">
        <v>1</v>
      </c>
      <c r="X61" s="384">
        <v>130.12800000000001</v>
      </c>
      <c r="Y61" s="338">
        <f t="shared" si="6"/>
        <v>130.12800000000001</v>
      </c>
      <c r="Z61" s="18"/>
      <c r="AA61" s="346">
        <v>1</v>
      </c>
      <c r="AB61" s="347">
        <f t="shared" si="7"/>
        <v>130.12800000000001</v>
      </c>
      <c r="AC61" s="348">
        <v>1</v>
      </c>
      <c r="AD61" s="349">
        <f t="shared" si="8"/>
        <v>130.12800000000001</v>
      </c>
      <c r="AE61" s="350">
        <f t="shared" si="9"/>
        <v>0</v>
      </c>
    </row>
    <row r="62" spans="1:33" ht="45" x14ac:dyDescent="0.25">
      <c r="A62" s="21"/>
      <c r="B62" s="419" t="s">
        <v>91</v>
      </c>
      <c r="C62" s="393" t="s">
        <v>72</v>
      </c>
      <c r="D62" s="394" t="s">
        <v>25</v>
      </c>
      <c r="E62" s="395" t="s">
        <v>728</v>
      </c>
      <c r="F62" s="334"/>
      <c r="G62" s="334"/>
      <c r="H62" s="90"/>
      <c r="I62" s="334"/>
      <c r="J62" s="99"/>
      <c r="K62" s="91"/>
      <c r="L62" s="93"/>
      <c r="M62" s="100"/>
      <c r="N62" s="94"/>
      <c r="O62" s="337"/>
      <c r="P62" s="338"/>
      <c r="Q62" s="339"/>
      <c r="R62" s="294"/>
      <c r="S62" s="294"/>
      <c r="T62" s="339"/>
      <c r="U62" s="112"/>
      <c r="V62" s="382" t="s">
        <v>104</v>
      </c>
      <c r="W62" s="383">
        <v>9</v>
      </c>
      <c r="X62" s="384">
        <v>110.70400000000001</v>
      </c>
      <c r="Y62" s="338">
        <f t="shared" si="6"/>
        <v>996.33600000000001</v>
      </c>
      <c r="Z62" s="18"/>
      <c r="AA62" s="346">
        <v>1</v>
      </c>
      <c r="AB62" s="347">
        <f t="shared" si="7"/>
        <v>996.33600000000001</v>
      </c>
      <c r="AC62" s="348">
        <v>0</v>
      </c>
      <c r="AD62" s="349">
        <f t="shared" si="8"/>
        <v>0</v>
      </c>
      <c r="AE62" s="350">
        <f t="shared" si="9"/>
        <v>996.33600000000001</v>
      </c>
      <c r="AF62" s="672" t="s">
        <v>827</v>
      </c>
    </row>
    <row r="63" spans="1:33" x14ac:dyDescent="0.25">
      <c r="A63" s="21"/>
      <c r="B63" s="419" t="s">
        <v>91</v>
      </c>
      <c r="C63" s="393" t="s">
        <v>72</v>
      </c>
      <c r="D63" s="394" t="s">
        <v>25</v>
      </c>
      <c r="E63" s="395" t="s">
        <v>740</v>
      </c>
      <c r="F63" s="334"/>
      <c r="G63" s="334"/>
      <c r="H63" s="90"/>
      <c r="I63" s="334"/>
      <c r="J63" s="99"/>
      <c r="K63" s="91"/>
      <c r="L63" s="93"/>
      <c r="M63" s="100"/>
      <c r="N63" s="94"/>
      <c r="O63" s="337"/>
      <c r="P63" s="338"/>
      <c r="Q63" s="339"/>
      <c r="R63" s="294"/>
      <c r="S63" s="294"/>
      <c r="T63" s="339"/>
      <c r="U63" s="112"/>
      <c r="V63" s="382"/>
      <c r="W63" s="383"/>
      <c r="X63" s="384">
        <v>0</v>
      </c>
      <c r="Y63" s="338">
        <f t="shared" si="6"/>
        <v>0</v>
      </c>
      <c r="Z63" s="18"/>
      <c r="AA63" s="346">
        <v>1</v>
      </c>
      <c r="AB63" s="347">
        <f t="shared" si="7"/>
        <v>0</v>
      </c>
      <c r="AC63" s="348">
        <v>1</v>
      </c>
      <c r="AD63" s="349">
        <f t="shared" si="8"/>
        <v>0</v>
      </c>
      <c r="AE63" s="350">
        <f t="shared" si="9"/>
        <v>0</v>
      </c>
    </row>
    <row r="64" spans="1:33" ht="30" x14ac:dyDescent="0.25">
      <c r="A64" s="21"/>
      <c r="B64" s="419" t="s">
        <v>91</v>
      </c>
      <c r="C64" s="393" t="s">
        <v>72</v>
      </c>
      <c r="D64" s="394" t="s">
        <v>25</v>
      </c>
      <c r="E64" s="395" t="s">
        <v>730</v>
      </c>
      <c r="F64" s="334"/>
      <c r="G64" s="334"/>
      <c r="H64" s="90"/>
      <c r="I64" s="334"/>
      <c r="J64" s="99"/>
      <c r="K64" s="91"/>
      <c r="L64" s="93"/>
      <c r="M64" s="100"/>
      <c r="N64" s="94"/>
      <c r="O64" s="337"/>
      <c r="P64" s="338"/>
      <c r="Q64" s="339"/>
      <c r="R64" s="294"/>
      <c r="S64" s="294"/>
      <c r="T64" s="339"/>
      <c r="U64" s="112"/>
      <c r="V64" s="382" t="s">
        <v>104</v>
      </c>
      <c r="W64" s="383">
        <v>8</v>
      </c>
      <c r="X64" s="384">
        <v>69.191999999999993</v>
      </c>
      <c r="Y64" s="338">
        <f t="shared" si="6"/>
        <v>553.53599999999994</v>
      </c>
      <c r="Z64" s="18"/>
      <c r="AA64" s="346">
        <v>1</v>
      </c>
      <c r="AB64" s="347">
        <f t="shared" si="7"/>
        <v>553.53599999999994</v>
      </c>
      <c r="AC64" s="348">
        <v>0</v>
      </c>
      <c r="AD64" s="349">
        <f t="shared" si="8"/>
        <v>0</v>
      </c>
      <c r="AE64" s="350">
        <f t="shared" si="9"/>
        <v>553.53599999999994</v>
      </c>
      <c r="AF64" s="668" t="s">
        <v>827</v>
      </c>
    </row>
    <row r="65" spans="1:32" ht="45" x14ac:dyDescent="0.25">
      <c r="A65" s="21"/>
      <c r="B65" s="419" t="s">
        <v>91</v>
      </c>
      <c r="C65" s="393" t="s">
        <v>72</v>
      </c>
      <c r="D65" s="394" t="s">
        <v>25</v>
      </c>
      <c r="E65" s="395" t="s">
        <v>731</v>
      </c>
      <c r="F65" s="334"/>
      <c r="G65" s="334"/>
      <c r="H65" s="90"/>
      <c r="I65" s="334"/>
      <c r="J65" s="99"/>
      <c r="K65" s="91"/>
      <c r="L65" s="93"/>
      <c r="M65" s="100"/>
      <c r="N65" s="94"/>
      <c r="O65" s="337"/>
      <c r="P65" s="338"/>
      <c r="Q65" s="339"/>
      <c r="R65" s="294"/>
      <c r="S65" s="294"/>
      <c r="T65" s="339"/>
      <c r="U65" s="112"/>
      <c r="V65" s="382" t="s">
        <v>104</v>
      </c>
      <c r="W65" s="383">
        <v>16</v>
      </c>
      <c r="X65" s="384">
        <v>46.472000000000008</v>
      </c>
      <c r="Y65" s="338">
        <f t="shared" si="6"/>
        <v>743.55200000000013</v>
      </c>
      <c r="Z65" s="18"/>
      <c r="AA65" s="346">
        <v>1</v>
      </c>
      <c r="AB65" s="347">
        <f t="shared" si="7"/>
        <v>743.55200000000013</v>
      </c>
      <c r="AC65" s="348">
        <v>0</v>
      </c>
      <c r="AD65" s="349">
        <f t="shared" si="8"/>
        <v>0</v>
      </c>
      <c r="AE65" s="350">
        <f t="shared" si="9"/>
        <v>743.55200000000013</v>
      </c>
      <c r="AF65" s="695" t="s">
        <v>827</v>
      </c>
    </row>
    <row r="66" spans="1:32" ht="45" x14ac:dyDescent="0.25">
      <c r="A66" s="21"/>
      <c r="B66" s="419" t="s">
        <v>91</v>
      </c>
      <c r="C66" s="393" t="s">
        <v>72</v>
      </c>
      <c r="D66" s="394" t="s">
        <v>25</v>
      </c>
      <c r="E66" s="395" t="s">
        <v>741</v>
      </c>
      <c r="F66" s="334"/>
      <c r="G66" s="334"/>
      <c r="H66" s="90"/>
      <c r="I66" s="334"/>
      <c r="J66" s="99"/>
      <c r="K66" s="91"/>
      <c r="L66" s="93"/>
      <c r="M66" s="100"/>
      <c r="N66" s="94"/>
      <c r="O66" s="337"/>
      <c r="P66" s="338"/>
      <c r="Q66" s="339"/>
      <c r="R66" s="294"/>
      <c r="S66" s="294"/>
      <c r="T66" s="339"/>
      <c r="U66" s="112"/>
      <c r="V66" s="382" t="s">
        <v>79</v>
      </c>
      <c r="W66" s="383">
        <v>1</v>
      </c>
      <c r="X66" s="384">
        <v>108.512</v>
      </c>
      <c r="Y66" s="338">
        <f t="shared" si="6"/>
        <v>108.512</v>
      </c>
      <c r="Z66" s="18"/>
      <c r="AA66" s="346">
        <v>1</v>
      </c>
      <c r="AB66" s="347">
        <f t="shared" si="7"/>
        <v>108.512</v>
      </c>
      <c r="AC66" s="348">
        <v>1</v>
      </c>
      <c r="AD66" s="349">
        <f t="shared" si="8"/>
        <v>108.512</v>
      </c>
      <c r="AE66" s="350">
        <f t="shared" si="9"/>
        <v>0</v>
      </c>
    </row>
    <row r="67" spans="1:32" ht="45" x14ac:dyDescent="0.25">
      <c r="A67" s="21"/>
      <c r="B67" s="419" t="s">
        <v>91</v>
      </c>
      <c r="C67" s="393" t="s">
        <v>72</v>
      </c>
      <c r="D67" s="394" t="s">
        <v>25</v>
      </c>
      <c r="E67" s="395" t="s">
        <v>698</v>
      </c>
      <c r="F67" s="334"/>
      <c r="G67" s="334"/>
      <c r="H67" s="90"/>
      <c r="I67" s="334"/>
      <c r="J67" s="99"/>
      <c r="K67" s="91"/>
      <c r="L67" s="93"/>
      <c r="M67" s="100"/>
      <c r="N67" s="94"/>
      <c r="O67" s="337"/>
      <c r="P67" s="338"/>
      <c r="Q67" s="339"/>
      <c r="R67" s="294"/>
      <c r="S67" s="294"/>
      <c r="T67" s="339"/>
      <c r="U67" s="112"/>
      <c r="V67" s="382" t="s">
        <v>104</v>
      </c>
      <c r="W67" s="383">
        <v>1</v>
      </c>
      <c r="X67" s="384">
        <v>55.655999999999999</v>
      </c>
      <c r="Y67" s="338">
        <f t="shared" si="6"/>
        <v>55.655999999999999</v>
      </c>
      <c r="Z67" s="18"/>
      <c r="AA67" s="346">
        <v>1</v>
      </c>
      <c r="AB67" s="347">
        <f t="shared" si="7"/>
        <v>55.655999999999999</v>
      </c>
      <c r="AC67" s="348">
        <v>1</v>
      </c>
      <c r="AD67" s="349">
        <f t="shared" si="8"/>
        <v>55.655999999999999</v>
      </c>
      <c r="AE67" s="350">
        <f t="shared" si="9"/>
        <v>0</v>
      </c>
    </row>
    <row r="68" spans="1:32" ht="30" x14ac:dyDescent="0.25">
      <c r="A68" s="21"/>
      <c r="B68" s="419" t="s">
        <v>91</v>
      </c>
      <c r="C68" s="393" t="s">
        <v>72</v>
      </c>
      <c r="D68" s="394" t="s">
        <v>25</v>
      </c>
      <c r="E68" s="395" t="s">
        <v>718</v>
      </c>
      <c r="F68" s="334"/>
      <c r="G68" s="334"/>
      <c r="H68" s="90"/>
      <c r="I68" s="334"/>
      <c r="J68" s="99"/>
      <c r="K68" s="91"/>
      <c r="L68" s="93"/>
      <c r="M68" s="100"/>
      <c r="N68" s="94"/>
      <c r="O68" s="337"/>
      <c r="P68" s="338"/>
      <c r="Q68" s="339"/>
      <c r="R68" s="294"/>
      <c r="S68" s="294"/>
      <c r="T68" s="339"/>
      <c r="U68" s="112"/>
      <c r="V68" s="382" t="s">
        <v>79</v>
      </c>
      <c r="W68" s="383">
        <v>7</v>
      </c>
      <c r="X68" s="384">
        <v>10</v>
      </c>
      <c r="Y68" s="338">
        <f t="shared" si="6"/>
        <v>70</v>
      </c>
      <c r="Z68" s="18"/>
      <c r="AA68" s="346">
        <v>1</v>
      </c>
      <c r="AB68" s="347">
        <f t="shared" si="7"/>
        <v>70</v>
      </c>
      <c r="AC68" s="348">
        <v>1</v>
      </c>
      <c r="AD68" s="349">
        <f t="shared" si="8"/>
        <v>70</v>
      </c>
      <c r="AE68" s="350">
        <f t="shared" si="9"/>
        <v>0</v>
      </c>
    </row>
    <row r="69" spans="1:32" ht="45" x14ac:dyDescent="0.25">
      <c r="A69" s="21"/>
      <c r="B69" s="419" t="s">
        <v>91</v>
      </c>
      <c r="C69" s="393" t="s">
        <v>72</v>
      </c>
      <c r="D69" s="394" t="s">
        <v>25</v>
      </c>
      <c r="E69" s="395" t="s">
        <v>719</v>
      </c>
      <c r="F69" s="334"/>
      <c r="G69" s="334"/>
      <c r="H69" s="90"/>
      <c r="I69" s="334"/>
      <c r="J69" s="99"/>
      <c r="K69" s="91"/>
      <c r="L69" s="93"/>
      <c r="M69" s="100"/>
      <c r="N69" s="94"/>
      <c r="O69" s="337"/>
      <c r="P69" s="338"/>
      <c r="Q69" s="339"/>
      <c r="R69" s="294"/>
      <c r="S69" s="294"/>
      <c r="T69" s="339"/>
      <c r="U69" s="112"/>
      <c r="V69" s="382" t="s">
        <v>79</v>
      </c>
      <c r="W69" s="383">
        <v>7</v>
      </c>
      <c r="X69" s="384">
        <v>23.040000000000003</v>
      </c>
      <c r="Y69" s="338">
        <f t="shared" si="6"/>
        <v>161.28000000000003</v>
      </c>
      <c r="Z69" s="18"/>
      <c r="AA69" s="346">
        <v>1</v>
      </c>
      <c r="AB69" s="347">
        <f t="shared" si="7"/>
        <v>161.28000000000003</v>
      </c>
      <c r="AC69" s="348">
        <v>1</v>
      </c>
      <c r="AD69" s="349">
        <f t="shared" si="8"/>
        <v>161.28000000000003</v>
      </c>
      <c r="AE69" s="350">
        <f t="shared" si="9"/>
        <v>0</v>
      </c>
    </row>
    <row r="70" spans="1:32" ht="45" x14ac:dyDescent="0.25">
      <c r="A70" s="21"/>
      <c r="B70" s="419" t="s">
        <v>91</v>
      </c>
      <c r="C70" s="393" t="s">
        <v>72</v>
      </c>
      <c r="D70" s="394" t="s">
        <v>25</v>
      </c>
      <c r="E70" s="395" t="s">
        <v>720</v>
      </c>
      <c r="F70" s="334"/>
      <c r="G70" s="334"/>
      <c r="H70" s="90"/>
      <c r="I70" s="334"/>
      <c r="J70" s="99"/>
      <c r="K70" s="91"/>
      <c r="L70" s="93"/>
      <c r="M70" s="100"/>
      <c r="N70" s="94"/>
      <c r="O70" s="337"/>
      <c r="P70" s="338"/>
      <c r="Q70" s="339"/>
      <c r="R70" s="294"/>
      <c r="S70" s="294"/>
      <c r="T70" s="339"/>
      <c r="U70" s="112"/>
      <c r="V70" s="382" t="s">
        <v>104</v>
      </c>
      <c r="W70" s="383">
        <v>6</v>
      </c>
      <c r="X70" s="384">
        <v>8.7360000000000007</v>
      </c>
      <c r="Y70" s="338">
        <f t="shared" si="6"/>
        <v>52.416000000000004</v>
      </c>
      <c r="Z70" s="18"/>
      <c r="AA70" s="346">
        <v>1</v>
      </c>
      <c r="AB70" s="347">
        <f t="shared" si="7"/>
        <v>52.416000000000004</v>
      </c>
      <c r="AC70" s="348">
        <v>1</v>
      </c>
      <c r="AD70" s="349">
        <f t="shared" si="8"/>
        <v>52.416000000000004</v>
      </c>
      <c r="AE70" s="350">
        <f t="shared" si="9"/>
        <v>0</v>
      </c>
    </row>
    <row r="71" spans="1:32" ht="45" x14ac:dyDescent="0.25">
      <c r="A71" s="21"/>
      <c r="B71" s="419" t="s">
        <v>91</v>
      </c>
      <c r="C71" s="393" t="s">
        <v>72</v>
      </c>
      <c r="D71" s="394" t="s">
        <v>25</v>
      </c>
      <c r="E71" s="395" t="s">
        <v>697</v>
      </c>
      <c r="F71" s="334"/>
      <c r="G71" s="334"/>
      <c r="H71" s="90"/>
      <c r="I71" s="334"/>
      <c r="J71" s="99"/>
      <c r="K71" s="91"/>
      <c r="L71" s="93"/>
      <c r="M71" s="100"/>
      <c r="N71" s="94"/>
      <c r="O71" s="337"/>
      <c r="P71" s="338"/>
      <c r="Q71" s="339"/>
      <c r="R71" s="294"/>
      <c r="S71" s="294"/>
      <c r="T71" s="339"/>
      <c r="U71" s="112"/>
      <c r="V71" s="382" t="s">
        <v>79</v>
      </c>
      <c r="W71" s="383">
        <v>35</v>
      </c>
      <c r="X71" s="384">
        <v>8.6880000000000006</v>
      </c>
      <c r="Y71" s="338">
        <f t="shared" si="6"/>
        <v>304.08000000000004</v>
      </c>
      <c r="Z71" s="18"/>
      <c r="AA71" s="346">
        <v>1</v>
      </c>
      <c r="AB71" s="347">
        <f t="shared" si="7"/>
        <v>304.08000000000004</v>
      </c>
      <c r="AC71" s="348">
        <v>1</v>
      </c>
      <c r="AD71" s="349">
        <f t="shared" si="8"/>
        <v>304.08000000000004</v>
      </c>
      <c r="AE71" s="350">
        <f t="shared" si="9"/>
        <v>0</v>
      </c>
    </row>
    <row r="72" spans="1:32" ht="30" x14ac:dyDescent="0.25">
      <c r="A72" s="21"/>
      <c r="B72" s="419" t="s">
        <v>91</v>
      </c>
      <c r="C72" s="393" t="s">
        <v>72</v>
      </c>
      <c r="D72" s="394" t="s">
        <v>25</v>
      </c>
      <c r="E72" s="395" t="s">
        <v>699</v>
      </c>
      <c r="F72" s="334"/>
      <c r="G72" s="334"/>
      <c r="H72" s="90"/>
      <c r="I72" s="334"/>
      <c r="J72" s="99"/>
      <c r="K72" s="91"/>
      <c r="L72" s="93"/>
      <c r="M72" s="100"/>
      <c r="N72" s="94"/>
      <c r="O72" s="337"/>
      <c r="P72" s="338"/>
      <c r="Q72" s="339"/>
      <c r="R72" s="294"/>
      <c r="S72" s="294"/>
      <c r="T72" s="339"/>
      <c r="U72" s="112"/>
      <c r="V72" s="382" t="s">
        <v>79</v>
      </c>
      <c r="W72" s="383">
        <v>6</v>
      </c>
      <c r="X72" s="384">
        <v>17.832000000000001</v>
      </c>
      <c r="Y72" s="338">
        <f t="shared" si="6"/>
        <v>106.992</v>
      </c>
      <c r="Z72" s="18"/>
      <c r="AA72" s="346">
        <v>1</v>
      </c>
      <c r="AB72" s="347">
        <f t="shared" si="7"/>
        <v>106.992</v>
      </c>
      <c r="AC72" s="348">
        <v>1</v>
      </c>
      <c r="AD72" s="349">
        <f t="shared" si="8"/>
        <v>106.992</v>
      </c>
      <c r="AE72" s="350">
        <f t="shared" si="9"/>
        <v>0</v>
      </c>
    </row>
    <row r="73" spans="1:32" ht="15.75" x14ac:dyDescent="0.25">
      <c r="A73" s="21"/>
      <c r="B73" s="86"/>
      <c r="C73" s="89"/>
      <c r="D73" s="88"/>
      <c r="E73" s="101"/>
      <c r="F73" s="334"/>
      <c r="G73" s="334"/>
      <c r="H73" s="90"/>
      <c r="I73" s="334"/>
      <c r="J73" s="99"/>
      <c r="K73" s="91"/>
      <c r="L73" s="93"/>
      <c r="M73" s="100"/>
      <c r="N73" s="94"/>
      <c r="O73" s="337"/>
      <c r="P73" s="338"/>
      <c r="Q73" s="339"/>
      <c r="R73" s="294"/>
      <c r="S73" s="294"/>
      <c r="T73" s="339"/>
      <c r="U73" s="112"/>
      <c r="V73" s="91"/>
      <c r="W73" s="93"/>
      <c r="X73" s="294"/>
      <c r="Y73" s="338"/>
      <c r="Z73" s="18"/>
      <c r="AA73" s="346"/>
      <c r="AB73" s="347"/>
      <c r="AC73" s="348"/>
      <c r="AD73" s="349"/>
      <c r="AE73" s="350"/>
    </row>
    <row r="74" spans="1:32" ht="15.75" thickBot="1" x14ac:dyDescent="0.3"/>
    <row r="75" spans="1:32" ht="15.75" thickBot="1" x14ac:dyDescent="0.3">
      <c r="S75" s="68" t="s">
        <v>5</v>
      </c>
      <c r="T75" s="69">
        <f>SUM(T11:T73)</f>
        <v>8164.8633579999996</v>
      </c>
      <c r="U75" s="65"/>
      <c r="V75" s="21"/>
      <c r="W75" s="28"/>
      <c r="X75" s="68" t="s">
        <v>5</v>
      </c>
      <c r="Y75" s="69">
        <f>SUM(Y11:Y73)</f>
        <v>25335.307885399998</v>
      </c>
      <c r="Z75" s="18"/>
      <c r="AA75" s="76"/>
      <c r="AB75" s="116">
        <f>SUM(AB11:AB73)</f>
        <v>21907.419392399999</v>
      </c>
      <c r="AC75" s="76"/>
      <c r="AD75" s="117">
        <f>SUM(AD11:AD73)</f>
        <v>13553.30305</v>
      </c>
      <c r="AE75" s="131">
        <f>SUM(AE11:AE73)</f>
        <v>8354.1163424000006</v>
      </c>
    </row>
    <row r="77" spans="1:32" x14ac:dyDescent="0.25">
      <c r="C77" t="s">
        <v>372</v>
      </c>
      <c r="D77" s="162"/>
      <c r="T77" s="314">
        <f>SUMIF($C$10:$C$73,$C77,T$10:T$73)</f>
        <v>399.99552</v>
      </c>
      <c r="U77" s="65"/>
      <c r="Y77" s="314">
        <f>SUMIF($C$10:$C$73,$C77,Y$10:Y$73)</f>
        <v>399.99552</v>
      </c>
      <c r="AA77" s="317">
        <f>AB77/Y77</f>
        <v>1</v>
      </c>
      <c r="AB77" s="314">
        <f>SUMIF($C$10:$C$73,$C77,AB$10:AB$73)</f>
        <v>399.99552</v>
      </c>
      <c r="AC77" s="317">
        <f>AD77/Y77</f>
        <v>0</v>
      </c>
      <c r="AD77" s="314">
        <f>SUMIF($C$10:$C$73,$C77,AD$10:AD$73)</f>
        <v>0</v>
      </c>
      <c r="AE77" s="314">
        <f>SUMIF($C$10:$C$73,$C77,AE$10:AE$73)</f>
        <v>399.99552</v>
      </c>
    </row>
    <row r="78" spans="1:32" x14ac:dyDescent="0.25">
      <c r="C78" t="s">
        <v>308</v>
      </c>
      <c r="D78" s="162"/>
      <c r="T78" s="314">
        <f t="shared" ref="T78:T85" si="10">SUMIF($C$10:$C$73,$C78,T$10:T$73)</f>
        <v>222.29999999999998</v>
      </c>
      <c r="U78" s="65"/>
      <c r="Y78" s="314">
        <f t="shared" ref="Y78:Y85" si="11">SUMIF($C$10:$C$73,$C78,Y$10:Y$73)</f>
        <v>222.29999999999998</v>
      </c>
      <c r="AA78" s="317">
        <f t="shared" ref="AA78:AA85" si="12">AB78/Y78</f>
        <v>1</v>
      </c>
      <c r="AB78" s="314">
        <f t="shared" ref="AB78:AB85" si="13">SUMIF($C$10:$C$73,$C78,AB$10:AB$73)</f>
        <v>222.29999999999998</v>
      </c>
      <c r="AC78" s="317">
        <f t="shared" ref="AC78:AC85" si="14">AD78/Y78</f>
        <v>1</v>
      </c>
      <c r="AD78" s="314">
        <f t="shared" ref="AD78:AE85" si="15">SUMIF($C$10:$C$73,$C78,AD$10:AD$73)</f>
        <v>222.29999999999998</v>
      </c>
      <c r="AE78" s="314">
        <f t="shared" si="15"/>
        <v>0</v>
      </c>
    </row>
    <row r="79" spans="1:32" x14ac:dyDescent="0.25">
      <c r="C79" t="s">
        <v>285</v>
      </c>
      <c r="D79" s="162"/>
      <c r="T79" s="314">
        <f t="shared" si="10"/>
        <v>584.24584800000002</v>
      </c>
      <c r="U79" s="65"/>
      <c r="Y79" s="314">
        <f t="shared" si="11"/>
        <v>823.18584799999996</v>
      </c>
      <c r="AA79" s="317">
        <f t="shared" si="12"/>
        <v>0.32626654193889881</v>
      </c>
      <c r="AB79" s="314">
        <f t="shared" si="13"/>
        <v>268.57799999999997</v>
      </c>
      <c r="AC79" s="317">
        <f t="shared" si="14"/>
        <v>0.32626654193889881</v>
      </c>
      <c r="AD79" s="314">
        <f t="shared" si="15"/>
        <v>268.57799999999997</v>
      </c>
      <c r="AE79" s="314">
        <f t="shared" si="15"/>
        <v>0</v>
      </c>
    </row>
    <row r="80" spans="1:32" x14ac:dyDescent="0.25">
      <c r="C80" t="s">
        <v>189</v>
      </c>
      <c r="D80" s="162"/>
      <c r="T80" s="314">
        <f t="shared" si="10"/>
        <v>586.75424999999996</v>
      </c>
      <c r="U80" s="65"/>
      <c r="Y80" s="314">
        <f t="shared" si="11"/>
        <v>886.75424999999996</v>
      </c>
      <c r="AA80" s="317">
        <f t="shared" si="12"/>
        <v>1</v>
      </c>
      <c r="AB80" s="314">
        <f t="shared" si="13"/>
        <v>886.75424999999996</v>
      </c>
      <c r="AC80" s="317">
        <f t="shared" si="14"/>
        <v>0.66168755323134898</v>
      </c>
      <c r="AD80" s="314">
        <f t="shared" si="15"/>
        <v>586.75424999999996</v>
      </c>
      <c r="AE80" s="314">
        <f t="shared" si="15"/>
        <v>300</v>
      </c>
    </row>
    <row r="81" spans="3:31" x14ac:dyDescent="0.25">
      <c r="C81" t="s">
        <v>72</v>
      </c>
      <c r="D81" s="162"/>
      <c r="T81" s="314">
        <f t="shared" si="10"/>
        <v>341.93600000000004</v>
      </c>
      <c r="U81" s="65"/>
      <c r="Y81" s="314">
        <f t="shared" si="11"/>
        <v>6484.728000000001</v>
      </c>
      <c r="AA81" s="317">
        <f t="shared" si="12"/>
        <v>1</v>
      </c>
      <c r="AB81" s="314">
        <f t="shared" si="13"/>
        <v>6484.728000000001</v>
      </c>
      <c r="AC81" s="317">
        <f t="shared" si="14"/>
        <v>0.64633458797346632</v>
      </c>
      <c r="AD81" s="314">
        <f t="shared" si="15"/>
        <v>4191.304000000001</v>
      </c>
      <c r="AE81" s="314">
        <f t="shared" si="15"/>
        <v>2293.424</v>
      </c>
    </row>
    <row r="82" spans="3:31" x14ac:dyDescent="0.25">
      <c r="C82" t="s">
        <v>164</v>
      </c>
      <c r="D82" s="162"/>
      <c r="T82" s="314">
        <f t="shared" si="10"/>
        <v>452.67349499999995</v>
      </c>
      <c r="U82" s="65"/>
      <c r="Y82" s="314">
        <f t="shared" si="11"/>
        <v>3289.8631999999998</v>
      </c>
      <c r="AA82" s="317">
        <f t="shared" si="12"/>
        <v>1</v>
      </c>
      <c r="AB82" s="314">
        <f t="shared" si="13"/>
        <v>3289.8631999999998</v>
      </c>
      <c r="AC82" s="317">
        <f t="shared" si="14"/>
        <v>1</v>
      </c>
      <c r="AD82" s="314">
        <f t="shared" si="15"/>
        <v>3289.8631999999998</v>
      </c>
      <c r="AE82" s="314">
        <f t="shared" si="15"/>
        <v>0</v>
      </c>
    </row>
    <row r="83" spans="3:31" x14ac:dyDescent="0.25">
      <c r="C83" t="s">
        <v>24</v>
      </c>
      <c r="D83" s="162"/>
      <c r="T83" s="314">
        <f t="shared" si="10"/>
        <v>2703.6776</v>
      </c>
      <c r="U83" s="65"/>
      <c r="Y83" s="314">
        <f t="shared" si="11"/>
        <v>10355.200422399999</v>
      </c>
      <c r="AA83" s="317">
        <f t="shared" si="12"/>
        <v>1</v>
      </c>
      <c r="AB83" s="314">
        <f t="shared" si="13"/>
        <v>10355.200422399999</v>
      </c>
      <c r="AC83" s="317">
        <f t="shared" si="14"/>
        <v>0.4823183903998679</v>
      </c>
      <c r="AD83" s="314">
        <f t="shared" si="15"/>
        <v>4994.5036</v>
      </c>
      <c r="AE83" s="314">
        <f t="shared" si="15"/>
        <v>5360.6968223999993</v>
      </c>
    </row>
    <row r="84" spans="3:31" x14ac:dyDescent="0.25">
      <c r="C84" t="s">
        <v>312</v>
      </c>
      <c r="D84" s="162"/>
      <c r="T84" s="314">
        <f t="shared" si="10"/>
        <v>400</v>
      </c>
      <c r="U84" s="65"/>
      <c r="Y84" s="314">
        <f t="shared" si="11"/>
        <v>400</v>
      </c>
      <c r="AA84" s="317">
        <f t="shared" si="12"/>
        <v>0</v>
      </c>
      <c r="AB84" s="314">
        <f t="shared" si="13"/>
        <v>0</v>
      </c>
      <c r="AC84" s="317">
        <f t="shared" si="14"/>
        <v>0</v>
      </c>
      <c r="AD84" s="314">
        <f t="shared" si="15"/>
        <v>0</v>
      </c>
      <c r="AE84" s="314">
        <f t="shared" si="15"/>
        <v>0</v>
      </c>
    </row>
    <row r="85" spans="3:31" x14ac:dyDescent="0.25">
      <c r="C85" t="s">
        <v>341</v>
      </c>
      <c r="D85" s="162"/>
      <c r="T85" s="314">
        <f t="shared" si="10"/>
        <v>2473.2806449999998</v>
      </c>
      <c r="U85" s="65"/>
      <c r="Y85" s="314">
        <f t="shared" si="11"/>
        <v>2473.2806449999998</v>
      </c>
      <c r="AA85" s="317">
        <f t="shared" si="12"/>
        <v>0</v>
      </c>
      <c r="AB85" s="314">
        <f t="shared" si="13"/>
        <v>0</v>
      </c>
      <c r="AC85" s="317">
        <f t="shared" si="14"/>
        <v>0</v>
      </c>
      <c r="AD85" s="314">
        <f t="shared" si="15"/>
        <v>0</v>
      </c>
      <c r="AE85" s="314">
        <f t="shared" si="15"/>
        <v>0</v>
      </c>
    </row>
  </sheetData>
  <autoFilter ref="B8:AE72" xr:uid="{00000000-0009-0000-0000-00000F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X40 X11:X12 X14 X16:X19 X21:X25 X27:X29 X31:X32 X34:X38 S42:S73 X42:X45 X51:X73" xr:uid="{00000000-0002-0000-0F00-000000000000}">
      <formula1>P11</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AG88"/>
  <sheetViews>
    <sheetView topLeftCell="B1" zoomScale="70" zoomScaleNormal="70" workbookViewId="0">
      <pane xSplit="9" ySplit="8" topLeftCell="S66" activePane="bottomRight" state="frozen"/>
      <selection activeCell="S45" sqref="S45"/>
      <selection pane="topRight" activeCell="S45" sqref="S45"/>
      <selection pane="bottomLeft" activeCell="S45" sqref="S45"/>
      <selection pane="bottomRight" activeCell="E74" sqref="E74"/>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2.42578125" customWidth="1"/>
    <col min="33" max="33" width="16.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604</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809</v>
      </c>
      <c r="AG7" s="664" t="s">
        <v>810</v>
      </c>
    </row>
    <row r="8" spans="1:33" s="279" customFormat="1" ht="75.75" thickBot="1" x14ac:dyDescent="0.3">
      <c r="A8" s="271" t="s">
        <v>377</v>
      </c>
      <c r="B8" s="272" t="s">
        <v>229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6" t="s">
        <v>229</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380"/>
      <c r="AB10" s="380"/>
      <c r="AC10" s="380"/>
      <c r="AD10" s="380"/>
      <c r="AE10" s="112"/>
    </row>
    <row r="11" spans="1:33" ht="90" x14ac:dyDescent="0.25">
      <c r="A11" s="29"/>
      <c r="B11" s="356" t="s">
        <v>229</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229</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46" si="0">W12*X12</f>
        <v>399.99552</v>
      </c>
      <c r="Z12" s="18"/>
      <c r="AA12" s="346">
        <v>1</v>
      </c>
      <c r="AB12" s="347">
        <f t="shared" ref="AB12:AB51" si="1">Y12*AA12</f>
        <v>399.99552</v>
      </c>
      <c r="AC12" s="348">
        <v>1</v>
      </c>
      <c r="AD12" s="349">
        <f t="shared" ref="AD12:AD51" si="2">Y12*AC12</f>
        <v>399.99552</v>
      </c>
      <c r="AE12" s="350">
        <f t="shared" ref="AE12:AE74" si="3">AB12-AD12</f>
        <v>0</v>
      </c>
    </row>
    <row r="13" spans="1:33" x14ac:dyDescent="0.25">
      <c r="A13" s="15"/>
      <c r="B13" s="356" t="s">
        <v>229</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v>0</v>
      </c>
      <c r="AB13" s="347">
        <f t="shared" si="1"/>
        <v>0</v>
      </c>
      <c r="AC13" s="348">
        <v>0</v>
      </c>
      <c r="AD13" s="349">
        <f t="shared" si="2"/>
        <v>0</v>
      </c>
      <c r="AE13" s="350">
        <f t="shared" si="3"/>
        <v>0</v>
      </c>
    </row>
    <row r="14" spans="1:33" ht="30" x14ac:dyDescent="0.25">
      <c r="A14" s="15"/>
      <c r="B14" s="356" t="s">
        <v>229</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row>
    <row r="15" spans="1:33" x14ac:dyDescent="0.25">
      <c r="A15" s="15"/>
      <c r="B15" s="356" t="s">
        <v>229</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f t="shared" si="0"/>
        <v>0</v>
      </c>
      <c r="Z15" s="18"/>
      <c r="AA15" s="346">
        <v>0</v>
      </c>
      <c r="AB15" s="347">
        <f t="shared" si="1"/>
        <v>0</v>
      </c>
      <c r="AC15" s="348">
        <v>0</v>
      </c>
      <c r="AD15" s="349">
        <f t="shared" si="2"/>
        <v>0</v>
      </c>
      <c r="AE15" s="350">
        <f t="shared" si="3"/>
        <v>0</v>
      </c>
    </row>
    <row r="16" spans="1:33" ht="105" x14ac:dyDescent="0.25">
      <c r="A16" s="15"/>
      <c r="B16" s="356" t="s">
        <v>229</v>
      </c>
      <c r="C16" s="331" t="s">
        <v>285</v>
      </c>
      <c r="D16" s="332" t="s">
        <v>25</v>
      </c>
      <c r="E16" s="333" t="s">
        <v>306</v>
      </c>
      <c r="F16" s="360"/>
      <c r="G16" s="360"/>
      <c r="H16" s="335">
        <v>5.0999999999999996</v>
      </c>
      <c r="I16" s="360"/>
      <c r="J16" s="336" t="s">
        <v>307</v>
      </c>
      <c r="K16" s="334" t="s">
        <v>139</v>
      </c>
      <c r="L16" s="295">
        <v>1</v>
      </c>
      <c r="M16" s="359">
        <v>480</v>
      </c>
      <c r="N16" s="125">
        <v>480</v>
      </c>
      <c r="O16" s="337"/>
      <c r="P16" s="338" t="e">
        <v>#VALUE!</v>
      </c>
      <c r="Q16" s="339" t="e">
        <f>IF(J16="PROV SUM",N16,L16*P16)</f>
        <v>#VALUE!</v>
      </c>
      <c r="R16" s="294">
        <v>0</v>
      </c>
      <c r="S16" s="294">
        <v>408</v>
      </c>
      <c r="T16" s="339">
        <f>IF(J16="SC024",N16,IF(ISERROR(S16),"",IF(J16="PROV SUM",N16,L16*S16)))</f>
        <v>408</v>
      </c>
      <c r="U16" s="112"/>
      <c r="V16" s="334" t="s">
        <v>139</v>
      </c>
      <c r="W16" s="295">
        <v>1</v>
      </c>
      <c r="X16" s="294">
        <v>408</v>
      </c>
      <c r="Y16" s="338">
        <f t="shared" si="0"/>
        <v>408</v>
      </c>
      <c r="Z16" s="18"/>
      <c r="AA16" s="346">
        <v>0</v>
      </c>
      <c r="AB16" s="347">
        <f t="shared" si="1"/>
        <v>0</v>
      </c>
      <c r="AC16" s="348">
        <v>0</v>
      </c>
      <c r="AD16" s="349">
        <f t="shared" si="2"/>
        <v>0</v>
      </c>
      <c r="AE16" s="350">
        <f t="shared" si="3"/>
        <v>0</v>
      </c>
    </row>
    <row r="17" spans="1:31" ht="60.75" x14ac:dyDescent="0.25">
      <c r="A17" s="15"/>
      <c r="B17" s="356" t="s">
        <v>229</v>
      </c>
      <c r="C17" s="331" t="s">
        <v>285</v>
      </c>
      <c r="D17" s="332" t="s">
        <v>25</v>
      </c>
      <c r="E17" s="378" t="s">
        <v>500</v>
      </c>
      <c r="F17" s="360"/>
      <c r="G17" s="360"/>
      <c r="H17" s="335">
        <v>5.1480000000000201</v>
      </c>
      <c r="I17" s="360"/>
      <c r="J17" s="336" t="s">
        <v>299</v>
      </c>
      <c r="K17" s="334" t="s">
        <v>79</v>
      </c>
      <c r="L17" s="295">
        <v>2</v>
      </c>
      <c r="M17" s="359">
        <v>40.94</v>
      </c>
      <c r="N17" s="125">
        <v>81.88</v>
      </c>
      <c r="O17" s="337"/>
      <c r="P17" s="338" t="e">
        <v>#VALUE!</v>
      </c>
      <c r="Q17" s="339" t="e">
        <f>IF(J17="PROV SUM",N17,L17*P17)</f>
        <v>#VALUE!</v>
      </c>
      <c r="R17" s="294">
        <v>0</v>
      </c>
      <c r="S17" s="294">
        <v>34.487856000000001</v>
      </c>
      <c r="T17" s="339">
        <f>IF(J17="SC024",N17,IF(ISERROR(S17),"",IF(J17="PROV SUM",N17,L17*S17)))</f>
        <v>68.975712000000001</v>
      </c>
      <c r="U17" s="112"/>
      <c r="V17" s="334" t="s">
        <v>79</v>
      </c>
      <c r="W17" s="295">
        <v>2</v>
      </c>
      <c r="X17" s="294">
        <v>34.487856000000001</v>
      </c>
      <c r="Y17" s="338">
        <f t="shared" si="0"/>
        <v>68.975712000000001</v>
      </c>
      <c r="Z17" s="18"/>
      <c r="AA17" s="346">
        <v>0</v>
      </c>
      <c r="AB17" s="347">
        <f t="shared" si="1"/>
        <v>0</v>
      </c>
      <c r="AC17" s="348">
        <v>0</v>
      </c>
      <c r="AD17" s="349">
        <f t="shared" si="2"/>
        <v>0</v>
      </c>
      <c r="AE17" s="350">
        <f t="shared" si="3"/>
        <v>0</v>
      </c>
    </row>
    <row r="18" spans="1:31" x14ac:dyDescent="0.25">
      <c r="A18" s="15"/>
      <c r="B18" s="356" t="s">
        <v>229</v>
      </c>
      <c r="C18" s="361" t="s">
        <v>189</v>
      </c>
      <c r="D18" s="332" t="s">
        <v>378</v>
      </c>
      <c r="E18" s="333"/>
      <c r="F18" s="360"/>
      <c r="G18" s="360"/>
      <c r="H18" s="335"/>
      <c r="I18" s="360"/>
      <c r="J18" s="336"/>
      <c r="K18" s="334"/>
      <c r="L18" s="295"/>
      <c r="M18" s="336"/>
      <c r="N18" s="295"/>
      <c r="O18" s="337"/>
      <c r="P18" s="336"/>
      <c r="Q18" s="293"/>
      <c r="R18" s="293"/>
      <c r="S18" s="293"/>
      <c r="T18" s="293"/>
      <c r="U18" s="112"/>
      <c r="V18" s="334"/>
      <c r="W18" s="295"/>
      <c r="X18" s="293"/>
      <c r="Y18" s="338">
        <f t="shared" si="0"/>
        <v>0</v>
      </c>
      <c r="Z18" s="18"/>
      <c r="AA18" s="346">
        <v>0</v>
      </c>
      <c r="AB18" s="347">
        <f t="shared" si="1"/>
        <v>0</v>
      </c>
      <c r="AC18" s="348">
        <v>0</v>
      </c>
      <c r="AD18" s="349">
        <f t="shared" si="2"/>
        <v>0</v>
      </c>
      <c r="AE18" s="350">
        <f t="shared" si="3"/>
        <v>0</v>
      </c>
    </row>
    <row r="19" spans="1:31" ht="30" x14ac:dyDescent="0.25">
      <c r="A19" s="15"/>
      <c r="B19" s="356" t="s">
        <v>229</v>
      </c>
      <c r="C19" s="361" t="s">
        <v>189</v>
      </c>
      <c r="D19" s="332" t="s">
        <v>25</v>
      </c>
      <c r="E19" s="333" t="s">
        <v>337</v>
      </c>
      <c r="F19" s="360"/>
      <c r="G19" s="360"/>
      <c r="H19" s="335">
        <v>6.91</v>
      </c>
      <c r="I19" s="360"/>
      <c r="J19" s="336" t="s">
        <v>338</v>
      </c>
      <c r="K19" s="334" t="s">
        <v>79</v>
      </c>
      <c r="L19" s="295">
        <v>2</v>
      </c>
      <c r="M19" s="359">
        <v>20.13</v>
      </c>
      <c r="N19" s="295">
        <v>40.26</v>
      </c>
      <c r="O19" s="337"/>
      <c r="P19" s="338" t="e">
        <v>#VALUE!</v>
      </c>
      <c r="Q19" s="339" t="e">
        <f t="shared" ref="Q19:Q25" si="4">IF(J19="PROV SUM",N19,L19*P19)</f>
        <v>#VALUE!</v>
      </c>
      <c r="R19" s="294">
        <v>0</v>
      </c>
      <c r="S19" s="294">
        <v>14.594249999999999</v>
      </c>
      <c r="T19" s="339">
        <f t="shared" ref="T19:T25" si="5">IF(J19="SC024",N19,IF(ISERROR(S19),"",IF(J19="PROV SUM",N19,L19*S19)))</f>
        <v>29.188499999999998</v>
      </c>
      <c r="U19" s="112"/>
      <c r="V19" s="334" t="s">
        <v>79</v>
      </c>
      <c r="W19" s="295">
        <v>2</v>
      </c>
      <c r="X19" s="294">
        <v>14.594249999999999</v>
      </c>
      <c r="Y19" s="338">
        <f t="shared" si="0"/>
        <v>29.188499999999998</v>
      </c>
      <c r="Z19" s="18"/>
      <c r="AA19" s="346">
        <v>1</v>
      </c>
      <c r="AB19" s="347">
        <f t="shared" si="1"/>
        <v>29.188499999999998</v>
      </c>
      <c r="AC19" s="348">
        <v>1</v>
      </c>
      <c r="AD19" s="349">
        <f t="shared" si="2"/>
        <v>29.188499999999998</v>
      </c>
      <c r="AE19" s="350">
        <f t="shared" si="3"/>
        <v>0</v>
      </c>
    </row>
    <row r="20" spans="1:31" ht="30" x14ac:dyDescent="0.25">
      <c r="A20" s="15"/>
      <c r="B20" s="356" t="s">
        <v>229</v>
      </c>
      <c r="C20" s="361" t="s">
        <v>189</v>
      </c>
      <c r="D20" s="332" t="s">
        <v>25</v>
      </c>
      <c r="E20" s="333" t="s">
        <v>230</v>
      </c>
      <c r="F20" s="360"/>
      <c r="G20" s="360"/>
      <c r="H20" s="335">
        <v>6.1970000000000303</v>
      </c>
      <c r="I20" s="360"/>
      <c r="J20" s="336" t="s">
        <v>231</v>
      </c>
      <c r="K20" s="334" t="s">
        <v>79</v>
      </c>
      <c r="L20" s="295">
        <v>8</v>
      </c>
      <c r="M20" s="359">
        <v>15.71</v>
      </c>
      <c r="N20" s="295">
        <v>125.68</v>
      </c>
      <c r="O20" s="337"/>
      <c r="P20" s="338" t="e">
        <v>#VALUE!</v>
      </c>
      <c r="Q20" s="339" t="e">
        <f t="shared" si="4"/>
        <v>#VALUE!</v>
      </c>
      <c r="R20" s="294">
        <v>0</v>
      </c>
      <c r="S20" s="294">
        <v>13.3535</v>
      </c>
      <c r="T20" s="339">
        <f t="shared" si="5"/>
        <v>106.828</v>
      </c>
      <c r="U20" s="112"/>
      <c r="V20" s="334" t="s">
        <v>79</v>
      </c>
      <c r="W20" s="295">
        <v>8</v>
      </c>
      <c r="X20" s="294">
        <v>13.3535</v>
      </c>
      <c r="Y20" s="338">
        <f t="shared" si="0"/>
        <v>106.828</v>
      </c>
      <c r="Z20" s="18"/>
      <c r="AA20" s="346">
        <v>1</v>
      </c>
      <c r="AB20" s="347">
        <f t="shared" si="1"/>
        <v>106.828</v>
      </c>
      <c r="AC20" s="348">
        <v>1</v>
      </c>
      <c r="AD20" s="349">
        <f t="shared" si="2"/>
        <v>106.828</v>
      </c>
      <c r="AE20" s="350">
        <f t="shared" si="3"/>
        <v>0</v>
      </c>
    </row>
    <row r="21" spans="1:31" ht="45" x14ac:dyDescent="0.25">
      <c r="A21" s="15"/>
      <c r="B21" s="356" t="s">
        <v>229</v>
      </c>
      <c r="C21" s="361" t="s">
        <v>189</v>
      </c>
      <c r="D21" s="332" t="s">
        <v>25</v>
      </c>
      <c r="E21" s="333" t="s">
        <v>232</v>
      </c>
      <c r="F21" s="360"/>
      <c r="G21" s="360"/>
      <c r="H21" s="335">
        <v>6.2030000000000296</v>
      </c>
      <c r="I21" s="360"/>
      <c r="J21" s="336" t="s">
        <v>233</v>
      </c>
      <c r="K21" s="334" t="s">
        <v>139</v>
      </c>
      <c r="L21" s="295">
        <v>1</v>
      </c>
      <c r="M21" s="359">
        <v>21.61</v>
      </c>
      <c r="N21" s="295">
        <v>21.61</v>
      </c>
      <c r="O21" s="337"/>
      <c r="P21" s="338" t="e">
        <v>#VALUE!</v>
      </c>
      <c r="Q21" s="339" t="e">
        <f t="shared" si="4"/>
        <v>#VALUE!</v>
      </c>
      <c r="R21" s="294">
        <v>0</v>
      </c>
      <c r="S21" s="294">
        <v>18.368499999999997</v>
      </c>
      <c r="T21" s="339">
        <f t="shared" si="5"/>
        <v>18.368499999999997</v>
      </c>
      <c r="U21" s="112"/>
      <c r="V21" s="334" t="s">
        <v>139</v>
      </c>
      <c r="W21" s="295">
        <v>1</v>
      </c>
      <c r="X21" s="294">
        <v>18.368499999999997</v>
      </c>
      <c r="Y21" s="338">
        <f t="shared" si="0"/>
        <v>18.368499999999997</v>
      </c>
      <c r="Z21" s="18"/>
      <c r="AA21" s="346">
        <v>1</v>
      </c>
      <c r="AB21" s="347">
        <f t="shared" si="1"/>
        <v>18.368499999999997</v>
      </c>
      <c r="AC21" s="348">
        <v>1</v>
      </c>
      <c r="AD21" s="349">
        <f t="shared" si="2"/>
        <v>18.368499999999997</v>
      </c>
      <c r="AE21" s="350">
        <f t="shared" si="3"/>
        <v>0</v>
      </c>
    </row>
    <row r="22" spans="1:31" ht="45" x14ac:dyDescent="0.25">
      <c r="A22" s="15"/>
      <c r="B22" s="356" t="s">
        <v>229</v>
      </c>
      <c r="C22" s="361" t="s">
        <v>189</v>
      </c>
      <c r="D22" s="332" t="s">
        <v>25</v>
      </c>
      <c r="E22" s="333" t="s">
        <v>234</v>
      </c>
      <c r="F22" s="360"/>
      <c r="G22" s="360"/>
      <c r="H22" s="335">
        <v>6.2040000000000299</v>
      </c>
      <c r="I22" s="360"/>
      <c r="J22" s="336" t="s">
        <v>235</v>
      </c>
      <c r="K22" s="334" t="s">
        <v>79</v>
      </c>
      <c r="L22" s="295">
        <v>8</v>
      </c>
      <c r="M22" s="359">
        <v>20.51</v>
      </c>
      <c r="N22" s="295">
        <v>164.08</v>
      </c>
      <c r="O22" s="337"/>
      <c r="P22" s="338" t="e">
        <v>#VALUE!</v>
      </c>
      <c r="Q22" s="339" t="e">
        <f t="shared" si="4"/>
        <v>#VALUE!</v>
      </c>
      <c r="R22" s="294">
        <v>0</v>
      </c>
      <c r="S22" s="294">
        <v>17.433500000000002</v>
      </c>
      <c r="T22" s="339">
        <f t="shared" si="5"/>
        <v>139.46800000000002</v>
      </c>
      <c r="U22" s="112"/>
      <c r="V22" s="334" t="s">
        <v>79</v>
      </c>
      <c r="W22" s="295">
        <v>8</v>
      </c>
      <c r="X22" s="294">
        <v>17.433500000000002</v>
      </c>
      <c r="Y22" s="338">
        <f t="shared" si="0"/>
        <v>139.46800000000002</v>
      </c>
      <c r="Z22" s="18"/>
      <c r="AA22" s="346">
        <v>1</v>
      </c>
      <c r="AB22" s="347">
        <f t="shared" si="1"/>
        <v>139.46800000000002</v>
      </c>
      <c r="AC22" s="348">
        <v>1</v>
      </c>
      <c r="AD22" s="349">
        <f t="shared" si="2"/>
        <v>139.46800000000002</v>
      </c>
      <c r="AE22" s="350">
        <f t="shared" si="3"/>
        <v>0</v>
      </c>
    </row>
    <row r="23" spans="1:31" ht="30" x14ac:dyDescent="0.25">
      <c r="A23" s="15"/>
      <c r="B23" s="356" t="s">
        <v>229</v>
      </c>
      <c r="C23" s="361" t="s">
        <v>189</v>
      </c>
      <c r="D23" s="332" t="s">
        <v>25</v>
      </c>
      <c r="E23" s="333" t="s">
        <v>411</v>
      </c>
      <c r="F23" s="360"/>
      <c r="G23" s="360"/>
      <c r="H23" s="335">
        <v>6.2360000000000504</v>
      </c>
      <c r="I23" s="360"/>
      <c r="J23" s="336" t="s">
        <v>251</v>
      </c>
      <c r="K23" s="334" t="s">
        <v>79</v>
      </c>
      <c r="L23" s="295">
        <v>10</v>
      </c>
      <c r="M23" s="359">
        <v>25.87</v>
      </c>
      <c r="N23" s="295">
        <v>258.7</v>
      </c>
      <c r="O23" s="337"/>
      <c r="P23" s="338" t="e">
        <v>#VALUE!</v>
      </c>
      <c r="Q23" s="339" t="e">
        <f t="shared" si="4"/>
        <v>#VALUE!</v>
      </c>
      <c r="R23" s="294">
        <v>0</v>
      </c>
      <c r="S23" s="294">
        <v>21.9895</v>
      </c>
      <c r="T23" s="339">
        <f t="shared" si="5"/>
        <v>219.89499999999998</v>
      </c>
      <c r="U23" s="112"/>
      <c r="V23" s="334" t="s">
        <v>79</v>
      </c>
      <c r="W23" s="295">
        <v>10</v>
      </c>
      <c r="X23" s="294">
        <v>21.9895</v>
      </c>
      <c r="Y23" s="338">
        <f t="shared" si="0"/>
        <v>219.89499999999998</v>
      </c>
      <c r="Z23" s="18"/>
      <c r="AA23" s="346">
        <v>1</v>
      </c>
      <c r="AB23" s="347">
        <f t="shared" si="1"/>
        <v>219.89499999999998</v>
      </c>
      <c r="AC23" s="348">
        <v>1</v>
      </c>
      <c r="AD23" s="349">
        <f t="shared" si="2"/>
        <v>219.89499999999998</v>
      </c>
      <c r="AE23" s="350">
        <f t="shared" si="3"/>
        <v>0</v>
      </c>
    </row>
    <row r="24" spans="1:31" ht="30" x14ac:dyDescent="0.25">
      <c r="A24" s="15"/>
      <c r="B24" s="356" t="s">
        <v>229</v>
      </c>
      <c r="C24" s="361" t="s">
        <v>189</v>
      </c>
      <c r="D24" s="332" t="s">
        <v>25</v>
      </c>
      <c r="E24" s="333" t="s">
        <v>412</v>
      </c>
      <c r="F24" s="360"/>
      <c r="G24" s="360"/>
      <c r="H24" s="335">
        <v>6.2370000000000498</v>
      </c>
      <c r="I24" s="360"/>
      <c r="J24" s="336" t="s">
        <v>253</v>
      </c>
      <c r="K24" s="334" t="s">
        <v>104</v>
      </c>
      <c r="L24" s="295">
        <v>14</v>
      </c>
      <c r="M24" s="359">
        <v>6.28</v>
      </c>
      <c r="N24" s="295">
        <v>87.92</v>
      </c>
      <c r="O24" s="337"/>
      <c r="P24" s="338" t="e">
        <v>#VALUE!</v>
      </c>
      <c r="Q24" s="339" t="e">
        <f t="shared" si="4"/>
        <v>#VALUE!</v>
      </c>
      <c r="R24" s="294">
        <v>0</v>
      </c>
      <c r="S24" s="294">
        <v>5.3380000000000001</v>
      </c>
      <c r="T24" s="339">
        <f t="shared" si="5"/>
        <v>74.731999999999999</v>
      </c>
      <c r="U24" s="112"/>
      <c r="V24" s="334" t="s">
        <v>104</v>
      </c>
      <c r="W24" s="295">
        <v>14</v>
      </c>
      <c r="X24" s="294">
        <v>5.3380000000000001</v>
      </c>
      <c r="Y24" s="338">
        <f t="shared" si="0"/>
        <v>74.731999999999999</v>
      </c>
      <c r="Z24" s="18"/>
      <c r="AA24" s="346">
        <v>1</v>
      </c>
      <c r="AB24" s="347">
        <f t="shared" si="1"/>
        <v>74.731999999999999</v>
      </c>
      <c r="AC24" s="348">
        <v>1</v>
      </c>
      <c r="AD24" s="349">
        <f t="shared" si="2"/>
        <v>74.731999999999999</v>
      </c>
      <c r="AE24" s="350">
        <f t="shared" si="3"/>
        <v>0</v>
      </c>
    </row>
    <row r="25" spans="1:31" ht="45" x14ac:dyDescent="0.25">
      <c r="A25" s="15"/>
      <c r="B25" s="356" t="s">
        <v>229</v>
      </c>
      <c r="C25" s="361" t="s">
        <v>189</v>
      </c>
      <c r="D25" s="332" t="s">
        <v>25</v>
      </c>
      <c r="E25" s="333" t="s">
        <v>413</v>
      </c>
      <c r="F25" s="360"/>
      <c r="G25" s="360"/>
      <c r="H25" s="335">
        <v>6.2380000000000502</v>
      </c>
      <c r="I25" s="360"/>
      <c r="J25" s="336" t="s">
        <v>255</v>
      </c>
      <c r="K25" s="334" t="s">
        <v>139</v>
      </c>
      <c r="L25" s="295">
        <v>3</v>
      </c>
      <c r="M25" s="359">
        <v>20.71</v>
      </c>
      <c r="N25" s="295">
        <v>62.13</v>
      </c>
      <c r="O25" s="337"/>
      <c r="P25" s="338" t="e">
        <v>#VALUE!</v>
      </c>
      <c r="Q25" s="339" t="e">
        <f t="shared" si="4"/>
        <v>#VALUE!</v>
      </c>
      <c r="R25" s="294">
        <v>0</v>
      </c>
      <c r="S25" s="294">
        <v>17.6035</v>
      </c>
      <c r="T25" s="339">
        <f t="shared" si="5"/>
        <v>52.810500000000005</v>
      </c>
      <c r="U25" s="112"/>
      <c r="V25" s="334" t="s">
        <v>139</v>
      </c>
      <c r="W25" s="295">
        <v>3</v>
      </c>
      <c r="X25" s="294">
        <v>17.6035</v>
      </c>
      <c r="Y25" s="338">
        <f t="shared" si="0"/>
        <v>52.810500000000005</v>
      </c>
      <c r="Z25" s="18"/>
      <c r="AA25" s="346">
        <v>1</v>
      </c>
      <c r="AB25" s="347">
        <f t="shared" si="1"/>
        <v>52.810500000000005</v>
      </c>
      <c r="AC25" s="348">
        <v>1</v>
      </c>
      <c r="AD25" s="349">
        <f t="shared" si="2"/>
        <v>52.810500000000005</v>
      </c>
      <c r="AE25" s="350">
        <f t="shared" si="3"/>
        <v>0</v>
      </c>
    </row>
    <row r="26" spans="1:31" x14ac:dyDescent="0.25">
      <c r="A26" s="15"/>
      <c r="B26" s="356" t="s">
        <v>229</v>
      </c>
      <c r="C26" s="361" t="s">
        <v>72</v>
      </c>
      <c r="D26" s="332" t="s">
        <v>378</v>
      </c>
      <c r="E26" s="333"/>
      <c r="F26" s="360"/>
      <c r="G26" s="360"/>
      <c r="H26" s="335"/>
      <c r="I26" s="360"/>
      <c r="J26" s="336"/>
      <c r="K26" s="334"/>
      <c r="L26" s="295"/>
      <c r="M26" s="336"/>
      <c r="N26" s="295"/>
      <c r="O26" s="362"/>
      <c r="P26" s="336"/>
      <c r="Q26" s="293"/>
      <c r="R26" s="293"/>
      <c r="S26" s="293"/>
      <c r="T26" s="293"/>
      <c r="U26" s="112"/>
      <c r="V26" s="334"/>
      <c r="W26" s="295"/>
      <c r="X26" s="293"/>
      <c r="Y26" s="338">
        <f t="shared" si="0"/>
        <v>0</v>
      </c>
      <c r="Z26" s="18"/>
      <c r="AA26" s="346">
        <v>0</v>
      </c>
      <c r="AB26" s="347">
        <f t="shared" si="1"/>
        <v>0</v>
      </c>
      <c r="AC26" s="348">
        <v>0</v>
      </c>
      <c r="AD26" s="349">
        <f t="shared" si="2"/>
        <v>0</v>
      </c>
      <c r="AE26" s="350">
        <f t="shared" si="3"/>
        <v>0</v>
      </c>
    </row>
    <row r="27" spans="1:31" x14ac:dyDescent="0.25">
      <c r="A27" s="15"/>
      <c r="B27" s="356" t="s">
        <v>229</v>
      </c>
      <c r="C27" s="361"/>
      <c r="D27" s="332"/>
      <c r="E27" s="333"/>
      <c r="F27" s="360"/>
      <c r="G27" s="360"/>
      <c r="H27" s="335"/>
      <c r="I27" s="360"/>
      <c r="J27" s="336"/>
      <c r="K27" s="334"/>
      <c r="L27" s="295"/>
      <c r="M27" s="359"/>
      <c r="N27" s="295"/>
      <c r="O27" s="362"/>
      <c r="P27" s="336"/>
      <c r="Q27" s="293"/>
      <c r="R27" s="293"/>
      <c r="S27" s="293"/>
      <c r="T27" s="293"/>
      <c r="U27" s="112"/>
      <c r="V27" s="334"/>
      <c r="W27" s="295"/>
      <c r="X27" s="293"/>
      <c r="Y27" s="338">
        <f t="shared" si="0"/>
        <v>0</v>
      </c>
      <c r="Z27" s="18"/>
      <c r="AA27" s="346">
        <v>0</v>
      </c>
      <c r="AB27" s="347">
        <f t="shared" si="1"/>
        <v>0</v>
      </c>
      <c r="AC27" s="348">
        <v>0</v>
      </c>
      <c r="AD27" s="349">
        <f t="shared" si="2"/>
        <v>0</v>
      </c>
      <c r="AE27" s="350">
        <f t="shared" si="3"/>
        <v>0</v>
      </c>
    </row>
    <row r="28" spans="1:31" x14ac:dyDescent="0.25">
      <c r="A28" s="15"/>
      <c r="B28" s="356" t="s">
        <v>229</v>
      </c>
      <c r="C28" s="361" t="s">
        <v>164</v>
      </c>
      <c r="D28" s="332" t="s">
        <v>378</v>
      </c>
      <c r="E28" s="333"/>
      <c r="F28" s="360"/>
      <c r="G28" s="360"/>
      <c r="H28" s="335"/>
      <c r="I28" s="360"/>
      <c r="J28" s="336"/>
      <c r="K28" s="334"/>
      <c r="L28" s="295"/>
      <c r="M28" s="336"/>
      <c r="N28" s="295"/>
      <c r="O28" s="362"/>
      <c r="P28" s="336"/>
      <c r="Q28" s="293"/>
      <c r="R28" s="293"/>
      <c r="S28" s="293"/>
      <c r="T28" s="293"/>
      <c r="U28" s="112"/>
      <c r="V28" s="334"/>
      <c r="W28" s="295"/>
      <c r="X28" s="293"/>
      <c r="Y28" s="338">
        <f t="shared" si="0"/>
        <v>0</v>
      </c>
      <c r="Z28" s="18"/>
      <c r="AA28" s="346">
        <v>0</v>
      </c>
      <c r="AB28" s="347">
        <f t="shared" si="1"/>
        <v>0</v>
      </c>
      <c r="AC28" s="348">
        <v>0</v>
      </c>
      <c r="AD28" s="349">
        <f t="shared" si="2"/>
        <v>0</v>
      </c>
      <c r="AE28" s="350">
        <f t="shared" si="3"/>
        <v>0</v>
      </c>
    </row>
    <row r="29" spans="1:31" ht="90" x14ac:dyDescent="0.25">
      <c r="A29" s="15"/>
      <c r="B29" s="356" t="s">
        <v>229</v>
      </c>
      <c r="C29" s="361" t="s">
        <v>164</v>
      </c>
      <c r="D29" s="332" t="s">
        <v>25</v>
      </c>
      <c r="E29" s="333" t="s">
        <v>169</v>
      </c>
      <c r="F29" s="360"/>
      <c r="G29" s="360"/>
      <c r="H29" s="335">
        <v>4.8899999999999801</v>
      </c>
      <c r="I29" s="360"/>
      <c r="J29" s="336" t="s">
        <v>170</v>
      </c>
      <c r="K29" s="334" t="s">
        <v>75</v>
      </c>
      <c r="L29" s="295">
        <v>1</v>
      </c>
      <c r="M29" s="359">
        <v>29.05</v>
      </c>
      <c r="N29" s="295">
        <v>29.05</v>
      </c>
      <c r="O29" s="362"/>
      <c r="P29" s="338" t="e">
        <v>#VALUE!</v>
      </c>
      <c r="Q29" s="339" t="e">
        <f>IF(J29="PROV SUM",N29,L29*P29)</f>
        <v>#VALUE!</v>
      </c>
      <c r="R29" s="294">
        <v>0</v>
      </c>
      <c r="S29" s="294">
        <v>25.752824999999998</v>
      </c>
      <c r="T29" s="339">
        <f>IF(J29="SC024",N29,IF(ISERROR(S29),"",IF(J29="PROV SUM",N29,L29*S29)))</f>
        <v>25.752824999999998</v>
      </c>
      <c r="U29" s="112"/>
      <c r="V29" s="334" t="s">
        <v>75</v>
      </c>
      <c r="W29" s="295">
        <v>1</v>
      </c>
      <c r="X29" s="294">
        <v>25.752824999999998</v>
      </c>
      <c r="Y29" s="338">
        <f t="shared" si="0"/>
        <v>25.752824999999998</v>
      </c>
      <c r="Z29" s="18"/>
      <c r="AA29" s="346">
        <v>1</v>
      </c>
      <c r="AB29" s="347">
        <f t="shared" si="1"/>
        <v>25.752824999999998</v>
      </c>
      <c r="AC29" s="348">
        <v>1</v>
      </c>
      <c r="AD29" s="349">
        <f t="shared" si="2"/>
        <v>25.752824999999998</v>
      </c>
      <c r="AE29" s="350">
        <f t="shared" si="3"/>
        <v>0</v>
      </c>
    </row>
    <row r="30" spans="1:31" ht="90" x14ac:dyDescent="0.25">
      <c r="A30" s="15"/>
      <c r="B30" s="356" t="s">
        <v>229</v>
      </c>
      <c r="C30" s="361" t="s">
        <v>164</v>
      </c>
      <c r="D30" s="332" t="s">
        <v>25</v>
      </c>
      <c r="E30" s="333" t="s">
        <v>171</v>
      </c>
      <c r="F30" s="360"/>
      <c r="G30" s="360"/>
      <c r="H30" s="335">
        <v>4.8999999999999799</v>
      </c>
      <c r="I30" s="360"/>
      <c r="J30" s="336" t="s">
        <v>172</v>
      </c>
      <c r="K30" s="334" t="s">
        <v>75</v>
      </c>
      <c r="L30" s="295">
        <v>5</v>
      </c>
      <c r="M30" s="359">
        <v>35.61</v>
      </c>
      <c r="N30" s="295">
        <v>178.05</v>
      </c>
      <c r="O30" s="362"/>
      <c r="P30" s="338" t="e">
        <v>#VALUE!</v>
      </c>
      <c r="Q30" s="339" t="e">
        <f>IF(J30="PROV SUM",N30,L30*P30)</f>
        <v>#VALUE!</v>
      </c>
      <c r="R30" s="294">
        <v>0</v>
      </c>
      <c r="S30" s="294">
        <v>31.568264999999997</v>
      </c>
      <c r="T30" s="339">
        <f>IF(J30="SC024",N30,IF(ISERROR(S30),"",IF(J30="PROV SUM",N30,L30*S30)))</f>
        <v>157.84132499999998</v>
      </c>
      <c r="U30" s="112"/>
      <c r="V30" s="334" t="s">
        <v>75</v>
      </c>
      <c r="W30" s="295">
        <v>10</v>
      </c>
      <c r="X30" s="294">
        <v>31.568264999999997</v>
      </c>
      <c r="Y30" s="338">
        <f t="shared" si="0"/>
        <v>315.68264999999997</v>
      </c>
      <c r="Z30" s="18"/>
      <c r="AA30" s="346">
        <v>1</v>
      </c>
      <c r="AB30" s="347">
        <f t="shared" si="1"/>
        <v>315.68264999999997</v>
      </c>
      <c r="AC30" s="348">
        <v>1</v>
      </c>
      <c r="AD30" s="349">
        <f t="shared" si="2"/>
        <v>315.68264999999997</v>
      </c>
      <c r="AE30" s="350">
        <f t="shared" si="3"/>
        <v>0</v>
      </c>
    </row>
    <row r="31" spans="1:31" x14ac:dyDescent="0.25">
      <c r="A31" s="15"/>
      <c r="B31" s="356" t="s">
        <v>229</v>
      </c>
      <c r="C31" s="361" t="s">
        <v>24</v>
      </c>
      <c r="D31" s="332" t="s">
        <v>378</v>
      </c>
      <c r="E31" s="333"/>
      <c r="F31" s="360"/>
      <c r="G31" s="360"/>
      <c r="H31" s="335"/>
      <c r="I31" s="360"/>
      <c r="J31" s="336"/>
      <c r="K31" s="334"/>
      <c r="L31" s="295"/>
      <c r="M31" s="336"/>
      <c r="N31" s="295"/>
      <c r="O31" s="362"/>
      <c r="P31" s="336"/>
      <c r="Q31" s="293"/>
      <c r="R31" s="293"/>
      <c r="S31" s="293"/>
      <c r="T31" s="293"/>
      <c r="U31" s="112"/>
      <c r="V31" s="334"/>
      <c r="W31" s="295"/>
      <c r="X31" s="293"/>
      <c r="Y31" s="338">
        <f t="shared" si="0"/>
        <v>0</v>
      </c>
      <c r="Z31" s="18"/>
      <c r="AA31" s="346">
        <v>0</v>
      </c>
      <c r="AB31" s="347">
        <f t="shared" si="1"/>
        <v>0</v>
      </c>
      <c r="AC31" s="348">
        <v>0</v>
      </c>
      <c r="AD31" s="349">
        <f t="shared" si="2"/>
        <v>0</v>
      </c>
      <c r="AE31" s="350">
        <f t="shared" si="3"/>
        <v>0</v>
      </c>
    </row>
    <row r="32" spans="1:31" ht="120" x14ac:dyDescent="0.25">
      <c r="A32" s="21"/>
      <c r="B32" s="331" t="s">
        <v>229</v>
      </c>
      <c r="C32" s="331" t="s">
        <v>24</v>
      </c>
      <c r="D32" s="332" t="s">
        <v>25</v>
      </c>
      <c r="E32" s="333" t="s">
        <v>26</v>
      </c>
      <c r="F32" s="334"/>
      <c r="G32" s="334"/>
      <c r="H32" s="335">
        <v>2.1</v>
      </c>
      <c r="I32" s="334"/>
      <c r="J32" s="336" t="s">
        <v>27</v>
      </c>
      <c r="K32" s="334" t="s">
        <v>28</v>
      </c>
      <c r="L32" s="295">
        <v>140</v>
      </c>
      <c r="M32" s="124">
        <v>12.92</v>
      </c>
      <c r="N32" s="125">
        <v>1808.8</v>
      </c>
      <c r="O32" s="337"/>
      <c r="P32" s="338" t="e">
        <v>#VALUE!</v>
      </c>
      <c r="Q32" s="339" t="e">
        <f>IF(J32="PROV SUM",N32,L32*P32)</f>
        <v>#VALUE!</v>
      </c>
      <c r="R32" s="294">
        <v>0</v>
      </c>
      <c r="S32" s="294">
        <v>16.4084</v>
      </c>
      <c r="T32" s="339">
        <f>IF(J32="SC024",N32,IF(ISERROR(S32),"",IF(J32="PROV SUM",N32,L32*S32)))</f>
        <v>2297.1759999999999</v>
      </c>
      <c r="U32" s="112"/>
      <c r="V32" s="334" t="s">
        <v>28</v>
      </c>
      <c r="W32" s="295">
        <v>193</v>
      </c>
      <c r="X32" s="294">
        <v>16.4084</v>
      </c>
      <c r="Y32" s="338">
        <f t="shared" si="0"/>
        <v>3166.8211999999999</v>
      </c>
      <c r="Z32" s="18"/>
      <c r="AA32" s="346">
        <v>1</v>
      </c>
      <c r="AB32" s="347">
        <f t="shared" si="1"/>
        <v>3166.8211999999999</v>
      </c>
      <c r="AC32" s="348">
        <v>1</v>
      </c>
      <c r="AD32" s="349">
        <f t="shared" si="2"/>
        <v>3166.8211999999999</v>
      </c>
      <c r="AE32" s="350">
        <f t="shared" si="3"/>
        <v>0</v>
      </c>
    </row>
    <row r="33" spans="1:32" ht="30" x14ac:dyDescent="0.25">
      <c r="A33" s="21"/>
      <c r="B33" s="331" t="s">
        <v>229</v>
      </c>
      <c r="C33" s="331" t="s">
        <v>24</v>
      </c>
      <c r="D33" s="332" t="s">
        <v>25</v>
      </c>
      <c r="E33" s="333" t="s">
        <v>29</v>
      </c>
      <c r="F33" s="334"/>
      <c r="G33" s="334"/>
      <c r="H33" s="335">
        <v>2.5</v>
      </c>
      <c r="I33" s="334"/>
      <c r="J33" s="336" t="s">
        <v>30</v>
      </c>
      <c r="K33" s="334" t="s">
        <v>31</v>
      </c>
      <c r="L33" s="295">
        <v>1</v>
      </c>
      <c r="M33" s="124">
        <v>420</v>
      </c>
      <c r="N33" s="125">
        <v>420</v>
      </c>
      <c r="O33" s="337"/>
      <c r="P33" s="338" t="e">
        <v>#VALUE!</v>
      </c>
      <c r="Q33" s="339" t="e">
        <f>IF(J33="PROV SUM",N33,L33*P33)</f>
        <v>#VALUE!</v>
      </c>
      <c r="R33" s="294">
        <v>0</v>
      </c>
      <c r="S33" s="294">
        <v>533.4</v>
      </c>
      <c r="T33" s="339">
        <f>IF(J33="SC024",N33,IF(ISERROR(S33),"",IF(J33="PROV SUM",N33,L33*S33)))</f>
        <v>533.4</v>
      </c>
      <c r="U33" s="112"/>
      <c r="V33" s="334" t="s">
        <v>31</v>
      </c>
      <c r="W33" s="295">
        <v>1</v>
      </c>
      <c r="X33" s="294">
        <v>533.4</v>
      </c>
      <c r="Y33" s="338">
        <f t="shared" si="0"/>
        <v>533.4</v>
      </c>
      <c r="Z33" s="18"/>
      <c r="AA33" s="346">
        <v>1</v>
      </c>
      <c r="AB33" s="347">
        <f t="shared" si="1"/>
        <v>533.4</v>
      </c>
      <c r="AC33" s="348">
        <v>1</v>
      </c>
      <c r="AD33" s="349">
        <f t="shared" si="2"/>
        <v>533.4</v>
      </c>
      <c r="AE33" s="350">
        <f t="shared" si="3"/>
        <v>0</v>
      </c>
    </row>
    <row r="34" spans="1:32" x14ac:dyDescent="0.25">
      <c r="A34" s="21"/>
      <c r="B34" s="331" t="s">
        <v>229</v>
      </c>
      <c r="C34" s="331" t="s">
        <v>24</v>
      </c>
      <c r="D34" s="332" t="s">
        <v>25</v>
      </c>
      <c r="E34" s="333" t="s">
        <v>32</v>
      </c>
      <c r="F34" s="334"/>
      <c r="G34" s="334"/>
      <c r="H34" s="335">
        <v>2.6</v>
      </c>
      <c r="I34" s="334"/>
      <c r="J34" s="336" t="s">
        <v>33</v>
      </c>
      <c r="K34" s="334" t="s">
        <v>31</v>
      </c>
      <c r="L34" s="295">
        <v>1</v>
      </c>
      <c r="M34" s="124">
        <v>50</v>
      </c>
      <c r="N34" s="125">
        <v>50</v>
      </c>
      <c r="O34" s="337"/>
      <c r="P34" s="338" t="e">
        <v>#VALUE!</v>
      </c>
      <c r="Q34" s="339" t="e">
        <f>IF(J34="PROV SUM",N34,L34*P34)</f>
        <v>#VALUE!</v>
      </c>
      <c r="R34" s="294">
        <v>0</v>
      </c>
      <c r="S34" s="294">
        <v>63.5</v>
      </c>
      <c r="T34" s="339">
        <f>IF(J34="SC024",N34,IF(ISERROR(S34),"",IF(J34="PROV SUM",N34,L34*S34)))</f>
        <v>63.5</v>
      </c>
      <c r="U34" s="112"/>
      <c r="V34" s="334" t="s">
        <v>31</v>
      </c>
      <c r="W34" s="295">
        <v>1</v>
      </c>
      <c r="X34" s="294">
        <v>63.5</v>
      </c>
      <c r="Y34" s="338">
        <f t="shared" si="0"/>
        <v>63.5</v>
      </c>
      <c r="Z34" s="18"/>
      <c r="AA34" s="346">
        <v>1</v>
      </c>
      <c r="AB34" s="347">
        <f t="shared" si="1"/>
        <v>63.5</v>
      </c>
      <c r="AC34" s="348">
        <v>0.7</v>
      </c>
      <c r="AD34" s="349">
        <f t="shared" si="2"/>
        <v>44.449999999999996</v>
      </c>
      <c r="AE34" s="350">
        <f t="shared" si="3"/>
        <v>19.050000000000004</v>
      </c>
      <c r="AF34" s="668" t="s">
        <v>838</v>
      </c>
    </row>
    <row r="35" spans="1:32" ht="60" x14ac:dyDescent="0.25">
      <c r="A35" s="21"/>
      <c r="B35" s="331" t="s">
        <v>229</v>
      </c>
      <c r="C35" s="331" t="s">
        <v>24</v>
      </c>
      <c r="D35" s="332" t="s">
        <v>25</v>
      </c>
      <c r="E35" s="333" t="s">
        <v>382</v>
      </c>
      <c r="F35" s="334"/>
      <c r="G35" s="334"/>
      <c r="H35" s="335"/>
      <c r="I35" s="334"/>
      <c r="J35" s="336" t="s">
        <v>383</v>
      </c>
      <c r="K35" s="334" t="s">
        <v>31</v>
      </c>
      <c r="L35" s="295"/>
      <c r="M35" s="124">
        <v>4.8300000000000003E-2</v>
      </c>
      <c r="N35" s="125">
        <v>0</v>
      </c>
      <c r="O35" s="337"/>
      <c r="P35" s="338" t="e">
        <v>#VALUE!</v>
      </c>
      <c r="Q35" s="339" t="e">
        <f>IF(J35="PROV SUM",N35,L35*P35)</f>
        <v>#VALUE!</v>
      </c>
      <c r="R35" s="294" t="e">
        <v>#N/A</v>
      </c>
      <c r="S35" s="294" t="e">
        <v>#N/A</v>
      </c>
      <c r="T35" s="339">
        <f>IF(J35="SC024",N35,IF(ISERROR(S35),"",IF(J35="PROV SUM",N35,L35*S35)))</f>
        <v>0</v>
      </c>
      <c r="U35" s="112"/>
      <c r="V35" s="334" t="s">
        <v>416</v>
      </c>
      <c r="W35" s="295">
        <v>9</v>
      </c>
      <c r="X35" s="379">
        <f>SUM(Y32+Y33+Y34+Y56+Y57+Y59)*0.0483</f>
        <v>319.10656596000001</v>
      </c>
      <c r="Y35" s="338">
        <f>X35*W35</f>
        <v>2871.95909364</v>
      </c>
      <c r="Z35" s="18"/>
      <c r="AA35" s="346">
        <v>1</v>
      </c>
      <c r="AB35" s="347">
        <f t="shared" si="1"/>
        <v>2871.95909364</v>
      </c>
      <c r="AC35" s="348">
        <v>0.1022</v>
      </c>
      <c r="AD35" s="349">
        <f t="shared" si="2"/>
        <v>293.51421937000799</v>
      </c>
      <c r="AE35" s="350">
        <f t="shared" si="3"/>
        <v>2578.4448742699919</v>
      </c>
      <c r="AF35" s="668" t="s">
        <v>838</v>
      </c>
    </row>
    <row r="36" spans="1:32" x14ac:dyDescent="0.25">
      <c r="A36" s="21"/>
      <c r="B36" s="330" t="s">
        <v>229</v>
      </c>
      <c r="C36" s="331" t="s">
        <v>312</v>
      </c>
      <c r="D36" s="332" t="s">
        <v>378</v>
      </c>
      <c r="E36" s="333"/>
      <c r="F36" s="334"/>
      <c r="G36" s="334"/>
      <c r="H36" s="335"/>
      <c r="I36" s="334"/>
      <c r="J36" s="336"/>
      <c r="K36" s="334"/>
      <c r="L36" s="295"/>
      <c r="M36" s="336"/>
      <c r="N36" s="125"/>
      <c r="O36" s="337"/>
      <c r="P36" s="357"/>
      <c r="Q36" s="358"/>
      <c r="R36" s="358"/>
      <c r="S36" s="358"/>
      <c r="T36" s="358"/>
      <c r="U36" s="112"/>
      <c r="V36" s="334"/>
      <c r="W36" s="295"/>
      <c r="X36" s="358"/>
      <c r="Y36" s="338">
        <f t="shared" si="0"/>
        <v>0</v>
      </c>
      <c r="Z36" s="18"/>
      <c r="AA36" s="346">
        <v>0</v>
      </c>
      <c r="AB36" s="347">
        <f t="shared" si="1"/>
        <v>0</v>
      </c>
      <c r="AC36" s="348">
        <v>0</v>
      </c>
      <c r="AD36" s="349">
        <f t="shared" si="2"/>
        <v>0</v>
      </c>
      <c r="AE36" s="350">
        <f t="shared" si="3"/>
        <v>0</v>
      </c>
    </row>
    <row r="37" spans="1:32" ht="15.75" x14ac:dyDescent="0.25">
      <c r="A37" s="15"/>
      <c r="B37" s="86" t="s">
        <v>229</v>
      </c>
      <c r="C37" s="89" t="s">
        <v>341</v>
      </c>
      <c r="D37" s="88" t="s">
        <v>378</v>
      </c>
      <c r="E37" s="89"/>
      <c r="F37" s="360"/>
      <c r="G37" s="360"/>
      <c r="H37" s="90"/>
      <c r="I37" s="360"/>
      <c r="J37" s="89"/>
      <c r="K37" s="91"/>
      <c r="L37" s="295"/>
      <c r="M37" s="92"/>
      <c r="N37" s="125"/>
      <c r="O37" s="337"/>
      <c r="P37" s="357"/>
      <c r="Q37" s="358"/>
      <c r="R37" s="358"/>
      <c r="S37" s="358"/>
      <c r="T37" s="358"/>
      <c r="U37" s="112"/>
      <c r="V37" s="91"/>
      <c r="W37" s="295"/>
      <c r="X37" s="358"/>
      <c r="Y37" s="338">
        <f t="shared" si="0"/>
        <v>0</v>
      </c>
      <c r="Z37" s="18"/>
      <c r="AA37" s="346">
        <v>0</v>
      </c>
      <c r="AB37" s="347">
        <f t="shared" si="1"/>
        <v>0</v>
      </c>
      <c r="AC37" s="348">
        <v>0</v>
      </c>
      <c r="AD37" s="349">
        <f t="shared" si="2"/>
        <v>0</v>
      </c>
      <c r="AE37" s="350">
        <f t="shared" si="3"/>
        <v>0</v>
      </c>
    </row>
    <row r="38" spans="1:32" ht="105" x14ac:dyDescent="0.25">
      <c r="A38" s="15"/>
      <c r="B38" s="86" t="s">
        <v>229</v>
      </c>
      <c r="C38" s="89" t="s">
        <v>341</v>
      </c>
      <c r="D38" s="88" t="s">
        <v>25</v>
      </c>
      <c r="E38" s="89" t="s">
        <v>350</v>
      </c>
      <c r="F38" s="334"/>
      <c r="G38" s="334"/>
      <c r="H38" s="90">
        <v>13</v>
      </c>
      <c r="I38" s="334"/>
      <c r="J38" s="89" t="s">
        <v>351</v>
      </c>
      <c r="K38" s="334" t="s">
        <v>311</v>
      </c>
      <c r="L38" s="93">
        <v>2</v>
      </c>
      <c r="M38" s="92">
        <v>222.2</v>
      </c>
      <c r="N38" s="94">
        <v>444.4</v>
      </c>
      <c r="O38" s="337"/>
      <c r="P38" s="338" t="e">
        <v>#VALUE!</v>
      </c>
      <c r="Q38" s="339" t="e">
        <f t="shared" ref="Q38:Q51" si="6">IF(J38="PROV SUM",N38,L38*P38)</f>
        <v>#VALUE!</v>
      </c>
      <c r="R38" s="294">
        <v>0</v>
      </c>
      <c r="S38" s="294">
        <v>196.98029999999997</v>
      </c>
      <c r="T38" s="339">
        <f t="shared" ref="T38:T51" si="7">IF(J38="SC024",N38,IF(ISERROR(S38),"",IF(J38="PROV SUM",N38,L38*S38)))</f>
        <v>393.96059999999994</v>
      </c>
      <c r="U38" s="112"/>
      <c r="V38" s="334" t="s">
        <v>311</v>
      </c>
      <c r="W38" s="93">
        <v>2</v>
      </c>
      <c r="X38" s="294">
        <v>196.98029999999997</v>
      </c>
      <c r="Y38" s="338">
        <f t="shared" si="0"/>
        <v>393.96059999999994</v>
      </c>
      <c r="Z38" s="18"/>
      <c r="AA38" s="346">
        <v>0</v>
      </c>
      <c r="AB38" s="347">
        <f t="shared" si="1"/>
        <v>0</v>
      </c>
      <c r="AC38" s="348">
        <v>0</v>
      </c>
      <c r="AD38" s="349">
        <f t="shared" si="2"/>
        <v>0</v>
      </c>
      <c r="AE38" s="350">
        <f t="shared" si="3"/>
        <v>0</v>
      </c>
    </row>
    <row r="39" spans="1:32" ht="105" x14ac:dyDescent="0.25">
      <c r="A39" s="15"/>
      <c r="B39" s="86" t="s">
        <v>229</v>
      </c>
      <c r="C39" s="89" t="s">
        <v>341</v>
      </c>
      <c r="D39" s="88" t="s">
        <v>25</v>
      </c>
      <c r="E39" s="89" t="s">
        <v>356</v>
      </c>
      <c r="F39" s="360"/>
      <c r="G39" s="360"/>
      <c r="H39" s="90">
        <v>27</v>
      </c>
      <c r="I39" s="360"/>
      <c r="J39" s="89" t="s">
        <v>357</v>
      </c>
      <c r="K39" s="91" t="s">
        <v>311</v>
      </c>
      <c r="L39" s="93">
        <v>1</v>
      </c>
      <c r="M39" s="92">
        <v>22.53</v>
      </c>
      <c r="N39" s="94">
        <v>22.53</v>
      </c>
      <c r="O39" s="337"/>
      <c r="P39" s="338" t="e">
        <v>#VALUE!</v>
      </c>
      <c r="Q39" s="339" t="e">
        <f t="shared" si="6"/>
        <v>#VALUE!</v>
      </c>
      <c r="R39" s="294">
        <v>0</v>
      </c>
      <c r="S39" s="294">
        <v>19.150500000000001</v>
      </c>
      <c r="T39" s="339">
        <f t="shared" si="7"/>
        <v>19.150500000000001</v>
      </c>
      <c r="U39" s="112"/>
      <c r="V39" s="91" t="s">
        <v>311</v>
      </c>
      <c r="W39" s="93">
        <v>1</v>
      </c>
      <c r="X39" s="294">
        <v>19.150500000000001</v>
      </c>
      <c r="Y39" s="338">
        <f t="shared" si="0"/>
        <v>19.150500000000001</v>
      </c>
      <c r="Z39" s="18"/>
      <c r="AA39" s="346">
        <v>0</v>
      </c>
      <c r="AB39" s="347">
        <f t="shared" si="1"/>
        <v>0</v>
      </c>
      <c r="AC39" s="348">
        <v>0</v>
      </c>
      <c r="AD39" s="349">
        <f t="shared" si="2"/>
        <v>0</v>
      </c>
      <c r="AE39" s="350">
        <f t="shared" si="3"/>
        <v>0</v>
      </c>
    </row>
    <row r="40" spans="1:32" ht="120" x14ac:dyDescent="0.25">
      <c r="A40" s="15"/>
      <c r="B40" s="86" t="s">
        <v>229</v>
      </c>
      <c r="C40" s="89" t="s">
        <v>341</v>
      </c>
      <c r="D40" s="88" t="s">
        <v>25</v>
      </c>
      <c r="E40" s="89" t="s">
        <v>358</v>
      </c>
      <c r="F40" s="360"/>
      <c r="G40" s="360"/>
      <c r="H40" s="90">
        <v>41</v>
      </c>
      <c r="I40" s="360"/>
      <c r="J40" s="89" t="s">
        <v>359</v>
      </c>
      <c r="K40" s="91" t="s">
        <v>311</v>
      </c>
      <c r="L40" s="93">
        <v>1</v>
      </c>
      <c r="M40" s="92">
        <v>29.34</v>
      </c>
      <c r="N40" s="94">
        <v>29.34</v>
      </c>
      <c r="O40" s="337"/>
      <c r="P40" s="338" t="e">
        <v>#VALUE!</v>
      </c>
      <c r="Q40" s="339" t="e">
        <f t="shared" si="6"/>
        <v>#VALUE!</v>
      </c>
      <c r="R40" s="294">
        <v>0</v>
      </c>
      <c r="S40" s="294">
        <v>24.939</v>
      </c>
      <c r="T40" s="339">
        <f t="shared" si="7"/>
        <v>24.939</v>
      </c>
      <c r="U40" s="112"/>
      <c r="V40" s="91" t="s">
        <v>311</v>
      </c>
      <c r="W40" s="93">
        <v>1</v>
      </c>
      <c r="X40" s="294">
        <v>24.939</v>
      </c>
      <c r="Y40" s="338">
        <f t="shared" si="0"/>
        <v>24.939</v>
      </c>
      <c r="Z40" s="18"/>
      <c r="AA40" s="346">
        <v>0</v>
      </c>
      <c r="AB40" s="347">
        <f t="shared" si="1"/>
        <v>0</v>
      </c>
      <c r="AC40" s="348">
        <v>0</v>
      </c>
      <c r="AD40" s="349">
        <f t="shared" si="2"/>
        <v>0</v>
      </c>
      <c r="AE40" s="350">
        <f t="shared" si="3"/>
        <v>0</v>
      </c>
    </row>
    <row r="41" spans="1:32" ht="45" x14ac:dyDescent="0.25">
      <c r="A41" s="15"/>
      <c r="B41" s="86" t="s">
        <v>229</v>
      </c>
      <c r="C41" s="89" t="s">
        <v>341</v>
      </c>
      <c r="D41" s="88" t="s">
        <v>25</v>
      </c>
      <c r="E41" s="89" t="s">
        <v>364</v>
      </c>
      <c r="F41" s="360"/>
      <c r="G41" s="360"/>
      <c r="H41" s="90">
        <v>93</v>
      </c>
      <c r="I41" s="360"/>
      <c r="J41" s="89" t="s">
        <v>365</v>
      </c>
      <c r="K41" s="91" t="s">
        <v>311</v>
      </c>
      <c r="L41" s="93">
        <v>1</v>
      </c>
      <c r="M41" s="92">
        <v>550</v>
      </c>
      <c r="N41" s="94">
        <v>550</v>
      </c>
      <c r="O41" s="337"/>
      <c r="P41" s="338" t="e">
        <v>#VALUE!</v>
      </c>
      <c r="Q41" s="339" t="e">
        <f t="shared" si="6"/>
        <v>#VALUE!</v>
      </c>
      <c r="R41" s="294">
        <v>0</v>
      </c>
      <c r="S41" s="294">
        <v>440</v>
      </c>
      <c r="T41" s="339">
        <f t="shared" si="7"/>
        <v>440</v>
      </c>
      <c r="U41" s="112"/>
      <c r="V41" s="91" t="s">
        <v>311</v>
      </c>
      <c r="W41" s="93">
        <v>1</v>
      </c>
      <c r="X41" s="294">
        <v>440</v>
      </c>
      <c r="Y41" s="338">
        <f t="shared" si="0"/>
        <v>440</v>
      </c>
      <c r="Z41" s="18"/>
      <c r="AA41" s="346">
        <v>0</v>
      </c>
      <c r="AB41" s="347">
        <f t="shared" si="1"/>
        <v>0</v>
      </c>
      <c r="AC41" s="348">
        <v>0</v>
      </c>
      <c r="AD41" s="349">
        <f t="shared" si="2"/>
        <v>0</v>
      </c>
      <c r="AE41" s="350">
        <f t="shared" si="3"/>
        <v>0</v>
      </c>
    </row>
    <row r="42" spans="1:32" ht="45" x14ac:dyDescent="0.25">
      <c r="A42" s="15"/>
      <c r="B42" s="86" t="s">
        <v>229</v>
      </c>
      <c r="C42" s="89" t="s">
        <v>341</v>
      </c>
      <c r="D42" s="88" t="s">
        <v>25</v>
      </c>
      <c r="E42" s="89" t="s">
        <v>352</v>
      </c>
      <c r="F42" s="360"/>
      <c r="G42" s="360"/>
      <c r="H42" s="90">
        <v>104</v>
      </c>
      <c r="I42" s="360"/>
      <c r="J42" s="89" t="s">
        <v>353</v>
      </c>
      <c r="K42" s="91" t="s">
        <v>311</v>
      </c>
      <c r="L42" s="93">
        <v>2</v>
      </c>
      <c r="M42" s="92">
        <v>3.44</v>
      </c>
      <c r="N42" s="94">
        <v>6.88</v>
      </c>
      <c r="O42" s="337"/>
      <c r="P42" s="338" t="e">
        <v>#VALUE!</v>
      </c>
      <c r="Q42" s="339" t="e">
        <f t="shared" si="6"/>
        <v>#VALUE!</v>
      </c>
      <c r="R42" s="294">
        <v>0</v>
      </c>
      <c r="S42" s="294">
        <v>3.0495599999999996</v>
      </c>
      <c r="T42" s="339">
        <f t="shared" si="7"/>
        <v>6.0991199999999992</v>
      </c>
      <c r="U42" s="112"/>
      <c r="V42" s="91" t="s">
        <v>311</v>
      </c>
      <c r="W42" s="93">
        <v>2</v>
      </c>
      <c r="X42" s="294">
        <v>3.0495599999999996</v>
      </c>
      <c r="Y42" s="338">
        <f t="shared" si="0"/>
        <v>6.0991199999999992</v>
      </c>
      <c r="Z42" s="18"/>
      <c r="AA42" s="346">
        <v>0</v>
      </c>
      <c r="AB42" s="347">
        <f t="shared" si="1"/>
        <v>0</v>
      </c>
      <c r="AC42" s="348">
        <v>0</v>
      </c>
      <c r="AD42" s="349">
        <f t="shared" si="2"/>
        <v>0</v>
      </c>
      <c r="AE42" s="350">
        <f t="shared" si="3"/>
        <v>0</v>
      </c>
    </row>
    <row r="43" spans="1:32" ht="90" x14ac:dyDescent="0.25">
      <c r="A43" s="15"/>
      <c r="B43" s="86" t="s">
        <v>229</v>
      </c>
      <c r="C43" s="89" t="s">
        <v>341</v>
      </c>
      <c r="D43" s="88" t="s">
        <v>25</v>
      </c>
      <c r="E43" s="89" t="s">
        <v>366</v>
      </c>
      <c r="F43" s="360"/>
      <c r="G43" s="360"/>
      <c r="H43" s="90">
        <v>115</v>
      </c>
      <c r="I43" s="360"/>
      <c r="J43" s="89" t="s">
        <v>367</v>
      </c>
      <c r="K43" s="91" t="s">
        <v>311</v>
      </c>
      <c r="L43" s="93">
        <v>2</v>
      </c>
      <c r="M43" s="92">
        <v>70.11</v>
      </c>
      <c r="N43" s="94">
        <v>140.22</v>
      </c>
      <c r="O43" s="337"/>
      <c r="P43" s="338" t="e">
        <v>#VALUE!</v>
      </c>
      <c r="Q43" s="339" t="e">
        <f t="shared" si="6"/>
        <v>#VALUE!</v>
      </c>
      <c r="R43" s="294">
        <v>0</v>
      </c>
      <c r="S43" s="294">
        <v>56.088000000000001</v>
      </c>
      <c r="T43" s="339">
        <f t="shared" si="7"/>
        <v>112.176</v>
      </c>
      <c r="U43" s="112"/>
      <c r="V43" s="91" t="s">
        <v>311</v>
      </c>
      <c r="W43" s="93">
        <v>2</v>
      </c>
      <c r="X43" s="294">
        <v>56.088000000000001</v>
      </c>
      <c r="Y43" s="338">
        <f t="shared" si="0"/>
        <v>112.176</v>
      </c>
      <c r="Z43" s="18"/>
      <c r="AA43" s="346">
        <v>0</v>
      </c>
      <c r="AB43" s="347">
        <f t="shared" si="1"/>
        <v>0</v>
      </c>
      <c r="AC43" s="348">
        <v>0</v>
      </c>
      <c r="AD43" s="349">
        <f t="shared" si="2"/>
        <v>0</v>
      </c>
      <c r="AE43" s="350">
        <f t="shared" si="3"/>
        <v>0</v>
      </c>
    </row>
    <row r="44" spans="1:32" ht="45.75" x14ac:dyDescent="0.25">
      <c r="A44" s="15"/>
      <c r="B44" s="86" t="s">
        <v>229</v>
      </c>
      <c r="C44" s="89" t="s">
        <v>341</v>
      </c>
      <c r="D44" s="88" t="s">
        <v>25</v>
      </c>
      <c r="E44" s="95" t="s">
        <v>354</v>
      </c>
      <c r="F44" s="360"/>
      <c r="G44" s="360"/>
      <c r="H44" s="90">
        <v>175</v>
      </c>
      <c r="I44" s="360"/>
      <c r="J44" s="96" t="s">
        <v>355</v>
      </c>
      <c r="K44" s="91" t="s">
        <v>311</v>
      </c>
      <c r="L44" s="93">
        <v>2</v>
      </c>
      <c r="M44" s="92">
        <v>9.81</v>
      </c>
      <c r="N44" s="94">
        <v>19.62</v>
      </c>
      <c r="O44" s="337"/>
      <c r="P44" s="338" t="e">
        <v>#VALUE!</v>
      </c>
      <c r="Q44" s="339" t="e">
        <f t="shared" si="6"/>
        <v>#VALUE!</v>
      </c>
      <c r="R44" s="294">
        <v>0</v>
      </c>
      <c r="S44" s="294">
        <v>8.6965649999999997</v>
      </c>
      <c r="T44" s="339">
        <f t="shared" si="7"/>
        <v>17.393129999999999</v>
      </c>
      <c r="U44" s="112"/>
      <c r="V44" s="91" t="s">
        <v>311</v>
      </c>
      <c r="W44" s="93">
        <v>2</v>
      </c>
      <c r="X44" s="294">
        <v>8.6965649999999997</v>
      </c>
      <c r="Y44" s="338">
        <f t="shared" si="0"/>
        <v>17.393129999999999</v>
      </c>
      <c r="Z44" s="18"/>
      <c r="AA44" s="346">
        <v>0</v>
      </c>
      <c r="AB44" s="347">
        <f t="shared" si="1"/>
        <v>0</v>
      </c>
      <c r="AC44" s="348">
        <v>0</v>
      </c>
      <c r="AD44" s="349">
        <f t="shared" si="2"/>
        <v>0</v>
      </c>
      <c r="AE44" s="350">
        <f t="shared" si="3"/>
        <v>0</v>
      </c>
    </row>
    <row r="45" spans="1:32" ht="75.75" x14ac:dyDescent="0.25">
      <c r="A45" s="15"/>
      <c r="B45" s="86" t="s">
        <v>229</v>
      </c>
      <c r="C45" s="89" t="s">
        <v>341</v>
      </c>
      <c r="D45" s="88" t="s">
        <v>25</v>
      </c>
      <c r="E45" s="95" t="s">
        <v>342</v>
      </c>
      <c r="F45" s="360"/>
      <c r="G45" s="360"/>
      <c r="H45" s="90">
        <v>180</v>
      </c>
      <c r="I45" s="360"/>
      <c r="J45" s="96" t="s">
        <v>343</v>
      </c>
      <c r="K45" s="91" t="s">
        <v>311</v>
      </c>
      <c r="L45" s="93">
        <v>1</v>
      </c>
      <c r="M45" s="92">
        <v>62.11</v>
      </c>
      <c r="N45" s="94">
        <v>62.11</v>
      </c>
      <c r="O45" s="337"/>
      <c r="P45" s="338" t="e">
        <v>#VALUE!</v>
      </c>
      <c r="Q45" s="339" t="e">
        <f t="shared" si="6"/>
        <v>#VALUE!</v>
      </c>
      <c r="R45" s="294">
        <v>0</v>
      </c>
      <c r="S45" s="294">
        <v>55.060514999999995</v>
      </c>
      <c r="T45" s="339">
        <f t="shared" si="7"/>
        <v>55.060514999999995</v>
      </c>
      <c r="U45" s="112"/>
      <c r="V45" s="91" t="s">
        <v>311</v>
      </c>
      <c r="W45" s="93">
        <v>1</v>
      </c>
      <c r="X45" s="294">
        <v>55.060514999999995</v>
      </c>
      <c r="Y45" s="338">
        <f t="shared" si="0"/>
        <v>55.060514999999995</v>
      </c>
      <c r="Z45" s="18"/>
      <c r="AA45" s="346">
        <v>0</v>
      </c>
      <c r="AB45" s="347">
        <f t="shared" si="1"/>
        <v>0</v>
      </c>
      <c r="AC45" s="348">
        <v>0</v>
      </c>
      <c r="AD45" s="349">
        <f t="shared" si="2"/>
        <v>0</v>
      </c>
      <c r="AE45" s="350">
        <f t="shared" si="3"/>
        <v>0</v>
      </c>
    </row>
    <row r="46" spans="1:32" ht="90.75" x14ac:dyDescent="0.25">
      <c r="A46" s="21"/>
      <c r="B46" s="86" t="s">
        <v>229</v>
      </c>
      <c r="C46" s="89" t="s">
        <v>341</v>
      </c>
      <c r="D46" s="88" t="s">
        <v>25</v>
      </c>
      <c r="E46" s="95" t="s">
        <v>370</v>
      </c>
      <c r="F46" s="334"/>
      <c r="G46" s="334"/>
      <c r="H46" s="90">
        <v>186</v>
      </c>
      <c r="I46" s="334"/>
      <c r="J46" s="97" t="s">
        <v>371</v>
      </c>
      <c r="K46" s="91" t="s">
        <v>311</v>
      </c>
      <c r="L46" s="93">
        <v>1</v>
      </c>
      <c r="M46" s="92">
        <v>86.88</v>
      </c>
      <c r="N46" s="94">
        <v>86.88</v>
      </c>
      <c r="O46" s="337"/>
      <c r="P46" s="338" t="e">
        <v>#VALUE!</v>
      </c>
      <c r="Q46" s="339" t="e">
        <f t="shared" si="6"/>
        <v>#VALUE!</v>
      </c>
      <c r="R46" s="294">
        <v>0</v>
      </c>
      <c r="S46" s="294">
        <v>69.504000000000005</v>
      </c>
      <c r="T46" s="339">
        <f t="shared" si="7"/>
        <v>69.504000000000005</v>
      </c>
      <c r="U46" s="112"/>
      <c r="V46" s="91" t="s">
        <v>311</v>
      </c>
      <c r="W46" s="93">
        <v>1</v>
      </c>
      <c r="X46" s="294">
        <v>69.504000000000005</v>
      </c>
      <c r="Y46" s="338">
        <f t="shared" si="0"/>
        <v>69.504000000000005</v>
      </c>
      <c r="Z46" s="18"/>
      <c r="AA46" s="346">
        <v>0</v>
      </c>
      <c r="AB46" s="347">
        <f t="shared" si="1"/>
        <v>0</v>
      </c>
      <c r="AC46" s="348">
        <v>0</v>
      </c>
      <c r="AD46" s="349">
        <f t="shared" si="2"/>
        <v>0</v>
      </c>
      <c r="AE46" s="350">
        <f>AB46-AD46</f>
        <v>0</v>
      </c>
    </row>
    <row r="47" spans="1:32" ht="15.75" x14ac:dyDescent="0.25">
      <c r="A47" s="21"/>
      <c r="B47" s="86" t="s">
        <v>229</v>
      </c>
      <c r="C47" s="89" t="s">
        <v>341</v>
      </c>
      <c r="D47" s="88" t="s">
        <v>25</v>
      </c>
      <c r="E47" s="98" t="s">
        <v>424</v>
      </c>
      <c r="F47" s="334"/>
      <c r="G47" s="334"/>
      <c r="H47" s="90">
        <v>190</v>
      </c>
      <c r="I47" s="334"/>
      <c r="J47" s="99" t="s">
        <v>379</v>
      </c>
      <c r="K47" s="91" t="s">
        <v>311</v>
      </c>
      <c r="L47" s="93">
        <v>1</v>
      </c>
      <c r="M47" s="100">
        <v>1500</v>
      </c>
      <c r="N47" s="94">
        <v>1500</v>
      </c>
      <c r="O47" s="337"/>
      <c r="P47" s="338" t="e">
        <v>#VALUE!</v>
      </c>
      <c r="Q47" s="339">
        <f t="shared" si="6"/>
        <v>1500</v>
      </c>
      <c r="R47" s="294" t="s">
        <v>381</v>
      </c>
      <c r="S47" s="294" t="s">
        <v>381</v>
      </c>
      <c r="T47" s="339">
        <f t="shared" si="7"/>
        <v>1500</v>
      </c>
      <c r="U47" s="112"/>
      <c r="V47" s="91" t="s">
        <v>311</v>
      </c>
      <c r="W47" s="93">
        <v>1</v>
      </c>
      <c r="X47" s="294" t="s">
        <v>381</v>
      </c>
      <c r="Y47" s="338">
        <v>1500</v>
      </c>
      <c r="Z47" s="18"/>
      <c r="AA47" s="346">
        <v>0</v>
      </c>
      <c r="AB47" s="347">
        <f t="shared" si="1"/>
        <v>0</v>
      </c>
      <c r="AC47" s="348">
        <v>0</v>
      </c>
      <c r="AD47" s="349">
        <f t="shared" si="2"/>
        <v>0</v>
      </c>
      <c r="AE47" s="350">
        <f t="shared" si="3"/>
        <v>0</v>
      </c>
    </row>
    <row r="48" spans="1:32" ht="26.25" x14ac:dyDescent="0.25">
      <c r="A48" s="21"/>
      <c r="B48" s="86" t="s">
        <v>229</v>
      </c>
      <c r="C48" s="89" t="s">
        <v>341</v>
      </c>
      <c r="D48" s="88" t="s">
        <v>25</v>
      </c>
      <c r="E48" s="101" t="s">
        <v>425</v>
      </c>
      <c r="F48" s="334"/>
      <c r="G48" s="334"/>
      <c r="H48" s="90">
        <v>191</v>
      </c>
      <c r="I48" s="334"/>
      <c r="J48" s="99" t="s">
        <v>379</v>
      </c>
      <c r="K48" s="91" t="s">
        <v>311</v>
      </c>
      <c r="L48" s="93">
        <v>1</v>
      </c>
      <c r="M48" s="100">
        <v>100</v>
      </c>
      <c r="N48" s="94">
        <v>100</v>
      </c>
      <c r="O48" s="337"/>
      <c r="P48" s="338" t="e">
        <v>#VALUE!</v>
      </c>
      <c r="Q48" s="339">
        <f t="shared" si="6"/>
        <v>100</v>
      </c>
      <c r="R48" s="294" t="s">
        <v>381</v>
      </c>
      <c r="S48" s="294" t="s">
        <v>381</v>
      </c>
      <c r="T48" s="339">
        <f t="shared" si="7"/>
        <v>100</v>
      </c>
      <c r="U48" s="112"/>
      <c r="V48" s="91" t="s">
        <v>311</v>
      </c>
      <c r="W48" s="93">
        <v>1</v>
      </c>
      <c r="X48" s="294" t="s">
        <v>381</v>
      </c>
      <c r="Y48" s="338">
        <v>100</v>
      </c>
      <c r="Z48" s="18"/>
      <c r="AA48" s="346">
        <v>0</v>
      </c>
      <c r="AB48" s="347">
        <f t="shared" si="1"/>
        <v>0</v>
      </c>
      <c r="AC48" s="348">
        <v>0</v>
      </c>
      <c r="AD48" s="349">
        <f>Y48*AC48</f>
        <v>0</v>
      </c>
      <c r="AE48" s="350">
        <f t="shared" si="3"/>
        <v>0</v>
      </c>
    </row>
    <row r="49" spans="1:32" ht="15.75" x14ac:dyDescent="0.25">
      <c r="A49" s="21"/>
      <c r="B49" s="86" t="s">
        <v>229</v>
      </c>
      <c r="C49" s="89" t="s">
        <v>341</v>
      </c>
      <c r="D49" s="88" t="s">
        <v>25</v>
      </c>
      <c r="E49" s="101" t="s">
        <v>426</v>
      </c>
      <c r="F49" s="334"/>
      <c r="G49" s="334"/>
      <c r="H49" s="90">
        <v>192</v>
      </c>
      <c r="I49" s="334"/>
      <c r="J49" s="99" t="s">
        <v>379</v>
      </c>
      <c r="K49" s="91" t="s">
        <v>311</v>
      </c>
      <c r="L49" s="93">
        <v>1</v>
      </c>
      <c r="M49" s="100">
        <v>100</v>
      </c>
      <c r="N49" s="94">
        <v>100</v>
      </c>
      <c r="O49" s="337"/>
      <c r="P49" s="338" t="e">
        <v>#VALUE!</v>
      </c>
      <c r="Q49" s="339">
        <f t="shared" si="6"/>
        <v>100</v>
      </c>
      <c r="R49" s="294" t="s">
        <v>381</v>
      </c>
      <c r="S49" s="294" t="s">
        <v>381</v>
      </c>
      <c r="T49" s="339">
        <f t="shared" si="7"/>
        <v>100</v>
      </c>
      <c r="U49" s="112"/>
      <c r="V49" s="91" t="s">
        <v>311</v>
      </c>
      <c r="W49" s="93">
        <v>1</v>
      </c>
      <c r="X49" s="294" t="s">
        <v>381</v>
      </c>
      <c r="Y49" s="338">
        <v>100</v>
      </c>
      <c r="Z49" s="18"/>
      <c r="AA49" s="346">
        <v>0</v>
      </c>
      <c r="AB49" s="347">
        <f t="shared" si="1"/>
        <v>0</v>
      </c>
      <c r="AC49" s="348">
        <v>0</v>
      </c>
      <c r="AD49" s="349">
        <f t="shared" si="2"/>
        <v>0</v>
      </c>
      <c r="AE49" s="350">
        <f t="shared" si="3"/>
        <v>0</v>
      </c>
    </row>
    <row r="50" spans="1:32" ht="15.75" x14ac:dyDescent="0.25">
      <c r="A50" s="21"/>
      <c r="B50" s="86" t="s">
        <v>229</v>
      </c>
      <c r="C50" s="89" t="s">
        <v>341</v>
      </c>
      <c r="D50" s="88" t="s">
        <v>25</v>
      </c>
      <c r="E50" s="101" t="s">
        <v>427</v>
      </c>
      <c r="F50" s="334"/>
      <c r="G50" s="334"/>
      <c r="H50" s="90">
        <v>193</v>
      </c>
      <c r="I50" s="334"/>
      <c r="J50" s="99" t="s">
        <v>379</v>
      </c>
      <c r="K50" s="91" t="s">
        <v>311</v>
      </c>
      <c r="L50" s="93">
        <v>1</v>
      </c>
      <c r="M50" s="100">
        <v>100</v>
      </c>
      <c r="N50" s="94">
        <v>100</v>
      </c>
      <c r="O50" s="337"/>
      <c r="P50" s="338" t="e">
        <v>#VALUE!</v>
      </c>
      <c r="Q50" s="339">
        <f t="shared" si="6"/>
        <v>100</v>
      </c>
      <c r="R50" s="294" t="s">
        <v>381</v>
      </c>
      <c r="S50" s="294" t="s">
        <v>381</v>
      </c>
      <c r="T50" s="339">
        <f t="shared" si="7"/>
        <v>100</v>
      </c>
      <c r="U50" s="112"/>
      <c r="V50" s="91" t="s">
        <v>311</v>
      </c>
      <c r="W50" s="93">
        <v>1</v>
      </c>
      <c r="X50" s="294" t="s">
        <v>381</v>
      </c>
      <c r="Y50" s="338">
        <v>100</v>
      </c>
      <c r="Z50" s="18"/>
      <c r="AA50" s="346">
        <v>0</v>
      </c>
      <c r="AB50" s="347">
        <f t="shared" si="1"/>
        <v>0</v>
      </c>
      <c r="AC50" s="348">
        <v>0</v>
      </c>
      <c r="AD50" s="349">
        <f t="shared" si="2"/>
        <v>0</v>
      </c>
      <c r="AE50" s="350">
        <f t="shared" si="3"/>
        <v>0</v>
      </c>
    </row>
    <row r="51" spans="1:32" ht="15.75" x14ac:dyDescent="0.25">
      <c r="A51" s="21"/>
      <c r="B51" s="86" t="s">
        <v>229</v>
      </c>
      <c r="C51" s="89" t="s">
        <v>341</v>
      </c>
      <c r="D51" s="88" t="s">
        <v>25</v>
      </c>
      <c r="E51" s="101" t="s">
        <v>428</v>
      </c>
      <c r="F51" s="334"/>
      <c r="G51" s="334"/>
      <c r="H51" s="90">
        <v>194</v>
      </c>
      <c r="I51" s="334"/>
      <c r="J51" s="99" t="s">
        <v>379</v>
      </c>
      <c r="K51" s="91" t="s">
        <v>311</v>
      </c>
      <c r="L51" s="93">
        <v>1</v>
      </c>
      <c r="M51" s="100">
        <v>350</v>
      </c>
      <c r="N51" s="94">
        <v>350</v>
      </c>
      <c r="O51" s="337"/>
      <c r="P51" s="338" t="e">
        <v>#VALUE!</v>
      </c>
      <c r="Q51" s="339">
        <f t="shared" si="6"/>
        <v>350</v>
      </c>
      <c r="R51" s="294" t="s">
        <v>381</v>
      </c>
      <c r="S51" s="294" t="s">
        <v>381</v>
      </c>
      <c r="T51" s="339">
        <f t="shared" si="7"/>
        <v>350</v>
      </c>
      <c r="U51" s="112"/>
      <c r="V51" s="91" t="s">
        <v>311</v>
      </c>
      <c r="W51" s="93">
        <v>1</v>
      </c>
      <c r="X51" s="294" t="s">
        <v>381</v>
      </c>
      <c r="Y51" s="338">
        <v>350</v>
      </c>
      <c r="Z51" s="18"/>
      <c r="AA51" s="346">
        <v>0</v>
      </c>
      <c r="AB51" s="347">
        <f t="shared" si="1"/>
        <v>0</v>
      </c>
      <c r="AC51" s="348">
        <v>0</v>
      </c>
      <c r="AD51" s="349">
        <f t="shared" si="2"/>
        <v>0</v>
      </c>
      <c r="AE51" s="350">
        <f t="shared" si="3"/>
        <v>0</v>
      </c>
    </row>
    <row r="52" spans="1:32" x14ac:dyDescent="0.25">
      <c r="A52" s="21"/>
      <c r="B52" s="420" t="s">
        <v>229</v>
      </c>
      <c r="C52" s="400" t="s">
        <v>341</v>
      </c>
      <c r="D52" s="401" t="s">
        <v>25</v>
      </c>
      <c r="E52" s="395" t="s">
        <v>734</v>
      </c>
      <c r="F52" s="334"/>
      <c r="G52" s="334"/>
      <c r="H52" s="90"/>
      <c r="I52" s="334"/>
      <c r="J52" s="99"/>
      <c r="K52" s="91"/>
      <c r="L52" s="93"/>
      <c r="M52" s="100"/>
      <c r="N52" s="94"/>
      <c r="O52" s="337"/>
      <c r="P52" s="338"/>
      <c r="Q52" s="339"/>
      <c r="R52" s="294"/>
      <c r="S52" s="294"/>
      <c r="T52" s="339"/>
      <c r="U52" s="112"/>
      <c r="V52" s="418" t="s">
        <v>311</v>
      </c>
      <c r="W52" s="417">
        <v>1</v>
      </c>
      <c r="X52" s="408">
        <v>500</v>
      </c>
      <c r="Y52" s="338">
        <f t="shared" ref="Y52:Y74" si="8">W52*X52</f>
        <v>500</v>
      </c>
      <c r="Z52" s="18"/>
      <c r="AA52" s="346">
        <v>0</v>
      </c>
      <c r="AB52" s="347">
        <f t="shared" ref="AB52:AB74" si="9">Y52*AA52</f>
        <v>0</v>
      </c>
      <c r="AC52" s="348">
        <v>0</v>
      </c>
      <c r="AD52" s="349">
        <f t="shared" ref="AD52:AD74" si="10">Y52*AC52</f>
        <v>0</v>
      </c>
      <c r="AE52" s="350">
        <f t="shared" si="3"/>
        <v>0</v>
      </c>
    </row>
    <row r="53" spans="1:32" x14ac:dyDescent="0.25">
      <c r="A53" s="21"/>
      <c r="B53" s="420" t="s">
        <v>229</v>
      </c>
      <c r="C53" s="400" t="s">
        <v>341</v>
      </c>
      <c r="D53" s="401" t="s">
        <v>25</v>
      </c>
      <c r="E53" s="395" t="s">
        <v>705</v>
      </c>
      <c r="F53" s="334"/>
      <c r="G53" s="334"/>
      <c r="H53" s="90"/>
      <c r="I53" s="334"/>
      <c r="J53" s="99"/>
      <c r="K53" s="91"/>
      <c r="L53" s="93"/>
      <c r="M53" s="100"/>
      <c r="N53" s="94"/>
      <c r="O53" s="337"/>
      <c r="P53" s="338"/>
      <c r="Q53" s="339"/>
      <c r="R53" s="294"/>
      <c r="S53" s="294"/>
      <c r="T53" s="339"/>
      <c r="U53" s="112"/>
      <c r="V53" s="418" t="s">
        <v>311</v>
      </c>
      <c r="W53" s="417">
        <v>1</v>
      </c>
      <c r="X53" s="408">
        <v>1500</v>
      </c>
      <c r="Y53" s="338">
        <f t="shared" si="8"/>
        <v>1500</v>
      </c>
      <c r="Z53" s="18"/>
      <c r="AA53" s="346">
        <v>0</v>
      </c>
      <c r="AB53" s="347">
        <f t="shared" si="9"/>
        <v>0</v>
      </c>
      <c r="AC53" s="348">
        <v>0</v>
      </c>
      <c r="AD53" s="349">
        <f t="shared" si="10"/>
        <v>0</v>
      </c>
      <c r="AE53" s="350">
        <f t="shared" si="3"/>
        <v>0</v>
      </c>
    </row>
    <row r="54" spans="1:32" x14ac:dyDescent="0.25">
      <c r="A54" s="21"/>
      <c r="B54" s="420" t="s">
        <v>229</v>
      </c>
      <c r="C54" s="400" t="s">
        <v>341</v>
      </c>
      <c r="D54" s="401" t="s">
        <v>25</v>
      </c>
      <c r="E54" s="395" t="s">
        <v>706</v>
      </c>
      <c r="F54" s="334"/>
      <c r="G54" s="334"/>
      <c r="H54" s="90"/>
      <c r="I54" s="334"/>
      <c r="J54" s="99"/>
      <c r="K54" s="91"/>
      <c r="L54" s="93"/>
      <c r="M54" s="100"/>
      <c r="N54" s="94"/>
      <c r="O54" s="337"/>
      <c r="P54" s="338"/>
      <c r="Q54" s="339"/>
      <c r="R54" s="294"/>
      <c r="S54" s="294"/>
      <c r="T54" s="339"/>
      <c r="U54" s="112"/>
      <c r="V54" s="414" t="s">
        <v>311</v>
      </c>
      <c r="W54" s="412">
        <v>1</v>
      </c>
      <c r="X54" s="413">
        <v>500</v>
      </c>
      <c r="Y54" s="338">
        <f t="shared" si="8"/>
        <v>500</v>
      </c>
      <c r="Z54" s="18"/>
      <c r="AA54" s="346">
        <v>0</v>
      </c>
      <c r="AB54" s="347">
        <f t="shared" si="9"/>
        <v>0</v>
      </c>
      <c r="AC54" s="348">
        <v>0</v>
      </c>
      <c r="AD54" s="349">
        <f t="shared" si="10"/>
        <v>0</v>
      </c>
      <c r="AE54" s="350">
        <f t="shared" si="3"/>
        <v>0</v>
      </c>
    </row>
    <row r="55" spans="1:32" x14ac:dyDescent="0.25">
      <c r="A55" s="21"/>
      <c r="B55" s="420" t="s">
        <v>229</v>
      </c>
      <c r="C55" s="400" t="s">
        <v>341</v>
      </c>
      <c r="D55" s="401" t="s">
        <v>25</v>
      </c>
      <c r="E55" s="395" t="s">
        <v>707</v>
      </c>
      <c r="F55" s="334"/>
      <c r="G55" s="334"/>
      <c r="H55" s="90"/>
      <c r="I55" s="334"/>
      <c r="J55" s="99"/>
      <c r="K55" s="91"/>
      <c r="L55" s="93"/>
      <c r="M55" s="100"/>
      <c r="N55" s="94"/>
      <c r="O55" s="337"/>
      <c r="P55" s="338"/>
      <c r="Q55" s="339"/>
      <c r="R55" s="294"/>
      <c r="S55" s="294"/>
      <c r="T55" s="339"/>
      <c r="U55" s="112"/>
      <c r="V55" s="414" t="s">
        <v>57</v>
      </c>
      <c r="W55" s="383">
        <v>2</v>
      </c>
      <c r="X55" s="408">
        <v>1250</v>
      </c>
      <c r="Y55" s="338">
        <f t="shared" si="8"/>
        <v>2500</v>
      </c>
      <c r="Z55" s="18"/>
      <c r="AA55" s="346">
        <v>0</v>
      </c>
      <c r="AB55" s="347">
        <f t="shared" si="9"/>
        <v>0</v>
      </c>
      <c r="AC55" s="348">
        <v>0</v>
      </c>
      <c r="AD55" s="349">
        <f t="shared" si="10"/>
        <v>0</v>
      </c>
      <c r="AE55" s="350">
        <f t="shared" si="3"/>
        <v>0</v>
      </c>
      <c r="AF55" s="668"/>
    </row>
    <row r="56" spans="1:32" x14ac:dyDescent="0.25">
      <c r="A56" s="21"/>
      <c r="B56" s="420" t="s">
        <v>229</v>
      </c>
      <c r="C56" s="400" t="s">
        <v>24</v>
      </c>
      <c r="D56" s="401" t="s">
        <v>25</v>
      </c>
      <c r="E56" s="395" t="s">
        <v>38</v>
      </c>
      <c r="F56" s="334"/>
      <c r="G56" s="334"/>
      <c r="H56" s="90"/>
      <c r="I56" s="334"/>
      <c r="J56" s="99"/>
      <c r="K56" s="91"/>
      <c r="L56" s="93"/>
      <c r="M56" s="100"/>
      <c r="N56" s="94"/>
      <c r="O56" s="337"/>
      <c r="P56" s="338"/>
      <c r="Q56" s="339"/>
      <c r="R56" s="294"/>
      <c r="S56" s="294"/>
      <c r="T56" s="339"/>
      <c r="U56" s="112"/>
      <c r="V56" s="382" t="s">
        <v>311</v>
      </c>
      <c r="W56" s="421">
        <v>1</v>
      </c>
      <c r="X56" s="384">
        <v>1663.7</v>
      </c>
      <c r="Y56" s="338">
        <f t="shared" si="8"/>
        <v>1663.7</v>
      </c>
      <c r="Z56" s="18"/>
      <c r="AA56" s="346">
        <v>1</v>
      </c>
      <c r="AB56" s="347">
        <f t="shared" si="9"/>
        <v>1663.7</v>
      </c>
      <c r="AC56" s="348">
        <v>0</v>
      </c>
      <c r="AD56" s="349">
        <f t="shared" si="10"/>
        <v>0</v>
      </c>
      <c r="AE56" s="350">
        <f t="shared" si="3"/>
        <v>1663.7</v>
      </c>
      <c r="AF56" s="668" t="s">
        <v>838</v>
      </c>
    </row>
    <row r="57" spans="1:32" x14ac:dyDescent="0.25">
      <c r="A57" s="21"/>
      <c r="B57" s="420" t="s">
        <v>229</v>
      </c>
      <c r="C57" s="400" t="s">
        <v>24</v>
      </c>
      <c r="D57" s="401" t="s">
        <v>25</v>
      </c>
      <c r="E57" s="333" t="s">
        <v>43</v>
      </c>
      <c r="F57" s="334"/>
      <c r="G57" s="334"/>
      <c r="H57" s="90"/>
      <c r="I57" s="334"/>
      <c r="J57" s="99"/>
      <c r="K57" s="91"/>
      <c r="L57" s="93"/>
      <c r="M57" s="100"/>
      <c r="N57" s="94"/>
      <c r="O57" s="337"/>
      <c r="P57" s="338"/>
      <c r="Q57" s="339"/>
      <c r="R57" s="294"/>
      <c r="S57" s="294"/>
      <c r="T57" s="339"/>
      <c r="U57" s="112"/>
      <c r="V57" s="382" t="s">
        <v>311</v>
      </c>
      <c r="W57" s="421">
        <v>1</v>
      </c>
      <c r="X57" s="384">
        <v>1069.3399999999999</v>
      </c>
      <c r="Y57" s="338">
        <f t="shared" si="8"/>
        <v>1069.3399999999999</v>
      </c>
      <c r="Z57" s="18"/>
      <c r="AA57" s="346">
        <v>1</v>
      </c>
      <c r="AB57" s="347">
        <f t="shared" si="9"/>
        <v>1069.3399999999999</v>
      </c>
      <c r="AC57" s="348">
        <v>1</v>
      </c>
      <c r="AD57" s="349">
        <f t="shared" si="10"/>
        <v>1069.3399999999999</v>
      </c>
      <c r="AE57" s="350">
        <f t="shared" si="3"/>
        <v>0</v>
      </c>
      <c r="AF57" s="668"/>
    </row>
    <row r="58" spans="1:32" ht="30" x14ac:dyDescent="0.25">
      <c r="A58" s="21"/>
      <c r="B58" s="420"/>
      <c r="C58" s="393" t="s">
        <v>24</v>
      </c>
      <c r="D58" s="394" t="s">
        <v>25</v>
      </c>
      <c r="E58" s="395" t="s">
        <v>744</v>
      </c>
      <c r="F58" s="334"/>
      <c r="G58" s="334"/>
      <c r="H58" s="90"/>
      <c r="I58" s="334"/>
      <c r="J58" s="99"/>
      <c r="K58" s="91"/>
      <c r="L58" s="93"/>
      <c r="M58" s="100"/>
      <c r="N58" s="94"/>
      <c r="O58" s="337"/>
      <c r="P58" s="338"/>
      <c r="Q58" s="339"/>
      <c r="R58" s="294"/>
      <c r="S58" s="294"/>
      <c r="T58" s="339"/>
      <c r="U58" s="112"/>
      <c r="V58" s="382" t="s">
        <v>787</v>
      </c>
      <c r="W58" s="421">
        <v>61</v>
      </c>
      <c r="X58" s="384">
        <v>76.098399999999998</v>
      </c>
      <c r="Y58" s="338">
        <f t="shared" si="8"/>
        <v>4642.0024000000003</v>
      </c>
      <c r="Z58" s="18"/>
      <c r="AA58" s="346">
        <v>1</v>
      </c>
      <c r="AB58" s="347">
        <f t="shared" si="9"/>
        <v>4642.0024000000003</v>
      </c>
      <c r="AC58" s="348">
        <v>0</v>
      </c>
      <c r="AD58" s="349">
        <f t="shared" si="10"/>
        <v>0</v>
      </c>
      <c r="AE58" s="350">
        <f t="shared" si="3"/>
        <v>4642.0024000000003</v>
      </c>
      <c r="AF58" s="668" t="s">
        <v>838</v>
      </c>
    </row>
    <row r="59" spans="1:32" x14ac:dyDescent="0.25">
      <c r="A59" s="21"/>
      <c r="B59" s="420" t="s">
        <v>229</v>
      </c>
      <c r="C59" s="400" t="s">
        <v>24</v>
      </c>
      <c r="D59" s="401" t="s">
        <v>25</v>
      </c>
      <c r="E59" s="395" t="s">
        <v>745</v>
      </c>
      <c r="F59" s="334"/>
      <c r="G59" s="334"/>
      <c r="H59" s="90"/>
      <c r="I59" s="334"/>
      <c r="J59" s="99"/>
      <c r="K59" s="91"/>
      <c r="L59" s="93"/>
      <c r="M59" s="100"/>
      <c r="N59" s="94"/>
      <c r="O59" s="337"/>
      <c r="P59" s="338"/>
      <c r="Q59" s="339"/>
      <c r="R59" s="294"/>
      <c r="S59" s="294"/>
      <c r="T59" s="339"/>
      <c r="U59" s="112"/>
      <c r="V59" s="382" t="s">
        <v>311</v>
      </c>
      <c r="W59" s="421">
        <v>1</v>
      </c>
      <c r="X59" s="384">
        <v>110</v>
      </c>
      <c r="Y59" s="338">
        <f t="shared" si="8"/>
        <v>110</v>
      </c>
      <c r="Z59" s="18"/>
      <c r="AA59" s="346">
        <v>1</v>
      </c>
      <c r="AB59" s="347">
        <f t="shared" si="9"/>
        <v>110</v>
      </c>
      <c r="AC59" s="348">
        <v>0</v>
      </c>
      <c r="AD59" s="349">
        <f t="shared" si="10"/>
        <v>0</v>
      </c>
      <c r="AE59" s="350">
        <f t="shared" si="3"/>
        <v>110</v>
      </c>
      <c r="AF59" s="668" t="s">
        <v>838</v>
      </c>
    </row>
    <row r="60" spans="1:32" ht="120" x14ac:dyDescent="0.25">
      <c r="A60" s="21"/>
      <c r="B60" s="420" t="s">
        <v>229</v>
      </c>
      <c r="C60" s="400" t="s">
        <v>72</v>
      </c>
      <c r="D60" s="401" t="s">
        <v>25</v>
      </c>
      <c r="E60" s="395" t="s">
        <v>692</v>
      </c>
      <c r="F60" s="334"/>
      <c r="G60" s="334"/>
      <c r="H60" s="90"/>
      <c r="I60" s="334"/>
      <c r="J60" s="99"/>
      <c r="K60" s="91"/>
      <c r="L60" s="93"/>
      <c r="M60" s="100"/>
      <c r="N60" s="94"/>
      <c r="O60" s="337"/>
      <c r="P60" s="338"/>
      <c r="Q60" s="339"/>
      <c r="R60" s="294"/>
      <c r="S60" s="294"/>
      <c r="T60" s="339"/>
      <c r="U60" s="112"/>
      <c r="V60" s="382" t="s">
        <v>79</v>
      </c>
      <c r="W60" s="421">
        <v>45</v>
      </c>
      <c r="X60" s="384">
        <v>69.040000000000006</v>
      </c>
      <c r="Y60" s="338">
        <f t="shared" si="8"/>
        <v>3106.8</v>
      </c>
      <c r="Z60" s="18"/>
      <c r="AA60" s="346">
        <v>1</v>
      </c>
      <c r="AB60" s="347">
        <f t="shared" si="9"/>
        <v>3106.8</v>
      </c>
      <c r="AC60" s="348">
        <v>1</v>
      </c>
      <c r="AD60" s="349">
        <f t="shared" si="10"/>
        <v>3106.8</v>
      </c>
      <c r="AE60" s="350">
        <f t="shared" si="3"/>
        <v>0</v>
      </c>
      <c r="AF60" s="668"/>
    </row>
    <row r="61" spans="1:32" ht="30" x14ac:dyDescent="0.25">
      <c r="A61" s="21"/>
      <c r="B61" s="420" t="s">
        <v>229</v>
      </c>
      <c r="C61" s="400" t="s">
        <v>72</v>
      </c>
      <c r="D61" s="401" t="s">
        <v>25</v>
      </c>
      <c r="E61" s="395" t="s">
        <v>693</v>
      </c>
      <c r="F61" s="334"/>
      <c r="G61" s="334"/>
      <c r="H61" s="90"/>
      <c r="I61" s="334"/>
      <c r="J61" s="99"/>
      <c r="K61" s="91"/>
      <c r="L61" s="93"/>
      <c r="M61" s="100"/>
      <c r="N61" s="94"/>
      <c r="O61" s="337"/>
      <c r="P61" s="338"/>
      <c r="Q61" s="339"/>
      <c r="R61" s="294"/>
      <c r="S61" s="294"/>
      <c r="T61" s="339"/>
      <c r="U61" s="112"/>
      <c r="V61" s="382" t="s">
        <v>75</v>
      </c>
      <c r="W61" s="421">
        <v>52</v>
      </c>
      <c r="X61" s="384">
        <v>11.016</v>
      </c>
      <c r="Y61" s="338">
        <f t="shared" si="8"/>
        <v>572.83199999999999</v>
      </c>
      <c r="Z61" s="18"/>
      <c r="AA61" s="346">
        <v>1</v>
      </c>
      <c r="AB61" s="347">
        <f t="shared" si="9"/>
        <v>572.83199999999999</v>
      </c>
      <c r="AC61" s="348">
        <v>1</v>
      </c>
      <c r="AD61" s="349">
        <f t="shared" si="10"/>
        <v>572.83199999999999</v>
      </c>
      <c r="AE61" s="350">
        <f t="shared" si="3"/>
        <v>0</v>
      </c>
    </row>
    <row r="62" spans="1:32" ht="75" x14ac:dyDescent="0.25">
      <c r="A62" s="21"/>
      <c r="B62" s="420" t="s">
        <v>229</v>
      </c>
      <c r="C62" s="400" t="s">
        <v>72</v>
      </c>
      <c r="D62" s="401" t="s">
        <v>25</v>
      </c>
      <c r="E62" s="395" t="s">
        <v>696</v>
      </c>
      <c r="F62" s="334"/>
      <c r="G62" s="334"/>
      <c r="H62" s="90"/>
      <c r="I62" s="334"/>
      <c r="J62" s="99"/>
      <c r="K62" s="91"/>
      <c r="L62" s="93"/>
      <c r="M62" s="100"/>
      <c r="N62" s="94"/>
      <c r="O62" s="337"/>
      <c r="P62" s="338"/>
      <c r="Q62" s="339"/>
      <c r="R62" s="294"/>
      <c r="S62" s="294"/>
      <c r="T62" s="339"/>
      <c r="U62" s="112"/>
      <c r="V62" s="382" t="s">
        <v>139</v>
      </c>
      <c r="W62" s="421">
        <v>1</v>
      </c>
      <c r="X62" s="384">
        <v>130.12800000000001</v>
      </c>
      <c r="Y62" s="338">
        <f t="shared" si="8"/>
        <v>130.12800000000001</v>
      </c>
      <c r="Z62" s="18"/>
      <c r="AA62" s="346">
        <v>1</v>
      </c>
      <c r="AB62" s="347">
        <f t="shared" si="9"/>
        <v>130.12800000000001</v>
      </c>
      <c r="AC62" s="348">
        <v>1</v>
      </c>
      <c r="AD62" s="349">
        <f t="shared" si="10"/>
        <v>130.12800000000001</v>
      </c>
      <c r="AE62" s="350">
        <f t="shared" si="3"/>
        <v>0</v>
      </c>
    </row>
    <row r="63" spans="1:32" ht="45" x14ac:dyDescent="0.25">
      <c r="A63" s="21"/>
      <c r="B63" s="420" t="s">
        <v>229</v>
      </c>
      <c r="C63" s="400" t="s">
        <v>72</v>
      </c>
      <c r="D63" s="401" t="s">
        <v>25</v>
      </c>
      <c r="E63" s="395" t="s">
        <v>728</v>
      </c>
      <c r="F63" s="334"/>
      <c r="G63" s="334"/>
      <c r="H63" s="90"/>
      <c r="I63" s="334"/>
      <c r="J63" s="99"/>
      <c r="K63" s="91"/>
      <c r="L63" s="93"/>
      <c r="M63" s="100"/>
      <c r="N63" s="94"/>
      <c r="O63" s="337"/>
      <c r="P63" s="338"/>
      <c r="Q63" s="339"/>
      <c r="R63" s="294"/>
      <c r="S63" s="294"/>
      <c r="T63" s="339"/>
      <c r="U63" s="112"/>
      <c r="V63" s="382" t="s">
        <v>104</v>
      </c>
      <c r="W63" s="421">
        <v>9</v>
      </c>
      <c r="X63" s="384">
        <v>110.70400000000001</v>
      </c>
      <c r="Y63" s="338">
        <f t="shared" si="8"/>
        <v>996.33600000000001</v>
      </c>
      <c r="Z63" s="18"/>
      <c r="AA63" s="346">
        <v>1</v>
      </c>
      <c r="AB63" s="347">
        <f t="shared" si="9"/>
        <v>996.33600000000001</v>
      </c>
      <c r="AC63" s="348">
        <v>0</v>
      </c>
      <c r="AD63" s="349">
        <f t="shared" si="10"/>
        <v>0</v>
      </c>
      <c r="AE63" s="350">
        <f t="shared" si="3"/>
        <v>996.33600000000001</v>
      </c>
      <c r="AF63" s="668" t="s">
        <v>827</v>
      </c>
    </row>
    <row r="64" spans="1:32" x14ac:dyDescent="0.25">
      <c r="A64" s="21"/>
      <c r="B64" s="420" t="s">
        <v>229</v>
      </c>
      <c r="C64" s="400" t="s">
        <v>72</v>
      </c>
      <c r="D64" s="401" t="s">
        <v>25</v>
      </c>
      <c r="E64" s="395" t="s">
        <v>740</v>
      </c>
      <c r="F64" s="334"/>
      <c r="G64" s="334"/>
      <c r="H64" s="90"/>
      <c r="I64" s="334"/>
      <c r="J64" s="99"/>
      <c r="K64" s="91"/>
      <c r="L64" s="93"/>
      <c r="M64" s="100"/>
      <c r="N64" s="94"/>
      <c r="O64" s="337"/>
      <c r="P64" s="338"/>
      <c r="Q64" s="339"/>
      <c r="R64" s="294"/>
      <c r="S64" s="294"/>
      <c r="T64" s="339"/>
      <c r="U64" s="112"/>
      <c r="V64" s="382" t="s">
        <v>104</v>
      </c>
      <c r="W64" s="421">
        <v>9</v>
      </c>
      <c r="X64" s="384">
        <v>69.191999999999993</v>
      </c>
      <c r="Y64" s="338">
        <f t="shared" si="8"/>
        <v>622.72799999999995</v>
      </c>
      <c r="Z64" s="18"/>
      <c r="AA64" s="346">
        <v>1</v>
      </c>
      <c r="AB64" s="347">
        <f t="shared" si="9"/>
        <v>622.72799999999995</v>
      </c>
      <c r="AC64" s="348">
        <v>0</v>
      </c>
      <c r="AD64" s="349">
        <f t="shared" si="10"/>
        <v>0</v>
      </c>
      <c r="AE64" s="350">
        <f t="shared" si="3"/>
        <v>622.72799999999995</v>
      </c>
      <c r="AF64" s="668" t="s">
        <v>838</v>
      </c>
    </row>
    <row r="65" spans="1:32" ht="30" x14ac:dyDescent="0.25">
      <c r="A65" s="21"/>
      <c r="B65" s="420" t="s">
        <v>229</v>
      </c>
      <c r="C65" s="400" t="s">
        <v>72</v>
      </c>
      <c r="D65" s="401" t="s">
        <v>25</v>
      </c>
      <c r="E65" s="395" t="s">
        <v>730</v>
      </c>
      <c r="F65" s="334"/>
      <c r="G65" s="334"/>
      <c r="H65" s="90"/>
      <c r="I65" s="334"/>
      <c r="J65" s="99"/>
      <c r="K65" s="91"/>
      <c r="L65" s="93"/>
      <c r="M65" s="100"/>
      <c r="N65" s="94"/>
      <c r="O65" s="337"/>
      <c r="P65" s="338"/>
      <c r="Q65" s="339"/>
      <c r="R65" s="294"/>
      <c r="S65" s="294"/>
      <c r="T65" s="339"/>
      <c r="U65" s="112"/>
      <c r="V65" s="382" t="s">
        <v>104</v>
      </c>
      <c r="W65" s="421">
        <v>12</v>
      </c>
      <c r="X65" s="384">
        <v>165</v>
      </c>
      <c r="Y65" s="338">
        <f t="shared" si="8"/>
        <v>1980</v>
      </c>
      <c r="Z65" s="18"/>
      <c r="AA65" s="346">
        <v>1</v>
      </c>
      <c r="AB65" s="347">
        <f t="shared" si="9"/>
        <v>1980</v>
      </c>
      <c r="AC65" s="348">
        <v>0</v>
      </c>
      <c r="AD65" s="349">
        <f t="shared" si="10"/>
        <v>0</v>
      </c>
      <c r="AE65" s="350">
        <f t="shared" si="3"/>
        <v>1980</v>
      </c>
      <c r="AF65" s="668" t="s">
        <v>827</v>
      </c>
    </row>
    <row r="66" spans="1:32" ht="45" x14ac:dyDescent="0.25">
      <c r="A66" s="21"/>
      <c r="B66" s="420" t="s">
        <v>229</v>
      </c>
      <c r="C66" s="400" t="s">
        <v>72</v>
      </c>
      <c r="D66" s="401" t="s">
        <v>25</v>
      </c>
      <c r="E66" s="395" t="s">
        <v>731</v>
      </c>
      <c r="F66" s="334"/>
      <c r="G66" s="334"/>
      <c r="H66" s="90"/>
      <c r="I66" s="334"/>
      <c r="J66" s="99"/>
      <c r="K66" s="91"/>
      <c r="L66" s="93"/>
      <c r="M66" s="100"/>
      <c r="N66" s="94"/>
      <c r="O66" s="337"/>
      <c r="P66" s="338"/>
      <c r="Q66" s="339"/>
      <c r="R66" s="294"/>
      <c r="S66" s="294"/>
      <c r="T66" s="339"/>
      <c r="U66" s="112"/>
      <c r="V66" s="382" t="s">
        <v>104</v>
      </c>
      <c r="W66" s="421">
        <v>18</v>
      </c>
      <c r="X66" s="384">
        <v>46.472000000000008</v>
      </c>
      <c r="Y66" s="338">
        <f t="shared" si="8"/>
        <v>836.49600000000009</v>
      </c>
      <c r="Z66" s="18"/>
      <c r="AA66" s="346">
        <v>1</v>
      </c>
      <c r="AB66" s="347">
        <f t="shared" si="9"/>
        <v>836.49600000000009</v>
      </c>
      <c r="AC66" s="348">
        <v>0</v>
      </c>
      <c r="AD66" s="349">
        <f t="shared" si="10"/>
        <v>0</v>
      </c>
      <c r="AE66" s="350">
        <f t="shared" si="3"/>
        <v>836.49600000000009</v>
      </c>
      <c r="AF66" s="668" t="s">
        <v>845</v>
      </c>
    </row>
    <row r="67" spans="1:32" ht="45" x14ac:dyDescent="0.25">
      <c r="A67" s="21"/>
      <c r="B67" s="420" t="s">
        <v>229</v>
      </c>
      <c r="C67" s="400" t="s">
        <v>72</v>
      </c>
      <c r="D67" s="401" t="s">
        <v>25</v>
      </c>
      <c r="E67" s="395" t="s">
        <v>741</v>
      </c>
      <c r="F67" s="334"/>
      <c r="G67" s="334"/>
      <c r="H67" s="90"/>
      <c r="I67" s="334"/>
      <c r="J67" s="99"/>
      <c r="K67" s="91"/>
      <c r="L67" s="93"/>
      <c r="M67" s="100"/>
      <c r="N67" s="94"/>
      <c r="O67" s="337"/>
      <c r="P67" s="338"/>
      <c r="Q67" s="339"/>
      <c r="R67" s="294"/>
      <c r="S67" s="294"/>
      <c r="T67" s="339"/>
      <c r="U67" s="112"/>
      <c r="V67" s="382" t="s">
        <v>79</v>
      </c>
      <c r="W67" s="421">
        <v>1</v>
      </c>
      <c r="X67" s="384">
        <v>108.512</v>
      </c>
      <c r="Y67" s="338">
        <f t="shared" si="8"/>
        <v>108.512</v>
      </c>
      <c r="Z67" s="18"/>
      <c r="AA67" s="346">
        <v>1</v>
      </c>
      <c r="AB67" s="347">
        <f t="shared" si="9"/>
        <v>108.512</v>
      </c>
      <c r="AC67" s="348">
        <v>1</v>
      </c>
      <c r="AD67" s="349">
        <f t="shared" si="10"/>
        <v>108.512</v>
      </c>
      <c r="AE67" s="350">
        <f t="shared" si="3"/>
        <v>0</v>
      </c>
      <c r="AF67" s="668"/>
    </row>
    <row r="68" spans="1:32" ht="45" x14ac:dyDescent="0.25">
      <c r="A68" s="21"/>
      <c r="B68" s="420" t="s">
        <v>229</v>
      </c>
      <c r="C68" s="400" t="s">
        <v>72</v>
      </c>
      <c r="D68" s="401" t="s">
        <v>25</v>
      </c>
      <c r="E68" s="395" t="s">
        <v>698</v>
      </c>
      <c r="F68" s="334"/>
      <c r="G68" s="334"/>
      <c r="H68" s="90"/>
      <c r="I68" s="334"/>
      <c r="J68" s="99"/>
      <c r="K68" s="91"/>
      <c r="L68" s="93"/>
      <c r="M68" s="100"/>
      <c r="N68" s="94"/>
      <c r="O68" s="337"/>
      <c r="P68" s="338"/>
      <c r="Q68" s="339"/>
      <c r="R68" s="294"/>
      <c r="S68" s="294"/>
      <c r="T68" s="339"/>
      <c r="U68" s="112"/>
      <c r="V68" s="382" t="s">
        <v>104</v>
      </c>
      <c r="W68" s="421">
        <v>1</v>
      </c>
      <c r="X68" s="384">
        <v>55.655999999999999</v>
      </c>
      <c r="Y68" s="338">
        <f t="shared" si="8"/>
        <v>55.655999999999999</v>
      </c>
      <c r="Z68" s="18"/>
      <c r="AA68" s="346">
        <v>1</v>
      </c>
      <c r="AB68" s="347">
        <f t="shared" si="9"/>
        <v>55.655999999999999</v>
      </c>
      <c r="AC68" s="348">
        <v>0</v>
      </c>
      <c r="AD68" s="349">
        <f t="shared" si="10"/>
        <v>0</v>
      </c>
      <c r="AE68" s="350">
        <f t="shared" si="3"/>
        <v>55.655999999999999</v>
      </c>
      <c r="AF68" s="695" t="s">
        <v>827</v>
      </c>
    </row>
    <row r="69" spans="1:32" ht="30" x14ac:dyDescent="0.25">
      <c r="A69" s="21"/>
      <c r="B69" s="420" t="s">
        <v>229</v>
      </c>
      <c r="C69" s="400" t="s">
        <v>72</v>
      </c>
      <c r="D69" s="401" t="s">
        <v>25</v>
      </c>
      <c r="E69" s="395" t="s">
        <v>718</v>
      </c>
      <c r="F69" s="334"/>
      <c r="G69" s="334"/>
      <c r="H69" s="90"/>
      <c r="I69" s="334"/>
      <c r="J69" s="99"/>
      <c r="K69" s="91"/>
      <c r="L69" s="93"/>
      <c r="M69" s="100"/>
      <c r="N69" s="94"/>
      <c r="O69" s="337"/>
      <c r="P69" s="338"/>
      <c r="Q69" s="339"/>
      <c r="R69" s="294"/>
      <c r="S69" s="294"/>
      <c r="T69" s="339"/>
      <c r="U69" s="112"/>
      <c r="V69" s="382" t="s">
        <v>79</v>
      </c>
      <c r="W69" s="421">
        <v>8</v>
      </c>
      <c r="X69" s="384">
        <v>10</v>
      </c>
      <c r="Y69" s="338">
        <f t="shared" si="8"/>
        <v>80</v>
      </c>
      <c r="Z69" s="18"/>
      <c r="AA69" s="346">
        <v>1</v>
      </c>
      <c r="AB69" s="347">
        <f t="shared" si="9"/>
        <v>80</v>
      </c>
      <c r="AC69" s="348">
        <v>1</v>
      </c>
      <c r="AD69" s="349">
        <f t="shared" si="10"/>
        <v>80</v>
      </c>
      <c r="AE69" s="350">
        <f t="shared" si="3"/>
        <v>0</v>
      </c>
    </row>
    <row r="70" spans="1:32" ht="45" x14ac:dyDescent="0.25">
      <c r="A70" s="21"/>
      <c r="B70" s="420" t="s">
        <v>229</v>
      </c>
      <c r="C70" s="400" t="s">
        <v>72</v>
      </c>
      <c r="D70" s="401" t="s">
        <v>25</v>
      </c>
      <c r="E70" s="395" t="s">
        <v>719</v>
      </c>
      <c r="F70" s="334"/>
      <c r="G70" s="334"/>
      <c r="H70" s="90"/>
      <c r="I70" s="334"/>
      <c r="J70" s="99"/>
      <c r="K70" s="91"/>
      <c r="L70" s="93"/>
      <c r="M70" s="100"/>
      <c r="N70" s="94"/>
      <c r="O70" s="337"/>
      <c r="P70" s="338"/>
      <c r="Q70" s="339"/>
      <c r="R70" s="294"/>
      <c r="S70" s="294"/>
      <c r="T70" s="339"/>
      <c r="U70" s="112"/>
      <c r="V70" s="382" t="s">
        <v>79</v>
      </c>
      <c r="W70" s="421">
        <v>8</v>
      </c>
      <c r="X70" s="384">
        <v>23.040000000000003</v>
      </c>
      <c r="Y70" s="338">
        <f t="shared" si="8"/>
        <v>184.32000000000002</v>
      </c>
      <c r="Z70" s="18"/>
      <c r="AA70" s="346">
        <v>1</v>
      </c>
      <c r="AB70" s="347">
        <f t="shared" si="9"/>
        <v>184.32000000000002</v>
      </c>
      <c r="AC70" s="348">
        <v>1</v>
      </c>
      <c r="AD70" s="349">
        <f t="shared" si="10"/>
        <v>184.32000000000002</v>
      </c>
      <c r="AE70" s="350">
        <f t="shared" si="3"/>
        <v>0</v>
      </c>
    </row>
    <row r="71" spans="1:32" ht="45" x14ac:dyDescent="0.25">
      <c r="A71" s="21"/>
      <c r="B71" s="420" t="s">
        <v>229</v>
      </c>
      <c r="C71" s="400" t="s">
        <v>72</v>
      </c>
      <c r="D71" s="401" t="s">
        <v>25</v>
      </c>
      <c r="E71" s="395" t="s">
        <v>720</v>
      </c>
      <c r="F71" s="334"/>
      <c r="G71" s="334"/>
      <c r="H71" s="90"/>
      <c r="I71" s="334"/>
      <c r="J71" s="99"/>
      <c r="K71" s="91"/>
      <c r="L71" s="93"/>
      <c r="M71" s="100"/>
      <c r="N71" s="94"/>
      <c r="O71" s="337"/>
      <c r="P71" s="338"/>
      <c r="Q71" s="339"/>
      <c r="R71" s="294"/>
      <c r="S71" s="294"/>
      <c r="T71" s="339"/>
      <c r="U71" s="112"/>
      <c r="V71" s="382" t="s">
        <v>104</v>
      </c>
      <c r="W71" s="421">
        <v>16</v>
      </c>
      <c r="X71" s="384">
        <v>8.7360000000000007</v>
      </c>
      <c r="Y71" s="338">
        <f t="shared" si="8"/>
        <v>139.77600000000001</v>
      </c>
      <c r="Z71" s="18"/>
      <c r="AA71" s="346">
        <v>1</v>
      </c>
      <c r="AB71" s="347">
        <f t="shared" si="9"/>
        <v>139.77600000000001</v>
      </c>
      <c r="AC71" s="348">
        <v>1</v>
      </c>
      <c r="AD71" s="349">
        <f t="shared" si="10"/>
        <v>139.77600000000001</v>
      </c>
      <c r="AE71" s="350">
        <f t="shared" si="3"/>
        <v>0</v>
      </c>
    </row>
    <row r="72" spans="1:32" ht="45" x14ac:dyDescent="0.25">
      <c r="A72" s="21"/>
      <c r="B72" s="420" t="s">
        <v>229</v>
      </c>
      <c r="C72" s="400" t="s">
        <v>72</v>
      </c>
      <c r="D72" s="401" t="s">
        <v>25</v>
      </c>
      <c r="E72" s="395" t="s">
        <v>728</v>
      </c>
      <c r="F72" s="334"/>
      <c r="G72" s="334"/>
      <c r="H72" s="90"/>
      <c r="I72" s="334"/>
      <c r="J72" s="99"/>
      <c r="K72" s="91"/>
      <c r="L72" s="93"/>
      <c r="M72" s="100"/>
      <c r="N72" s="94"/>
      <c r="O72" s="337"/>
      <c r="P72" s="338"/>
      <c r="Q72" s="339"/>
      <c r="R72" s="294"/>
      <c r="S72" s="294"/>
      <c r="T72" s="339"/>
      <c r="U72" s="112"/>
      <c r="V72" s="382" t="s">
        <v>104</v>
      </c>
      <c r="W72" s="421">
        <v>6</v>
      </c>
      <c r="X72" s="384">
        <v>110.70400000000001</v>
      </c>
      <c r="Y72" s="338">
        <f t="shared" si="8"/>
        <v>664.22400000000005</v>
      </c>
      <c r="Z72" s="18"/>
      <c r="AA72" s="346">
        <v>1</v>
      </c>
      <c r="AB72" s="347">
        <f t="shared" si="9"/>
        <v>664.22400000000005</v>
      </c>
      <c r="AC72" s="348">
        <v>0</v>
      </c>
      <c r="AD72" s="349">
        <f t="shared" si="10"/>
        <v>0</v>
      </c>
      <c r="AE72" s="350">
        <f t="shared" si="3"/>
        <v>664.22400000000005</v>
      </c>
      <c r="AF72" s="672" t="s">
        <v>827</v>
      </c>
    </row>
    <row r="73" spans="1:32" ht="30" x14ac:dyDescent="0.25">
      <c r="A73" s="21"/>
      <c r="B73" s="420" t="s">
        <v>229</v>
      </c>
      <c r="C73" s="393" t="s">
        <v>164</v>
      </c>
      <c r="D73" s="401" t="s">
        <v>25</v>
      </c>
      <c r="E73" s="395" t="s">
        <v>700</v>
      </c>
      <c r="F73" s="334"/>
      <c r="G73" s="334"/>
      <c r="H73" s="90"/>
      <c r="I73" s="334"/>
      <c r="J73" s="99"/>
      <c r="K73" s="91"/>
      <c r="L73" s="93"/>
      <c r="M73" s="100"/>
      <c r="N73" s="94"/>
      <c r="O73" s="337"/>
      <c r="P73" s="338"/>
      <c r="Q73" s="339"/>
      <c r="R73" s="294"/>
      <c r="S73" s="294"/>
      <c r="T73" s="339"/>
      <c r="U73" s="112"/>
      <c r="V73" s="382" t="s">
        <v>703</v>
      </c>
      <c r="W73" s="383">
        <v>11</v>
      </c>
      <c r="X73" s="396">
        <v>143.43</v>
      </c>
      <c r="Y73" s="338">
        <f t="shared" si="8"/>
        <v>1577.73</v>
      </c>
      <c r="Z73" s="18"/>
      <c r="AA73" s="346">
        <v>1</v>
      </c>
      <c r="AB73" s="347">
        <f t="shared" si="9"/>
        <v>1577.73</v>
      </c>
      <c r="AC73" s="348">
        <v>1</v>
      </c>
      <c r="AD73" s="349">
        <f t="shared" si="10"/>
        <v>1577.73</v>
      </c>
      <c r="AE73" s="350">
        <f t="shared" si="3"/>
        <v>0</v>
      </c>
    </row>
    <row r="74" spans="1:32" ht="60" x14ac:dyDescent="0.25">
      <c r="A74" s="21"/>
      <c r="B74" s="420" t="s">
        <v>229</v>
      </c>
      <c r="C74" s="393" t="s">
        <v>164</v>
      </c>
      <c r="D74" s="401" t="s">
        <v>25</v>
      </c>
      <c r="E74" s="395" t="s">
        <v>187</v>
      </c>
      <c r="F74" s="334"/>
      <c r="G74" s="334"/>
      <c r="H74" s="90"/>
      <c r="I74" s="334"/>
      <c r="J74" s="99"/>
      <c r="K74" s="91"/>
      <c r="L74" s="93"/>
      <c r="M74" s="100"/>
      <c r="N74" s="94"/>
      <c r="O74" s="337"/>
      <c r="P74" s="338"/>
      <c r="Q74" s="339"/>
      <c r="R74" s="294"/>
      <c r="S74" s="294"/>
      <c r="T74" s="339"/>
      <c r="U74" s="112"/>
      <c r="V74" s="382" t="s">
        <v>682</v>
      </c>
      <c r="W74" s="383">
        <v>11</v>
      </c>
      <c r="X74" s="396">
        <v>6.41</v>
      </c>
      <c r="Y74" s="338">
        <f t="shared" si="8"/>
        <v>70.510000000000005</v>
      </c>
      <c r="Z74" s="18"/>
      <c r="AA74" s="346">
        <v>1</v>
      </c>
      <c r="AB74" s="347">
        <f t="shared" si="9"/>
        <v>70.510000000000005</v>
      </c>
      <c r="AC74" s="348">
        <v>1</v>
      </c>
      <c r="AD74" s="349">
        <f t="shared" si="10"/>
        <v>70.510000000000005</v>
      </c>
      <c r="AE74" s="350">
        <f t="shared" si="3"/>
        <v>0</v>
      </c>
    </row>
    <row r="75" spans="1:32" ht="15.75" x14ac:dyDescent="0.25">
      <c r="A75" s="21"/>
      <c r="B75" s="86"/>
      <c r="C75" s="89"/>
      <c r="D75" s="88"/>
      <c r="E75" s="101"/>
      <c r="F75" s="334"/>
      <c r="G75" s="334"/>
      <c r="H75" s="90"/>
      <c r="I75" s="334"/>
      <c r="J75" s="99"/>
      <c r="K75" s="91"/>
      <c r="L75" s="93"/>
      <c r="M75" s="100"/>
      <c r="N75" s="94"/>
      <c r="O75" s="337"/>
      <c r="P75" s="338"/>
      <c r="Q75" s="339"/>
      <c r="R75" s="294"/>
      <c r="S75" s="294"/>
      <c r="T75" s="339"/>
      <c r="U75" s="112"/>
      <c r="V75" s="91"/>
      <c r="W75" s="93"/>
      <c r="X75" s="294"/>
      <c r="Y75" s="338"/>
      <c r="Z75" s="18"/>
      <c r="AA75" s="346"/>
      <c r="AB75" s="347"/>
      <c r="AC75" s="348"/>
      <c r="AD75" s="349"/>
      <c r="AE75" s="350"/>
    </row>
    <row r="76" spans="1:32" ht="15.75" thickBot="1" x14ac:dyDescent="0.3">
      <c r="A76" s="21"/>
      <c r="B76" s="22"/>
      <c r="C76" s="23"/>
      <c r="D76" s="24"/>
      <c r="E76" s="25"/>
      <c r="F76" s="21"/>
      <c r="G76" s="21"/>
      <c r="H76" s="26"/>
      <c r="I76" s="21"/>
      <c r="J76" s="27"/>
      <c r="K76" s="21"/>
      <c r="L76" s="28"/>
      <c r="M76" s="27"/>
      <c r="N76" s="17"/>
      <c r="O76" s="18"/>
      <c r="P76" s="16"/>
      <c r="Q76" s="37"/>
      <c r="R76" s="37"/>
      <c r="S76" s="37"/>
      <c r="T76" s="37"/>
      <c r="Y76" t="s">
        <v>429</v>
      </c>
    </row>
    <row r="77" spans="1:32" ht="15.75" thickBot="1" x14ac:dyDescent="0.3">
      <c r="S77" s="68" t="s">
        <v>5</v>
      </c>
      <c r="T77" s="69">
        <f>SUM(T11:T75)</f>
        <v>8106.5147470000011</v>
      </c>
      <c r="U77" s="65"/>
      <c r="V77" s="21"/>
      <c r="W77" s="28"/>
      <c r="X77" s="68" t="s">
        <v>5</v>
      </c>
      <c r="Y77" s="69">
        <f>SUM(Y11:Y75)</f>
        <v>35617.050765640008</v>
      </c>
      <c r="Z77" s="18"/>
      <c r="AA77" s="76"/>
      <c r="AB77" s="116">
        <f>SUM(AB11:AB75)</f>
        <v>26851.792188639993</v>
      </c>
      <c r="AC77" s="76"/>
      <c r="AD77" s="117">
        <f>SUM(AD11:AD75)</f>
        <v>12683.154914370007</v>
      </c>
      <c r="AE77" s="129">
        <f>SUM(AE11:AE75)</f>
        <v>14168.637274269993</v>
      </c>
    </row>
    <row r="79" spans="1:32" x14ac:dyDescent="0.25">
      <c r="C79" t="s">
        <v>372</v>
      </c>
      <c r="T79" s="314">
        <f>SUMIF($C$10:$C$75,$C79,T$10:T$75)</f>
        <v>399.99552</v>
      </c>
      <c r="U79" s="65"/>
      <c r="Y79" s="314">
        <f>SUMIF($C$10:$C$75,$C79,Y$10:Y$75)</f>
        <v>399.99552</v>
      </c>
      <c r="AA79" s="317">
        <f>AB79/Y79</f>
        <v>1</v>
      </c>
      <c r="AB79" s="314">
        <f>SUMIF($C$10:$C$75,$C79,AB$10:AB$75)</f>
        <v>399.99552</v>
      </c>
      <c r="AC79" s="317">
        <f>AD79/Y79</f>
        <v>1</v>
      </c>
      <c r="AD79" s="314">
        <f>SUMIF($C$10:$C$75,$C79,AD$10:AD$75)</f>
        <v>399.99552</v>
      </c>
      <c r="AE79" s="314">
        <f>SUMIF($C$10:$C$75,$C79,AE$10:AE$75)</f>
        <v>0</v>
      </c>
    </row>
    <row r="80" spans="1:32" x14ac:dyDescent="0.25">
      <c r="C80" t="s">
        <v>308</v>
      </c>
      <c r="D80" s="162"/>
      <c r="T80" s="314">
        <f t="shared" ref="T80:T87" si="11">SUMIF($C$10:$C$75,$C80,T$10:T$75)</f>
        <v>222.29999999999998</v>
      </c>
      <c r="U80" s="65"/>
      <c r="Y80" s="314">
        <f t="shared" ref="Y80:Y87" si="12">SUMIF($C$10:$C$75,$C80,Y$10:Y$75)</f>
        <v>222.29999999999998</v>
      </c>
      <c r="AA80" s="317">
        <f t="shared" ref="AA80:AA87" si="13">AB80/Y80</f>
        <v>1</v>
      </c>
      <c r="AB80" s="314">
        <f t="shared" ref="AB80:AB87" si="14">SUMIF($C$10:$C$75,$C80,AB$10:AB$75)</f>
        <v>222.29999999999998</v>
      </c>
      <c r="AC80" s="317">
        <f t="shared" ref="AC80:AC87" si="15">AD80/Y80</f>
        <v>1</v>
      </c>
      <c r="AD80" s="314">
        <f t="shared" ref="AD80:AE87" si="16">SUMIF($C$10:$C$75,$C80,AD$10:AD$75)</f>
        <v>222.29999999999998</v>
      </c>
      <c r="AE80" s="314">
        <f t="shared" si="16"/>
        <v>0</v>
      </c>
    </row>
    <row r="81" spans="3:31" x14ac:dyDescent="0.25">
      <c r="C81" t="s">
        <v>285</v>
      </c>
      <c r="D81" s="162"/>
      <c r="T81" s="314">
        <f t="shared" si="11"/>
        <v>476.97571199999999</v>
      </c>
      <c r="U81" s="65"/>
      <c r="Y81" s="314">
        <f t="shared" si="12"/>
        <v>476.97571199999999</v>
      </c>
      <c r="AA81" s="317">
        <f t="shared" si="13"/>
        <v>0</v>
      </c>
      <c r="AB81" s="314">
        <f t="shared" si="14"/>
        <v>0</v>
      </c>
      <c r="AC81" s="317">
        <f t="shared" si="15"/>
        <v>0</v>
      </c>
      <c r="AD81" s="314">
        <f t="shared" si="16"/>
        <v>0</v>
      </c>
      <c r="AE81" s="314">
        <f t="shared" si="16"/>
        <v>0</v>
      </c>
    </row>
    <row r="82" spans="3:31" x14ac:dyDescent="0.25">
      <c r="C82" t="s">
        <v>189</v>
      </c>
      <c r="D82" s="162"/>
      <c r="T82" s="314">
        <f t="shared" si="11"/>
        <v>641.29050000000007</v>
      </c>
      <c r="U82" s="65"/>
      <c r="Y82" s="314">
        <f t="shared" si="12"/>
        <v>641.29050000000007</v>
      </c>
      <c r="AA82" s="317">
        <f t="shared" si="13"/>
        <v>1</v>
      </c>
      <c r="AB82" s="314">
        <f t="shared" si="14"/>
        <v>641.29050000000007</v>
      </c>
      <c r="AC82" s="317">
        <f t="shared" si="15"/>
        <v>1</v>
      </c>
      <c r="AD82" s="314">
        <f t="shared" si="16"/>
        <v>641.29050000000007</v>
      </c>
      <c r="AE82" s="314">
        <f t="shared" si="16"/>
        <v>0</v>
      </c>
    </row>
    <row r="83" spans="3:31" x14ac:dyDescent="0.25">
      <c r="C83" t="s">
        <v>72</v>
      </c>
      <c r="D83" s="162"/>
      <c r="T83" s="314">
        <f t="shared" si="11"/>
        <v>0</v>
      </c>
      <c r="U83" s="65"/>
      <c r="Y83" s="314">
        <f t="shared" si="12"/>
        <v>9477.8080000000009</v>
      </c>
      <c r="AA83" s="317">
        <f t="shared" si="13"/>
        <v>1</v>
      </c>
      <c r="AB83" s="314">
        <f t="shared" si="14"/>
        <v>9477.8080000000009</v>
      </c>
      <c r="AC83" s="317">
        <f t="shared" si="15"/>
        <v>0.45605144143033916</v>
      </c>
      <c r="AD83" s="314">
        <f t="shared" si="16"/>
        <v>4322.3680000000004</v>
      </c>
      <c r="AE83" s="314">
        <f t="shared" si="16"/>
        <v>5155.4399999999996</v>
      </c>
    </row>
    <row r="84" spans="3:31" x14ac:dyDescent="0.25">
      <c r="C84" t="s">
        <v>164</v>
      </c>
      <c r="D84" s="162"/>
      <c r="T84" s="314">
        <f t="shared" si="11"/>
        <v>183.59414999999998</v>
      </c>
      <c r="U84" s="65"/>
      <c r="Y84" s="314">
        <f t="shared" si="12"/>
        <v>1989.675475</v>
      </c>
      <c r="AA84" s="317">
        <f t="shared" si="13"/>
        <v>1</v>
      </c>
      <c r="AB84" s="314">
        <f t="shared" si="14"/>
        <v>1989.675475</v>
      </c>
      <c r="AC84" s="317">
        <f t="shared" si="15"/>
        <v>1</v>
      </c>
      <c r="AD84" s="314">
        <f t="shared" si="16"/>
        <v>1989.675475</v>
      </c>
      <c r="AE84" s="314">
        <f t="shared" si="16"/>
        <v>0</v>
      </c>
    </row>
    <row r="85" spans="3:31" x14ac:dyDescent="0.25">
      <c r="C85" t="s">
        <v>24</v>
      </c>
      <c r="D85" s="162"/>
      <c r="T85" s="314">
        <f t="shared" si="11"/>
        <v>2894.076</v>
      </c>
      <c r="U85" s="65"/>
      <c r="Y85" s="314">
        <f t="shared" si="12"/>
        <v>14120.72269364</v>
      </c>
      <c r="AA85" s="317">
        <f t="shared" si="13"/>
        <v>1</v>
      </c>
      <c r="AB85" s="314">
        <f t="shared" si="14"/>
        <v>14120.72269364</v>
      </c>
      <c r="AC85" s="317">
        <f t="shared" si="15"/>
        <v>0.36170425056717859</v>
      </c>
      <c r="AD85" s="314">
        <f t="shared" si="16"/>
        <v>5107.5254193700075</v>
      </c>
      <c r="AE85" s="314">
        <f t="shared" si="16"/>
        <v>9013.1972742699927</v>
      </c>
    </row>
    <row r="86" spans="3:31" x14ac:dyDescent="0.25">
      <c r="C86" t="s">
        <v>312</v>
      </c>
      <c r="D86" s="162"/>
      <c r="T86" s="314">
        <f t="shared" si="11"/>
        <v>0</v>
      </c>
      <c r="U86" s="65"/>
      <c r="Y86" s="314">
        <f t="shared" si="12"/>
        <v>0</v>
      </c>
      <c r="AA86" s="317" t="e">
        <f t="shared" si="13"/>
        <v>#DIV/0!</v>
      </c>
      <c r="AB86" s="314">
        <f t="shared" si="14"/>
        <v>0</v>
      </c>
      <c r="AC86" s="317" t="e">
        <f t="shared" si="15"/>
        <v>#DIV/0!</v>
      </c>
      <c r="AD86" s="314">
        <f t="shared" si="16"/>
        <v>0</v>
      </c>
      <c r="AE86" s="314">
        <f t="shared" si="16"/>
        <v>0</v>
      </c>
    </row>
    <row r="87" spans="3:31" x14ac:dyDescent="0.25">
      <c r="C87" t="s">
        <v>341</v>
      </c>
      <c r="D87" s="162"/>
      <c r="T87" s="314">
        <f t="shared" si="11"/>
        <v>3288.2828650000001</v>
      </c>
      <c r="U87" s="65"/>
      <c r="Y87" s="314">
        <f t="shared" si="12"/>
        <v>8288.282865000001</v>
      </c>
      <c r="AA87" s="317">
        <f t="shared" si="13"/>
        <v>0</v>
      </c>
      <c r="AB87" s="314">
        <f t="shared" si="14"/>
        <v>0</v>
      </c>
      <c r="AC87" s="317">
        <f t="shared" si="15"/>
        <v>0</v>
      </c>
      <c r="AD87" s="314">
        <f t="shared" si="16"/>
        <v>0</v>
      </c>
      <c r="AE87" s="314">
        <f t="shared" si="16"/>
        <v>0</v>
      </c>
    </row>
    <row r="88" spans="3:31" x14ac:dyDescent="0.25">
      <c r="D88" s="162"/>
    </row>
  </sheetData>
  <autoFilter ref="B8:AE74" xr:uid="{00000000-0009-0000-0000-000010000000}"/>
  <mergeCells count="4">
    <mergeCell ref="V7:Y7"/>
    <mergeCell ref="AA7:AB7"/>
    <mergeCell ref="AC7:AD7"/>
    <mergeCell ref="K7:T7"/>
  </mergeCells>
  <dataValidations xWindow="898" yWindow="664"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X11:X12 X14 X16:X17 X19:X25 X29:X30 X32:X34 S38:S75 X38:X51 X54:X75" xr:uid="{00000000-0002-0000-1000-000000000000}">
      <formula1>P11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8110-FD1C-48CD-90A4-441EB877AD70}">
  <sheetPr filterMode="1">
    <tabColor rgb="FF0070C0"/>
  </sheetPr>
  <dimension ref="A1:L317"/>
  <sheetViews>
    <sheetView tabSelected="1" topLeftCell="C1" workbookViewId="0">
      <selection activeCell="Q177" sqref="Q177"/>
    </sheetView>
  </sheetViews>
  <sheetFormatPr defaultColWidth="9.140625" defaultRowHeight="15" x14ac:dyDescent="0.25"/>
  <cols>
    <col min="1" max="1" width="12.28515625" style="622" customWidth="1"/>
    <col min="2" max="2" width="34.7109375" style="622" customWidth="1"/>
    <col min="3" max="3" width="9.140625" style="622"/>
    <col min="4" max="4" width="24.140625" style="622" customWidth="1"/>
    <col min="5" max="5" width="13.5703125" style="622" hidden="1" customWidth="1"/>
    <col min="6" max="6" width="0" style="622" hidden="1" customWidth="1"/>
    <col min="7" max="7" width="15" style="622" customWidth="1"/>
    <col min="8" max="8" width="18.5703125" style="724" customWidth="1"/>
    <col min="9" max="9" width="17.140625" style="622" customWidth="1"/>
    <col min="10" max="10" width="19.5703125" style="622" customWidth="1"/>
    <col min="11" max="11" width="31.85546875" style="622" customWidth="1"/>
    <col min="12" max="12" width="11.85546875" style="622" customWidth="1"/>
    <col min="13" max="16384" width="9.140625" style="622"/>
  </cols>
  <sheetData>
    <row r="1" spans="1:12" x14ac:dyDescent="0.25">
      <c r="A1" s="139" t="s">
        <v>854</v>
      </c>
      <c r="B1" s="139" t="s">
        <v>855</v>
      </c>
      <c r="C1" s="139" t="s">
        <v>856</v>
      </c>
      <c r="D1" s="139" t="s">
        <v>6</v>
      </c>
      <c r="E1" s="139" t="s">
        <v>857</v>
      </c>
      <c r="F1" s="139" t="s">
        <v>858</v>
      </c>
      <c r="G1" s="139" t="s">
        <v>859</v>
      </c>
      <c r="H1" s="728" t="s">
        <v>587</v>
      </c>
      <c r="I1" s="139" t="s">
        <v>860</v>
      </c>
      <c r="J1" s="139" t="s">
        <v>861</v>
      </c>
      <c r="K1" s="139" t="s">
        <v>862</v>
      </c>
    </row>
    <row r="2" spans="1:12" hidden="1" x14ac:dyDescent="0.25">
      <c r="A2" s="622" t="s">
        <v>76</v>
      </c>
      <c r="B2" s="622" t="s">
        <v>805</v>
      </c>
      <c r="C2" s="622" t="s">
        <v>627</v>
      </c>
      <c r="D2" s="622" t="s">
        <v>863</v>
      </c>
      <c r="F2" s="622">
        <v>12477</v>
      </c>
      <c r="G2" s="718">
        <v>1235.8800000000001</v>
      </c>
      <c r="H2" s="622"/>
    </row>
    <row r="3" spans="1:12" x14ac:dyDescent="0.25">
      <c r="A3" s="622" t="s">
        <v>52</v>
      </c>
      <c r="B3" s="622" t="s">
        <v>632</v>
      </c>
      <c r="C3" s="622" t="s">
        <v>627</v>
      </c>
      <c r="D3" s="622" t="s">
        <v>798</v>
      </c>
      <c r="F3" s="622">
        <v>735</v>
      </c>
      <c r="G3" s="718">
        <v>26735.99</v>
      </c>
      <c r="H3" s="725" t="s">
        <v>872</v>
      </c>
      <c r="I3" s="622">
        <v>23084.04</v>
      </c>
      <c r="K3" s="622" t="s">
        <v>873</v>
      </c>
      <c r="L3" s="622">
        <f>IF(I3&gt;G3,G3,I3)</f>
        <v>23084.04</v>
      </c>
    </row>
    <row r="4" spans="1:12" hidden="1" x14ac:dyDescent="0.25">
      <c r="A4" s="622" t="s">
        <v>52</v>
      </c>
      <c r="B4" s="622" t="s">
        <v>632</v>
      </c>
      <c r="C4" s="622" t="s">
        <v>627</v>
      </c>
      <c r="D4" s="622" t="s">
        <v>628</v>
      </c>
      <c r="F4" s="622">
        <v>736</v>
      </c>
      <c r="G4" s="718">
        <v>6031.68</v>
      </c>
      <c r="H4" s="622"/>
    </row>
    <row r="5" spans="1:12" hidden="1" x14ac:dyDescent="0.25">
      <c r="A5" s="622" t="s">
        <v>23</v>
      </c>
      <c r="B5" s="622" t="s">
        <v>626</v>
      </c>
      <c r="C5" s="622" t="s">
        <v>627</v>
      </c>
      <c r="D5" s="622" t="s">
        <v>628</v>
      </c>
      <c r="F5" s="622">
        <v>624</v>
      </c>
      <c r="G5" s="718">
        <v>111492.65</v>
      </c>
      <c r="H5" s="622"/>
    </row>
    <row r="6" spans="1:12" x14ac:dyDescent="0.25">
      <c r="A6" s="622" t="s">
        <v>34</v>
      </c>
      <c r="B6" s="622" t="s">
        <v>637</v>
      </c>
      <c r="C6" s="622" t="s">
        <v>627</v>
      </c>
      <c r="D6" s="622" t="s">
        <v>633</v>
      </c>
      <c r="F6" s="622">
        <v>869</v>
      </c>
      <c r="G6" s="622">
        <v>0</v>
      </c>
      <c r="H6" s="724" t="s">
        <v>872</v>
      </c>
      <c r="I6" s="622">
        <v>222.3</v>
      </c>
      <c r="K6" s="622" t="s">
        <v>873</v>
      </c>
      <c r="L6" s="622">
        <f>IF(I6&gt;G6,G6,I6)</f>
        <v>0</v>
      </c>
    </row>
    <row r="7" spans="1:12" hidden="1" x14ac:dyDescent="0.25">
      <c r="A7" s="622" t="s">
        <v>34</v>
      </c>
      <c r="B7" s="622" t="s">
        <v>637</v>
      </c>
      <c r="C7" s="622" t="s">
        <v>627</v>
      </c>
      <c r="D7" s="622" t="s">
        <v>3</v>
      </c>
      <c r="F7" s="622">
        <v>880</v>
      </c>
      <c r="G7" s="622">
        <v>0</v>
      </c>
    </row>
    <row r="8" spans="1:12" hidden="1" x14ac:dyDescent="0.25">
      <c r="A8" s="622" t="s">
        <v>49</v>
      </c>
      <c r="B8" s="622" t="s">
        <v>641</v>
      </c>
      <c r="C8" s="622" t="s">
        <v>627</v>
      </c>
      <c r="D8" s="622" t="s">
        <v>864</v>
      </c>
      <c r="F8" s="622">
        <v>11735</v>
      </c>
      <c r="G8" s="622">
        <v>0</v>
      </c>
    </row>
    <row r="9" spans="1:12" hidden="1" x14ac:dyDescent="0.25">
      <c r="A9" s="622" t="s">
        <v>49</v>
      </c>
      <c r="B9" s="622" t="s">
        <v>641</v>
      </c>
      <c r="C9" s="622" t="s">
        <v>627</v>
      </c>
      <c r="D9" s="622" t="s">
        <v>802</v>
      </c>
      <c r="F9" s="622">
        <v>11741</v>
      </c>
      <c r="G9" s="622">
        <v>634.55999999999995</v>
      </c>
    </row>
    <row r="10" spans="1:12" hidden="1" x14ac:dyDescent="0.25">
      <c r="A10" s="622" t="s">
        <v>40</v>
      </c>
      <c r="B10" s="622" t="s">
        <v>635</v>
      </c>
      <c r="C10" s="622" t="s">
        <v>627</v>
      </c>
      <c r="D10" s="622" t="s">
        <v>865</v>
      </c>
      <c r="F10" s="622">
        <v>884</v>
      </c>
      <c r="G10" s="622">
        <v>0</v>
      </c>
    </row>
    <row r="11" spans="1:12" x14ac:dyDescent="0.25">
      <c r="A11" s="622" t="s">
        <v>40</v>
      </c>
      <c r="B11" s="622" t="s">
        <v>635</v>
      </c>
      <c r="C11" s="622" t="s">
        <v>627</v>
      </c>
      <c r="D11" s="622" t="s">
        <v>798</v>
      </c>
      <c r="F11" s="622">
        <v>889</v>
      </c>
      <c r="G11" s="622">
        <v>128.63999999999999</v>
      </c>
      <c r="H11" s="724" t="s">
        <v>872</v>
      </c>
      <c r="I11" s="622">
        <v>329.51</v>
      </c>
      <c r="K11" s="622" t="s">
        <v>873</v>
      </c>
      <c r="L11" s="622">
        <f>IF(I11&gt;G11,G11,I11)</f>
        <v>128.63999999999999</v>
      </c>
    </row>
    <row r="12" spans="1:12" hidden="1" x14ac:dyDescent="0.25">
      <c r="A12" s="622" t="s">
        <v>40</v>
      </c>
      <c r="B12" s="622" t="s">
        <v>635</v>
      </c>
      <c r="C12" s="622" t="s">
        <v>627</v>
      </c>
      <c r="D12" s="622" t="s">
        <v>3</v>
      </c>
      <c r="F12" s="622">
        <v>712</v>
      </c>
      <c r="G12" s="622">
        <v>0</v>
      </c>
    </row>
    <row r="13" spans="1:12" hidden="1" x14ac:dyDescent="0.25">
      <c r="A13" s="622" t="s">
        <v>40</v>
      </c>
      <c r="B13" s="622" t="s">
        <v>635</v>
      </c>
      <c r="C13" s="622" t="s">
        <v>627</v>
      </c>
      <c r="D13" s="622" t="s">
        <v>802</v>
      </c>
      <c r="F13" s="622">
        <v>711</v>
      </c>
      <c r="G13" s="622">
        <v>0</v>
      </c>
      <c r="H13" s="622"/>
    </row>
    <row r="14" spans="1:12" hidden="1" x14ac:dyDescent="0.25">
      <c r="A14" s="622" t="s">
        <v>271</v>
      </c>
      <c r="B14" s="622" t="s">
        <v>646</v>
      </c>
      <c r="C14" s="622" t="s">
        <v>627</v>
      </c>
      <c r="D14" s="622" t="s">
        <v>866</v>
      </c>
      <c r="F14" s="622">
        <v>11980</v>
      </c>
      <c r="G14" s="622">
        <v>175.13</v>
      </c>
      <c r="H14" s="622"/>
    </row>
    <row r="15" spans="1:12" hidden="1" x14ac:dyDescent="0.25">
      <c r="A15" s="622" t="s">
        <v>271</v>
      </c>
      <c r="B15" s="622" t="s">
        <v>646</v>
      </c>
      <c r="C15" s="622" t="s">
        <v>627</v>
      </c>
      <c r="D15" s="622" t="s">
        <v>798</v>
      </c>
      <c r="F15" s="622">
        <v>11984</v>
      </c>
      <c r="G15" s="622">
        <v>0</v>
      </c>
      <c r="H15" s="622"/>
    </row>
    <row r="16" spans="1:12" hidden="1" x14ac:dyDescent="0.25">
      <c r="A16" s="622" t="s">
        <v>271</v>
      </c>
      <c r="B16" s="622" t="s">
        <v>646</v>
      </c>
      <c r="C16" s="622" t="s">
        <v>627</v>
      </c>
      <c r="D16" s="622" t="s">
        <v>867</v>
      </c>
      <c r="F16" s="622">
        <v>11986</v>
      </c>
      <c r="G16" s="622">
        <v>0</v>
      </c>
      <c r="H16" s="622"/>
    </row>
    <row r="17" spans="1:8" hidden="1" x14ac:dyDescent="0.25">
      <c r="A17" s="622" t="s">
        <v>271</v>
      </c>
      <c r="B17" s="622" t="s">
        <v>646</v>
      </c>
      <c r="C17" s="622" t="s">
        <v>627</v>
      </c>
      <c r="D17" s="622" t="s">
        <v>868</v>
      </c>
      <c r="F17" s="622">
        <v>11987</v>
      </c>
      <c r="G17" s="622">
        <v>0</v>
      </c>
      <c r="H17" s="622"/>
    </row>
    <row r="18" spans="1:8" hidden="1" x14ac:dyDescent="0.25">
      <c r="A18" s="622" t="s">
        <v>271</v>
      </c>
      <c r="B18" s="622" t="s">
        <v>646</v>
      </c>
      <c r="C18" s="622" t="s">
        <v>627</v>
      </c>
      <c r="D18" s="622" t="s">
        <v>802</v>
      </c>
      <c r="F18" s="622">
        <v>11988</v>
      </c>
      <c r="G18" s="622">
        <v>0.02</v>
      </c>
      <c r="H18" s="622"/>
    </row>
    <row r="19" spans="1:8" hidden="1" x14ac:dyDescent="0.25">
      <c r="A19" s="622" t="s">
        <v>94</v>
      </c>
      <c r="B19" s="622" t="s">
        <v>638</v>
      </c>
      <c r="C19" s="622" t="s">
        <v>627</v>
      </c>
      <c r="D19" s="622" t="s">
        <v>865</v>
      </c>
      <c r="F19" s="622">
        <v>716</v>
      </c>
      <c r="G19" s="622">
        <v>0</v>
      </c>
    </row>
    <row r="20" spans="1:8" hidden="1" x14ac:dyDescent="0.25">
      <c r="A20" s="622" t="s">
        <v>91</v>
      </c>
      <c r="B20" s="622" t="s">
        <v>644</v>
      </c>
      <c r="C20" s="622" t="s">
        <v>627</v>
      </c>
      <c r="D20" s="622" t="s">
        <v>803</v>
      </c>
      <c r="F20" s="622">
        <v>13320</v>
      </c>
      <c r="G20" s="622">
        <v>400.09</v>
      </c>
      <c r="H20" s="622"/>
    </row>
    <row r="21" spans="1:8" hidden="1" x14ac:dyDescent="0.25">
      <c r="A21" s="622" t="s">
        <v>91</v>
      </c>
      <c r="B21" s="622" t="s">
        <v>644</v>
      </c>
      <c r="C21" s="622" t="s">
        <v>627</v>
      </c>
      <c r="D21" s="622" t="s">
        <v>3</v>
      </c>
      <c r="F21" s="622">
        <v>796</v>
      </c>
      <c r="G21" s="622">
        <v>0</v>
      </c>
      <c r="H21" s="622"/>
    </row>
    <row r="22" spans="1:8" hidden="1" x14ac:dyDescent="0.25">
      <c r="A22" s="622" t="s">
        <v>229</v>
      </c>
      <c r="B22" s="622" t="s">
        <v>645</v>
      </c>
      <c r="C22" s="622" t="s">
        <v>627</v>
      </c>
      <c r="D22" s="622" t="s">
        <v>865</v>
      </c>
      <c r="F22" s="622">
        <v>632</v>
      </c>
      <c r="G22" s="622">
        <v>0</v>
      </c>
      <c r="H22" s="622"/>
    </row>
    <row r="23" spans="1:8" hidden="1" x14ac:dyDescent="0.25">
      <c r="A23" s="622" t="s">
        <v>438</v>
      </c>
      <c r="B23" s="622" t="s">
        <v>642</v>
      </c>
      <c r="C23" s="622" t="s">
        <v>627</v>
      </c>
      <c r="D23" s="622" t="s">
        <v>800</v>
      </c>
      <c r="F23" s="622">
        <v>12429</v>
      </c>
      <c r="G23" s="718">
        <v>1840</v>
      </c>
    </row>
    <row r="24" spans="1:8" hidden="1" x14ac:dyDescent="0.25">
      <c r="A24" s="622" t="s">
        <v>438</v>
      </c>
      <c r="B24" s="622" t="s">
        <v>642</v>
      </c>
      <c r="C24" s="622" t="s">
        <v>627</v>
      </c>
      <c r="D24" s="622" t="s">
        <v>628</v>
      </c>
      <c r="F24" s="622">
        <v>12431</v>
      </c>
      <c r="G24" s="718">
        <v>7922.21</v>
      </c>
    </row>
    <row r="25" spans="1:8" hidden="1" x14ac:dyDescent="0.25">
      <c r="A25" s="622" t="s">
        <v>37</v>
      </c>
      <c r="B25" s="622" t="s">
        <v>647</v>
      </c>
      <c r="C25" s="622" t="s">
        <v>627</v>
      </c>
      <c r="D25" s="622" t="s">
        <v>869</v>
      </c>
      <c r="F25" s="622">
        <v>13033</v>
      </c>
      <c r="G25" s="718">
        <v>4972.46</v>
      </c>
    </row>
    <row r="26" spans="1:8" hidden="1" x14ac:dyDescent="0.25">
      <c r="A26" s="622" t="s">
        <v>132</v>
      </c>
      <c r="B26" s="622" t="s">
        <v>650</v>
      </c>
      <c r="C26" s="622" t="s">
        <v>627</v>
      </c>
      <c r="D26" s="622" t="s">
        <v>867</v>
      </c>
      <c r="F26" s="622">
        <v>765</v>
      </c>
      <c r="G26" s="622">
        <v>0</v>
      </c>
    </row>
    <row r="27" spans="1:8" hidden="1" x14ac:dyDescent="0.25">
      <c r="A27" s="622" t="s">
        <v>132</v>
      </c>
      <c r="B27" s="622" t="s">
        <v>650</v>
      </c>
      <c r="C27" s="622" t="s">
        <v>627</v>
      </c>
      <c r="D27" s="622" t="s">
        <v>868</v>
      </c>
      <c r="F27" s="622">
        <v>766</v>
      </c>
      <c r="G27" s="622">
        <v>0</v>
      </c>
    </row>
    <row r="28" spans="1:8" hidden="1" x14ac:dyDescent="0.25">
      <c r="A28" s="622" t="s">
        <v>200</v>
      </c>
      <c r="B28" s="622" t="s">
        <v>648</v>
      </c>
      <c r="C28" s="622" t="s">
        <v>627</v>
      </c>
      <c r="D28" s="622" t="s">
        <v>870</v>
      </c>
      <c r="F28" s="622">
        <v>956</v>
      </c>
      <c r="G28" s="622">
        <v>0</v>
      </c>
    </row>
    <row r="29" spans="1:8" hidden="1" x14ac:dyDescent="0.25">
      <c r="A29" s="622" t="s">
        <v>490</v>
      </c>
      <c r="B29" s="622" t="s">
        <v>652</v>
      </c>
      <c r="C29" s="622" t="s">
        <v>627</v>
      </c>
      <c r="D29" s="622" t="s">
        <v>633</v>
      </c>
      <c r="F29" s="622">
        <v>813</v>
      </c>
      <c r="G29" s="718">
        <v>5666.9</v>
      </c>
      <c r="H29" s="622"/>
    </row>
    <row r="30" spans="1:8" hidden="1" x14ac:dyDescent="0.25">
      <c r="A30" s="622" t="s">
        <v>490</v>
      </c>
      <c r="B30" s="622" t="s">
        <v>652</v>
      </c>
      <c r="C30" s="622" t="s">
        <v>627</v>
      </c>
      <c r="D30" s="622" t="s">
        <v>866</v>
      </c>
      <c r="F30" s="622">
        <v>815</v>
      </c>
      <c r="G30" s="718">
        <v>1408</v>
      </c>
      <c r="H30" s="622"/>
    </row>
    <row r="31" spans="1:8" hidden="1" x14ac:dyDescent="0.25">
      <c r="A31" s="622" t="s">
        <v>490</v>
      </c>
      <c r="B31" s="622" t="s">
        <v>652</v>
      </c>
      <c r="C31" s="622" t="s">
        <v>627</v>
      </c>
      <c r="D31" s="622" t="s">
        <v>629</v>
      </c>
      <c r="F31" s="622">
        <v>812</v>
      </c>
      <c r="G31" s="718">
        <v>4402.0600000000004</v>
      </c>
      <c r="H31" s="622"/>
    </row>
    <row r="32" spans="1:8" hidden="1" x14ac:dyDescent="0.25">
      <c r="A32" s="622" t="s">
        <v>490</v>
      </c>
      <c r="B32" s="622" t="s">
        <v>652</v>
      </c>
      <c r="C32" s="622" t="s">
        <v>627</v>
      </c>
      <c r="D32" s="622" t="s">
        <v>863</v>
      </c>
      <c r="F32" s="622">
        <v>825</v>
      </c>
      <c r="G32" s="622">
        <v>520.37</v>
      </c>
      <c r="H32" s="622"/>
    </row>
    <row r="33" spans="1:12" x14ac:dyDescent="0.25">
      <c r="A33" s="622" t="s">
        <v>88</v>
      </c>
      <c r="B33" s="622" t="s">
        <v>640</v>
      </c>
      <c r="C33" s="622" t="s">
        <v>627</v>
      </c>
      <c r="D33" s="622" t="s">
        <v>800</v>
      </c>
      <c r="F33" s="622">
        <v>832</v>
      </c>
      <c r="G33" s="622">
        <v>91.89</v>
      </c>
      <c r="H33" s="724" t="s">
        <v>872</v>
      </c>
      <c r="I33" s="622">
        <v>1079.29</v>
      </c>
      <c r="K33" s="622" t="s">
        <v>873</v>
      </c>
      <c r="L33" s="622">
        <f>IF(I33&gt;G33,G33,I33)</f>
        <v>91.89</v>
      </c>
    </row>
    <row r="34" spans="1:12" hidden="1" x14ac:dyDescent="0.25">
      <c r="A34" s="622" t="s">
        <v>80</v>
      </c>
      <c r="B34" s="622" t="s">
        <v>653</v>
      </c>
      <c r="C34" s="622" t="s">
        <v>627</v>
      </c>
      <c r="D34" s="622" t="s">
        <v>866</v>
      </c>
      <c r="F34" s="622">
        <v>773</v>
      </c>
      <c r="G34" s="622">
        <v>818.75</v>
      </c>
      <c r="H34" s="622"/>
    </row>
    <row r="35" spans="1:12" hidden="1" x14ac:dyDescent="0.25">
      <c r="A35" s="622" t="s">
        <v>99</v>
      </c>
      <c r="B35" s="622" t="s">
        <v>651</v>
      </c>
      <c r="C35" s="622" t="s">
        <v>627</v>
      </c>
      <c r="D35" s="622" t="s">
        <v>864</v>
      </c>
      <c r="F35" s="622">
        <v>12054</v>
      </c>
      <c r="G35" s="622">
        <v>0</v>
      </c>
    </row>
    <row r="36" spans="1:12" x14ac:dyDescent="0.25">
      <c r="A36" s="622" t="s">
        <v>99</v>
      </c>
      <c r="B36" s="622" t="s">
        <v>651</v>
      </c>
      <c r="C36" s="622" t="s">
        <v>627</v>
      </c>
      <c r="D36" s="622" t="s">
        <v>798</v>
      </c>
      <c r="F36" s="622">
        <v>12056</v>
      </c>
      <c r="G36" s="718">
        <v>11435.91</v>
      </c>
      <c r="H36" s="724" t="s">
        <v>872</v>
      </c>
      <c r="I36" s="622">
        <v>328.37</v>
      </c>
      <c r="K36" s="622" t="s">
        <v>873</v>
      </c>
      <c r="L36" s="622">
        <f>IF(I36&gt;G36,G36,I36)</f>
        <v>328.37</v>
      </c>
    </row>
    <row r="37" spans="1:12" hidden="1" x14ac:dyDescent="0.25">
      <c r="A37" s="622" t="s">
        <v>99</v>
      </c>
      <c r="B37" s="622" t="s">
        <v>651</v>
      </c>
      <c r="C37" s="622" t="s">
        <v>627</v>
      </c>
      <c r="D37" s="622" t="s">
        <v>869</v>
      </c>
      <c r="F37" s="622">
        <v>13053</v>
      </c>
      <c r="G37" s="718">
        <v>7000</v>
      </c>
    </row>
    <row r="38" spans="1:12" hidden="1" x14ac:dyDescent="0.25">
      <c r="A38" s="622" t="s">
        <v>99</v>
      </c>
      <c r="B38" s="622" t="s">
        <v>651</v>
      </c>
      <c r="C38" s="622" t="s">
        <v>627</v>
      </c>
      <c r="D38" s="622" t="s">
        <v>628</v>
      </c>
      <c r="F38" s="622">
        <v>12057</v>
      </c>
      <c r="G38" s="718">
        <v>4695.55</v>
      </c>
    </row>
    <row r="39" spans="1:12" hidden="1" x14ac:dyDescent="0.25">
      <c r="A39" s="622" t="s">
        <v>260</v>
      </c>
      <c r="B39" s="622" t="s">
        <v>654</v>
      </c>
      <c r="C39" s="622" t="s">
        <v>627</v>
      </c>
      <c r="D39" s="622" t="s">
        <v>868</v>
      </c>
      <c r="F39" s="622">
        <v>850</v>
      </c>
      <c r="G39" s="622">
        <v>100</v>
      </c>
      <c r="H39" s="622"/>
    </row>
    <row r="40" spans="1:12" hidden="1" x14ac:dyDescent="0.25">
      <c r="A40" s="622" t="s">
        <v>499</v>
      </c>
      <c r="B40" s="622" t="s">
        <v>871</v>
      </c>
      <c r="C40" s="622" t="s">
        <v>627</v>
      </c>
      <c r="D40" s="622" t="s">
        <v>864</v>
      </c>
      <c r="F40" s="622">
        <v>971</v>
      </c>
      <c r="G40" s="622">
        <v>100</v>
      </c>
      <c r="H40" s="622"/>
    </row>
    <row r="41" spans="1:12" hidden="1" x14ac:dyDescent="0.25">
      <c r="A41" s="622" t="s">
        <v>499</v>
      </c>
      <c r="B41" s="622" t="s">
        <v>871</v>
      </c>
      <c r="C41" s="622" t="s">
        <v>627</v>
      </c>
      <c r="D41" s="622" t="s">
        <v>798</v>
      </c>
      <c r="F41" s="622">
        <v>973</v>
      </c>
      <c r="G41" s="718">
        <v>1762.2</v>
      </c>
      <c r="H41" s="622"/>
    </row>
    <row r="42" spans="1:12" hidden="1" x14ac:dyDescent="0.25">
      <c r="A42" s="622" t="s">
        <v>76</v>
      </c>
      <c r="B42" s="622" t="s">
        <v>805</v>
      </c>
      <c r="C42" s="622" t="s">
        <v>627</v>
      </c>
      <c r="D42" s="622" t="s">
        <v>3</v>
      </c>
      <c r="F42" s="622">
        <v>12476</v>
      </c>
      <c r="G42" s="718">
        <v>3070.81</v>
      </c>
      <c r="H42" s="622"/>
    </row>
    <row r="43" spans="1:12" hidden="1" x14ac:dyDescent="0.25">
      <c r="A43" s="622" t="s">
        <v>52</v>
      </c>
      <c r="B43" s="622" t="s">
        <v>632</v>
      </c>
      <c r="C43" s="622" t="s">
        <v>627</v>
      </c>
      <c r="D43" s="622" t="s">
        <v>800</v>
      </c>
      <c r="F43" s="622">
        <v>734</v>
      </c>
      <c r="G43" s="622">
        <v>247.89</v>
      </c>
      <c r="H43" s="622"/>
    </row>
    <row r="44" spans="1:12" hidden="1" x14ac:dyDescent="0.25">
      <c r="A44" s="622" t="s">
        <v>52</v>
      </c>
      <c r="B44" s="622" t="s">
        <v>632</v>
      </c>
      <c r="C44" s="622" t="s">
        <v>627</v>
      </c>
      <c r="D44" s="622" t="s">
        <v>869</v>
      </c>
      <c r="F44" s="622">
        <v>13152</v>
      </c>
      <c r="G44" s="718">
        <v>33085</v>
      </c>
      <c r="H44" s="622"/>
    </row>
    <row r="45" spans="1:12" hidden="1" x14ac:dyDescent="0.25">
      <c r="A45" s="622" t="s">
        <v>52</v>
      </c>
      <c r="B45" s="622" t="s">
        <v>632</v>
      </c>
      <c r="C45" s="622" t="s">
        <v>627</v>
      </c>
      <c r="D45" s="622" t="s">
        <v>629</v>
      </c>
      <c r="F45" s="622">
        <v>728</v>
      </c>
      <c r="G45" s="718">
        <v>17344.32</v>
      </c>
      <c r="H45" s="622"/>
    </row>
    <row r="46" spans="1:12" hidden="1" x14ac:dyDescent="0.25">
      <c r="A46" s="622" t="s">
        <v>52</v>
      </c>
      <c r="B46" s="622" t="s">
        <v>632</v>
      </c>
      <c r="C46" s="622" t="s">
        <v>627</v>
      </c>
      <c r="D46" s="622" t="s">
        <v>802</v>
      </c>
      <c r="F46" s="622">
        <v>739</v>
      </c>
      <c r="G46" s="718">
        <v>1073.82</v>
      </c>
      <c r="H46" s="622"/>
    </row>
    <row r="47" spans="1:12" hidden="1" x14ac:dyDescent="0.25">
      <c r="A47" s="622" t="s">
        <v>23</v>
      </c>
      <c r="B47" s="622" t="s">
        <v>626</v>
      </c>
      <c r="C47" s="622" t="s">
        <v>627</v>
      </c>
      <c r="D47" s="622" t="s">
        <v>864</v>
      </c>
      <c r="F47" s="622">
        <v>621</v>
      </c>
      <c r="G47" s="622">
        <v>0</v>
      </c>
    </row>
    <row r="48" spans="1:12" hidden="1" x14ac:dyDescent="0.25">
      <c r="A48" s="622" t="s">
        <v>23</v>
      </c>
      <c r="B48" s="622" t="s">
        <v>626</v>
      </c>
      <c r="C48" s="622" t="s">
        <v>627</v>
      </c>
      <c r="D48" s="622" t="s">
        <v>798</v>
      </c>
      <c r="F48" s="622">
        <v>623</v>
      </c>
      <c r="G48" s="622">
        <v>0</v>
      </c>
    </row>
    <row r="49" spans="1:12" hidden="1" x14ac:dyDescent="0.25">
      <c r="A49" s="622" t="s">
        <v>23</v>
      </c>
      <c r="B49" s="622" t="s">
        <v>626</v>
      </c>
      <c r="C49" s="622" t="s">
        <v>627</v>
      </c>
      <c r="D49" s="622" t="s">
        <v>863</v>
      </c>
      <c r="F49" s="622">
        <v>629</v>
      </c>
      <c r="G49" s="622">
        <v>520.37</v>
      </c>
    </row>
    <row r="50" spans="1:12" hidden="1" x14ac:dyDescent="0.25">
      <c r="A50" s="622" t="s">
        <v>23</v>
      </c>
      <c r="B50" s="622" t="s">
        <v>626</v>
      </c>
      <c r="C50" s="622" t="s">
        <v>627</v>
      </c>
      <c r="D50" s="622" t="s">
        <v>868</v>
      </c>
      <c r="F50" s="622">
        <v>626</v>
      </c>
      <c r="G50" s="622">
        <v>0</v>
      </c>
    </row>
    <row r="51" spans="1:12" hidden="1" x14ac:dyDescent="0.25">
      <c r="A51" s="622" t="s">
        <v>34</v>
      </c>
      <c r="B51" s="622" t="s">
        <v>637</v>
      </c>
      <c r="C51" s="622" t="s">
        <v>627</v>
      </c>
      <c r="D51" s="622" t="s">
        <v>866</v>
      </c>
      <c r="F51" s="622">
        <v>871</v>
      </c>
      <c r="G51" s="622">
        <v>0</v>
      </c>
    </row>
    <row r="52" spans="1:12" hidden="1" x14ac:dyDescent="0.25">
      <c r="A52" s="622" t="s">
        <v>34</v>
      </c>
      <c r="B52" s="622" t="s">
        <v>637</v>
      </c>
      <c r="C52" s="622" t="s">
        <v>627</v>
      </c>
      <c r="D52" s="622" t="s">
        <v>870</v>
      </c>
      <c r="F52" s="622">
        <v>872</v>
      </c>
      <c r="G52" s="622">
        <v>100</v>
      </c>
    </row>
    <row r="53" spans="1:12" x14ac:dyDescent="0.25">
      <c r="A53" s="622" t="s">
        <v>34</v>
      </c>
      <c r="B53" s="622" t="s">
        <v>637</v>
      </c>
      <c r="C53" s="622" t="s">
        <v>627</v>
      </c>
      <c r="D53" s="622" t="s">
        <v>628</v>
      </c>
      <c r="F53" s="622">
        <v>876</v>
      </c>
      <c r="G53" s="622">
        <v>0</v>
      </c>
      <c r="H53" s="724" t="s">
        <v>872</v>
      </c>
      <c r="I53" s="622">
        <v>48.82</v>
      </c>
      <c r="K53" s="622" t="s">
        <v>873</v>
      </c>
      <c r="L53" s="622">
        <f>IF(I53&gt;G53,G53,I53)</f>
        <v>0</v>
      </c>
    </row>
    <row r="54" spans="1:12" hidden="1" x14ac:dyDescent="0.25">
      <c r="A54" s="622" t="s">
        <v>34</v>
      </c>
      <c r="B54" s="622" t="s">
        <v>637</v>
      </c>
      <c r="C54" s="622" t="s">
        <v>627</v>
      </c>
      <c r="D54" s="622" t="s">
        <v>863</v>
      </c>
      <c r="F54" s="622">
        <v>881</v>
      </c>
      <c r="G54" s="622">
        <v>520.37</v>
      </c>
    </row>
    <row r="55" spans="1:12" hidden="1" x14ac:dyDescent="0.25">
      <c r="A55" s="622" t="s">
        <v>34</v>
      </c>
      <c r="B55" s="622" t="s">
        <v>637</v>
      </c>
      <c r="C55" s="622" t="s">
        <v>627</v>
      </c>
      <c r="D55" s="622" t="s">
        <v>867</v>
      </c>
      <c r="F55" s="622">
        <v>877</v>
      </c>
      <c r="G55" s="622">
        <v>100</v>
      </c>
    </row>
    <row r="56" spans="1:12" hidden="1" x14ac:dyDescent="0.25">
      <c r="A56" s="622" t="s">
        <v>49</v>
      </c>
      <c r="B56" s="622" t="s">
        <v>641</v>
      </c>
      <c r="C56" s="622" t="s">
        <v>627</v>
      </c>
      <c r="D56" s="622" t="s">
        <v>869</v>
      </c>
      <c r="F56" s="622">
        <v>13099</v>
      </c>
      <c r="G56" s="718">
        <v>8288.2800000000007</v>
      </c>
    </row>
    <row r="57" spans="1:12" hidden="1" x14ac:dyDescent="0.25">
      <c r="A57" s="622" t="s">
        <v>49</v>
      </c>
      <c r="B57" s="622" t="s">
        <v>641</v>
      </c>
      <c r="C57" s="622" t="s">
        <v>627</v>
      </c>
      <c r="D57" s="622" t="s">
        <v>628</v>
      </c>
      <c r="F57" s="622">
        <v>11738</v>
      </c>
      <c r="G57" s="718">
        <v>2712.78</v>
      </c>
    </row>
    <row r="58" spans="1:12" hidden="1" x14ac:dyDescent="0.25">
      <c r="A58" s="622" t="s">
        <v>40</v>
      </c>
      <c r="B58" s="622" t="s">
        <v>635</v>
      </c>
      <c r="C58" s="622" t="s">
        <v>627</v>
      </c>
      <c r="D58" s="622" t="s">
        <v>633</v>
      </c>
      <c r="F58" s="622">
        <v>883</v>
      </c>
      <c r="G58" s="718">
        <v>3000</v>
      </c>
    </row>
    <row r="59" spans="1:12" hidden="1" x14ac:dyDescent="0.25">
      <c r="A59" s="622" t="s">
        <v>40</v>
      </c>
      <c r="B59" s="622" t="s">
        <v>635</v>
      </c>
      <c r="C59" s="622" t="s">
        <v>627</v>
      </c>
      <c r="D59" s="622" t="s">
        <v>870</v>
      </c>
      <c r="F59" s="622">
        <v>886</v>
      </c>
      <c r="G59" s="622">
        <v>0</v>
      </c>
    </row>
    <row r="60" spans="1:12" hidden="1" x14ac:dyDescent="0.25">
      <c r="A60" s="622" t="s">
        <v>40</v>
      </c>
      <c r="B60" s="622" t="s">
        <v>635</v>
      </c>
      <c r="C60" s="622" t="s">
        <v>627</v>
      </c>
      <c r="D60" s="622" t="s">
        <v>869</v>
      </c>
      <c r="F60" s="622">
        <v>13102</v>
      </c>
      <c r="G60" s="622">
        <v>0</v>
      </c>
    </row>
    <row r="61" spans="1:12" hidden="1" x14ac:dyDescent="0.25">
      <c r="A61" s="622" t="s">
        <v>271</v>
      </c>
      <c r="B61" s="622" t="s">
        <v>646</v>
      </c>
      <c r="C61" s="622" t="s">
        <v>627</v>
      </c>
      <c r="D61" s="622" t="s">
        <v>629</v>
      </c>
      <c r="F61" s="622">
        <v>11977</v>
      </c>
      <c r="G61" s="718">
        <v>1330.72</v>
      </c>
      <c r="H61" s="622"/>
    </row>
    <row r="62" spans="1:12" hidden="1" x14ac:dyDescent="0.25">
      <c r="A62" s="622" t="s">
        <v>94</v>
      </c>
      <c r="B62" s="622" t="s">
        <v>638</v>
      </c>
      <c r="C62" s="622" t="s">
        <v>627</v>
      </c>
      <c r="D62" s="622" t="s">
        <v>803</v>
      </c>
      <c r="F62" s="622">
        <v>13315</v>
      </c>
      <c r="G62" s="622">
        <v>0.35</v>
      </c>
    </row>
    <row r="63" spans="1:12" hidden="1" x14ac:dyDescent="0.25">
      <c r="A63" s="622" t="s">
        <v>229</v>
      </c>
      <c r="B63" s="622" t="s">
        <v>645</v>
      </c>
      <c r="C63" s="622" t="s">
        <v>627</v>
      </c>
      <c r="D63" s="622" t="s">
        <v>633</v>
      </c>
      <c r="F63" s="622">
        <v>631</v>
      </c>
      <c r="G63" s="622">
        <v>0</v>
      </c>
      <c r="H63" s="622"/>
    </row>
    <row r="64" spans="1:12" hidden="1" x14ac:dyDescent="0.25">
      <c r="A64" s="622" t="s">
        <v>229</v>
      </c>
      <c r="B64" s="622" t="s">
        <v>645</v>
      </c>
      <c r="C64" s="622" t="s">
        <v>627</v>
      </c>
      <c r="D64" s="622" t="s">
        <v>866</v>
      </c>
      <c r="F64" s="622">
        <v>633</v>
      </c>
      <c r="G64" s="622">
        <v>442.49</v>
      </c>
      <c r="H64" s="622"/>
    </row>
    <row r="65" spans="1:12" hidden="1" x14ac:dyDescent="0.25">
      <c r="A65" s="622" t="s">
        <v>229</v>
      </c>
      <c r="B65" s="622" t="s">
        <v>645</v>
      </c>
      <c r="C65" s="622" t="s">
        <v>627</v>
      </c>
      <c r="D65" s="622" t="s">
        <v>867</v>
      </c>
      <c r="F65" s="622">
        <v>639</v>
      </c>
      <c r="G65" s="622">
        <v>0</v>
      </c>
      <c r="H65" s="622"/>
    </row>
    <row r="66" spans="1:12" hidden="1" x14ac:dyDescent="0.25">
      <c r="A66" s="622" t="s">
        <v>438</v>
      </c>
      <c r="B66" s="622" t="s">
        <v>642</v>
      </c>
      <c r="C66" s="622" t="s">
        <v>627</v>
      </c>
      <c r="D66" s="622" t="s">
        <v>865</v>
      </c>
      <c r="F66" s="622">
        <v>12425</v>
      </c>
      <c r="G66" s="622">
        <v>0</v>
      </c>
    </row>
    <row r="67" spans="1:12" hidden="1" x14ac:dyDescent="0.25">
      <c r="A67" s="622" t="s">
        <v>438</v>
      </c>
      <c r="B67" s="622" t="s">
        <v>642</v>
      </c>
      <c r="C67" s="622" t="s">
        <v>627</v>
      </c>
      <c r="D67" s="622" t="s">
        <v>3</v>
      </c>
      <c r="F67" s="622">
        <v>12435</v>
      </c>
      <c r="G67" s="622">
        <v>486.88</v>
      </c>
    </row>
    <row r="68" spans="1:12" hidden="1" x14ac:dyDescent="0.25">
      <c r="A68" s="622" t="s">
        <v>37</v>
      </c>
      <c r="B68" s="622" t="s">
        <v>647</v>
      </c>
      <c r="C68" s="622" t="s">
        <v>627</v>
      </c>
      <c r="D68" s="622" t="s">
        <v>870</v>
      </c>
      <c r="F68" s="622">
        <v>746</v>
      </c>
      <c r="G68" s="622">
        <v>0</v>
      </c>
    </row>
    <row r="69" spans="1:12" hidden="1" x14ac:dyDescent="0.25">
      <c r="A69" s="622" t="s">
        <v>37</v>
      </c>
      <c r="B69" s="622" t="s">
        <v>647</v>
      </c>
      <c r="C69" s="622" t="s">
        <v>627</v>
      </c>
      <c r="D69" s="622" t="s">
        <v>864</v>
      </c>
      <c r="F69" s="622">
        <v>747</v>
      </c>
      <c r="G69" s="622">
        <v>0</v>
      </c>
    </row>
    <row r="70" spans="1:12" hidden="1" x14ac:dyDescent="0.25">
      <c r="A70" s="622" t="s">
        <v>37</v>
      </c>
      <c r="B70" s="622" t="s">
        <v>647</v>
      </c>
      <c r="C70" s="622" t="s">
        <v>627</v>
      </c>
      <c r="D70" s="622" t="s">
        <v>798</v>
      </c>
      <c r="F70" s="622">
        <v>749</v>
      </c>
      <c r="G70" s="622">
        <v>681.94</v>
      </c>
    </row>
    <row r="71" spans="1:12" hidden="1" x14ac:dyDescent="0.25">
      <c r="A71" s="622" t="s">
        <v>37</v>
      </c>
      <c r="B71" s="622" t="s">
        <v>647</v>
      </c>
      <c r="C71" s="622" t="s">
        <v>627</v>
      </c>
      <c r="D71" s="622" t="s">
        <v>867</v>
      </c>
      <c r="F71" s="622">
        <v>751</v>
      </c>
      <c r="G71" s="622">
        <v>0</v>
      </c>
    </row>
    <row r="72" spans="1:12" hidden="1" x14ac:dyDescent="0.25">
      <c r="A72" s="622" t="s">
        <v>37</v>
      </c>
      <c r="B72" s="622" t="s">
        <v>647</v>
      </c>
      <c r="C72" s="622" t="s">
        <v>627</v>
      </c>
      <c r="D72" s="622" t="s">
        <v>868</v>
      </c>
      <c r="F72" s="622">
        <v>752</v>
      </c>
      <c r="G72" s="622">
        <v>0</v>
      </c>
    </row>
    <row r="73" spans="1:12" hidden="1" x14ac:dyDescent="0.25">
      <c r="A73" s="622" t="s">
        <v>132</v>
      </c>
      <c r="B73" s="622" t="s">
        <v>650</v>
      </c>
      <c r="C73" s="622" t="s">
        <v>627</v>
      </c>
      <c r="D73" s="622" t="s">
        <v>803</v>
      </c>
      <c r="F73" s="622">
        <v>13377</v>
      </c>
      <c r="G73" s="622">
        <v>0</v>
      </c>
    </row>
    <row r="74" spans="1:12" hidden="1" x14ac:dyDescent="0.25">
      <c r="A74" s="622" t="s">
        <v>132</v>
      </c>
      <c r="B74" s="622" t="s">
        <v>650</v>
      </c>
      <c r="C74" s="622" t="s">
        <v>627</v>
      </c>
      <c r="D74" s="622" t="s">
        <v>628</v>
      </c>
      <c r="F74" s="622">
        <v>764</v>
      </c>
      <c r="G74" s="718">
        <v>4547.66</v>
      </c>
    </row>
    <row r="75" spans="1:12" hidden="1" x14ac:dyDescent="0.25">
      <c r="A75" s="622" t="s">
        <v>132</v>
      </c>
      <c r="B75" s="622" t="s">
        <v>650</v>
      </c>
      <c r="C75" s="622" t="s">
        <v>627</v>
      </c>
      <c r="D75" s="622" t="s">
        <v>863</v>
      </c>
      <c r="F75" s="622">
        <v>769</v>
      </c>
      <c r="G75" s="622">
        <v>520.37</v>
      </c>
    </row>
    <row r="76" spans="1:12" x14ac:dyDescent="0.25">
      <c r="A76" s="622" t="s">
        <v>200</v>
      </c>
      <c r="B76" s="622" t="s">
        <v>648</v>
      </c>
      <c r="C76" s="622" t="s">
        <v>627</v>
      </c>
      <c r="D76" s="622" t="s">
        <v>633</v>
      </c>
      <c r="F76" s="622">
        <v>953</v>
      </c>
      <c r="G76" s="622">
        <v>0</v>
      </c>
      <c r="H76" s="724" t="s">
        <v>872</v>
      </c>
      <c r="I76" s="701">
        <v>1235</v>
      </c>
      <c r="K76" s="622" t="s">
        <v>873</v>
      </c>
      <c r="L76" s="622">
        <f>IF(I76&gt;G76,G76,I76)</f>
        <v>0</v>
      </c>
    </row>
    <row r="77" spans="1:12" hidden="1" x14ac:dyDescent="0.25">
      <c r="A77" s="622" t="s">
        <v>200</v>
      </c>
      <c r="B77" s="622" t="s">
        <v>648</v>
      </c>
      <c r="C77" s="622" t="s">
        <v>627</v>
      </c>
      <c r="D77" s="622" t="s">
        <v>803</v>
      </c>
      <c r="F77" s="622">
        <v>13382</v>
      </c>
      <c r="G77" s="622">
        <v>400</v>
      </c>
    </row>
    <row r="78" spans="1:12" hidden="1" x14ac:dyDescent="0.25">
      <c r="A78" s="622" t="s">
        <v>200</v>
      </c>
      <c r="B78" s="622" t="s">
        <v>648</v>
      </c>
      <c r="C78" s="622" t="s">
        <v>627</v>
      </c>
      <c r="D78" s="622" t="s">
        <v>629</v>
      </c>
      <c r="F78" s="622">
        <v>952</v>
      </c>
      <c r="G78" s="718">
        <v>2609.04</v>
      </c>
    </row>
    <row r="79" spans="1:12" hidden="1" x14ac:dyDescent="0.25">
      <c r="A79" s="622" t="s">
        <v>200</v>
      </c>
      <c r="B79" s="622" t="s">
        <v>648</v>
      </c>
      <c r="C79" s="622" t="s">
        <v>627</v>
      </c>
      <c r="D79" s="622" t="s">
        <v>802</v>
      </c>
      <c r="F79" s="622">
        <v>963</v>
      </c>
      <c r="G79" s="718">
        <v>3781.9</v>
      </c>
    </row>
    <row r="80" spans="1:12" hidden="1" x14ac:dyDescent="0.25">
      <c r="A80" s="622" t="s">
        <v>490</v>
      </c>
      <c r="B80" s="622" t="s">
        <v>652</v>
      </c>
      <c r="C80" s="622" t="s">
        <v>627</v>
      </c>
      <c r="D80" s="622" t="s">
        <v>865</v>
      </c>
      <c r="F80" s="622">
        <v>814</v>
      </c>
      <c r="G80" s="622">
        <v>51.07</v>
      </c>
      <c r="H80" s="622"/>
    </row>
    <row r="81" spans="1:12" hidden="1" x14ac:dyDescent="0.25">
      <c r="A81" s="622" t="s">
        <v>88</v>
      </c>
      <c r="B81" s="622" t="s">
        <v>640</v>
      </c>
      <c r="C81" s="622" t="s">
        <v>627</v>
      </c>
      <c r="D81" s="622" t="s">
        <v>865</v>
      </c>
      <c r="F81" s="622">
        <v>828</v>
      </c>
      <c r="G81" s="622">
        <v>58.37</v>
      </c>
    </row>
    <row r="82" spans="1:12" hidden="1" x14ac:dyDescent="0.25">
      <c r="A82" s="622" t="s">
        <v>88</v>
      </c>
      <c r="B82" s="622" t="s">
        <v>640</v>
      </c>
      <c r="C82" s="622" t="s">
        <v>627</v>
      </c>
      <c r="D82" s="622" t="s">
        <v>629</v>
      </c>
      <c r="F82" s="622">
        <v>826</v>
      </c>
      <c r="G82" s="718">
        <v>4797.47</v>
      </c>
    </row>
    <row r="83" spans="1:12" hidden="1" x14ac:dyDescent="0.25">
      <c r="A83" s="622" t="s">
        <v>88</v>
      </c>
      <c r="B83" s="622" t="s">
        <v>640</v>
      </c>
      <c r="C83" s="622" t="s">
        <v>627</v>
      </c>
      <c r="D83" s="622" t="s">
        <v>868</v>
      </c>
      <c r="F83" s="622">
        <v>836</v>
      </c>
      <c r="G83" s="622">
        <v>100</v>
      </c>
    </row>
    <row r="84" spans="1:12" hidden="1" x14ac:dyDescent="0.25">
      <c r="A84" s="622" t="s">
        <v>80</v>
      </c>
      <c r="B84" s="622" t="s">
        <v>653</v>
      </c>
      <c r="C84" s="622" t="s">
        <v>627</v>
      </c>
      <c r="D84" s="622" t="s">
        <v>3</v>
      </c>
      <c r="F84" s="622">
        <v>782</v>
      </c>
      <c r="G84" s="622">
        <v>0</v>
      </c>
      <c r="H84" s="622"/>
    </row>
    <row r="85" spans="1:12" x14ac:dyDescent="0.25">
      <c r="A85" s="622" t="s">
        <v>80</v>
      </c>
      <c r="B85" s="622" t="s">
        <v>653</v>
      </c>
      <c r="C85" s="622" t="s">
        <v>627</v>
      </c>
      <c r="D85" s="622" t="s">
        <v>628</v>
      </c>
      <c r="F85" s="622">
        <v>778</v>
      </c>
      <c r="G85" s="622">
        <v>580.76</v>
      </c>
      <c r="H85" s="724" t="s">
        <v>872</v>
      </c>
      <c r="I85" s="622">
        <v>410.62</v>
      </c>
      <c r="K85" s="622" t="s">
        <v>873</v>
      </c>
      <c r="L85" s="622">
        <f>IF(I85&gt;G85,G85,I85)</f>
        <v>410.62</v>
      </c>
    </row>
    <row r="86" spans="1:12" hidden="1" x14ac:dyDescent="0.25">
      <c r="A86" s="622" t="s">
        <v>99</v>
      </c>
      <c r="B86" s="622" t="s">
        <v>651</v>
      </c>
      <c r="C86" s="622" t="s">
        <v>627</v>
      </c>
      <c r="D86" s="622" t="s">
        <v>633</v>
      </c>
      <c r="F86" s="622">
        <v>12050</v>
      </c>
      <c r="G86" s="622">
        <v>76</v>
      </c>
    </row>
    <row r="87" spans="1:12" hidden="1" x14ac:dyDescent="0.25">
      <c r="A87" s="622" t="s">
        <v>99</v>
      </c>
      <c r="B87" s="622" t="s">
        <v>651</v>
      </c>
      <c r="C87" s="622" t="s">
        <v>627</v>
      </c>
      <c r="D87" s="622" t="s">
        <v>3</v>
      </c>
      <c r="F87" s="622">
        <v>12061</v>
      </c>
      <c r="G87" s="622">
        <v>0</v>
      </c>
    </row>
    <row r="88" spans="1:12" hidden="1" x14ac:dyDescent="0.25">
      <c r="A88" s="622" t="s">
        <v>99</v>
      </c>
      <c r="B88" s="622" t="s">
        <v>651</v>
      </c>
      <c r="C88" s="622" t="s">
        <v>627</v>
      </c>
      <c r="D88" s="622" t="s">
        <v>629</v>
      </c>
      <c r="F88" s="622">
        <v>12049</v>
      </c>
      <c r="G88" s="718">
        <v>2485.96</v>
      </c>
    </row>
    <row r="89" spans="1:12" hidden="1" x14ac:dyDescent="0.25">
      <c r="A89" s="622" t="s">
        <v>260</v>
      </c>
      <c r="B89" s="622" t="s">
        <v>654</v>
      </c>
      <c r="C89" s="622" t="s">
        <v>627</v>
      </c>
      <c r="D89" s="622" t="s">
        <v>864</v>
      </c>
      <c r="F89" s="622">
        <v>845</v>
      </c>
      <c r="G89" s="622">
        <v>100</v>
      </c>
      <c r="H89" s="622"/>
    </row>
    <row r="90" spans="1:12" hidden="1" x14ac:dyDescent="0.25">
      <c r="A90" s="622" t="s">
        <v>499</v>
      </c>
      <c r="B90" s="622" t="s">
        <v>871</v>
      </c>
      <c r="C90" s="622" t="s">
        <v>627</v>
      </c>
      <c r="D90" s="622" t="s">
        <v>870</v>
      </c>
      <c r="F90" s="622">
        <v>970</v>
      </c>
      <c r="G90" s="622">
        <v>100</v>
      </c>
      <c r="H90" s="622"/>
    </row>
    <row r="91" spans="1:12" hidden="1" x14ac:dyDescent="0.25">
      <c r="A91" s="622" t="s">
        <v>499</v>
      </c>
      <c r="B91" s="622" t="s">
        <v>871</v>
      </c>
      <c r="C91" s="622" t="s">
        <v>627</v>
      </c>
      <c r="D91" s="622" t="s">
        <v>803</v>
      </c>
      <c r="F91" s="622">
        <v>13254</v>
      </c>
      <c r="G91" s="622">
        <v>400</v>
      </c>
      <c r="H91" s="622"/>
    </row>
    <row r="92" spans="1:12" hidden="1" x14ac:dyDescent="0.25">
      <c r="A92" s="622" t="s">
        <v>499</v>
      </c>
      <c r="B92" s="622" t="s">
        <v>871</v>
      </c>
      <c r="C92" s="622" t="s">
        <v>627</v>
      </c>
      <c r="D92" s="622" t="s">
        <v>863</v>
      </c>
      <c r="F92" s="622">
        <v>979</v>
      </c>
      <c r="G92" s="622">
        <v>520.37</v>
      </c>
      <c r="H92" s="622"/>
    </row>
    <row r="93" spans="1:12" hidden="1" x14ac:dyDescent="0.25">
      <c r="A93" s="622" t="s">
        <v>499</v>
      </c>
      <c r="B93" s="622" t="s">
        <v>871</v>
      </c>
      <c r="C93" s="622" t="s">
        <v>627</v>
      </c>
      <c r="D93" s="622" t="s">
        <v>868</v>
      </c>
      <c r="F93" s="622">
        <v>976</v>
      </c>
      <c r="G93" s="622">
        <v>100</v>
      </c>
      <c r="H93" s="622"/>
    </row>
    <row r="94" spans="1:12" hidden="1" x14ac:dyDescent="0.25">
      <c r="A94" s="622" t="s">
        <v>52</v>
      </c>
      <c r="B94" s="622" t="s">
        <v>632</v>
      </c>
      <c r="C94" s="622" t="s">
        <v>627</v>
      </c>
      <c r="D94" s="622" t="s">
        <v>865</v>
      </c>
      <c r="F94" s="622">
        <v>730</v>
      </c>
      <c r="G94" s="622">
        <v>300</v>
      </c>
      <c r="H94" s="622"/>
    </row>
    <row r="95" spans="1:12" hidden="1" x14ac:dyDescent="0.25">
      <c r="A95" s="622" t="s">
        <v>52</v>
      </c>
      <c r="B95" s="622" t="s">
        <v>632</v>
      </c>
      <c r="C95" s="622" t="s">
        <v>627</v>
      </c>
      <c r="D95" s="622" t="s">
        <v>870</v>
      </c>
      <c r="F95" s="622">
        <v>732</v>
      </c>
      <c r="G95" s="622">
        <v>100</v>
      </c>
      <c r="H95" s="622"/>
    </row>
    <row r="96" spans="1:12" hidden="1" x14ac:dyDescent="0.25">
      <c r="A96" s="622" t="s">
        <v>52</v>
      </c>
      <c r="B96" s="622" t="s">
        <v>632</v>
      </c>
      <c r="C96" s="622" t="s">
        <v>627</v>
      </c>
      <c r="D96" s="622" t="s">
        <v>868</v>
      </c>
      <c r="F96" s="622">
        <v>738</v>
      </c>
      <c r="G96" s="622">
        <v>100</v>
      </c>
      <c r="H96" s="622"/>
    </row>
    <row r="97" spans="1:12" hidden="1" x14ac:dyDescent="0.25">
      <c r="A97" s="622" t="s">
        <v>23</v>
      </c>
      <c r="B97" s="622" t="s">
        <v>626</v>
      </c>
      <c r="C97" s="622" t="s">
        <v>627</v>
      </c>
      <c r="D97" s="622" t="s">
        <v>870</v>
      </c>
      <c r="F97" s="622">
        <v>620</v>
      </c>
      <c r="G97" s="622">
        <v>0</v>
      </c>
    </row>
    <row r="98" spans="1:12" hidden="1" x14ac:dyDescent="0.25">
      <c r="A98" s="622" t="s">
        <v>34</v>
      </c>
      <c r="B98" s="622" t="s">
        <v>637</v>
      </c>
      <c r="C98" s="622" t="s">
        <v>627</v>
      </c>
      <c r="D98" s="622" t="s">
        <v>803</v>
      </c>
      <c r="F98" s="622">
        <v>13460</v>
      </c>
      <c r="G98" s="622">
        <v>286.77</v>
      </c>
    </row>
    <row r="99" spans="1:12" hidden="1" x14ac:dyDescent="0.25">
      <c r="A99" s="622" t="s">
        <v>34</v>
      </c>
      <c r="B99" s="622" t="s">
        <v>637</v>
      </c>
      <c r="C99" s="622" t="s">
        <v>627</v>
      </c>
      <c r="D99" s="622" t="s">
        <v>798</v>
      </c>
      <c r="F99" s="622">
        <v>875</v>
      </c>
      <c r="G99" s="622">
        <v>618.07000000000005</v>
      </c>
    </row>
    <row r="100" spans="1:12" x14ac:dyDescent="0.25">
      <c r="A100" s="622" t="s">
        <v>49</v>
      </c>
      <c r="B100" s="622" t="s">
        <v>641</v>
      </c>
      <c r="C100" s="622" t="s">
        <v>627</v>
      </c>
      <c r="D100" s="622" t="s">
        <v>629</v>
      </c>
      <c r="F100" s="622">
        <v>11730</v>
      </c>
      <c r="G100" s="718">
        <v>4103.32</v>
      </c>
      <c r="H100" s="724" t="s">
        <v>872</v>
      </c>
      <c r="I100" s="622">
        <v>2203.89</v>
      </c>
      <c r="K100" s="622" t="s">
        <v>873</v>
      </c>
      <c r="L100" s="622">
        <f>IF(I100&gt;G100,G100,I100)</f>
        <v>2203.89</v>
      </c>
    </row>
    <row r="101" spans="1:12" hidden="1" x14ac:dyDescent="0.25">
      <c r="A101" s="622" t="s">
        <v>49</v>
      </c>
      <c r="B101" s="622" t="s">
        <v>641</v>
      </c>
      <c r="C101" s="622" t="s">
        <v>627</v>
      </c>
      <c r="D101" s="622" t="s">
        <v>868</v>
      </c>
      <c r="F101" s="622">
        <v>11740</v>
      </c>
      <c r="G101" s="622">
        <v>0</v>
      </c>
    </row>
    <row r="102" spans="1:12" hidden="1" x14ac:dyDescent="0.25">
      <c r="A102" s="622" t="s">
        <v>271</v>
      </c>
      <c r="B102" s="622" t="s">
        <v>646</v>
      </c>
      <c r="C102" s="622" t="s">
        <v>627</v>
      </c>
      <c r="D102" s="622" t="s">
        <v>864</v>
      </c>
      <c r="F102" s="622">
        <v>11982</v>
      </c>
      <c r="G102" s="622">
        <v>0</v>
      </c>
      <c r="H102" s="622"/>
    </row>
    <row r="103" spans="1:12" hidden="1" x14ac:dyDescent="0.25">
      <c r="A103" s="622" t="s">
        <v>94</v>
      </c>
      <c r="B103" s="622" t="s">
        <v>638</v>
      </c>
      <c r="C103" s="622" t="s">
        <v>627</v>
      </c>
      <c r="D103" s="622" t="s">
        <v>633</v>
      </c>
      <c r="F103" s="622">
        <v>715</v>
      </c>
      <c r="G103" s="718">
        <v>1000</v>
      </c>
    </row>
    <row r="104" spans="1:12" x14ac:dyDescent="0.25">
      <c r="A104" s="622" t="s">
        <v>94</v>
      </c>
      <c r="B104" s="622" t="s">
        <v>638</v>
      </c>
      <c r="C104" s="622" t="s">
        <v>627</v>
      </c>
      <c r="D104" s="622" t="s">
        <v>866</v>
      </c>
      <c r="F104" s="622">
        <v>717</v>
      </c>
      <c r="G104" s="718">
        <v>1519.74</v>
      </c>
      <c r="H104" s="724" t="s">
        <v>872</v>
      </c>
      <c r="I104" s="622">
        <v>9.06</v>
      </c>
      <c r="K104" s="622" t="s">
        <v>873</v>
      </c>
      <c r="L104" s="622">
        <f t="shared" ref="L104:L105" si="0">IF(I104&gt;G104,G104,I104)</f>
        <v>9.06</v>
      </c>
    </row>
    <row r="105" spans="1:12" x14ac:dyDescent="0.25">
      <c r="A105" s="622" t="s">
        <v>94</v>
      </c>
      <c r="B105" s="622" t="s">
        <v>638</v>
      </c>
      <c r="C105" s="622" t="s">
        <v>627</v>
      </c>
      <c r="D105" s="622" t="s">
        <v>628</v>
      </c>
      <c r="F105" s="622">
        <v>722</v>
      </c>
      <c r="G105" s="718">
        <v>1233.8800000000001</v>
      </c>
      <c r="H105" s="724" t="s">
        <v>872</v>
      </c>
      <c r="I105" s="622">
        <v>244.6</v>
      </c>
      <c r="K105" s="622" t="s">
        <v>873</v>
      </c>
      <c r="L105" s="622">
        <f t="shared" si="0"/>
        <v>244.6</v>
      </c>
    </row>
    <row r="106" spans="1:12" hidden="1" x14ac:dyDescent="0.25">
      <c r="A106" s="622" t="s">
        <v>94</v>
      </c>
      <c r="B106" s="622" t="s">
        <v>638</v>
      </c>
      <c r="C106" s="622" t="s">
        <v>627</v>
      </c>
      <c r="D106" s="622" t="s">
        <v>863</v>
      </c>
      <c r="F106" s="622">
        <v>727</v>
      </c>
      <c r="G106" s="622">
        <v>520.37</v>
      </c>
    </row>
    <row r="107" spans="1:12" x14ac:dyDescent="0.25">
      <c r="A107" s="622" t="s">
        <v>91</v>
      </c>
      <c r="B107" s="622" t="s">
        <v>644</v>
      </c>
      <c r="C107" s="622" t="s">
        <v>627</v>
      </c>
      <c r="D107" s="622" t="s">
        <v>866</v>
      </c>
      <c r="F107" s="622">
        <v>787</v>
      </c>
      <c r="G107" s="622">
        <v>455.76</v>
      </c>
      <c r="H107" s="724" t="s">
        <v>872</v>
      </c>
      <c r="I107" s="622">
        <v>238.94</v>
      </c>
      <c r="K107" s="622" t="s">
        <v>873</v>
      </c>
      <c r="L107" s="622">
        <f>IF(I107&gt;G107,G107,I107)</f>
        <v>238.94</v>
      </c>
    </row>
    <row r="108" spans="1:12" hidden="1" x14ac:dyDescent="0.25">
      <c r="A108" s="622" t="s">
        <v>91</v>
      </c>
      <c r="B108" s="622" t="s">
        <v>644</v>
      </c>
      <c r="C108" s="622" t="s">
        <v>627</v>
      </c>
      <c r="D108" s="622" t="s">
        <v>628</v>
      </c>
      <c r="F108" s="622">
        <v>792</v>
      </c>
      <c r="G108" s="718">
        <v>6177.32</v>
      </c>
      <c r="H108" s="622"/>
    </row>
    <row r="109" spans="1:12" hidden="1" x14ac:dyDescent="0.25">
      <c r="A109" s="622" t="s">
        <v>91</v>
      </c>
      <c r="B109" s="622" t="s">
        <v>644</v>
      </c>
      <c r="C109" s="622" t="s">
        <v>627</v>
      </c>
      <c r="D109" s="622" t="s">
        <v>863</v>
      </c>
      <c r="F109" s="622">
        <v>797</v>
      </c>
      <c r="G109" s="622">
        <v>520.37</v>
      </c>
      <c r="H109" s="622"/>
    </row>
    <row r="110" spans="1:12" hidden="1" x14ac:dyDescent="0.25">
      <c r="A110" s="622" t="s">
        <v>229</v>
      </c>
      <c r="B110" s="622" t="s">
        <v>645</v>
      </c>
      <c r="C110" s="622" t="s">
        <v>627</v>
      </c>
      <c r="D110" s="622" t="s">
        <v>800</v>
      </c>
      <c r="F110" s="622">
        <v>636</v>
      </c>
      <c r="G110" s="622">
        <v>112.71</v>
      </c>
      <c r="H110" s="622"/>
    </row>
    <row r="111" spans="1:12" hidden="1" x14ac:dyDescent="0.25">
      <c r="A111" s="622" t="s">
        <v>229</v>
      </c>
      <c r="B111" s="622" t="s">
        <v>645</v>
      </c>
      <c r="C111" s="622" t="s">
        <v>627</v>
      </c>
      <c r="D111" s="622" t="s">
        <v>802</v>
      </c>
      <c r="F111" s="622">
        <v>641</v>
      </c>
      <c r="G111" s="718">
        <v>3506.56</v>
      </c>
      <c r="H111" s="622"/>
    </row>
    <row r="112" spans="1:12" hidden="1" x14ac:dyDescent="0.25">
      <c r="A112" s="622" t="s">
        <v>438</v>
      </c>
      <c r="B112" s="622" t="s">
        <v>642</v>
      </c>
      <c r="C112" s="622" t="s">
        <v>627</v>
      </c>
      <c r="D112" s="622" t="s">
        <v>870</v>
      </c>
      <c r="F112" s="622">
        <v>12427</v>
      </c>
      <c r="G112" s="622">
        <v>0</v>
      </c>
    </row>
    <row r="113" spans="1:12" hidden="1" x14ac:dyDescent="0.25">
      <c r="A113" s="622" t="s">
        <v>37</v>
      </c>
      <c r="B113" s="622" t="s">
        <v>647</v>
      </c>
      <c r="C113" s="622" t="s">
        <v>627</v>
      </c>
      <c r="D113" s="622" t="s">
        <v>803</v>
      </c>
      <c r="F113" s="622">
        <v>13376</v>
      </c>
      <c r="G113" s="622">
        <v>0.08</v>
      </c>
    </row>
    <row r="114" spans="1:12" hidden="1" x14ac:dyDescent="0.25">
      <c r="A114" s="622" t="s">
        <v>37</v>
      </c>
      <c r="B114" s="622" t="s">
        <v>647</v>
      </c>
      <c r="C114" s="622" t="s">
        <v>627</v>
      </c>
      <c r="D114" s="622" t="s">
        <v>802</v>
      </c>
      <c r="F114" s="622">
        <v>753</v>
      </c>
      <c r="G114" s="622">
        <v>784.81</v>
      </c>
    </row>
    <row r="115" spans="1:12" hidden="1" x14ac:dyDescent="0.25">
      <c r="A115" s="622" t="s">
        <v>132</v>
      </c>
      <c r="B115" s="622" t="s">
        <v>650</v>
      </c>
      <c r="C115" s="622" t="s">
        <v>627</v>
      </c>
      <c r="D115" s="622" t="s">
        <v>3</v>
      </c>
      <c r="F115" s="622">
        <v>768</v>
      </c>
      <c r="G115" s="622">
        <v>0</v>
      </c>
    </row>
    <row r="116" spans="1:12" hidden="1" x14ac:dyDescent="0.25">
      <c r="A116" s="622" t="s">
        <v>200</v>
      </c>
      <c r="B116" s="622" t="s">
        <v>648</v>
      </c>
      <c r="C116" s="622" t="s">
        <v>627</v>
      </c>
      <c r="D116" s="622" t="s">
        <v>865</v>
      </c>
      <c r="F116" s="622">
        <v>954</v>
      </c>
      <c r="G116" s="622">
        <v>0</v>
      </c>
    </row>
    <row r="117" spans="1:12" hidden="1" x14ac:dyDescent="0.25">
      <c r="A117" s="622" t="s">
        <v>200</v>
      </c>
      <c r="B117" s="622" t="s">
        <v>648</v>
      </c>
      <c r="C117" s="622" t="s">
        <v>627</v>
      </c>
      <c r="D117" s="622" t="s">
        <v>864</v>
      </c>
      <c r="F117" s="622">
        <v>957</v>
      </c>
      <c r="G117" s="622">
        <v>0</v>
      </c>
    </row>
    <row r="118" spans="1:12" hidden="1" x14ac:dyDescent="0.25">
      <c r="A118" s="622" t="s">
        <v>200</v>
      </c>
      <c r="B118" s="622" t="s">
        <v>648</v>
      </c>
      <c r="C118" s="622" t="s">
        <v>627</v>
      </c>
      <c r="D118" s="622" t="s">
        <v>800</v>
      </c>
      <c r="F118" s="622">
        <v>958</v>
      </c>
      <c r="G118" s="622">
        <v>0</v>
      </c>
    </row>
    <row r="119" spans="1:12" hidden="1" x14ac:dyDescent="0.25">
      <c r="A119" s="622" t="s">
        <v>200</v>
      </c>
      <c r="B119" s="622" t="s">
        <v>648</v>
      </c>
      <c r="C119" s="622" t="s">
        <v>627</v>
      </c>
      <c r="D119" s="622" t="s">
        <v>869</v>
      </c>
      <c r="F119" s="622">
        <v>13039</v>
      </c>
      <c r="G119" s="718">
        <v>7786.48</v>
      </c>
    </row>
    <row r="120" spans="1:12" hidden="1" x14ac:dyDescent="0.25">
      <c r="A120" s="622" t="s">
        <v>200</v>
      </c>
      <c r="B120" s="622" t="s">
        <v>648</v>
      </c>
      <c r="C120" s="622" t="s">
        <v>627</v>
      </c>
      <c r="D120" s="622" t="s">
        <v>863</v>
      </c>
      <c r="F120" s="622">
        <v>965</v>
      </c>
      <c r="G120" s="622">
        <v>520.37</v>
      </c>
    </row>
    <row r="121" spans="1:12" hidden="1" x14ac:dyDescent="0.25">
      <c r="A121" s="622" t="s">
        <v>490</v>
      </c>
      <c r="B121" s="622" t="s">
        <v>652</v>
      </c>
      <c r="C121" s="622" t="s">
        <v>627</v>
      </c>
      <c r="D121" s="622" t="s">
        <v>870</v>
      </c>
      <c r="F121" s="622">
        <v>816</v>
      </c>
      <c r="G121" s="622">
        <v>500</v>
      </c>
      <c r="H121" s="622"/>
    </row>
    <row r="122" spans="1:12" hidden="1" x14ac:dyDescent="0.25">
      <c r="A122" s="622" t="s">
        <v>490</v>
      </c>
      <c r="B122" s="622" t="s">
        <v>652</v>
      </c>
      <c r="C122" s="622" t="s">
        <v>627</v>
      </c>
      <c r="D122" s="622" t="s">
        <v>803</v>
      </c>
      <c r="F122" s="622">
        <v>13383</v>
      </c>
      <c r="G122" s="622">
        <v>400.08</v>
      </c>
      <c r="H122" s="622"/>
    </row>
    <row r="123" spans="1:12" x14ac:dyDescent="0.25">
      <c r="A123" s="622" t="s">
        <v>88</v>
      </c>
      <c r="B123" s="622" t="s">
        <v>640</v>
      </c>
      <c r="C123" s="622" t="s">
        <v>627</v>
      </c>
      <c r="D123" s="622" t="s">
        <v>798</v>
      </c>
      <c r="F123" s="622">
        <v>833</v>
      </c>
      <c r="G123" s="718">
        <v>2006.72</v>
      </c>
      <c r="H123" s="724" t="s">
        <v>872</v>
      </c>
      <c r="I123" s="622">
        <v>712.89</v>
      </c>
      <c r="K123" s="622" t="s">
        <v>873</v>
      </c>
      <c r="L123" s="622">
        <f>IF(I123&gt;G123,G123,I123)</f>
        <v>712.89</v>
      </c>
    </row>
    <row r="124" spans="1:12" hidden="1" x14ac:dyDescent="0.25">
      <c r="A124" s="622" t="s">
        <v>88</v>
      </c>
      <c r="B124" s="622" t="s">
        <v>640</v>
      </c>
      <c r="C124" s="622" t="s">
        <v>627</v>
      </c>
      <c r="D124" s="622" t="s">
        <v>863</v>
      </c>
      <c r="F124" s="622">
        <v>839</v>
      </c>
      <c r="G124" s="622">
        <v>520.37</v>
      </c>
    </row>
    <row r="125" spans="1:12" hidden="1" x14ac:dyDescent="0.25">
      <c r="A125" s="622" t="s">
        <v>88</v>
      </c>
      <c r="B125" s="622" t="s">
        <v>640</v>
      </c>
      <c r="C125" s="622" t="s">
        <v>627</v>
      </c>
      <c r="D125" s="622" t="s">
        <v>802</v>
      </c>
      <c r="F125" s="622">
        <v>837</v>
      </c>
      <c r="G125" s="718">
        <v>9438.68</v>
      </c>
    </row>
    <row r="126" spans="1:12" hidden="1" x14ac:dyDescent="0.25">
      <c r="A126" s="622" t="s">
        <v>80</v>
      </c>
      <c r="B126" s="622" t="s">
        <v>653</v>
      </c>
      <c r="C126" s="622" t="s">
        <v>627</v>
      </c>
      <c r="D126" s="622" t="s">
        <v>803</v>
      </c>
      <c r="F126" s="622">
        <v>13240</v>
      </c>
      <c r="G126" s="622">
        <v>400</v>
      </c>
      <c r="H126" s="622"/>
    </row>
    <row r="127" spans="1:12" hidden="1" x14ac:dyDescent="0.25">
      <c r="A127" s="622" t="s">
        <v>99</v>
      </c>
      <c r="B127" s="622" t="s">
        <v>651</v>
      </c>
      <c r="C127" s="622" t="s">
        <v>627</v>
      </c>
      <c r="D127" s="622" t="s">
        <v>863</v>
      </c>
      <c r="F127" s="622">
        <v>12062</v>
      </c>
      <c r="G127" s="622">
        <v>520.37</v>
      </c>
    </row>
    <row r="128" spans="1:12" hidden="1" x14ac:dyDescent="0.25">
      <c r="A128" s="622" t="s">
        <v>260</v>
      </c>
      <c r="B128" s="622" t="s">
        <v>654</v>
      </c>
      <c r="C128" s="622" t="s">
        <v>627</v>
      </c>
      <c r="D128" s="622" t="s">
        <v>866</v>
      </c>
      <c r="F128" s="622">
        <v>843</v>
      </c>
      <c r="G128" s="622">
        <v>987.14</v>
      </c>
      <c r="H128" s="622"/>
    </row>
    <row r="129" spans="1:8" hidden="1" x14ac:dyDescent="0.25">
      <c r="A129" s="622" t="s">
        <v>260</v>
      </c>
      <c r="B129" s="622" t="s">
        <v>654</v>
      </c>
      <c r="C129" s="622" t="s">
        <v>627</v>
      </c>
      <c r="D129" s="622" t="s">
        <v>870</v>
      </c>
      <c r="F129" s="622">
        <v>844</v>
      </c>
      <c r="G129" s="622">
        <v>100</v>
      </c>
      <c r="H129" s="622"/>
    </row>
    <row r="130" spans="1:8" hidden="1" x14ac:dyDescent="0.25">
      <c r="A130" s="622" t="s">
        <v>260</v>
      </c>
      <c r="B130" s="622" t="s">
        <v>654</v>
      </c>
      <c r="C130" s="622" t="s">
        <v>627</v>
      </c>
      <c r="D130" s="622" t="s">
        <v>628</v>
      </c>
      <c r="F130" s="622">
        <v>848</v>
      </c>
      <c r="G130" s="622">
        <v>100</v>
      </c>
      <c r="H130" s="622"/>
    </row>
    <row r="131" spans="1:8" hidden="1" x14ac:dyDescent="0.25">
      <c r="A131" s="622" t="s">
        <v>260</v>
      </c>
      <c r="B131" s="622" t="s">
        <v>654</v>
      </c>
      <c r="C131" s="622" t="s">
        <v>627</v>
      </c>
      <c r="D131" s="622" t="s">
        <v>867</v>
      </c>
      <c r="F131" s="622">
        <v>849</v>
      </c>
      <c r="G131" s="622">
        <v>100</v>
      </c>
      <c r="H131" s="622"/>
    </row>
    <row r="132" spans="1:8" hidden="1" x14ac:dyDescent="0.25">
      <c r="A132" s="622" t="s">
        <v>499</v>
      </c>
      <c r="B132" s="622" t="s">
        <v>871</v>
      </c>
      <c r="C132" s="622" t="s">
        <v>627</v>
      </c>
      <c r="D132" s="622" t="s">
        <v>3</v>
      </c>
      <c r="F132" s="622">
        <v>978</v>
      </c>
      <c r="G132" s="622">
        <v>324.07</v>
      </c>
      <c r="H132" s="622"/>
    </row>
    <row r="133" spans="1:8" hidden="1" x14ac:dyDescent="0.25">
      <c r="A133" s="622" t="s">
        <v>52</v>
      </c>
      <c r="B133" s="622" t="s">
        <v>632</v>
      </c>
      <c r="C133" s="622" t="s">
        <v>627</v>
      </c>
      <c r="D133" s="622" t="s">
        <v>866</v>
      </c>
      <c r="F133" s="622">
        <v>731</v>
      </c>
      <c r="G133" s="718">
        <v>3597.69</v>
      </c>
      <c r="H133" s="622"/>
    </row>
    <row r="134" spans="1:8" hidden="1" x14ac:dyDescent="0.25">
      <c r="A134" s="622" t="s">
        <v>52</v>
      </c>
      <c r="B134" s="622" t="s">
        <v>632</v>
      </c>
      <c r="C134" s="622" t="s">
        <v>627</v>
      </c>
      <c r="D134" s="622" t="s">
        <v>803</v>
      </c>
      <c r="F134" s="622">
        <v>13505</v>
      </c>
      <c r="G134" s="622">
        <v>0</v>
      </c>
      <c r="H134" s="622"/>
    </row>
    <row r="135" spans="1:8" hidden="1" x14ac:dyDescent="0.25">
      <c r="A135" s="622" t="s">
        <v>52</v>
      </c>
      <c r="B135" s="622" t="s">
        <v>632</v>
      </c>
      <c r="C135" s="622" t="s">
        <v>627</v>
      </c>
      <c r="D135" s="622" t="s">
        <v>863</v>
      </c>
      <c r="F135" s="622">
        <v>741</v>
      </c>
      <c r="G135" s="622">
        <v>520.37</v>
      </c>
      <c r="H135" s="622"/>
    </row>
    <row r="136" spans="1:8" hidden="1" x14ac:dyDescent="0.25">
      <c r="A136" s="622" t="s">
        <v>23</v>
      </c>
      <c r="B136" s="622" t="s">
        <v>626</v>
      </c>
      <c r="C136" s="622" t="s">
        <v>627</v>
      </c>
      <c r="D136" s="622" t="s">
        <v>866</v>
      </c>
      <c r="F136" s="622">
        <v>801</v>
      </c>
      <c r="G136" s="622">
        <v>0</v>
      </c>
    </row>
    <row r="137" spans="1:8" hidden="1" x14ac:dyDescent="0.25">
      <c r="A137" s="622" t="s">
        <v>23</v>
      </c>
      <c r="B137" s="622" t="s">
        <v>626</v>
      </c>
      <c r="C137" s="622" t="s">
        <v>627</v>
      </c>
      <c r="D137" s="622" t="s">
        <v>803</v>
      </c>
      <c r="F137" s="622">
        <v>13523</v>
      </c>
      <c r="G137" s="622">
        <v>0</v>
      </c>
    </row>
    <row r="138" spans="1:8" hidden="1" x14ac:dyDescent="0.25">
      <c r="A138" s="622" t="s">
        <v>34</v>
      </c>
      <c r="B138" s="622" t="s">
        <v>637</v>
      </c>
      <c r="C138" s="622" t="s">
        <v>627</v>
      </c>
      <c r="D138" s="622" t="s">
        <v>864</v>
      </c>
      <c r="F138" s="622">
        <v>873</v>
      </c>
      <c r="G138" s="622">
        <v>100</v>
      </c>
    </row>
    <row r="139" spans="1:8" hidden="1" x14ac:dyDescent="0.25">
      <c r="A139" s="622" t="s">
        <v>34</v>
      </c>
      <c r="B139" s="622" t="s">
        <v>637</v>
      </c>
      <c r="C139" s="622" t="s">
        <v>627</v>
      </c>
      <c r="D139" s="622" t="s">
        <v>800</v>
      </c>
      <c r="F139" s="622">
        <v>874</v>
      </c>
      <c r="G139" s="718">
        <v>1034.21</v>
      </c>
    </row>
    <row r="140" spans="1:8" hidden="1" x14ac:dyDescent="0.25">
      <c r="A140" s="622" t="s">
        <v>49</v>
      </c>
      <c r="B140" s="622" t="s">
        <v>641</v>
      </c>
      <c r="C140" s="622" t="s">
        <v>627</v>
      </c>
      <c r="D140" s="622" t="s">
        <v>803</v>
      </c>
      <c r="F140" s="622">
        <v>13310</v>
      </c>
      <c r="G140" s="622">
        <v>0</v>
      </c>
    </row>
    <row r="141" spans="1:8" hidden="1" x14ac:dyDescent="0.25">
      <c r="A141" s="622" t="s">
        <v>49</v>
      </c>
      <c r="B141" s="622" t="s">
        <v>641</v>
      </c>
      <c r="C141" s="622" t="s">
        <v>627</v>
      </c>
      <c r="D141" s="622" t="s">
        <v>3</v>
      </c>
      <c r="F141" s="622">
        <v>11742</v>
      </c>
      <c r="G141" s="622">
        <v>0</v>
      </c>
    </row>
    <row r="142" spans="1:8" hidden="1" x14ac:dyDescent="0.25">
      <c r="A142" s="622" t="s">
        <v>40</v>
      </c>
      <c r="B142" s="622" t="s">
        <v>635</v>
      </c>
      <c r="C142" s="622" t="s">
        <v>627</v>
      </c>
      <c r="D142" s="622" t="s">
        <v>803</v>
      </c>
      <c r="F142" s="622">
        <v>13313</v>
      </c>
      <c r="G142" s="622">
        <v>0</v>
      </c>
    </row>
    <row r="143" spans="1:8" hidden="1" x14ac:dyDescent="0.25">
      <c r="A143" s="622" t="s">
        <v>40</v>
      </c>
      <c r="B143" s="622" t="s">
        <v>635</v>
      </c>
      <c r="C143" s="622" t="s">
        <v>627</v>
      </c>
      <c r="D143" s="622" t="s">
        <v>867</v>
      </c>
      <c r="F143" s="622">
        <v>891</v>
      </c>
      <c r="G143" s="622">
        <v>0</v>
      </c>
    </row>
    <row r="144" spans="1:8" hidden="1" x14ac:dyDescent="0.25">
      <c r="A144" s="622" t="s">
        <v>271</v>
      </c>
      <c r="B144" s="622" t="s">
        <v>646</v>
      </c>
      <c r="C144" s="622" t="s">
        <v>627</v>
      </c>
      <c r="D144" s="622" t="s">
        <v>865</v>
      </c>
      <c r="F144" s="622">
        <v>11979</v>
      </c>
      <c r="G144" s="622">
        <v>0</v>
      </c>
      <c r="H144" s="622"/>
    </row>
    <row r="145" spans="1:12" hidden="1" x14ac:dyDescent="0.25">
      <c r="A145" s="622" t="s">
        <v>271</v>
      </c>
      <c r="B145" s="622" t="s">
        <v>646</v>
      </c>
      <c r="C145" s="622" t="s">
        <v>627</v>
      </c>
      <c r="D145" s="622" t="s">
        <v>628</v>
      </c>
      <c r="F145" s="622">
        <v>11985</v>
      </c>
      <c r="G145" s="622">
        <v>69.23</v>
      </c>
      <c r="H145" s="622"/>
    </row>
    <row r="146" spans="1:12" hidden="1" x14ac:dyDescent="0.25">
      <c r="A146" s="622" t="s">
        <v>94</v>
      </c>
      <c r="B146" s="622" t="s">
        <v>638</v>
      </c>
      <c r="C146" s="622" t="s">
        <v>627</v>
      </c>
      <c r="D146" s="622" t="s">
        <v>3</v>
      </c>
      <c r="F146" s="622">
        <v>726</v>
      </c>
      <c r="G146" s="622">
        <v>0</v>
      </c>
    </row>
    <row r="147" spans="1:12" hidden="1" x14ac:dyDescent="0.25">
      <c r="A147" s="622" t="s">
        <v>91</v>
      </c>
      <c r="B147" s="622" t="s">
        <v>644</v>
      </c>
      <c r="C147" s="622" t="s">
        <v>627</v>
      </c>
      <c r="D147" s="622" t="s">
        <v>864</v>
      </c>
      <c r="F147" s="622">
        <v>789</v>
      </c>
      <c r="G147" s="622">
        <v>0</v>
      </c>
      <c r="H147" s="622"/>
    </row>
    <row r="148" spans="1:12" hidden="1" x14ac:dyDescent="0.25">
      <c r="A148" s="622" t="s">
        <v>91</v>
      </c>
      <c r="B148" s="622" t="s">
        <v>644</v>
      </c>
      <c r="C148" s="622" t="s">
        <v>627</v>
      </c>
      <c r="D148" s="622" t="s">
        <v>869</v>
      </c>
      <c r="F148" s="622">
        <v>13109</v>
      </c>
      <c r="G148" s="718">
        <v>6910.89</v>
      </c>
      <c r="H148" s="622"/>
    </row>
    <row r="149" spans="1:12" hidden="1" x14ac:dyDescent="0.25">
      <c r="A149" s="622" t="s">
        <v>91</v>
      </c>
      <c r="B149" s="622" t="s">
        <v>644</v>
      </c>
      <c r="C149" s="622" t="s">
        <v>627</v>
      </c>
      <c r="D149" s="622" t="s">
        <v>867</v>
      </c>
      <c r="F149" s="622">
        <v>793</v>
      </c>
      <c r="G149" s="622">
        <v>0</v>
      </c>
      <c r="H149" s="622"/>
    </row>
    <row r="150" spans="1:12" hidden="1" x14ac:dyDescent="0.25">
      <c r="A150" s="622" t="s">
        <v>229</v>
      </c>
      <c r="B150" s="622" t="s">
        <v>645</v>
      </c>
      <c r="C150" s="622" t="s">
        <v>627</v>
      </c>
      <c r="D150" s="622" t="s">
        <v>870</v>
      </c>
      <c r="F150" s="622">
        <v>634</v>
      </c>
      <c r="G150" s="622">
        <v>0</v>
      </c>
      <c r="H150" s="622"/>
    </row>
    <row r="151" spans="1:12" hidden="1" x14ac:dyDescent="0.25">
      <c r="A151" s="622" t="s">
        <v>229</v>
      </c>
      <c r="B151" s="622" t="s">
        <v>645</v>
      </c>
      <c r="C151" s="622" t="s">
        <v>627</v>
      </c>
      <c r="D151" s="622" t="s">
        <v>868</v>
      </c>
      <c r="F151" s="622">
        <v>640</v>
      </c>
      <c r="G151" s="622">
        <v>0</v>
      </c>
      <c r="H151" s="622"/>
    </row>
    <row r="152" spans="1:12" hidden="1" x14ac:dyDescent="0.25">
      <c r="A152" s="622" t="s">
        <v>438</v>
      </c>
      <c r="B152" s="622" t="s">
        <v>642</v>
      </c>
      <c r="C152" s="622" t="s">
        <v>627</v>
      </c>
      <c r="D152" s="622" t="s">
        <v>803</v>
      </c>
      <c r="F152" s="622">
        <v>13339</v>
      </c>
      <c r="G152" s="622">
        <v>0</v>
      </c>
    </row>
    <row r="153" spans="1:12" hidden="1" x14ac:dyDescent="0.25">
      <c r="A153" s="622" t="s">
        <v>37</v>
      </c>
      <c r="B153" s="622" t="s">
        <v>647</v>
      </c>
      <c r="C153" s="622" t="s">
        <v>627</v>
      </c>
      <c r="D153" s="622" t="s">
        <v>800</v>
      </c>
      <c r="F153" s="622">
        <v>748</v>
      </c>
      <c r="G153" s="622">
        <v>0</v>
      </c>
    </row>
    <row r="154" spans="1:12" hidden="1" x14ac:dyDescent="0.25">
      <c r="A154" s="622" t="s">
        <v>132</v>
      </c>
      <c r="B154" s="622" t="s">
        <v>650</v>
      </c>
      <c r="C154" s="622" t="s">
        <v>627</v>
      </c>
      <c r="D154" s="622" t="s">
        <v>866</v>
      </c>
      <c r="F154" s="622">
        <v>759</v>
      </c>
      <c r="G154" s="622">
        <v>802.21</v>
      </c>
    </row>
    <row r="155" spans="1:12" hidden="1" x14ac:dyDescent="0.25">
      <c r="A155" s="622" t="s">
        <v>132</v>
      </c>
      <c r="B155" s="622" t="s">
        <v>650</v>
      </c>
      <c r="C155" s="622" t="s">
        <v>627</v>
      </c>
      <c r="D155" s="622" t="s">
        <v>629</v>
      </c>
      <c r="F155" s="622">
        <v>756</v>
      </c>
      <c r="G155" s="718">
        <v>6305.3</v>
      </c>
    </row>
    <row r="156" spans="1:12" x14ac:dyDescent="0.25">
      <c r="A156" s="622" t="s">
        <v>132</v>
      </c>
      <c r="B156" s="622" t="s">
        <v>650</v>
      </c>
      <c r="C156" s="622" t="s">
        <v>627</v>
      </c>
      <c r="D156" s="622" t="s">
        <v>802</v>
      </c>
      <c r="F156" s="622">
        <v>767</v>
      </c>
      <c r="G156" s="622">
        <v>715.72</v>
      </c>
      <c r="H156" s="724" t="s">
        <v>872</v>
      </c>
      <c r="I156" s="622">
        <v>2151.4499999999998</v>
      </c>
      <c r="K156" s="622" t="s">
        <v>873</v>
      </c>
      <c r="L156" s="622">
        <f>IF(I156&gt;G156,G156,I156)</f>
        <v>715.72</v>
      </c>
    </row>
    <row r="157" spans="1:12" hidden="1" x14ac:dyDescent="0.25">
      <c r="A157" s="622" t="s">
        <v>200</v>
      </c>
      <c r="B157" s="622" t="s">
        <v>648</v>
      </c>
      <c r="C157" s="622" t="s">
        <v>627</v>
      </c>
      <c r="D157" s="622" t="s">
        <v>3</v>
      </c>
      <c r="F157" s="622">
        <v>964</v>
      </c>
      <c r="G157" s="622">
        <v>0</v>
      </c>
    </row>
    <row r="158" spans="1:12" hidden="1" x14ac:dyDescent="0.25">
      <c r="A158" s="622" t="s">
        <v>490</v>
      </c>
      <c r="B158" s="622" t="s">
        <v>652</v>
      </c>
      <c r="C158" s="622" t="s">
        <v>627</v>
      </c>
      <c r="D158" s="622" t="s">
        <v>869</v>
      </c>
      <c r="F158" s="622">
        <v>13040</v>
      </c>
      <c r="G158" s="718">
        <v>8409.7900000000009</v>
      </c>
      <c r="H158" s="622"/>
    </row>
    <row r="159" spans="1:12" hidden="1" x14ac:dyDescent="0.25">
      <c r="A159" s="622" t="s">
        <v>88</v>
      </c>
      <c r="B159" s="622" t="s">
        <v>640</v>
      </c>
      <c r="C159" s="622" t="s">
        <v>627</v>
      </c>
      <c r="D159" s="622" t="s">
        <v>870</v>
      </c>
      <c r="F159" s="622">
        <v>830</v>
      </c>
      <c r="G159" s="622">
        <v>500</v>
      </c>
    </row>
    <row r="160" spans="1:12" hidden="1" x14ac:dyDescent="0.25">
      <c r="A160" s="622" t="s">
        <v>88</v>
      </c>
      <c r="B160" s="622" t="s">
        <v>640</v>
      </c>
      <c r="C160" s="622" t="s">
        <v>627</v>
      </c>
      <c r="D160" s="622" t="s">
        <v>869</v>
      </c>
      <c r="F160" s="622">
        <v>13041</v>
      </c>
      <c r="G160" s="718">
        <v>8359.84</v>
      </c>
    </row>
    <row r="161" spans="1:12" hidden="1" x14ac:dyDescent="0.25">
      <c r="A161" s="622" t="s">
        <v>88</v>
      </c>
      <c r="B161" s="622" t="s">
        <v>640</v>
      </c>
      <c r="C161" s="622" t="s">
        <v>627</v>
      </c>
      <c r="D161" s="622" t="s">
        <v>3</v>
      </c>
      <c r="F161" s="622">
        <v>838</v>
      </c>
      <c r="G161" s="622">
        <v>0</v>
      </c>
    </row>
    <row r="162" spans="1:12" x14ac:dyDescent="0.25">
      <c r="A162" s="622" t="s">
        <v>88</v>
      </c>
      <c r="B162" s="622" t="s">
        <v>640</v>
      </c>
      <c r="C162" s="622" t="s">
        <v>627</v>
      </c>
      <c r="D162" s="622" t="s">
        <v>628</v>
      </c>
      <c r="F162" s="622">
        <v>834</v>
      </c>
      <c r="G162" s="622">
        <v>427.44</v>
      </c>
      <c r="H162" s="724" t="s">
        <v>872</v>
      </c>
      <c r="I162" s="622">
        <v>863.89</v>
      </c>
      <c r="K162" s="622" t="s">
        <v>873</v>
      </c>
      <c r="L162" s="622">
        <f>IF(I162&gt;G162,G162,I162)</f>
        <v>427.44</v>
      </c>
    </row>
    <row r="163" spans="1:12" hidden="1" x14ac:dyDescent="0.25">
      <c r="A163" s="622" t="s">
        <v>80</v>
      </c>
      <c r="B163" s="622" t="s">
        <v>653</v>
      </c>
      <c r="C163" s="622" t="s">
        <v>627</v>
      </c>
      <c r="D163" s="622" t="s">
        <v>869</v>
      </c>
      <c r="F163" s="622">
        <v>13052</v>
      </c>
      <c r="G163" s="718">
        <v>2783.93</v>
      </c>
      <c r="H163" s="622"/>
    </row>
    <row r="164" spans="1:12" hidden="1" x14ac:dyDescent="0.25">
      <c r="A164" s="622" t="s">
        <v>80</v>
      </c>
      <c r="B164" s="622" t="s">
        <v>653</v>
      </c>
      <c r="C164" s="622" t="s">
        <v>627</v>
      </c>
      <c r="D164" s="622" t="s">
        <v>868</v>
      </c>
      <c r="F164" s="622">
        <v>780</v>
      </c>
      <c r="G164" s="622">
        <v>0</v>
      </c>
      <c r="H164" s="622"/>
    </row>
    <row r="165" spans="1:12" hidden="1" x14ac:dyDescent="0.25">
      <c r="A165" s="622" t="s">
        <v>99</v>
      </c>
      <c r="B165" s="622" t="s">
        <v>651</v>
      </c>
      <c r="C165" s="622" t="s">
        <v>627</v>
      </c>
      <c r="D165" s="622" t="s">
        <v>865</v>
      </c>
      <c r="F165" s="622">
        <v>12051</v>
      </c>
      <c r="G165" s="622">
        <v>0</v>
      </c>
    </row>
    <row r="166" spans="1:12" hidden="1" x14ac:dyDescent="0.25">
      <c r="A166" s="622" t="s">
        <v>99</v>
      </c>
      <c r="B166" s="622" t="s">
        <v>651</v>
      </c>
      <c r="C166" s="622" t="s">
        <v>627</v>
      </c>
      <c r="D166" s="622" t="s">
        <v>870</v>
      </c>
      <c r="F166" s="622">
        <v>12053</v>
      </c>
      <c r="G166" s="622">
        <v>0</v>
      </c>
    </row>
    <row r="167" spans="1:12" hidden="1" x14ac:dyDescent="0.25">
      <c r="A167" s="622" t="s">
        <v>99</v>
      </c>
      <c r="B167" s="622" t="s">
        <v>651</v>
      </c>
      <c r="C167" s="622" t="s">
        <v>627</v>
      </c>
      <c r="D167" s="622" t="s">
        <v>868</v>
      </c>
      <c r="F167" s="622">
        <v>12059</v>
      </c>
      <c r="G167" s="622">
        <v>0</v>
      </c>
    </row>
    <row r="168" spans="1:12" hidden="1" x14ac:dyDescent="0.25">
      <c r="A168" s="622" t="s">
        <v>260</v>
      </c>
      <c r="B168" s="622" t="s">
        <v>654</v>
      </c>
      <c r="C168" s="622" t="s">
        <v>627</v>
      </c>
      <c r="D168" s="622" t="s">
        <v>800</v>
      </c>
      <c r="F168" s="622">
        <v>846</v>
      </c>
      <c r="G168" s="622">
        <v>100</v>
      </c>
      <c r="H168" s="622"/>
    </row>
    <row r="169" spans="1:12" hidden="1" x14ac:dyDescent="0.25">
      <c r="A169" s="622" t="s">
        <v>499</v>
      </c>
      <c r="B169" s="622" t="s">
        <v>871</v>
      </c>
      <c r="C169" s="622" t="s">
        <v>627</v>
      </c>
      <c r="D169" s="622" t="s">
        <v>866</v>
      </c>
      <c r="F169" s="622">
        <v>969</v>
      </c>
      <c r="G169" s="622">
        <v>908.44</v>
      </c>
      <c r="H169" s="622"/>
    </row>
    <row r="170" spans="1:12" hidden="1" x14ac:dyDescent="0.25">
      <c r="A170" s="622" t="s">
        <v>499</v>
      </c>
      <c r="B170" s="622" t="s">
        <v>871</v>
      </c>
      <c r="C170" s="622" t="s">
        <v>627</v>
      </c>
      <c r="D170" s="622" t="s">
        <v>800</v>
      </c>
      <c r="F170" s="622">
        <v>972</v>
      </c>
      <c r="G170" s="622">
        <v>100</v>
      </c>
      <c r="H170" s="622"/>
    </row>
    <row r="171" spans="1:12" hidden="1" x14ac:dyDescent="0.25">
      <c r="A171" s="622" t="s">
        <v>45</v>
      </c>
      <c r="B171" s="622" t="s">
        <v>806</v>
      </c>
      <c r="C171" s="622" t="s">
        <v>627</v>
      </c>
      <c r="D171" s="622" t="s">
        <v>3</v>
      </c>
      <c r="F171" s="622">
        <v>866</v>
      </c>
      <c r="G171" s="718">
        <v>3072.41</v>
      </c>
      <c r="H171" s="622"/>
    </row>
    <row r="172" spans="1:12" hidden="1" x14ac:dyDescent="0.25">
      <c r="A172" s="622" t="s">
        <v>45</v>
      </c>
      <c r="B172" s="622" t="s">
        <v>806</v>
      </c>
      <c r="C172" s="622" t="s">
        <v>627</v>
      </c>
      <c r="D172" s="622" t="s">
        <v>863</v>
      </c>
      <c r="F172" s="622">
        <v>867</v>
      </c>
      <c r="G172" s="718">
        <v>1235.8800000000001</v>
      </c>
      <c r="H172" s="622"/>
    </row>
    <row r="173" spans="1:12" hidden="1" x14ac:dyDescent="0.25">
      <c r="A173" s="622" t="s">
        <v>52</v>
      </c>
      <c r="B173" s="622" t="s">
        <v>632</v>
      </c>
      <c r="C173" s="622" t="s">
        <v>627</v>
      </c>
      <c r="D173" s="622" t="s">
        <v>633</v>
      </c>
      <c r="F173" s="622">
        <v>729</v>
      </c>
      <c r="G173" s="622">
        <v>0</v>
      </c>
      <c r="H173" s="622"/>
    </row>
    <row r="174" spans="1:12" hidden="1" x14ac:dyDescent="0.25">
      <c r="A174" s="622" t="s">
        <v>52</v>
      </c>
      <c r="B174" s="622" t="s">
        <v>632</v>
      </c>
      <c r="C174" s="622" t="s">
        <v>627</v>
      </c>
      <c r="D174" s="622" t="s">
        <v>864</v>
      </c>
      <c r="F174" s="622">
        <v>733</v>
      </c>
      <c r="G174" s="622">
        <v>162.33000000000001</v>
      </c>
      <c r="H174" s="622"/>
    </row>
    <row r="175" spans="1:12" hidden="1" x14ac:dyDescent="0.25">
      <c r="A175" s="622" t="s">
        <v>23</v>
      </c>
      <c r="B175" s="622" t="s">
        <v>626</v>
      </c>
      <c r="C175" s="622" t="s">
        <v>627</v>
      </c>
      <c r="D175" s="622" t="s">
        <v>800</v>
      </c>
      <c r="F175" s="622">
        <v>622</v>
      </c>
      <c r="G175" s="622">
        <v>0</v>
      </c>
    </row>
    <row r="176" spans="1:12" hidden="1" x14ac:dyDescent="0.25">
      <c r="A176" s="622" t="s">
        <v>23</v>
      </c>
      <c r="B176" s="622" t="s">
        <v>626</v>
      </c>
      <c r="C176" s="622" t="s">
        <v>627</v>
      </c>
      <c r="D176" s="622" t="s">
        <v>869</v>
      </c>
      <c r="F176" s="622">
        <v>13170</v>
      </c>
      <c r="G176" s="718">
        <v>72000</v>
      </c>
    </row>
    <row r="177" spans="1:12" x14ac:dyDescent="0.25">
      <c r="A177" s="622" t="s">
        <v>23</v>
      </c>
      <c r="B177" s="622" t="s">
        <v>626</v>
      </c>
      <c r="C177" s="622" t="s">
        <v>627</v>
      </c>
      <c r="D177" s="622" t="s">
        <v>629</v>
      </c>
      <c r="F177" s="622">
        <v>798</v>
      </c>
      <c r="G177" s="622">
        <v>0</v>
      </c>
      <c r="H177" s="724" t="s">
        <v>872</v>
      </c>
      <c r="I177" s="622">
        <v>9084.56</v>
      </c>
      <c r="K177" s="622" t="s">
        <v>873</v>
      </c>
      <c r="L177" s="622">
        <f>IF(I177&gt;G177,G177,I177)</f>
        <v>0</v>
      </c>
    </row>
    <row r="178" spans="1:12" hidden="1" x14ac:dyDescent="0.25">
      <c r="A178" s="622" t="s">
        <v>49</v>
      </c>
      <c r="B178" s="622" t="s">
        <v>641</v>
      </c>
      <c r="C178" s="622" t="s">
        <v>627</v>
      </c>
      <c r="D178" s="622" t="s">
        <v>866</v>
      </c>
      <c r="F178" s="622">
        <v>11733</v>
      </c>
      <c r="G178" s="622">
        <v>0</v>
      </c>
    </row>
    <row r="179" spans="1:12" hidden="1" x14ac:dyDescent="0.25">
      <c r="A179" s="622" t="s">
        <v>49</v>
      </c>
      <c r="B179" s="622" t="s">
        <v>641</v>
      </c>
      <c r="C179" s="622" t="s">
        <v>627</v>
      </c>
      <c r="D179" s="622" t="s">
        <v>798</v>
      </c>
      <c r="F179" s="622">
        <v>11737</v>
      </c>
      <c r="G179" s="622">
        <v>0</v>
      </c>
    </row>
    <row r="180" spans="1:12" hidden="1" x14ac:dyDescent="0.25">
      <c r="A180" s="622" t="s">
        <v>40</v>
      </c>
      <c r="B180" s="622" t="s">
        <v>635</v>
      </c>
      <c r="C180" s="622" t="s">
        <v>627</v>
      </c>
      <c r="D180" s="622" t="s">
        <v>864</v>
      </c>
      <c r="F180" s="622">
        <v>887</v>
      </c>
      <c r="G180" s="622">
        <v>0</v>
      </c>
    </row>
    <row r="181" spans="1:12" hidden="1" x14ac:dyDescent="0.25">
      <c r="A181" s="622" t="s">
        <v>40</v>
      </c>
      <c r="B181" s="622" t="s">
        <v>635</v>
      </c>
      <c r="C181" s="622" t="s">
        <v>627</v>
      </c>
      <c r="D181" s="622" t="s">
        <v>800</v>
      </c>
      <c r="F181" s="622">
        <v>888</v>
      </c>
      <c r="G181" s="622">
        <v>0</v>
      </c>
    </row>
    <row r="182" spans="1:12" hidden="1" x14ac:dyDescent="0.25">
      <c r="A182" s="622" t="s">
        <v>40</v>
      </c>
      <c r="B182" s="622" t="s">
        <v>635</v>
      </c>
      <c r="C182" s="622" t="s">
        <v>627</v>
      </c>
      <c r="D182" s="622" t="s">
        <v>628</v>
      </c>
      <c r="F182" s="622">
        <v>890</v>
      </c>
      <c r="G182" s="622">
        <v>478.79</v>
      </c>
    </row>
    <row r="183" spans="1:12" hidden="1" x14ac:dyDescent="0.25">
      <c r="A183" s="622" t="s">
        <v>40</v>
      </c>
      <c r="B183" s="622" t="s">
        <v>635</v>
      </c>
      <c r="C183" s="622" t="s">
        <v>627</v>
      </c>
      <c r="D183" s="622" t="s">
        <v>863</v>
      </c>
      <c r="F183" s="622">
        <v>713</v>
      </c>
      <c r="G183" s="622">
        <v>520.37</v>
      </c>
    </row>
    <row r="184" spans="1:12" hidden="1" x14ac:dyDescent="0.25">
      <c r="A184" s="622" t="s">
        <v>40</v>
      </c>
      <c r="B184" s="622" t="s">
        <v>635</v>
      </c>
      <c r="C184" s="622" t="s">
        <v>627</v>
      </c>
      <c r="D184" s="622" t="s">
        <v>868</v>
      </c>
      <c r="F184" s="622">
        <v>892</v>
      </c>
      <c r="G184" s="622">
        <v>0</v>
      </c>
    </row>
    <row r="185" spans="1:12" hidden="1" x14ac:dyDescent="0.25">
      <c r="A185" s="622" t="s">
        <v>94</v>
      </c>
      <c r="B185" s="622" t="s">
        <v>638</v>
      </c>
      <c r="C185" s="622" t="s">
        <v>627</v>
      </c>
      <c r="D185" s="622" t="s">
        <v>800</v>
      </c>
      <c r="F185" s="622">
        <v>720</v>
      </c>
      <c r="G185" s="718">
        <v>1541.39</v>
      </c>
    </row>
    <row r="186" spans="1:12" hidden="1" x14ac:dyDescent="0.25">
      <c r="A186" s="622" t="s">
        <v>94</v>
      </c>
      <c r="B186" s="622" t="s">
        <v>638</v>
      </c>
      <c r="C186" s="622" t="s">
        <v>627</v>
      </c>
      <c r="D186" s="622" t="s">
        <v>629</v>
      </c>
      <c r="F186" s="622">
        <v>714</v>
      </c>
      <c r="G186" s="622">
        <v>355.95</v>
      </c>
    </row>
    <row r="187" spans="1:12" x14ac:dyDescent="0.25">
      <c r="A187" s="622" t="s">
        <v>94</v>
      </c>
      <c r="B187" s="622" t="s">
        <v>638</v>
      </c>
      <c r="C187" s="622" t="s">
        <v>627</v>
      </c>
      <c r="D187" s="622" t="s">
        <v>802</v>
      </c>
      <c r="F187" s="622">
        <v>725</v>
      </c>
      <c r="G187" s="718">
        <v>6909.14</v>
      </c>
      <c r="H187" s="724" t="s">
        <v>872</v>
      </c>
      <c r="I187" s="622">
        <v>4622.8500000000004</v>
      </c>
      <c r="K187" s="622" t="s">
        <v>873</v>
      </c>
      <c r="L187" s="622">
        <f>IF(I187&gt;G187,G187,I187)</f>
        <v>4622.8500000000004</v>
      </c>
    </row>
    <row r="188" spans="1:12" hidden="1" x14ac:dyDescent="0.25">
      <c r="A188" s="622" t="s">
        <v>438</v>
      </c>
      <c r="B188" s="622" t="s">
        <v>642</v>
      </c>
      <c r="C188" s="622" t="s">
        <v>627</v>
      </c>
      <c r="D188" s="622" t="s">
        <v>633</v>
      </c>
      <c r="F188" s="622">
        <v>12424</v>
      </c>
      <c r="G188" s="622">
        <v>0</v>
      </c>
    </row>
    <row r="189" spans="1:12" hidden="1" x14ac:dyDescent="0.25">
      <c r="A189" s="622" t="s">
        <v>438</v>
      </c>
      <c r="B189" s="622" t="s">
        <v>642</v>
      </c>
      <c r="C189" s="622" t="s">
        <v>627</v>
      </c>
      <c r="D189" s="622" t="s">
        <v>866</v>
      </c>
      <c r="F189" s="622">
        <v>12426</v>
      </c>
      <c r="G189" s="622">
        <v>0</v>
      </c>
    </row>
    <row r="190" spans="1:12" hidden="1" x14ac:dyDescent="0.25">
      <c r="A190" s="622" t="s">
        <v>438</v>
      </c>
      <c r="B190" s="622" t="s">
        <v>642</v>
      </c>
      <c r="C190" s="622" t="s">
        <v>627</v>
      </c>
      <c r="D190" s="622" t="s">
        <v>798</v>
      </c>
      <c r="F190" s="622">
        <v>12430</v>
      </c>
      <c r="G190" s="622">
        <v>0</v>
      </c>
    </row>
    <row r="191" spans="1:12" hidden="1" x14ac:dyDescent="0.25">
      <c r="A191" s="622" t="s">
        <v>438</v>
      </c>
      <c r="B191" s="622" t="s">
        <v>642</v>
      </c>
      <c r="C191" s="622" t="s">
        <v>627</v>
      </c>
      <c r="D191" s="622" t="s">
        <v>867</v>
      </c>
      <c r="F191" s="622">
        <v>12432</v>
      </c>
      <c r="G191" s="622">
        <v>0</v>
      </c>
    </row>
    <row r="192" spans="1:12" hidden="1" x14ac:dyDescent="0.25">
      <c r="A192" s="622" t="s">
        <v>438</v>
      </c>
      <c r="B192" s="622" t="s">
        <v>642</v>
      </c>
      <c r="C192" s="622" t="s">
        <v>627</v>
      </c>
      <c r="D192" s="622" t="s">
        <v>868</v>
      </c>
      <c r="F192" s="622">
        <v>12433</v>
      </c>
      <c r="G192" s="622">
        <v>0</v>
      </c>
    </row>
    <row r="193" spans="1:12" hidden="1" x14ac:dyDescent="0.25">
      <c r="A193" s="622" t="s">
        <v>37</v>
      </c>
      <c r="B193" s="622" t="s">
        <v>647</v>
      </c>
      <c r="C193" s="622" t="s">
        <v>627</v>
      </c>
      <c r="D193" s="622" t="s">
        <v>866</v>
      </c>
      <c r="F193" s="622">
        <v>745</v>
      </c>
      <c r="G193" s="622">
        <v>407.99</v>
      </c>
    </row>
    <row r="194" spans="1:12" x14ac:dyDescent="0.25">
      <c r="A194" s="622" t="s">
        <v>37</v>
      </c>
      <c r="B194" s="622" t="s">
        <v>647</v>
      </c>
      <c r="C194" s="622" t="s">
        <v>627</v>
      </c>
      <c r="D194" s="622" t="s">
        <v>628</v>
      </c>
      <c r="F194" s="622">
        <v>750</v>
      </c>
      <c r="G194" s="718">
        <v>5991.03</v>
      </c>
      <c r="H194" s="724" t="s">
        <v>872</v>
      </c>
      <c r="I194" s="701">
        <v>53.5</v>
      </c>
      <c r="K194" s="622" t="s">
        <v>873</v>
      </c>
      <c r="L194" s="622">
        <f>IF(I194&gt;G194,G194,I194)</f>
        <v>53.5</v>
      </c>
    </row>
    <row r="195" spans="1:12" hidden="1" x14ac:dyDescent="0.25">
      <c r="A195" s="622" t="s">
        <v>37</v>
      </c>
      <c r="B195" s="622" t="s">
        <v>647</v>
      </c>
      <c r="C195" s="622" t="s">
        <v>627</v>
      </c>
      <c r="D195" s="622" t="s">
        <v>863</v>
      </c>
      <c r="F195" s="622">
        <v>755</v>
      </c>
      <c r="G195" s="622">
        <v>520.37</v>
      </c>
    </row>
    <row r="196" spans="1:12" hidden="1" x14ac:dyDescent="0.25">
      <c r="A196" s="622" t="s">
        <v>132</v>
      </c>
      <c r="B196" s="622" t="s">
        <v>650</v>
      </c>
      <c r="C196" s="622" t="s">
        <v>627</v>
      </c>
      <c r="D196" s="622" t="s">
        <v>870</v>
      </c>
      <c r="F196" s="622">
        <v>760</v>
      </c>
      <c r="G196" s="622">
        <v>0</v>
      </c>
    </row>
    <row r="197" spans="1:12" hidden="1" x14ac:dyDescent="0.25">
      <c r="A197" s="622" t="s">
        <v>132</v>
      </c>
      <c r="B197" s="622" t="s">
        <v>650</v>
      </c>
      <c r="C197" s="622" t="s">
        <v>627</v>
      </c>
      <c r="D197" s="622" t="s">
        <v>864</v>
      </c>
      <c r="F197" s="622">
        <v>761</v>
      </c>
      <c r="G197" s="622">
        <v>0</v>
      </c>
    </row>
    <row r="198" spans="1:12" hidden="1" x14ac:dyDescent="0.25">
      <c r="A198" s="622" t="s">
        <v>71</v>
      </c>
      <c r="B198" s="622" t="s">
        <v>649</v>
      </c>
      <c r="C198" s="622" t="s">
        <v>627</v>
      </c>
      <c r="D198" s="622" t="s">
        <v>3</v>
      </c>
      <c r="F198" s="622">
        <v>810</v>
      </c>
      <c r="G198" s="622">
        <v>889.89</v>
      </c>
      <c r="H198" s="622"/>
    </row>
    <row r="199" spans="1:12" hidden="1" x14ac:dyDescent="0.25">
      <c r="A199" s="622" t="s">
        <v>200</v>
      </c>
      <c r="B199" s="622" t="s">
        <v>648</v>
      </c>
      <c r="C199" s="622" t="s">
        <v>627</v>
      </c>
      <c r="D199" s="622" t="s">
        <v>868</v>
      </c>
      <c r="F199" s="622">
        <v>962</v>
      </c>
      <c r="G199" s="622">
        <v>0</v>
      </c>
    </row>
    <row r="200" spans="1:12" hidden="1" x14ac:dyDescent="0.25">
      <c r="A200" s="622" t="s">
        <v>490</v>
      </c>
      <c r="B200" s="622" t="s">
        <v>652</v>
      </c>
      <c r="C200" s="622" t="s">
        <v>627</v>
      </c>
      <c r="D200" s="622" t="s">
        <v>864</v>
      </c>
      <c r="F200" s="622">
        <v>817</v>
      </c>
      <c r="G200" s="622">
        <v>200</v>
      </c>
      <c r="H200" s="622"/>
    </row>
    <row r="201" spans="1:12" x14ac:dyDescent="0.25">
      <c r="A201" s="622" t="s">
        <v>80</v>
      </c>
      <c r="B201" s="622" t="s">
        <v>653</v>
      </c>
      <c r="C201" s="622" t="s">
        <v>627</v>
      </c>
      <c r="D201" s="622" t="s">
        <v>800</v>
      </c>
      <c r="F201" s="622">
        <v>776</v>
      </c>
      <c r="G201" s="718">
        <v>1013.89</v>
      </c>
      <c r="H201" s="724" t="s">
        <v>872</v>
      </c>
      <c r="I201" s="622">
        <v>613.89</v>
      </c>
      <c r="K201" s="622" t="s">
        <v>873</v>
      </c>
      <c r="L201" s="622">
        <f>IF(I201&gt;G201,G201,I201)</f>
        <v>613.89</v>
      </c>
    </row>
    <row r="202" spans="1:12" hidden="1" x14ac:dyDescent="0.25">
      <c r="A202" s="622" t="s">
        <v>80</v>
      </c>
      <c r="B202" s="622" t="s">
        <v>653</v>
      </c>
      <c r="C202" s="622" t="s">
        <v>627</v>
      </c>
      <c r="D202" s="622" t="s">
        <v>798</v>
      </c>
      <c r="F202" s="622">
        <v>777</v>
      </c>
      <c r="G202" s="622">
        <v>210.97</v>
      </c>
      <c r="H202" s="622"/>
    </row>
    <row r="203" spans="1:12" hidden="1" x14ac:dyDescent="0.25">
      <c r="A203" s="622" t="s">
        <v>260</v>
      </c>
      <c r="B203" s="622" t="s">
        <v>654</v>
      </c>
      <c r="C203" s="622" t="s">
        <v>627</v>
      </c>
      <c r="D203" s="622" t="s">
        <v>803</v>
      </c>
      <c r="F203" s="622">
        <v>13242</v>
      </c>
      <c r="G203" s="622">
        <v>400</v>
      </c>
      <c r="H203" s="622"/>
    </row>
    <row r="204" spans="1:12" hidden="1" x14ac:dyDescent="0.25">
      <c r="A204" s="622" t="s">
        <v>260</v>
      </c>
      <c r="B204" s="622" t="s">
        <v>654</v>
      </c>
      <c r="C204" s="622" t="s">
        <v>627</v>
      </c>
      <c r="D204" s="622" t="s">
        <v>3</v>
      </c>
      <c r="F204" s="622">
        <v>852</v>
      </c>
      <c r="G204" s="622">
        <v>0.01</v>
      </c>
      <c r="H204" s="622"/>
    </row>
    <row r="205" spans="1:12" hidden="1" x14ac:dyDescent="0.25">
      <c r="A205" s="622" t="s">
        <v>499</v>
      </c>
      <c r="B205" s="622" t="s">
        <v>871</v>
      </c>
      <c r="C205" s="622" t="s">
        <v>627</v>
      </c>
      <c r="D205" s="622" t="s">
        <v>628</v>
      </c>
      <c r="F205" s="622">
        <v>974</v>
      </c>
      <c r="G205" s="622">
        <v>100</v>
      </c>
      <c r="H205" s="622"/>
    </row>
    <row r="206" spans="1:12" hidden="1" x14ac:dyDescent="0.25">
      <c r="A206" s="622" t="s">
        <v>23</v>
      </c>
      <c r="B206" s="622" t="s">
        <v>626</v>
      </c>
      <c r="C206" s="622" t="s">
        <v>627</v>
      </c>
      <c r="D206" s="622" t="s">
        <v>633</v>
      </c>
      <c r="F206" s="622">
        <v>799</v>
      </c>
      <c r="G206" s="622">
        <v>222.3</v>
      </c>
    </row>
    <row r="207" spans="1:12" hidden="1" x14ac:dyDescent="0.25">
      <c r="A207" s="622" t="s">
        <v>23</v>
      </c>
      <c r="B207" s="622" t="s">
        <v>626</v>
      </c>
      <c r="C207" s="622" t="s">
        <v>627</v>
      </c>
      <c r="D207" s="622" t="s">
        <v>3</v>
      </c>
      <c r="F207" s="622">
        <v>628</v>
      </c>
      <c r="G207" s="622">
        <v>0</v>
      </c>
    </row>
    <row r="208" spans="1:12" hidden="1" x14ac:dyDescent="0.25">
      <c r="A208" s="622" t="s">
        <v>23</v>
      </c>
      <c r="B208" s="622" t="s">
        <v>626</v>
      </c>
      <c r="C208" s="622" t="s">
        <v>627</v>
      </c>
      <c r="D208" s="622" t="s">
        <v>867</v>
      </c>
      <c r="F208" s="622">
        <v>625</v>
      </c>
      <c r="G208" s="622">
        <v>0</v>
      </c>
    </row>
    <row r="209" spans="1:12" x14ac:dyDescent="0.25">
      <c r="A209" s="622" t="s">
        <v>23</v>
      </c>
      <c r="B209" s="622" t="s">
        <v>626</v>
      </c>
      <c r="C209" s="622" t="s">
        <v>627</v>
      </c>
      <c r="D209" s="622" t="s">
        <v>802</v>
      </c>
      <c r="F209" s="622">
        <v>627</v>
      </c>
      <c r="G209" s="622">
        <v>0</v>
      </c>
      <c r="H209" s="724" t="s">
        <v>872</v>
      </c>
      <c r="I209" s="622">
        <v>536.72</v>
      </c>
      <c r="K209" s="622" t="s">
        <v>873</v>
      </c>
      <c r="L209" s="622">
        <f>IF(I209&gt;G209,G209,I209)</f>
        <v>0</v>
      </c>
    </row>
    <row r="210" spans="1:12" hidden="1" x14ac:dyDescent="0.25">
      <c r="A210" s="622" t="s">
        <v>49</v>
      </c>
      <c r="B210" s="622" t="s">
        <v>641</v>
      </c>
      <c r="C210" s="622" t="s">
        <v>627</v>
      </c>
      <c r="D210" s="622" t="s">
        <v>633</v>
      </c>
      <c r="F210" s="622">
        <v>11731</v>
      </c>
      <c r="G210" s="622">
        <v>0</v>
      </c>
    </row>
    <row r="211" spans="1:12" hidden="1" x14ac:dyDescent="0.25">
      <c r="A211" s="622" t="s">
        <v>49</v>
      </c>
      <c r="B211" s="622" t="s">
        <v>641</v>
      </c>
      <c r="C211" s="622" t="s">
        <v>627</v>
      </c>
      <c r="D211" s="622" t="s">
        <v>863</v>
      </c>
      <c r="F211" s="622">
        <v>11743</v>
      </c>
      <c r="G211" s="622">
        <v>520.37</v>
      </c>
    </row>
    <row r="212" spans="1:12" hidden="1" x14ac:dyDescent="0.25">
      <c r="A212" s="622" t="s">
        <v>49</v>
      </c>
      <c r="B212" s="622" t="s">
        <v>641</v>
      </c>
      <c r="C212" s="622" t="s">
        <v>627</v>
      </c>
      <c r="D212" s="622" t="s">
        <v>867</v>
      </c>
      <c r="F212" s="622">
        <v>11739</v>
      </c>
      <c r="G212" s="622">
        <v>0</v>
      </c>
    </row>
    <row r="213" spans="1:12" hidden="1" x14ac:dyDescent="0.25">
      <c r="A213" s="622" t="s">
        <v>40</v>
      </c>
      <c r="B213" s="622" t="s">
        <v>635</v>
      </c>
      <c r="C213" s="622" t="s">
        <v>627</v>
      </c>
      <c r="D213" s="622" t="s">
        <v>866</v>
      </c>
      <c r="F213" s="622">
        <v>885</v>
      </c>
      <c r="G213" s="622">
        <v>50</v>
      </c>
    </row>
    <row r="214" spans="1:12" hidden="1" x14ac:dyDescent="0.25">
      <c r="A214" s="622" t="s">
        <v>271</v>
      </c>
      <c r="B214" s="622" t="s">
        <v>646</v>
      </c>
      <c r="C214" s="622" t="s">
        <v>627</v>
      </c>
      <c r="D214" s="622" t="s">
        <v>870</v>
      </c>
      <c r="F214" s="622">
        <v>11981</v>
      </c>
      <c r="G214" s="622">
        <v>0</v>
      </c>
      <c r="H214" s="622"/>
    </row>
    <row r="215" spans="1:12" hidden="1" x14ac:dyDescent="0.25">
      <c r="A215" s="622" t="s">
        <v>271</v>
      </c>
      <c r="B215" s="622" t="s">
        <v>646</v>
      </c>
      <c r="C215" s="622" t="s">
        <v>627</v>
      </c>
      <c r="D215" s="622" t="s">
        <v>869</v>
      </c>
      <c r="F215" s="622">
        <v>13103</v>
      </c>
      <c r="G215" s="622">
        <v>0</v>
      </c>
      <c r="H215" s="622"/>
    </row>
    <row r="216" spans="1:12" hidden="1" x14ac:dyDescent="0.25">
      <c r="A216" s="622" t="s">
        <v>271</v>
      </c>
      <c r="B216" s="622" t="s">
        <v>646</v>
      </c>
      <c r="C216" s="622" t="s">
        <v>627</v>
      </c>
      <c r="D216" s="622" t="s">
        <v>3</v>
      </c>
      <c r="F216" s="622">
        <v>11989</v>
      </c>
      <c r="G216" s="622">
        <v>5.86</v>
      </c>
      <c r="H216" s="622"/>
    </row>
    <row r="217" spans="1:12" hidden="1" x14ac:dyDescent="0.25">
      <c r="A217" s="622" t="s">
        <v>271</v>
      </c>
      <c r="B217" s="622" t="s">
        <v>646</v>
      </c>
      <c r="C217" s="622" t="s">
        <v>627</v>
      </c>
      <c r="D217" s="622" t="s">
        <v>863</v>
      </c>
      <c r="F217" s="622">
        <v>11990</v>
      </c>
      <c r="G217" s="622">
        <v>520.37</v>
      </c>
      <c r="H217" s="622"/>
    </row>
    <row r="218" spans="1:12" hidden="1" x14ac:dyDescent="0.25">
      <c r="A218" s="622" t="s">
        <v>94</v>
      </c>
      <c r="B218" s="622" t="s">
        <v>638</v>
      </c>
      <c r="C218" s="622" t="s">
        <v>627</v>
      </c>
      <c r="D218" s="622" t="s">
        <v>869</v>
      </c>
      <c r="F218" s="622">
        <v>13104</v>
      </c>
      <c r="G218" s="718">
        <v>13070.16</v>
      </c>
    </row>
    <row r="219" spans="1:12" hidden="1" x14ac:dyDescent="0.25">
      <c r="A219" s="622" t="s">
        <v>94</v>
      </c>
      <c r="B219" s="622" t="s">
        <v>638</v>
      </c>
      <c r="C219" s="622" t="s">
        <v>627</v>
      </c>
      <c r="D219" s="622" t="s">
        <v>868</v>
      </c>
      <c r="F219" s="622">
        <v>724</v>
      </c>
      <c r="G219" s="622">
        <v>0</v>
      </c>
    </row>
    <row r="220" spans="1:12" hidden="1" x14ac:dyDescent="0.25">
      <c r="A220" s="622" t="s">
        <v>91</v>
      </c>
      <c r="B220" s="622" t="s">
        <v>644</v>
      </c>
      <c r="C220" s="622" t="s">
        <v>627</v>
      </c>
      <c r="D220" s="622" t="s">
        <v>865</v>
      </c>
      <c r="F220" s="622">
        <v>786</v>
      </c>
      <c r="G220" s="622">
        <v>0</v>
      </c>
      <c r="H220" s="622"/>
    </row>
    <row r="221" spans="1:12" hidden="1" x14ac:dyDescent="0.25">
      <c r="A221" s="622" t="s">
        <v>91</v>
      </c>
      <c r="B221" s="622" t="s">
        <v>644</v>
      </c>
      <c r="C221" s="622" t="s">
        <v>627</v>
      </c>
      <c r="D221" s="622" t="s">
        <v>629</v>
      </c>
      <c r="F221" s="622">
        <v>784</v>
      </c>
      <c r="G221" s="718">
        <v>1471.56</v>
      </c>
      <c r="H221" s="622"/>
    </row>
    <row r="222" spans="1:12" hidden="1" x14ac:dyDescent="0.25">
      <c r="A222" s="622" t="s">
        <v>91</v>
      </c>
      <c r="B222" s="622" t="s">
        <v>644</v>
      </c>
      <c r="C222" s="622" t="s">
        <v>627</v>
      </c>
      <c r="D222" s="622" t="s">
        <v>868</v>
      </c>
      <c r="F222" s="622">
        <v>794</v>
      </c>
      <c r="G222" s="622">
        <v>0</v>
      </c>
      <c r="H222" s="622"/>
    </row>
    <row r="223" spans="1:12" hidden="1" x14ac:dyDescent="0.25">
      <c r="A223" s="622" t="s">
        <v>91</v>
      </c>
      <c r="B223" s="622" t="s">
        <v>644</v>
      </c>
      <c r="C223" s="622" t="s">
        <v>627</v>
      </c>
      <c r="D223" s="622" t="s">
        <v>802</v>
      </c>
      <c r="F223" s="622">
        <v>795</v>
      </c>
      <c r="G223" s="718">
        <v>5501</v>
      </c>
      <c r="H223" s="622"/>
    </row>
    <row r="224" spans="1:12" hidden="1" x14ac:dyDescent="0.25">
      <c r="A224" s="622" t="s">
        <v>229</v>
      </c>
      <c r="B224" s="622" t="s">
        <v>645</v>
      </c>
      <c r="C224" s="622" t="s">
        <v>627</v>
      </c>
      <c r="D224" s="622" t="s">
        <v>869</v>
      </c>
      <c r="F224" s="622">
        <v>13127</v>
      </c>
      <c r="G224" s="718">
        <v>11877.59</v>
      </c>
      <c r="H224" s="622"/>
    </row>
    <row r="225" spans="1:12" hidden="1" x14ac:dyDescent="0.25">
      <c r="A225" s="622" t="s">
        <v>229</v>
      </c>
      <c r="B225" s="622" t="s">
        <v>645</v>
      </c>
      <c r="C225" s="622" t="s">
        <v>627</v>
      </c>
      <c r="D225" s="622" t="s">
        <v>628</v>
      </c>
      <c r="F225" s="622">
        <v>638</v>
      </c>
      <c r="G225" s="718">
        <v>5612.04</v>
      </c>
      <c r="H225" s="622"/>
    </row>
    <row r="226" spans="1:12" hidden="1" x14ac:dyDescent="0.25">
      <c r="A226" s="622" t="s">
        <v>229</v>
      </c>
      <c r="B226" s="622" t="s">
        <v>645</v>
      </c>
      <c r="C226" s="622" t="s">
        <v>627</v>
      </c>
      <c r="D226" s="622" t="s">
        <v>629</v>
      </c>
      <c r="F226" s="622">
        <v>630</v>
      </c>
      <c r="G226" s="718">
        <v>2525.48</v>
      </c>
      <c r="H226" s="622"/>
    </row>
    <row r="227" spans="1:12" hidden="1" x14ac:dyDescent="0.25">
      <c r="A227" s="622" t="s">
        <v>132</v>
      </c>
      <c r="B227" s="622" t="s">
        <v>650</v>
      </c>
      <c r="C227" s="622" t="s">
        <v>627</v>
      </c>
      <c r="D227" s="622" t="s">
        <v>865</v>
      </c>
      <c r="F227" s="622">
        <v>758</v>
      </c>
      <c r="G227" s="622">
        <v>0</v>
      </c>
    </row>
    <row r="228" spans="1:12" hidden="1" x14ac:dyDescent="0.25">
      <c r="A228" s="622" t="s">
        <v>71</v>
      </c>
      <c r="B228" s="622" t="s">
        <v>649</v>
      </c>
      <c r="C228" s="622" t="s">
        <v>627</v>
      </c>
      <c r="D228" s="622" t="s">
        <v>863</v>
      </c>
      <c r="F228" s="622">
        <v>811</v>
      </c>
      <c r="G228" s="718">
        <v>1235.8800000000001</v>
      </c>
      <c r="H228" s="622"/>
    </row>
    <row r="229" spans="1:12" hidden="1" x14ac:dyDescent="0.25">
      <c r="A229" s="622" t="s">
        <v>200</v>
      </c>
      <c r="B229" s="622" t="s">
        <v>648</v>
      </c>
      <c r="C229" s="622" t="s">
        <v>627</v>
      </c>
      <c r="D229" s="622" t="s">
        <v>867</v>
      </c>
      <c r="F229" s="622">
        <v>961</v>
      </c>
      <c r="G229" s="622">
        <v>0</v>
      </c>
    </row>
    <row r="230" spans="1:12" x14ac:dyDescent="0.25">
      <c r="A230" s="622" t="s">
        <v>490</v>
      </c>
      <c r="B230" s="622" t="s">
        <v>652</v>
      </c>
      <c r="C230" s="622" t="s">
        <v>627</v>
      </c>
      <c r="D230" s="622" t="s">
        <v>800</v>
      </c>
      <c r="F230" s="622">
        <v>818</v>
      </c>
      <c r="G230" s="622">
        <v>0</v>
      </c>
      <c r="H230" s="724" t="s">
        <v>872</v>
      </c>
      <c r="I230" s="622">
        <v>886.99</v>
      </c>
      <c r="K230" s="622" t="s">
        <v>873</v>
      </c>
      <c r="L230" s="622">
        <f t="shared" ref="L230:L231" si="1">IF(I230&gt;G230,G230,I230)</f>
        <v>0</v>
      </c>
    </row>
    <row r="231" spans="1:12" x14ac:dyDescent="0.25">
      <c r="A231" s="622" t="s">
        <v>490</v>
      </c>
      <c r="B231" s="622" t="s">
        <v>652</v>
      </c>
      <c r="C231" s="622" t="s">
        <v>627</v>
      </c>
      <c r="D231" s="622" t="s">
        <v>798</v>
      </c>
      <c r="F231" s="622">
        <v>819</v>
      </c>
      <c r="G231" s="718">
        <v>1596.92</v>
      </c>
      <c r="H231" s="724" t="s">
        <v>872</v>
      </c>
      <c r="I231" s="622">
        <v>946.82</v>
      </c>
      <c r="K231" s="622" t="s">
        <v>873</v>
      </c>
      <c r="L231" s="622">
        <f t="shared" si="1"/>
        <v>946.82</v>
      </c>
    </row>
    <row r="232" spans="1:12" hidden="1" x14ac:dyDescent="0.25">
      <c r="A232" s="622" t="s">
        <v>490</v>
      </c>
      <c r="B232" s="622" t="s">
        <v>652</v>
      </c>
      <c r="C232" s="622" t="s">
        <v>627</v>
      </c>
      <c r="D232" s="622" t="s">
        <v>868</v>
      </c>
      <c r="F232" s="622">
        <v>822</v>
      </c>
      <c r="G232" s="622">
        <v>100</v>
      </c>
      <c r="H232" s="622"/>
    </row>
    <row r="233" spans="1:12" hidden="1" x14ac:dyDescent="0.25">
      <c r="A233" s="622" t="s">
        <v>80</v>
      </c>
      <c r="B233" s="622" t="s">
        <v>653</v>
      </c>
      <c r="C233" s="622" t="s">
        <v>627</v>
      </c>
      <c r="D233" s="622" t="s">
        <v>863</v>
      </c>
      <c r="F233" s="622">
        <v>783</v>
      </c>
      <c r="G233" s="622">
        <v>520.37</v>
      </c>
      <c r="H233" s="622"/>
    </row>
    <row r="234" spans="1:12" hidden="1" x14ac:dyDescent="0.25">
      <c r="A234" s="622" t="s">
        <v>260</v>
      </c>
      <c r="B234" s="622" t="s">
        <v>654</v>
      </c>
      <c r="C234" s="622" t="s">
        <v>627</v>
      </c>
      <c r="D234" s="622" t="s">
        <v>633</v>
      </c>
      <c r="F234" s="622">
        <v>841</v>
      </c>
      <c r="G234" s="622">
        <v>0</v>
      </c>
      <c r="H234" s="622"/>
    </row>
    <row r="235" spans="1:12" hidden="1" x14ac:dyDescent="0.25">
      <c r="A235" s="622" t="s">
        <v>260</v>
      </c>
      <c r="B235" s="622" t="s">
        <v>654</v>
      </c>
      <c r="C235" s="622" t="s">
        <v>627</v>
      </c>
      <c r="D235" s="622" t="s">
        <v>869</v>
      </c>
      <c r="F235" s="622">
        <v>13054</v>
      </c>
      <c r="G235" s="718">
        <v>3300.01</v>
      </c>
      <c r="H235" s="622"/>
    </row>
    <row r="236" spans="1:12" hidden="1" x14ac:dyDescent="0.25">
      <c r="A236" s="622" t="s">
        <v>260</v>
      </c>
      <c r="B236" s="622" t="s">
        <v>654</v>
      </c>
      <c r="C236" s="622" t="s">
        <v>627</v>
      </c>
      <c r="D236" s="622" t="s">
        <v>863</v>
      </c>
      <c r="F236" s="622">
        <v>853</v>
      </c>
      <c r="G236" s="622">
        <v>520.37</v>
      </c>
      <c r="H236" s="622"/>
    </row>
    <row r="237" spans="1:12" hidden="1" x14ac:dyDescent="0.25">
      <c r="A237" s="622" t="s">
        <v>499</v>
      </c>
      <c r="B237" s="622" t="s">
        <v>871</v>
      </c>
      <c r="C237" s="622" t="s">
        <v>627</v>
      </c>
      <c r="D237" s="622" t="s">
        <v>865</v>
      </c>
      <c r="F237" s="622">
        <v>968</v>
      </c>
      <c r="G237" s="622">
        <v>100</v>
      </c>
      <c r="H237" s="622"/>
    </row>
    <row r="238" spans="1:12" hidden="1" x14ac:dyDescent="0.25">
      <c r="A238" s="622" t="s">
        <v>499</v>
      </c>
      <c r="B238" s="622" t="s">
        <v>871</v>
      </c>
      <c r="C238" s="622" t="s">
        <v>627</v>
      </c>
      <c r="D238" s="622" t="s">
        <v>802</v>
      </c>
      <c r="F238" s="622">
        <v>977</v>
      </c>
      <c r="G238" s="718">
        <v>1646.42</v>
      </c>
      <c r="H238" s="622"/>
    </row>
    <row r="239" spans="1:12" hidden="1" x14ac:dyDescent="0.25">
      <c r="A239" s="622" t="s">
        <v>52</v>
      </c>
      <c r="B239" s="622" t="s">
        <v>632</v>
      </c>
      <c r="C239" s="622" t="s">
        <v>627</v>
      </c>
      <c r="D239" s="622" t="s">
        <v>3</v>
      </c>
      <c r="F239" s="622">
        <v>740</v>
      </c>
      <c r="G239" s="718">
        <v>2568.91</v>
      </c>
      <c r="H239" s="622"/>
    </row>
    <row r="240" spans="1:12" hidden="1" x14ac:dyDescent="0.25">
      <c r="A240" s="622" t="s">
        <v>52</v>
      </c>
      <c r="B240" s="622" t="s">
        <v>632</v>
      </c>
      <c r="C240" s="622" t="s">
        <v>627</v>
      </c>
      <c r="D240" s="622" t="s">
        <v>867</v>
      </c>
      <c r="F240" s="622">
        <v>737</v>
      </c>
      <c r="G240" s="622">
        <v>100</v>
      </c>
      <c r="H240" s="622"/>
    </row>
    <row r="241" spans="1:12" hidden="1" x14ac:dyDescent="0.25">
      <c r="A241" s="622" t="s">
        <v>34</v>
      </c>
      <c r="B241" s="622" t="s">
        <v>637</v>
      </c>
      <c r="C241" s="622" t="s">
        <v>627</v>
      </c>
      <c r="D241" s="622" t="s">
        <v>865</v>
      </c>
      <c r="F241" s="622">
        <v>870</v>
      </c>
      <c r="G241" s="622">
        <v>400</v>
      </c>
    </row>
    <row r="242" spans="1:12" hidden="1" x14ac:dyDescent="0.25">
      <c r="A242" s="622" t="s">
        <v>34</v>
      </c>
      <c r="B242" s="622" t="s">
        <v>637</v>
      </c>
      <c r="C242" s="622" t="s">
        <v>627</v>
      </c>
      <c r="D242" s="622" t="s">
        <v>869</v>
      </c>
      <c r="F242" s="622">
        <v>13097</v>
      </c>
      <c r="G242" s="718">
        <v>5924.04</v>
      </c>
    </row>
    <row r="243" spans="1:12" x14ac:dyDescent="0.25">
      <c r="A243" s="622" t="s">
        <v>34</v>
      </c>
      <c r="B243" s="622" t="s">
        <v>637</v>
      </c>
      <c r="C243" s="622" t="s">
        <v>627</v>
      </c>
      <c r="D243" s="622" t="s">
        <v>629</v>
      </c>
      <c r="F243" s="622">
        <v>868</v>
      </c>
      <c r="G243" s="718">
        <v>1104.03</v>
      </c>
      <c r="H243" s="724" t="s">
        <v>872</v>
      </c>
      <c r="I243" s="622">
        <v>3045.04</v>
      </c>
      <c r="K243" s="622" t="s">
        <v>873</v>
      </c>
      <c r="L243" s="622">
        <f>IF(I243&gt;G243,G243,I243)</f>
        <v>1104.03</v>
      </c>
    </row>
    <row r="244" spans="1:12" hidden="1" x14ac:dyDescent="0.25">
      <c r="A244" s="622" t="s">
        <v>34</v>
      </c>
      <c r="B244" s="622" t="s">
        <v>637</v>
      </c>
      <c r="C244" s="622" t="s">
        <v>627</v>
      </c>
      <c r="D244" s="622" t="s">
        <v>802</v>
      </c>
      <c r="F244" s="622">
        <v>879</v>
      </c>
      <c r="G244" s="718">
        <v>11310.97</v>
      </c>
    </row>
    <row r="245" spans="1:12" hidden="1" x14ac:dyDescent="0.25">
      <c r="A245" s="622" t="s">
        <v>49</v>
      </c>
      <c r="B245" s="622" t="s">
        <v>641</v>
      </c>
      <c r="C245" s="622" t="s">
        <v>627</v>
      </c>
      <c r="D245" s="622" t="s">
        <v>865</v>
      </c>
      <c r="F245" s="622">
        <v>11732</v>
      </c>
      <c r="G245" s="622">
        <v>0</v>
      </c>
    </row>
    <row r="246" spans="1:12" hidden="1" x14ac:dyDescent="0.25">
      <c r="A246" s="622" t="s">
        <v>49</v>
      </c>
      <c r="B246" s="622" t="s">
        <v>641</v>
      </c>
      <c r="C246" s="622" t="s">
        <v>627</v>
      </c>
      <c r="D246" s="622" t="s">
        <v>870</v>
      </c>
      <c r="F246" s="622">
        <v>11734</v>
      </c>
      <c r="G246" s="622">
        <v>0</v>
      </c>
    </row>
    <row r="247" spans="1:12" hidden="1" x14ac:dyDescent="0.25">
      <c r="A247" s="622" t="s">
        <v>271</v>
      </c>
      <c r="B247" s="622" t="s">
        <v>646</v>
      </c>
      <c r="C247" s="622" t="s">
        <v>627</v>
      </c>
      <c r="D247" s="622" t="s">
        <v>633</v>
      </c>
      <c r="F247" s="622">
        <v>11978</v>
      </c>
      <c r="G247" s="622">
        <v>0</v>
      </c>
      <c r="H247" s="622"/>
    </row>
    <row r="248" spans="1:12" hidden="1" x14ac:dyDescent="0.25">
      <c r="A248" s="622" t="s">
        <v>94</v>
      </c>
      <c r="B248" s="622" t="s">
        <v>638</v>
      </c>
      <c r="C248" s="622" t="s">
        <v>627</v>
      </c>
      <c r="D248" s="622" t="s">
        <v>870</v>
      </c>
      <c r="F248" s="622">
        <v>718</v>
      </c>
      <c r="G248" s="622">
        <v>0</v>
      </c>
    </row>
    <row r="249" spans="1:12" hidden="1" x14ac:dyDescent="0.25">
      <c r="A249" s="622" t="s">
        <v>94</v>
      </c>
      <c r="B249" s="622" t="s">
        <v>638</v>
      </c>
      <c r="C249" s="622" t="s">
        <v>627</v>
      </c>
      <c r="D249" s="622" t="s">
        <v>864</v>
      </c>
      <c r="F249" s="622">
        <v>719</v>
      </c>
      <c r="G249" s="622">
        <v>0</v>
      </c>
    </row>
    <row r="250" spans="1:12" hidden="1" x14ac:dyDescent="0.25">
      <c r="A250" s="622" t="s">
        <v>94</v>
      </c>
      <c r="B250" s="622" t="s">
        <v>638</v>
      </c>
      <c r="C250" s="622" t="s">
        <v>627</v>
      </c>
      <c r="D250" s="622" t="s">
        <v>867</v>
      </c>
      <c r="F250" s="622">
        <v>723</v>
      </c>
      <c r="G250" s="622">
        <v>0</v>
      </c>
    </row>
    <row r="251" spans="1:12" hidden="1" x14ac:dyDescent="0.25">
      <c r="A251" s="622" t="s">
        <v>91</v>
      </c>
      <c r="B251" s="622" t="s">
        <v>644</v>
      </c>
      <c r="C251" s="622" t="s">
        <v>627</v>
      </c>
      <c r="D251" s="622" t="s">
        <v>800</v>
      </c>
      <c r="F251" s="622">
        <v>790</v>
      </c>
      <c r="G251" s="622">
        <v>400</v>
      </c>
      <c r="H251" s="622"/>
    </row>
    <row r="252" spans="1:12" hidden="1" x14ac:dyDescent="0.25">
      <c r="A252" s="622" t="s">
        <v>229</v>
      </c>
      <c r="B252" s="622" t="s">
        <v>645</v>
      </c>
      <c r="C252" s="622" t="s">
        <v>627</v>
      </c>
      <c r="D252" s="622" t="s">
        <v>864</v>
      </c>
      <c r="F252" s="622">
        <v>635</v>
      </c>
      <c r="G252" s="622">
        <v>0</v>
      </c>
      <c r="H252" s="622"/>
    </row>
    <row r="253" spans="1:12" hidden="1" x14ac:dyDescent="0.25">
      <c r="A253" s="622" t="s">
        <v>229</v>
      </c>
      <c r="B253" s="622" t="s">
        <v>645</v>
      </c>
      <c r="C253" s="622" t="s">
        <v>627</v>
      </c>
      <c r="D253" s="622" t="s">
        <v>803</v>
      </c>
      <c r="F253" s="622">
        <v>13338</v>
      </c>
      <c r="G253" s="622">
        <v>0.08</v>
      </c>
      <c r="H253" s="622"/>
    </row>
    <row r="254" spans="1:12" hidden="1" x14ac:dyDescent="0.25">
      <c r="A254" s="622" t="s">
        <v>229</v>
      </c>
      <c r="B254" s="622" t="s">
        <v>645</v>
      </c>
      <c r="C254" s="622" t="s">
        <v>627</v>
      </c>
      <c r="D254" s="622" t="s">
        <v>863</v>
      </c>
      <c r="F254" s="622">
        <v>643</v>
      </c>
      <c r="G254" s="622">
        <v>520.37</v>
      </c>
      <c r="H254" s="622"/>
    </row>
    <row r="255" spans="1:12" x14ac:dyDescent="0.25">
      <c r="A255" s="622" t="s">
        <v>438</v>
      </c>
      <c r="B255" s="622" t="s">
        <v>642</v>
      </c>
      <c r="C255" s="622" t="s">
        <v>627</v>
      </c>
      <c r="D255" s="622" t="s">
        <v>629</v>
      </c>
      <c r="F255" s="622">
        <v>12423</v>
      </c>
      <c r="G255" s="622">
        <v>27.85</v>
      </c>
      <c r="H255" s="724" t="s">
        <v>872</v>
      </c>
      <c r="I255" s="622">
        <v>1663.7</v>
      </c>
      <c r="K255" s="622" t="s">
        <v>873</v>
      </c>
      <c r="L255" s="622">
        <f>IF(I255&gt;G255,G255,I255)</f>
        <v>27.85</v>
      </c>
    </row>
    <row r="256" spans="1:12" hidden="1" x14ac:dyDescent="0.25">
      <c r="A256" s="622" t="s">
        <v>438</v>
      </c>
      <c r="B256" s="622" t="s">
        <v>642</v>
      </c>
      <c r="C256" s="622" t="s">
        <v>627</v>
      </c>
      <c r="D256" s="622" t="s">
        <v>863</v>
      </c>
      <c r="F256" s="622">
        <v>12436</v>
      </c>
      <c r="G256" s="622">
        <v>520.36</v>
      </c>
    </row>
    <row r="257" spans="1:12" hidden="1" x14ac:dyDescent="0.25">
      <c r="A257" s="622" t="s">
        <v>438</v>
      </c>
      <c r="B257" s="622" t="s">
        <v>642</v>
      </c>
      <c r="C257" s="622" t="s">
        <v>627</v>
      </c>
      <c r="D257" s="622" t="s">
        <v>802</v>
      </c>
      <c r="F257" s="622">
        <v>12434</v>
      </c>
      <c r="G257" s="622">
        <v>584</v>
      </c>
    </row>
    <row r="258" spans="1:12" hidden="1" x14ac:dyDescent="0.25">
      <c r="A258" s="622" t="s">
        <v>37</v>
      </c>
      <c r="B258" s="622" t="s">
        <v>647</v>
      </c>
      <c r="C258" s="622" t="s">
        <v>627</v>
      </c>
      <c r="D258" s="622" t="s">
        <v>865</v>
      </c>
      <c r="F258" s="622">
        <v>744</v>
      </c>
      <c r="G258" s="622">
        <v>0</v>
      </c>
    </row>
    <row r="259" spans="1:12" x14ac:dyDescent="0.25">
      <c r="A259" s="622" t="s">
        <v>132</v>
      </c>
      <c r="B259" s="622" t="s">
        <v>650</v>
      </c>
      <c r="C259" s="622" t="s">
        <v>627</v>
      </c>
      <c r="D259" s="622" t="s">
        <v>798</v>
      </c>
      <c r="F259" s="622">
        <v>763</v>
      </c>
      <c r="G259" s="622">
        <v>0</v>
      </c>
      <c r="H259" s="724" t="s">
        <v>872</v>
      </c>
      <c r="I259" s="622">
        <v>383.84</v>
      </c>
      <c r="K259" s="622" t="s">
        <v>873</v>
      </c>
      <c r="L259" s="622">
        <f>IF(I259&gt;G259,G259,I259)</f>
        <v>0</v>
      </c>
    </row>
    <row r="260" spans="1:12" hidden="1" x14ac:dyDescent="0.25">
      <c r="A260" s="622" t="s">
        <v>132</v>
      </c>
      <c r="B260" s="622" t="s">
        <v>650</v>
      </c>
      <c r="C260" s="622" t="s">
        <v>627</v>
      </c>
      <c r="D260" s="622" t="s">
        <v>869</v>
      </c>
      <c r="F260" s="622">
        <v>13034</v>
      </c>
      <c r="G260" s="718">
        <v>7324.8</v>
      </c>
    </row>
    <row r="261" spans="1:12" hidden="1" x14ac:dyDescent="0.25">
      <c r="A261" s="622" t="s">
        <v>490</v>
      </c>
      <c r="B261" s="622" t="s">
        <v>652</v>
      </c>
      <c r="C261" s="622" t="s">
        <v>627</v>
      </c>
      <c r="D261" s="622" t="s">
        <v>867</v>
      </c>
      <c r="F261" s="622">
        <v>821</v>
      </c>
      <c r="G261" s="622">
        <v>100</v>
      </c>
      <c r="H261" s="622"/>
    </row>
    <row r="262" spans="1:12" hidden="1" x14ac:dyDescent="0.25">
      <c r="A262" s="622" t="s">
        <v>490</v>
      </c>
      <c r="B262" s="622" t="s">
        <v>652</v>
      </c>
      <c r="C262" s="622" t="s">
        <v>627</v>
      </c>
      <c r="D262" s="622" t="s">
        <v>802</v>
      </c>
      <c r="F262" s="622">
        <v>823</v>
      </c>
      <c r="G262" s="718">
        <v>9435.7999999999993</v>
      </c>
      <c r="H262" s="622"/>
    </row>
    <row r="263" spans="1:12" hidden="1" x14ac:dyDescent="0.25">
      <c r="A263" s="622" t="s">
        <v>88</v>
      </c>
      <c r="B263" s="622" t="s">
        <v>640</v>
      </c>
      <c r="C263" s="622" t="s">
        <v>627</v>
      </c>
      <c r="D263" s="622" t="s">
        <v>866</v>
      </c>
      <c r="F263" s="622">
        <v>829</v>
      </c>
      <c r="G263" s="718">
        <v>1258</v>
      </c>
    </row>
    <row r="264" spans="1:12" hidden="1" x14ac:dyDescent="0.25">
      <c r="A264" s="622" t="s">
        <v>88</v>
      </c>
      <c r="B264" s="622" t="s">
        <v>640</v>
      </c>
      <c r="C264" s="622" t="s">
        <v>627</v>
      </c>
      <c r="D264" s="622" t="s">
        <v>864</v>
      </c>
      <c r="F264" s="622">
        <v>831</v>
      </c>
      <c r="G264" s="622">
        <v>200</v>
      </c>
    </row>
    <row r="265" spans="1:12" hidden="1" x14ac:dyDescent="0.25">
      <c r="A265" s="622" t="s">
        <v>80</v>
      </c>
      <c r="B265" s="622" t="s">
        <v>653</v>
      </c>
      <c r="C265" s="622" t="s">
        <v>627</v>
      </c>
      <c r="D265" s="622" t="s">
        <v>633</v>
      </c>
      <c r="F265" s="622">
        <v>771</v>
      </c>
      <c r="G265" s="622">
        <v>0</v>
      </c>
      <c r="H265" s="622"/>
    </row>
    <row r="266" spans="1:12" hidden="1" x14ac:dyDescent="0.25">
      <c r="A266" s="622" t="s">
        <v>80</v>
      </c>
      <c r="B266" s="622" t="s">
        <v>653</v>
      </c>
      <c r="C266" s="622" t="s">
        <v>627</v>
      </c>
      <c r="D266" s="622" t="s">
        <v>865</v>
      </c>
      <c r="F266" s="622">
        <v>772</v>
      </c>
      <c r="G266" s="622">
        <v>0</v>
      </c>
      <c r="H266" s="622"/>
    </row>
    <row r="267" spans="1:12" hidden="1" x14ac:dyDescent="0.25">
      <c r="A267" s="622" t="s">
        <v>99</v>
      </c>
      <c r="B267" s="622" t="s">
        <v>651</v>
      </c>
      <c r="C267" s="622" t="s">
        <v>627</v>
      </c>
      <c r="D267" s="622" t="s">
        <v>803</v>
      </c>
      <c r="F267" s="622">
        <v>13241</v>
      </c>
      <c r="G267" s="622">
        <v>0</v>
      </c>
    </row>
    <row r="268" spans="1:12" hidden="1" x14ac:dyDescent="0.25">
      <c r="A268" s="622" t="s">
        <v>99</v>
      </c>
      <c r="B268" s="622" t="s">
        <v>651</v>
      </c>
      <c r="C268" s="622" t="s">
        <v>627</v>
      </c>
      <c r="D268" s="622" t="s">
        <v>867</v>
      </c>
      <c r="F268" s="622">
        <v>12058</v>
      </c>
      <c r="G268" s="622">
        <v>0</v>
      </c>
    </row>
    <row r="269" spans="1:12" x14ac:dyDescent="0.25">
      <c r="A269" s="622" t="s">
        <v>99</v>
      </c>
      <c r="B269" s="622" t="s">
        <v>651</v>
      </c>
      <c r="C269" s="622" t="s">
        <v>627</v>
      </c>
      <c r="D269" s="622" t="s">
        <v>802</v>
      </c>
      <c r="F269" s="622">
        <v>12060</v>
      </c>
      <c r="G269" s="718">
        <v>1500.01</v>
      </c>
      <c r="H269" s="724" t="s">
        <v>872</v>
      </c>
      <c r="I269" s="622">
        <v>9292.16</v>
      </c>
      <c r="K269" s="622" t="s">
        <v>873</v>
      </c>
      <c r="L269" s="622">
        <f>IF(I269&gt;G269,G269,I269)</f>
        <v>1500.01</v>
      </c>
    </row>
    <row r="270" spans="1:12" hidden="1" x14ac:dyDescent="0.25">
      <c r="A270" s="622" t="s">
        <v>260</v>
      </c>
      <c r="B270" s="622" t="s">
        <v>654</v>
      </c>
      <c r="C270" s="622" t="s">
        <v>627</v>
      </c>
      <c r="D270" s="622" t="s">
        <v>798</v>
      </c>
      <c r="F270" s="622">
        <v>847</v>
      </c>
      <c r="G270" s="622">
        <v>903.32</v>
      </c>
      <c r="H270" s="622"/>
    </row>
    <row r="271" spans="1:12" hidden="1" x14ac:dyDescent="0.25">
      <c r="A271" s="622" t="s">
        <v>260</v>
      </c>
      <c r="B271" s="622" t="s">
        <v>654</v>
      </c>
      <c r="C271" s="622" t="s">
        <v>627</v>
      </c>
      <c r="D271" s="622" t="s">
        <v>629</v>
      </c>
      <c r="F271" s="622">
        <v>840</v>
      </c>
      <c r="G271" s="718">
        <v>5066.79</v>
      </c>
      <c r="H271" s="622"/>
    </row>
    <row r="272" spans="1:12" hidden="1" x14ac:dyDescent="0.25">
      <c r="A272" s="622" t="s">
        <v>260</v>
      </c>
      <c r="B272" s="622" t="s">
        <v>654</v>
      </c>
      <c r="C272" s="622" t="s">
        <v>627</v>
      </c>
      <c r="D272" s="622" t="s">
        <v>802</v>
      </c>
      <c r="F272" s="622">
        <v>851</v>
      </c>
      <c r="G272" s="622">
        <v>318.17</v>
      </c>
      <c r="H272" s="622"/>
    </row>
    <row r="273" spans="1:12" hidden="1" x14ac:dyDescent="0.25">
      <c r="A273" s="622" t="s">
        <v>499</v>
      </c>
      <c r="B273" s="622" t="s">
        <v>871</v>
      </c>
      <c r="C273" s="622" t="s">
        <v>627</v>
      </c>
      <c r="D273" s="622" t="s">
        <v>633</v>
      </c>
      <c r="F273" s="622">
        <v>967</v>
      </c>
      <c r="G273" s="622">
        <v>222.3</v>
      </c>
      <c r="H273" s="622"/>
    </row>
    <row r="274" spans="1:12" hidden="1" x14ac:dyDescent="0.25">
      <c r="A274" s="622" t="s">
        <v>499</v>
      </c>
      <c r="B274" s="622" t="s">
        <v>871</v>
      </c>
      <c r="C274" s="622" t="s">
        <v>627</v>
      </c>
      <c r="D274" s="622" t="s">
        <v>629</v>
      </c>
      <c r="F274" s="622">
        <v>966</v>
      </c>
      <c r="G274" s="718">
        <v>3376.43</v>
      </c>
      <c r="H274" s="622"/>
    </row>
    <row r="275" spans="1:12" hidden="1" x14ac:dyDescent="0.25">
      <c r="A275" s="622" t="s">
        <v>499</v>
      </c>
      <c r="B275" s="622" t="s">
        <v>871</v>
      </c>
      <c r="C275" s="622" t="s">
        <v>627</v>
      </c>
      <c r="D275" s="622" t="s">
        <v>867</v>
      </c>
      <c r="F275" s="622">
        <v>975</v>
      </c>
      <c r="G275" s="622">
        <v>100</v>
      </c>
      <c r="H275" s="622"/>
    </row>
    <row r="276" spans="1:12" hidden="1" x14ac:dyDescent="0.25">
      <c r="A276" s="622" t="s">
        <v>23</v>
      </c>
      <c r="B276" s="622" t="s">
        <v>626</v>
      </c>
      <c r="C276" s="622" t="s">
        <v>627</v>
      </c>
      <c r="D276" s="622" t="s">
        <v>865</v>
      </c>
      <c r="F276" s="622">
        <v>800</v>
      </c>
      <c r="G276" s="622">
        <v>0</v>
      </c>
    </row>
    <row r="277" spans="1:12" hidden="1" x14ac:dyDescent="0.25">
      <c r="A277" s="622" t="s">
        <v>34</v>
      </c>
      <c r="B277" s="622" t="s">
        <v>637</v>
      </c>
      <c r="C277" s="622" t="s">
        <v>627</v>
      </c>
      <c r="D277" s="622" t="s">
        <v>868</v>
      </c>
      <c r="F277" s="622">
        <v>878</v>
      </c>
      <c r="G277" s="622">
        <v>100</v>
      </c>
    </row>
    <row r="278" spans="1:12" x14ac:dyDescent="0.25">
      <c r="A278" s="622" t="s">
        <v>49</v>
      </c>
      <c r="B278" s="622" t="s">
        <v>641</v>
      </c>
      <c r="C278" s="622" t="s">
        <v>627</v>
      </c>
      <c r="D278" s="622" t="s">
        <v>800</v>
      </c>
      <c r="F278" s="622">
        <v>11736</v>
      </c>
      <c r="G278" s="622">
        <v>0</v>
      </c>
      <c r="H278" s="724" t="s">
        <v>872</v>
      </c>
      <c r="I278" s="622">
        <v>82.39</v>
      </c>
      <c r="K278" s="622" t="s">
        <v>873</v>
      </c>
      <c r="L278" s="622">
        <f>IF(I278&gt;G278,G278,I278)</f>
        <v>0</v>
      </c>
    </row>
    <row r="279" spans="1:12" hidden="1" x14ac:dyDescent="0.25">
      <c r="A279" s="622" t="s">
        <v>40</v>
      </c>
      <c r="B279" s="622" t="s">
        <v>635</v>
      </c>
      <c r="C279" s="622" t="s">
        <v>627</v>
      </c>
      <c r="D279" s="622" t="s">
        <v>629</v>
      </c>
      <c r="F279" s="622">
        <v>882</v>
      </c>
      <c r="G279" s="622">
        <v>426.17</v>
      </c>
    </row>
    <row r="280" spans="1:12" hidden="1" x14ac:dyDescent="0.25">
      <c r="A280" s="622" t="s">
        <v>271</v>
      </c>
      <c r="B280" s="622" t="s">
        <v>646</v>
      </c>
      <c r="C280" s="622" t="s">
        <v>627</v>
      </c>
      <c r="D280" s="622" t="s">
        <v>803</v>
      </c>
      <c r="F280" s="622">
        <v>13314</v>
      </c>
      <c r="G280" s="622">
        <v>0</v>
      </c>
      <c r="H280" s="622"/>
    </row>
    <row r="281" spans="1:12" hidden="1" x14ac:dyDescent="0.25">
      <c r="A281" s="622" t="s">
        <v>271</v>
      </c>
      <c r="B281" s="622" t="s">
        <v>646</v>
      </c>
      <c r="C281" s="622" t="s">
        <v>627</v>
      </c>
      <c r="D281" s="622" t="s">
        <v>800</v>
      </c>
      <c r="F281" s="622">
        <v>11983</v>
      </c>
      <c r="G281" s="622">
        <v>870.32</v>
      </c>
      <c r="H281" s="622"/>
    </row>
    <row r="282" spans="1:12" hidden="1" x14ac:dyDescent="0.25">
      <c r="A282" s="622" t="s">
        <v>94</v>
      </c>
      <c r="B282" s="622" t="s">
        <v>638</v>
      </c>
      <c r="C282" s="622" t="s">
        <v>627</v>
      </c>
      <c r="D282" s="622" t="s">
        <v>798</v>
      </c>
      <c r="F282" s="622">
        <v>721</v>
      </c>
      <c r="G282" s="718">
        <v>2384.71</v>
      </c>
    </row>
    <row r="283" spans="1:12" hidden="1" x14ac:dyDescent="0.25">
      <c r="A283" s="622" t="s">
        <v>91</v>
      </c>
      <c r="B283" s="622" t="s">
        <v>644</v>
      </c>
      <c r="C283" s="622" t="s">
        <v>627</v>
      </c>
      <c r="D283" s="622" t="s">
        <v>633</v>
      </c>
      <c r="F283" s="622">
        <v>785</v>
      </c>
      <c r="G283" s="622">
        <v>0</v>
      </c>
      <c r="H283" s="622"/>
    </row>
    <row r="284" spans="1:12" hidden="1" x14ac:dyDescent="0.25">
      <c r="A284" s="622" t="s">
        <v>91</v>
      </c>
      <c r="B284" s="622" t="s">
        <v>644</v>
      </c>
      <c r="C284" s="622" t="s">
        <v>627</v>
      </c>
      <c r="D284" s="622" t="s">
        <v>870</v>
      </c>
      <c r="F284" s="622">
        <v>788</v>
      </c>
      <c r="G284" s="622">
        <v>500</v>
      </c>
      <c r="H284" s="622"/>
    </row>
    <row r="285" spans="1:12" hidden="1" x14ac:dyDescent="0.25">
      <c r="A285" s="622" t="s">
        <v>91</v>
      </c>
      <c r="B285" s="622" t="s">
        <v>644</v>
      </c>
      <c r="C285" s="622" t="s">
        <v>627</v>
      </c>
      <c r="D285" s="622" t="s">
        <v>798</v>
      </c>
      <c r="F285" s="622">
        <v>791</v>
      </c>
      <c r="G285" s="718">
        <v>1459.86</v>
      </c>
      <c r="H285" s="622"/>
    </row>
    <row r="286" spans="1:12" hidden="1" x14ac:dyDescent="0.25">
      <c r="A286" s="622" t="s">
        <v>229</v>
      </c>
      <c r="B286" s="622" t="s">
        <v>645</v>
      </c>
      <c r="C286" s="622" t="s">
        <v>627</v>
      </c>
      <c r="D286" s="622" t="s">
        <v>798</v>
      </c>
      <c r="F286" s="622">
        <v>637</v>
      </c>
      <c r="G286" s="718">
        <v>1114.53</v>
      </c>
      <c r="H286" s="622"/>
    </row>
    <row r="287" spans="1:12" hidden="1" x14ac:dyDescent="0.25">
      <c r="A287" s="622" t="s">
        <v>229</v>
      </c>
      <c r="B287" s="622" t="s">
        <v>645</v>
      </c>
      <c r="C287" s="622" t="s">
        <v>627</v>
      </c>
      <c r="D287" s="622" t="s">
        <v>3</v>
      </c>
      <c r="F287" s="622">
        <v>642</v>
      </c>
      <c r="G287" s="622">
        <v>0</v>
      </c>
      <c r="H287" s="622"/>
    </row>
    <row r="288" spans="1:12" hidden="1" x14ac:dyDescent="0.25">
      <c r="A288" s="622" t="s">
        <v>438</v>
      </c>
      <c r="B288" s="622" t="s">
        <v>642</v>
      </c>
      <c r="C288" s="622" t="s">
        <v>627</v>
      </c>
      <c r="D288" s="622" t="s">
        <v>864</v>
      </c>
      <c r="F288" s="622">
        <v>12428</v>
      </c>
      <c r="G288" s="622">
        <v>0</v>
      </c>
    </row>
    <row r="289" spans="1:12" hidden="1" x14ac:dyDescent="0.25">
      <c r="A289" s="622" t="s">
        <v>438</v>
      </c>
      <c r="B289" s="622" t="s">
        <v>642</v>
      </c>
      <c r="C289" s="622" t="s">
        <v>627</v>
      </c>
      <c r="D289" s="622" t="s">
        <v>869</v>
      </c>
      <c r="F289" s="622">
        <v>13128</v>
      </c>
      <c r="G289" s="718">
        <v>8170.89</v>
      </c>
    </row>
    <row r="290" spans="1:12" hidden="1" x14ac:dyDescent="0.25">
      <c r="A290" s="622" t="s">
        <v>37</v>
      </c>
      <c r="B290" s="622" t="s">
        <v>647</v>
      </c>
      <c r="C290" s="622" t="s">
        <v>627</v>
      </c>
      <c r="D290" s="622" t="s">
        <v>633</v>
      </c>
      <c r="F290" s="622">
        <v>743</v>
      </c>
      <c r="G290" s="718">
        <v>1000</v>
      </c>
    </row>
    <row r="291" spans="1:12" hidden="1" x14ac:dyDescent="0.25">
      <c r="A291" s="622" t="s">
        <v>37</v>
      </c>
      <c r="B291" s="622" t="s">
        <v>647</v>
      </c>
      <c r="C291" s="622" t="s">
        <v>627</v>
      </c>
      <c r="D291" s="622" t="s">
        <v>3</v>
      </c>
      <c r="F291" s="622">
        <v>754</v>
      </c>
      <c r="G291" s="622">
        <v>0</v>
      </c>
    </row>
    <row r="292" spans="1:12" hidden="1" x14ac:dyDescent="0.25">
      <c r="A292" s="622" t="s">
        <v>37</v>
      </c>
      <c r="B292" s="622" t="s">
        <v>647</v>
      </c>
      <c r="C292" s="622" t="s">
        <v>627</v>
      </c>
      <c r="D292" s="622" t="s">
        <v>629</v>
      </c>
      <c r="F292" s="622">
        <v>742</v>
      </c>
      <c r="G292" s="622">
        <v>0</v>
      </c>
    </row>
    <row r="293" spans="1:12" x14ac:dyDescent="0.25">
      <c r="A293" s="622" t="s">
        <v>132</v>
      </c>
      <c r="B293" s="622" t="s">
        <v>650</v>
      </c>
      <c r="C293" s="622" t="s">
        <v>627</v>
      </c>
      <c r="D293" s="622" t="s">
        <v>633</v>
      </c>
      <c r="F293" s="622">
        <v>757</v>
      </c>
      <c r="G293" s="718">
        <v>1235</v>
      </c>
      <c r="H293" s="724" t="s">
        <v>872</v>
      </c>
      <c r="I293" s="701">
        <v>1235</v>
      </c>
      <c r="K293" s="622" t="s">
        <v>873</v>
      </c>
      <c r="L293" s="622">
        <f t="shared" ref="L293:L294" si="2">IF(I293&gt;G293,G293,I293)</f>
        <v>1235</v>
      </c>
    </row>
    <row r="294" spans="1:12" x14ac:dyDescent="0.25">
      <c r="A294" s="622" t="s">
        <v>132</v>
      </c>
      <c r="B294" s="622" t="s">
        <v>650</v>
      </c>
      <c r="C294" s="622" t="s">
        <v>627</v>
      </c>
      <c r="D294" s="622" t="s">
        <v>800</v>
      </c>
      <c r="F294" s="622">
        <v>762</v>
      </c>
      <c r="G294" s="718">
        <v>2343.7800000000002</v>
      </c>
      <c r="H294" s="724" t="s">
        <v>872</v>
      </c>
      <c r="I294" s="622">
        <v>543.78</v>
      </c>
      <c r="K294" s="622" t="s">
        <v>873</v>
      </c>
      <c r="L294" s="622">
        <f t="shared" si="2"/>
        <v>543.78</v>
      </c>
    </row>
    <row r="295" spans="1:12" hidden="1" x14ac:dyDescent="0.25">
      <c r="A295" s="622" t="s">
        <v>200</v>
      </c>
      <c r="B295" s="622" t="s">
        <v>648</v>
      </c>
      <c r="C295" s="622" t="s">
        <v>627</v>
      </c>
      <c r="D295" s="622" t="s">
        <v>866</v>
      </c>
      <c r="F295" s="622">
        <v>955</v>
      </c>
      <c r="G295" s="622">
        <v>0</v>
      </c>
    </row>
    <row r="296" spans="1:12" x14ac:dyDescent="0.25">
      <c r="A296" s="622" t="s">
        <v>200</v>
      </c>
      <c r="B296" s="622" t="s">
        <v>648</v>
      </c>
      <c r="C296" s="622" t="s">
        <v>627</v>
      </c>
      <c r="D296" s="622" t="s">
        <v>798</v>
      </c>
      <c r="F296" s="622">
        <v>959</v>
      </c>
      <c r="G296" s="622">
        <v>139.44999999999999</v>
      </c>
      <c r="H296" s="724" t="s">
        <v>872</v>
      </c>
      <c r="I296" s="622">
        <v>616.64</v>
      </c>
      <c r="K296" s="622" t="s">
        <v>873</v>
      </c>
      <c r="L296" s="622">
        <f>IF(I296&gt;G296,G296,I296)</f>
        <v>139.44999999999999</v>
      </c>
    </row>
    <row r="297" spans="1:12" hidden="1" x14ac:dyDescent="0.25">
      <c r="A297" s="622" t="s">
        <v>200</v>
      </c>
      <c r="B297" s="622" t="s">
        <v>648</v>
      </c>
      <c r="C297" s="622" t="s">
        <v>627</v>
      </c>
      <c r="D297" s="622" t="s">
        <v>628</v>
      </c>
      <c r="F297" s="622">
        <v>960</v>
      </c>
      <c r="G297" s="622">
        <v>775.19</v>
      </c>
    </row>
    <row r="298" spans="1:12" hidden="1" x14ac:dyDescent="0.25">
      <c r="A298" s="622" t="s">
        <v>490</v>
      </c>
      <c r="B298" s="622" t="s">
        <v>652</v>
      </c>
      <c r="C298" s="622" t="s">
        <v>627</v>
      </c>
      <c r="D298" s="622" t="s">
        <v>3</v>
      </c>
      <c r="F298" s="622">
        <v>824</v>
      </c>
      <c r="G298" s="622">
        <v>0</v>
      </c>
      <c r="H298" s="622"/>
    </row>
    <row r="299" spans="1:12" x14ac:dyDescent="0.25">
      <c r="A299" s="622" t="s">
        <v>490</v>
      </c>
      <c r="B299" s="622" t="s">
        <v>652</v>
      </c>
      <c r="C299" s="622" t="s">
        <v>627</v>
      </c>
      <c r="D299" s="622" t="s">
        <v>628</v>
      </c>
      <c r="F299" s="622">
        <v>820</v>
      </c>
      <c r="G299" s="718">
        <v>1306.04</v>
      </c>
      <c r="H299" s="724" t="s">
        <v>872</v>
      </c>
      <c r="I299" s="622">
        <v>570.29999999999995</v>
      </c>
      <c r="K299" s="622" t="s">
        <v>873</v>
      </c>
      <c r="L299" s="622">
        <f>IF(I299&gt;G299,G299,I299)</f>
        <v>570.29999999999995</v>
      </c>
    </row>
    <row r="300" spans="1:12" hidden="1" x14ac:dyDescent="0.25">
      <c r="A300" s="622" t="s">
        <v>88</v>
      </c>
      <c r="B300" s="622" t="s">
        <v>640</v>
      </c>
      <c r="C300" s="622" t="s">
        <v>627</v>
      </c>
      <c r="D300" s="622" t="s">
        <v>633</v>
      </c>
      <c r="F300" s="622">
        <v>827</v>
      </c>
      <c r="G300" s="718">
        <v>5666.9</v>
      </c>
    </row>
    <row r="301" spans="1:12" hidden="1" x14ac:dyDescent="0.25">
      <c r="A301" s="622" t="s">
        <v>88</v>
      </c>
      <c r="B301" s="622" t="s">
        <v>640</v>
      </c>
      <c r="C301" s="622" t="s">
        <v>627</v>
      </c>
      <c r="D301" s="622" t="s">
        <v>803</v>
      </c>
      <c r="F301" s="622">
        <v>13384</v>
      </c>
      <c r="G301" s="622">
        <v>400.08</v>
      </c>
    </row>
    <row r="302" spans="1:12" hidden="1" x14ac:dyDescent="0.25">
      <c r="A302" s="622" t="s">
        <v>88</v>
      </c>
      <c r="B302" s="622" t="s">
        <v>640</v>
      </c>
      <c r="C302" s="622" t="s">
        <v>627</v>
      </c>
      <c r="D302" s="622" t="s">
        <v>867</v>
      </c>
      <c r="F302" s="622">
        <v>835</v>
      </c>
      <c r="G302" s="622">
        <v>100</v>
      </c>
    </row>
    <row r="303" spans="1:12" hidden="1" x14ac:dyDescent="0.25">
      <c r="A303" s="622" t="s">
        <v>80</v>
      </c>
      <c r="B303" s="622" t="s">
        <v>653</v>
      </c>
      <c r="C303" s="622" t="s">
        <v>627</v>
      </c>
      <c r="D303" s="622" t="s">
        <v>870</v>
      </c>
      <c r="F303" s="622">
        <v>774</v>
      </c>
      <c r="G303" s="622">
        <v>0</v>
      </c>
      <c r="H303" s="622"/>
    </row>
    <row r="304" spans="1:12" hidden="1" x14ac:dyDescent="0.25">
      <c r="A304" s="622" t="s">
        <v>80</v>
      </c>
      <c r="B304" s="622" t="s">
        <v>653</v>
      </c>
      <c r="C304" s="622" t="s">
        <v>627</v>
      </c>
      <c r="D304" s="622" t="s">
        <v>864</v>
      </c>
      <c r="F304" s="622">
        <v>775</v>
      </c>
      <c r="G304" s="622">
        <v>0</v>
      </c>
      <c r="H304" s="622"/>
    </row>
    <row r="305" spans="1:12" hidden="1" x14ac:dyDescent="0.25">
      <c r="A305" s="622" t="s">
        <v>80</v>
      </c>
      <c r="B305" s="622" t="s">
        <v>653</v>
      </c>
      <c r="C305" s="622" t="s">
        <v>627</v>
      </c>
      <c r="D305" s="622" t="s">
        <v>629</v>
      </c>
      <c r="F305" s="622">
        <v>770</v>
      </c>
      <c r="G305" s="718">
        <v>2612.19</v>
      </c>
      <c r="H305" s="622"/>
    </row>
    <row r="306" spans="1:12" hidden="1" x14ac:dyDescent="0.25">
      <c r="A306" s="622" t="s">
        <v>80</v>
      </c>
      <c r="B306" s="622" t="s">
        <v>653</v>
      </c>
      <c r="C306" s="622" t="s">
        <v>627</v>
      </c>
      <c r="D306" s="622" t="s">
        <v>867</v>
      </c>
      <c r="F306" s="622">
        <v>779</v>
      </c>
      <c r="G306" s="622">
        <v>0</v>
      </c>
      <c r="H306" s="622"/>
    </row>
    <row r="307" spans="1:12" hidden="1" x14ac:dyDescent="0.25">
      <c r="A307" s="622" t="s">
        <v>80</v>
      </c>
      <c r="B307" s="622" t="s">
        <v>653</v>
      </c>
      <c r="C307" s="622" t="s">
        <v>627</v>
      </c>
      <c r="D307" s="622" t="s">
        <v>802</v>
      </c>
      <c r="F307" s="622">
        <v>781</v>
      </c>
      <c r="G307" s="718">
        <v>5655.73</v>
      </c>
      <c r="H307" s="622"/>
    </row>
    <row r="308" spans="1:12" hidden="1" x14ac:dyDescent="0.25">
      <c r="A308" s="622" t="s">
        <v>99</v>
      </c>
      <c r="B308" s="622" t="s">
        <v>651</v>
      </c>
      <c r="C308" s="622" t="s">
        <v>627</v>
      </c>
      <c r="D308" s="622" t="s">
        <v>866</v>
      </c>
      <c r="F308" s="622">
        <v>12052</v>
      </c>
      <c r="G308" s="622">
        <v>495.03</v>
      </c>
    </row>
    <row r="309" spans="1:12" hidden="1" x14ac:dyDescent="0.25">
      <c r="A309" s="622" t="s">
        <v>99</v>
      </c>
      <c r="B309" s="622" t="s">
        <v>651</v>
      </c>
      <c r="C309" s="622" t="s">
        <v>627</v>
      </c>
      <c r="D309" s="622" t="s">
        <v>800</v>
      </c>
      <c r="F309" s="622">
        <v>12055</v>
      </c>
      <c r="G309" s="718">
        <v>4573.0200000000004</v>
      </c>
    </row>
    <row r="310" spans="1:12" hidden="1" x14ac:dyDescent="0.25">
      <c r="A310" s="622" t="s">
        <v>260</v>
      </c>
      <c r="B310" s="622" t="s">
        <v>654</v>
      </c>
      <c r="C310" s="622" t="s">
        <v>627</v>
      </c>
      <c r="D310" s="622" t="s">
        <v>865</v>
      </c>
      <c r="F310" s="622">
        <v>842</v>
      </c>
      <c r="G310" s="622">
        <v>100</v>
      </c>
      <c r="H310" s="622"/>
    </row>
    <row r="311" spans="1:12" hidden="1" x14ac:dyDescent="0.25">
      <c r="A311" s="622" t="s">
        <v>499</v>
      </c>
      <c r="B311" s="622" t="s">
        <v>871</v>
      </c>
      <c r="C311" s="622" t="s">
        <v>627</v>
      </c>
      <c r="D311" s="622" t="s">
        <v>869</v>
      </c>
      <c r="F311" s="622">
        <v>13066</v>
      </c>
      <c r="G311" s="718">
        <v>4601.99</v>
      </c>
      <c r="H311" s="622"/>
    </row>
    <row r="313" spans="1:12" x14ac:dyDescent="0.25">
      <c r="H313" s="622">
        <f t="shared" ref="H313" si="3">SUBTOTAL(9,H3:H312)</f>
        <v>0</v>
      </c>
      <c r="I313" s="622">
        <f>SUBTOTAL(9,I3:I312)</f>
        <v>67340.849999999991</v>
      </c>
      <c r="J313" s="622">
        <f t="shared" ref="J313:L313" si="4">SUBTOTAL(9,J3:J312)</f>
        <v>0</v>
      </c>
      <c r="K313" s="622">
        <f t="shared" si="4"/>
        <v>0</v>
      </c>
      <c r="L313" s="622">
        <f t="shared" si="4"/>
        <v>39953.579999999994</v>
      </c>
    </row>
    <row r="317" spans="1:12" x14ac:dyDescent="0.25">
      <c r="A317" s="622" t="s">
        <v>49</v>
      </c>
      <c r="B317" s="622" t="s">
        <v>641</v>
      </c>
      <c r="C317" s="622" t="s">
        <v>627</v>
      </c>
      <c r="D317" s="622" t="s">
        <v>628</v>
      </c>
      <c r="F317" s="622">
        <v>11738</v>
      </c>
      <c r="G317" s="622">
        <v>0.01</v>
      </c>
      <c r="I317" s="622">
        <v>120.83</v>
      </c>
      <c r="J317" s="622" t="s">
        <v>874</v>
      </c>
      <c r="K317" s="622">
        <v>9</v>
      </c>
    </row>
  </sheetData>
  <autoFilter ref="A1:K311" xr:uid="{FF189B38-C89D-46A8-BDE9-24D5C49CD40D}">
    <filterColumn colId="10">
      <customFilters>
        <customFilter operator="notEqual" val=" "/>
      </customFilters>
    </filterColumn>
  </autoFilter>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AG61"/>
  <sheetViews>
    <sheetView topLeftCell="B1" zoomScale="70" zoomScaleNormal="70" workbookViewId="0">
      <pane xSplit="9" ySplit="8" topLeftCell="S42" activePane="bottomRight" state="frozen"/>
      <selection activeCell="S45" sqref="S45"/>
      <selection pane="topRight" activeCell="S45" sqref="S45"/>
      <selection pane="bottomLeft" activeCell="S45" sqref="S45"/>
      <selection pane="bottomRight" activeCell="S68" sqref="S68"/>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0.42578125" customWidth="1"/>
    <col min="33" max="33" width="13.855468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513</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809</v>
      </c>
      <c r="AG7" s="664" t="s">
        <v>810</v>
      </c>
    </row>
    <row r="8" spans="1:33" s="279" customFormat="1" ht="75.75" thickBot="1" x14ac:dyDescent="0.3">
      <c r="A8" s="271" t="s">
        <v>377</v>
      </c>
      <c r="B8" s="292" t="s">
        <v>271</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x14ac:dyDescent="0.25">
      <c r="A10" s="29" t="s">
        <v>429</v>
      </c>
      <c r="B10" s="356" t="s">
        <v>271</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380"/>
      <c r="AB10" s="380"/>
      <c r="AC10" s="380"/>
      <c r="AD10" s="380"/>
      <c r="AE10" s="112"/>
    </row>
    <row r="11" spans="1:33" ht="90" x14ac:dyDescent="0.25">
      <c r="A11" s="29"/>
      <c r="B11" s="356" t="s">
        <v>271</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271</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36" si="0">W12*X12</f>
        <v>399.99552</v>
      </c>
      <c r="Z12" s="18"/>
      <c r="AA12" s="346">
        <v>1</v>
      </c>
      <c r="AB12" s="347">
        <f t="shared" ref="AB12:AB37" si="1">Y12*AA12</f>
        <v>399.99552</v>
      </c>
      <c r="AC12" s="348">
        <v>0</v>
      </c>
      <c r="AD12" s="349">
        <f t="shared" ref="AD12:AD36" si="2">Y12*AC12</f>
        <v>0</v>
      </c>
      <c r="AE12" s="350">
        <f t="shared" ref="AE12:AE37" si="3">AB12-AD12</f>
        <v>399.99552</v>
      </c>
      <c r="AF12" s="672" t="s">
        <v>827</v>
      </c>
    </row>
    <row r="13" spans="1:33" x14ac:dyDescent="0.25">
      <c r="A13" s="15"/>
      <c r="B13" s="356" t="s">
        <v>271</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v>0</v>
      </c>
      <c r="AB13" s="347">
        <f t="shared" si="1"/>
        <v>0</v>
      </c>
      <c r="AC13" s="348">
        <v>0</v>
      </c>
      <c r="AD13" s="349">
        <f t="shared" si="2"/>
        <v>0</v>
      </c>
      <c r="AE13" s="350">
        <f t="shared" si="3"/>
        <v>0</v>
      </c>
    </row>
    <row r="14" spans="1:33" ht="30" x14ac:dyDescent="0.25">
      <c r="A14" s="15"/>
      <c r="B14" s="356" t="s">
        <v>271</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row>
    <row r="15" spans="1:33" x14ac:dyDescent="0.25">
      <c r="A15" s="15"/>
      <c r="B15" s="356" t="s">
        <v>271</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c r="Z15" s="18"/>
      <c r="AA15" s="346"/>
      <c r="AB15" s="347"/>
      <c r="AC15" s="348"/>
      <c r="AD15" s="349"/>
      <c r="AE15" s="350">
        <f t="shared" si="3"/>
        <v>0</v>
      </c>
    </row>
    <row r="16" spans="1:33" x14ac:dyDescent="0.25">
      <c r="A16" s="15"/>
      <c r="B16" s="356" t="s">
        <v>271</v>
      </c>
      <c r="C16" s="361" t="s">
        <v>189</v>
      </c>
      <c r="D16" s="332" t="s">
        <v>378</v>
      </c>
      <c r="E16" s="333"/>
      <c r="F16" s="360"/>
      <c r="G16" s="360"/>
      <c r="H16" s="335"/>
      <c r="I16" s="360"/>
      <c r="J16" s="336"/>
      <c r="K16" s="334"/>
      <c r="L16" s="295"/>
      <c r="M16" s="336"/>
      <c r="N16" s="295"/>
      <c r="O16" s="337"/>
      <c r="P16" s="336"/>
      <c r="Q16" s="293"/>
      <c r="R16" s="293"/>
      <c r="S16" s="293"/>
      <c r="T16" s="293"/>
      <c r="U16" s="112"/>
      <c r="V16" s="334"/>
      <c r="W16" s="295"/>
      <c r="X16" s="293"/>
      <c r="Y16" s="338"/>
      <c r="Z16" s="18"/>
      <c r="AA16" s="346"/>
      <c r="AB16" s="347"/>
      <c r="AC16" s="348"/>
      <c r="AD16" s="349"/>
      <c r="AE16" s="350">
        <f t="shared" si="3"/>
        <v>0</v>
      </c>
    </row>
    <row r="17" spans="1:32" ht="60.75" x14ac:dyDescent="0.25">
      <c r="A17" s="15"/>
      <c r="B17" s="356" t="s">
        <v>271</v>
      </c>
      <c r="C17" s="361" t="s">
        <v>189</v>
      </c>
      <c r="D17" s="332" t="s">
        <v>25</v>
      </c>
      <c r="E17" s="378" t="s">
        <v>500</v>
      </c>
      <c r="F17" s="360"/>
      <c r="G17" s="360"/>
      <c r="H17" s="335">
        <v>6.91</v>
      </c>
      <c r="I17" s="360"/>
      <c r="J17" s="336" t="s">
        <v>338</v>
      </c>
      <c r="K17" s="334" t="s">
        <v>79</v>
      </c>
      <c r="L17" s="295">
        <v>12</v>
      </c>
      <c r="M17" s="359">
        <v>20.13</v>
      </c>
      <c r="N17" s="295">
        <v>241.56</v>
      </c>
      <c r="O17" s="337"/>
      <c r="P17" s="338" t="e">
        <v>#VALUE!</v>
      </c>
      <c r="Q17" s="339" t="e">
        <f>IF(J17="PROV SUM",N17,L17*P17)</f>
        <v>#VALUE!</v>
      </c>
      <c r="R17" s="294">
        <v>0</v>
      </c>
      <c r="S17" s="294">
        <v>14.594249999999999</v>
      </c>
      <c r="T17" s="339">
        <f>IF(J17="SC024",N17,IF(ISERROR(S17),"",IF(J17="PROV SUM",N17,L17*S17)))</f>
        <v>175.13099999999997</v>
      </c>
      <c r="U17" s="112"/>
      <c r="V17" s="334" t="s">
        <v>79</v>
      </c>
      <c r="W17" s="295">
        <v>12</v>
      </c>
      <c r="X17" s="294">
        <v>14.594249999999999</v>
      </c>
      <c r="Y17" s="338">
        <f t="shared" si="0"/>
        <v>175.13099999999997</v>
      </c>
      <c r="Z17" s="18"/>
      <c r="AA17" s="346">
        <v>0</v>
      </c>
      <c r="AB17" s="347">
        <f t="shared" si="1"/>
        <v>0</v>
      </c>
      <c r="AC17" s="348">
        <v>0</v>
      </c>
      <c r="AD17" s="349">
        <f t="shared" si="2"/>
        <v>0</v>
      </c>
      <c r="AE17" s="350">
        <f t="shared" si="3"/>
        <v>0</v>
      </c>
    </row>
    <row r="18" spans="1:32" ht="45" x14ac:dyDescent="0.25">
      <c r="A18" s="15"/>
      <c r="B18" s="356" t="s">
        <v>271</v>
      </c>
      <c r="C18" s="361" t="s">
        <v>189</v>
      </c>
      <c r="D18" s="332" t="s">
        <v>25</v>
      </c>
      <c r="E18" s="333" t="s">
        <v>448</v>
      </c>
      <c r="F18" s="360"/>
      <c r="G18" s="360"/>
      <c r="H18" s="335">
        <v>6.2030000000000296</v>
      </c>
      <c r="I18" s="360"/>
      <c r="J18" s="336" t="s">
        <v>233</v>
      </c>
      <c r="K18" s="334" t="s">
        <v>139</v>
      </c>
      <c r="L18" s="295">
        <v>1</v>
      </c>
      <c r="M18" s="359">
        <v>21.61</v>
      </c>
      <c r="N18" s="295">
        <v>21.61</v>
      </c>
      <c r="O18" s="337"/>
      <c r="P18" s="338" t="e">
        <v>#VALUE!</v>
      </c>
      <c r="Q18" s="339" t="e">
        <f>IF(J18="PROV SUM",N18,L18*P18)</f>
        <v>#VALUE!</v>
      </c>
      <c r="R18" s="294">
        <v>0</v>
      </c>
      <c r="S18" s="294">
        <v>18.368499999999997</v>
      </c>
      <c r="T18" s="339">
        <f>IF(J18="SC024",N18,IF(ISERROR(S18),"",IF(J18="PROV SUM",N18,L18*S18)))</f>
        <v>18.368499999999997</v>
      </c>
      <c r="U18" s="112"/>
      <c r="V18" s="334" t="s">
        <v>139</v>
      </c>
      <c r="W18" s="295">
        <v>1</v>
      </c>
      <c r="X18" s="294">
        <v>18.368499999999997</v>
      </c>
      <c r="Y18" s="338">
        <f t="shared" si="0"/>
        <v>18.368499999999997</v>
      </c>
      <c r="Z18" s="18"/>
      <c r="AA18" s="346">
        <v>0</v>
      </c>
      <c r="AB18" s="347">
        <f t="shared" si="1"/>
        <v>0</v>
      </c>
      <c r="AC18" s="348">
        <v>0</v>
      </c>
      <c r="AD18" s="349">
        <f t="shared" si="2"/>
        <v>0</v>
      </c>
      <c r="AE18" s="350">
        <f t="shared" si="3"/>
        <v>0</v>
      </c>
    </row>
    <row r="19" spans="1:32" ht="30" x14ac:dyDescent="0.25">
      <c r="A19" s="15"/>
      <c r="B19" s="356" t="s">
        <v>271</v>
      </c>
      <c r="C19" s="361" t="s">
        <v>189</v>
      </c>
      <c r="D19" s="332" t="s">
        <v>25</v>
      </c>
      <c r="E19" s="333" t="s">
        <v>269</v>
      </c>
      <c r="F19" s="360"/>
      <c r="G19" s="360"/>
      <c r="H19" s="335">
        <v>6.2620000000000502</v>
      </c>
      <c r="I19" s="360"/>
      <c r="J19" s="336" t="s">
        <v>270</v>
      </c>
      <c r="K19" s="334" t="s">
        <v>79</v>
      </c>
      <c r="L19" s="295">
        <v>22</v>
      </c>
      <c r="M19" s="359">
        <v>16.86</v>
      </c>
      <c r="N19" s="295">
        <v>370.92</v>
      </c>
      <c r="O19" s="337"/>
      <c r="P19" s="338" t="e">
        <v>#VALUE!</v>
      </c>
      <c r="Q19" s="339" t="e">
        <f>IF(J19="PROV SUM",N19,L19*P19)</f>
        <v>#VALUE!</v>
      </c>
      <c r="R19" s="294">
        <v>0</v>
      </c>
      <c r="S19" s="294">
        <v>14.331</v>
      </c>
      <c r="T19" s="339">
        <f>IF(J19="SC024",N19,IF(ISERROR(S19),"",IF(J19="PROV SUM",N19,L19*S19)))</f>
        <v>315.28199999999998</v>
      </c>
      <c r="U19" s="112"/>
      <c r="V19" s="334" t="s">
        <v>79</v>
      </c>
      <c r="W19" s="295">
        <v>22</v>
      </c>
      <c r="X19" s="294">
        <v>14.331</v>
      </c>
      <c r="Y19" s="338">
        <f t="shared" si="0"/>
        <v>315.28199999999998</v>
      </c>
      <c r="Z19" s="18"/>
      <c r="AA19" s="346">
        <v>1</v>
      </c>
      <c r="AB19" s="347">
        <f t="shared" si="1"/>
        <v>315.28199999999998</v>
      </c>
      <c r="AC19" s="348">
        <v>1</v>
      </c>
      <c r="AD19" s="349">
        <f t="shared" si="2"/>
        <v>315.28199999999998</v>
      </c>
      <c r="AE19" s="350">
        <f t="shared" si="3"/>
        <v>0</v>
      </c>
    </row>
    <row r="20" spans="1:32" ht="30" x14ac:dyDescent="0.25">
      <c r="A20" s="15"/>
      <c r="B20" s="356" t="s">
        <v>271</v>
      </c>
      <c r="C20" s="361" t="s">
        <v>189</v>
      </c>
      <c r="D20" s="332" t="s">
        <v>25</v>
      </c>
      <c r="E20" s="333" t="s">
        <v>272</v>
      </c>
      <c r="F20" s="360"/>
      <c r="G20" s="360"/>
      <c r="H20" s="335">
        <v>6.2630000000000496</v>
      </c>
      <c r="I20" s="360"/>
      <c r="J20" s="336" t="s">
        <v>273</v>
      </c>
      <c r="K20" s="334" t="s">
        <v>104</v>
      </c>
      <c r="L20" s="295">
        <v>44</v>
      </c>
      <c r="M20" s="359">
        <v>3.81</v>
      </c>
      <c r="N20" s="295">
        <v>167.64</v>
      </c>
      <c r="O20" s="337"/>
      <c r="P20" s="338" t="e">
        <v>#VALUE!</v>
      </c>
      <c r="Q20" s="339" t="e">
        <f>IF(J20="PROV SUM",N20,L20*P20)</f>
        <v>#VALUE!</v>
      </c>
      <c r="R20" s="294">
        <v>0</v>
      </c>
      <c r="S20" s="294">
        <v>3.2385000000000002</v>
      </c>
      <c r="T20" s="339">
        <f>IF(J20="SC024",N20,IF(ISERROR(S20),"",IF(J20="PROV SUM",N20,L20*S20)))</f>
        <v>142.494</v>
      </c>
      <c r="U20" s="112"/>
      <c r="V20" s="334" t="s">
        <v>104</v>
      </c>
      <c r="W20" s="295">
        <v>44</v>
      </c>
      <c r="X20" s="294">
        <v>3.2385000000000002</v>
      </c>
      <c r="Y20" s="338">
        <f t="shared" si="0"/>
        <v>142.494</v>
      </c>
      <c r="Z20" s="18"/>
      <c r="AA20" s="346">
        <v>1</v>
      </c>
      <c r="AB20" s="347">
        <f t="shared" si="1"/>
        <v>142.494</v>
      </c>
      <c r="AC20" s="348">
        <v>1</v>
      </c>
      <c r="AD20" s="349">
        <f t="shared" si="2"/>
        <v>142.494</v>
      </c>
      <c r="AE20" s="350">
        <f t="shared" si="3"/>
        <v>0</v>
      </c>
    </row>
    <row r="21" spans="1:32" ht="45" x14ac:dyDescent="0.25">
      <c r="A21" s="15"/>
      <c r="B21" s="356" t="s">
        <v>271</v>
      </c>
      <c r="C21" s="361" t="s">
        <v>189</v>
      </c>
      <c r="D21" s="332" t="s">
        <v>25</v>
      </c>
      <c r="E21" s="333" t="s">
        <v>274</v>
      </c>
      <c r="F21" s="360"/>
      <c r="G21" s="360"/>
      <c r="H21" s="335">
        <v>6.26400000000005</v>
      </c>
      <c r="I21" s="360"/>
      <c r="J21" s="336" t="s">
        <v>275</v>
      </c>
      <c r="K21" s="334" t="s">
        <v>139</v>
      </c>
      <c r="L21" s="295">
        <v>2</v>
      </c>
      <c r="M21" s="359">
        <v>9.67</v>
      </c>
      <c r="N21" s="295">
        <v>19.34</v>
      </c>
      <c r="O21" s="337"/>
      <c r="P21" s="338" t="e">
        <v>#VALUE!</v>
      </c>
      <c r="Q21" s="339" t="e">
        <f>IF(J21="PROV SUM",N21,L21*P21)</f>
        <v>#VALUE!</v>
      </c>
      <c r="R21" s="294">
        <v>0</v>
      </c>
      <c r="S21" s="294">
        <v>8.2195</v>
      </c>
      <c r="T21" s="339">
        <f>IF(J21="SC024",N21,IF(ISERROR(S21),"",IF(J21="PROV SUM",N21,L21*S21)))</f>
        <v>16.439</v>
      </c>
      <c r="U21" s="112"/>
      <c r="V21" s="334" t="s">
        <v>139</v>
      </c>
      <c r="W21" s="295">
        <v>2</v>
      </c>
      <c r="X21" s="294">
        <v>8.2195</v>
      </c>
      <c r="Y21" s="338">
        <f t="shared" si="0"/>
        <v>16.439</v>
      </c>
      <c r="Z21" s="18"/>
      <c r="AA21" s="346">
        <v>1</v>
      </c>
      <c r="AB21" s="347">
        <f t="shared" si="1"/>
        <v>16.439</v>
      </c>
      <c r="AC21" s="348">
        <v>1</v>
      </c>
      <c r="AD21" s="349">
        <f t="shared" si="2"/>
        <v>16.439</v>
      </c>
      <c r="AE21" s="350">
        <f t="shared" si="3"/>
        <v>0</v>
      </c>
    </row>
    <row r="22" spans="1:32" x14ac:dyDescent="0.25">
      <c r="A22" s="15"/>
      <c r="B22" s="356" t="s">
        <v>271</v>
      </c>
      <c r="C22" s="361" t="s">
        <v>72</v>
      </c>
      <c r="D22" s="332" t="s">
        <v>378</v>
      </c>
      <c r="E22" s="333"/>
      <c r="F22" s="360"/>
      <c r="G22" s="360"/>
      <c r="H22" s="335"/>
      <c r="I22" s="360"/>
      <c r="J22" s="336"/>
      <c r="K22" s="334"/>
      <c r="L22" s="295"/>
      <c r="M22" s="336"/>
      <c r="N22" s="295"/>
      <c r="O22" s="362"/>
      <c r="P22" s="336"/>
      <c r="Q22" s="293"/>
      <c r="R22" s="293"/>
      <c r="S22" s="293"/>
      <c r="T22" s="293"/>
      <c r="U22" s="112"/>
      <c r="V22" s="334"/>
      <c r="W22" s="295"/>
      <c r="X22" s="293"/>
      <c r="Y22" s="338">
        <f t="shared" si="0"/>
        <v>0</v>
      </c>
      <c r="Z22" s="18"/>
      <c r="AA22" s="346">
        <v>0</v>
      </c>
      <c r="AB22" s="347">
        <f t="shared" si="1"/>
        <v>0</v>
      </c>
      <c r="AC22" s="348">
        <v>0</v>
      </c>
      <c r="AD22" s="349">
        <f t="shared" si="2"/>
        <v>0</v>
      </c>
      <c r="AE22" s="350">
        <f t="shared" si="3"/>
        <v>0</v>
      </c>
    </row>
    <row r="23" spans="1:32" ht="120" x14ac:dyDescent="0.25">
      <c r="A23" s="15"/>
      <c r="B23" s="356" t="s">
        <v>271</v>
      </c>
      <c r="C23" s="361" t="s">
        <v>72</v>
      </c>
      <c r="D23" s="332" t="s">
        <v>25</v>
      </c>
      <c r="E23" s="333" t="s">
        <v>419</v>
      </c>
      <c r="F23" s="360"/>
      <c r="G23" s="360"/>
      <c r="H23" s="335">
        <v>3.1799999999999899</v>
      </c>
      <c r="I23" s="360"/>
      <c r="J23" s="336" t="s">
        <v>106</v>
      </c>
      <c r="K23" s="334" t="s">
        <v>79</v>
      </c>
      <c r="L23" s="295">
        <v>2</v>
      </c>
      <c r="M23" s="359">
        <v>10.17</v>
      </c>
      <c r="N23" s="295">
        <v>20.34</v>
      </c>
      <c r="O23" s="362"/>
      <c r="P23" s="338" t="e">
        <v>#VALUE!</v>
      </c>
      <c r="Q23" s="339" t="e">
        <f>IF(J23="PROV SUM",N23,L23*P23)</f>
        <v>#VALUE!</v>
      </c>
      <c r="R23" s="294">
        <v>0</v>
      </c>
      <c r="S23" s="294">
        <v>8.136000000000001</v>
      </c>
      <c r="T23" s="339">
        <f>IF(J23="SC024",N23,IF(ISERROR(S23),"",IF(J23="PROV SUM",N23,L23*S23)))</f>
        <v>16.272000000000002</v>
      </c>
      <c r="U23" s="112"/>
      <c r="V23" s="334" t="s">
        <v>79</v>
      </c>
      <c r="W23" s="295"/>
      <c r="X23" s="294">
        <v>8.136000000000001</v>
      </c>
      <c r="Y23" s="338">
        <f t="shared" si="0"/>
        <v>0</v>
      </c>
      <c r="Z23" s="18"/>
      <c r="AA23" s="346">
        <v>0</v>
      </c>
      <c r="AB23" s="347">
        <f t="shared" si="1"/>
        <v>0</v>
      </c>
      <c r="AC23" s="348">
        <v>0</v>
      </c>
      <c r="AD23" s="349">
        <f t="shared" si="2"/>
        <v>0</v>
      </c>
      <c r="AE23" s="350">
        <f t="shared" si="3"/>
        <v>0</v>
      </c>
    </row>
    <row r="24" spans="1:32" ht="45" x14ac:dyDescent="0.25">
      <c r="A24" s="15"/>
      <c r="B24" s="356" t="s">
        <v>271</v>
      </c>
      <c r="C24" s="361" t="s">
        <v>72</v>
      </c>
      <c r="D24" s="332" t="s">
        <v>25</v>
      </c>
      <c r="E24" s="333" t="s">
        <v>449</v>
      </c>
      <c r="F24" s="360"/>
      <c r="G24" s="360"/>
      <c r="H24" s="335">
        <v>3.3640000000000101</v>
      </c>
      <c r="I24" s="360"/>
      <c r="J24" s="336" t="s">
        <v>155</v>
      </c>
      <c r="K24" s="334" t="s">
        <v>139</v>
      </c>
      <c r="L24" s="295">
        <v>2</v>
      </c>
      <c r="M24" s="359">
        <v>20.13</v>
      </c>
      <c r="N24" s="295">
        <v>40.26</v>
      </c>
      <c r="O24" s="362"/>
      <c r="P24" s="338" t="e">
        <v>#VALUE!</v>
      </c>
      <c r="Q24" s="339" t="e">
        <f>IF(J24="PROV SUM",N24,L24*P24)</f>
        <v>#VALUE!</v>
      </c>
      <c r="R24" s="294">
        <v>0</v>
      </c>
      <c r="S24" s="294">
        <v>14.918342999999998</v>
      </c>
      <c r="T24" s="339">
        <f>IF(J24="SC024",N24,IF(ISERROR(S24),"",IF(J24="PROV SUM",N24,L24*S24)))</f>
        <v>29.836685999999997</v>
      </c>
      <c r="U24" s="112"/>
      <c r="V24" s="334" t="s">
        <v>139</v>
      </c>
      <c r="W24" s="295"/>
      <c r="X24" s="294">
        <v>14.918342999999998</v>
      </c>
      <c r="Y24" s="338">
        <f t="shared" si="0"/>
        <v>0</v>
      </c>
      <c r="Z24" s="18"/>
      <c r="AA24" s="346">
        <v>1</v>
      </c>
      <c r="AB24" s="347">
        <f t="shared" si="1"/>
        <v>0</v>
      </c>
      <c r="AC24" s="348">
        <v>0</v>
      </c>
      <c r="AD24" s="349">
        <f t="shared" si="2"/>
        <v>0</v>
      </c>
      <c r="AE24" s="350">
        <f t="shared" si="3"/>
        <v>0</v>
      </c>
    </row>
    <row r="25" spans="1:32" x14ac:dyDescent="0.25">
      <c r="A25" s="15"/>
      <c r="B25" s="356" t="s">
        <v>271</v>
      </c>
      <c r="C25" s="361" t="s">
        <v>164</v>
      </c>
      <c r="D25" s="332" t="s">
        <v>378</v>
      </c>
      <c r="E25" s="333"/>
      <c r="F25" s="360"/>
      <c r="G25" s="360"/>
      <c r="H25" s="335"/>
      <c r="I25" s="360"/>
      <c r="J25" s="336"/>
      <c r="K25" s="334"/>
      <c r="L25" s="295"/>
      <c r="M25" s="336"/>
      <c r="N25" s="295"/>
      <c r="O25" s="362"/>
      <c r="P25" s="336"/>
      <c r="Q25" s="293"/>
      <c r="R25" s="293"/>
      <c r="S25" s="293"/>
      <c r="T25" s="293"/>
      <c r="U25" s="112"/>
      <c r="V25" s="334"/>
      <c r="W25" s="295"/>
      <c r="X25" s="293"/>
      <c r="Y25" s="338">
        <f t="shared" si="0"/>
        <v>0</v>
      </c>
      <c r="Z25" s="18"/>
      <c r="AA25" s="346">
        <v>0</v>
      </c>
      <c r="AB25" s="347">
        <f t="shared" si="1"/>
        <v>0</v>
      </c>
      <c r="AC25" s="348">
        <v>0</v>
      </c>
      <c r="AD25" s="349">
        <f t="shared" si="2"/>
        <v>0</v>
      </c>
      <c r="AE25" s="350">
        <f t="shared" si="3"/>
        <v>0</v>
      </c>
    </row>
    <row r="26" spans="1:32" ht="90" x14ac:dyDescent="0.25">
      <c r="A26" s="15"/>
      <c r="B26" s="356" t="s">
        <v>271</v>
      </c>
      <c r="C26" s="361" t="s">
        <v>164</v>
      </c>
      <c r="D26" s="332" t="s">
        <v>25</v>
      </c>
      <c r="E26" s="333" t="s">
        <v>169</v>
      </c>
      <c r="F26" s="360"/>
      <c r="G26" s="360"/>
      <c r="H26" s="335">
        <v>4.8899999999999801</v>
      </c>
      <c r="I26" s="360"/>
      <c r="J26" s="336" t="s">
        <v>170</v>
      </c>
      <c r="K26" s="334" t="s">
        <v>75</v>
      </c>
      <c r="L26" s="295">
        <v>6</v>
      </c>
      <c r="M26" s="359">
        <v>29.05</v>
      </c>
      <c r="N26" s="295">
        <v>174.3</v>
      </c>
      <c r="O26" s="362"/>
      <c r="P26" s="338" t="e">
        <v>#VALUE!</v>
      </c>
      <c r="Q26" s="339" t="e">
        <f>IF(J26="PROV SUM",N26,L26*P26)</f>
        <v>#VALUE!</v>
      </c>
      <c r="R26" s="294">
        <v>0</v>
      </c>
      <c r="S26" s="294">
        <v>25.752824999999998</v>
      </c>
      <c r="T26" s="339">
        <f>IF(J26="SC024",N26,IF(ISERROR(S26),"",IF(J26="PROV SUM",N26,L26*S26)))</f>
        <v>154.51694999999998</v>
      </c>
      <c r="U26" s="112"/>
      <c r="V26" s="334" t="s">
        <v>75</v>
      </c>
      <c r="W26" s="295">
        <v>6</v>
      </c>
      <c r="X26" s="294">
        <v>25.752824999999998</v>
      </c>
      <c r="Y26" s="338">
        <f t="shared" si="0"/>
        <v>154.51694999999998</v>
      </c>
      <c r="Z26" s="18"/>
      <c r="AA26" s="346">
        <v>1</v>
      </c>
      <c r="AB26" s="347">
        <f t="shared" si="1"/>
        <v>154.51694999999998</v>
      </c>
      <c r="AC26" s="348">
        <v>1</v>
      </c>
      <c r="AD26" s="349">
        <f t="shared" si="2"/>
        <v>154.51694999999998</v>
      </c>
      <c r="AE26" s="350">
        <f t="shared" si="3"/>
        <v>0</v>
      </c>
    </row>
    <row r="27" spans="1:32" ht="90" x14ac:dyDescent="0.25">
      <c r="A27" s="15"/>
      <c r="B27" s="356" t="s">
        <v>271</v>
      </c>
      <c r="C27" s="361" t="s">
        <v>164</v>
      </c>
      <c r="D27" s="332" t="s">
        <v>25</v>
      </c>
      <c r="E27" s="333" t="s">
        <v>173</v>
      </c>
      <c r="F27" s="360"/>
      <c r="G27" s="360"/>
      <c r="H27" s="335">
        <v>4.9099999999999797</v>
      </c>
      <c r="I27" s="360"/>
      <c r="J27" s="336" t="s">
        <v>174</v>
      </c>
      <c r="K27" s="334" t="s">
        <v>75</v>
      </c>
      <c r="L27" s="295">
        <v>5</v>
      </c>
      <c r="M27" s="359">
        <v>98.99</v>
      </c>
      <c r="N27" s="295">
        <v>494.95</v>
      </c>
      <c r="O27" s="362"/>
      <c r="P27" s="338" t="e">
        <v>#VALUE!</v>
      </c>
      <c r="Q27" s="339" t="e">
        <f>IF(J27="PROV SUM",N27,L27*P27)</f>
        <v>#VALUE!</v>
      </c>
      <c r="R27" s="294">
        <v>0</v>
      </c>
      <c r="S27" s="294">
        <v>87.754634999999993</v>
      </c>
      <c r="T27" s="339">
        <f>IF(J27="SC024",N27,IF(ISERROR(S27),"",IF(J27="PROV SUM",N27,L27*S27)))</f>
        <v>438.77317499999998</v>
      </c>
      <c r="U27" s="112"/>
      <c r="V27" s="334" t="s">
        <v>75</v>
      </c>
      <c r="W27" s="295">
        <v>5</v>
      </c>
      <c r="X27" s="294">
        <v>87.754634999999993</v>
      </c>
      <c r="Y27" s="338">
        <f t="shared" si="0"/>
        <v>438.77317499999998</v>
      </c>
      <c r="Z27" s="18"/>
      <c r="AA27" s="346">
        <v>1</v>
      </c>
      <c r="AB27" s="347">
        <f t="shared" si="1"/>
        <v>438.77317499999998</v>
      </c>
      <c r="AC27" s="348">
        <v>1</v>
      </c>
      <c r="AD27" s="349">
        <f t="shared" si="2"/>
        <v>438.77317499999998</v>
      </c>
      <c r="AE27" s="350">
        <f t="shared" si="3"/>
        <v>0</v>
      </c>
    </row>
    <row r="28" spans="1:32" x14ac:dyDescent="0.25">
      <c r="A28" s="15"/>
      <c r="B28" s="356" t="s">
        <v>271</v>
      </c>
      <c r="C28" s="361" t="s">
        <v>24</v>
      </c>
      <c r="D28" s="332" t="s">
        <v>378</v>
      </c>
      <c r="E28" s="333"/>
      <c r="F28" s="360"/>
      <c r="G28" s="360"/>
      <c r="H28" s="335"/>
      <c r="I28" s="360"/>
      <c r="J28" s="336"/>
      <c r="K28" s="334"/>
      <c r="L28" s="295"/>
      <c r="M28" s="336"/>
      <c r="N28" s="295"/>
      <c r="O28" s="362"/>
      <c r="P28" s="336"/>
      <c r="Q28" s="293"/>
      <c r="R28" s="293"/>
      <c r="S28" s="293"/>
      <c r="T28" s="293"/>
      <c r="U28" s="112"/>
      <c r="V28" s="334"/>
      <c r="W28" s="295"/>
      <c r="X28" s="293"/>
      <c r="Y28" s="338">
        <f t="shared" si="0"/>
        <v>0</v>
      </c>
      <c r="Z28" s="18"/>
      <c r="AA28" s="346">
        <v>0</v>
      </c>
      <c r="AB28" s="347">
        <f t="shared" si="1"/>
        <v>0</v>
      </c>
      <c r="AC28" s="348">
        <v>0</v>
      </c>
      <c r="AD28" s="349">
        <f t="shared" si="2"/>
        <v>0</v>
      </c>
      <c r="AE28" s="350">
        <f t="shared" si="3"/>
        <v>0</v>
      </c>
    </row>
    <row r="29" spans="1:32" ht="120" x14ac:dyDescent="0.25">
      <c r="A29" s="21"/>
      <c r="B29" s="331" t="s">
        <v>271</v>
      </c>
      <c r="C29" s="331" t="s">
        <v>24</v>
      </c>
      <c r="D29" s="332" t="s">
        <v>25</v>
      </c>
      <c r="E29" s="333" t="s">
        <v>26</v>
      </c>
      <c r="F29" s="334"/>
      <c r="G29" s="334"/>
      <c r="H29" s="335">
        <v>2.1</v>
      </c>
      <c r="I29" s="334"/>
      <c r="J29" s="336" t="s">
        <v>27</v>
      </c>
      <c r="K29" s="334" t="s">
        <v>28</v>
      </c>
      <c r="L29" s="295">
        <v>100</v>
      </c>
      <c r="M29" s="124">
        <v>12.92</v>
      </c>
      <c r="N29" s="125">
        <v>1292</v>
      </c>
      <c r="O29" s="337"/>
      <c r="P29" s="338" t="e">
        <v>#VALUE!</v>
      </c>
      <c r="Q29" s="339" t="e">
        <f>IF(J29="PROV SUM",N29,L29*P29)</f>
        <v>#VALUE!</v>
      </c>
      <c r="R29" s="294">
        <v>0</v>
      </c>
      <c r="S29" s="294">
        <v>16.4084</v>
      </c>
      <c r="T29" s="339">
        <f>IF(J29="SC024",N29,IF(ISERROR(S29),"",IF(J29="PROV SUM",N29,L29*S29)))</f>
        <v>1640.8400000000001</v>
      </c>
      <c r="U29" s="112"/>
      <c r="V29" s="334" t="s">
        <v>28</v>
      </c>
      <c r="W29" s="295">
        <v>110</v>
      </c>
      <c r="X29" s="294">
        <v>16.4084</v>
      </c>
      <c r="Y29" s="338">
        <f t="shared" si="0"/>
        <v>1804.924</v>
      </c>
      <c r="Z29" s="18"/>
      <c r="AA29" s="346">
        <v>1</v>
      </c>
      <c r="AB29" s="347">
        <f t="shared" si="1"/>
        <v>1804.924</v>
      </c>
      <c r="AC29" s="348">
        <v>1</v>
      </c>
      <c r="AD29" s="349">
        <f t="shared" si="2"/>
        <v>1804.924</v>
      </c>
      <c r="AE29" s="350">
        <f t="shared" si="3"/>
        <v>0</v>
      </c>
    </row>
    <row r="30" spans="1:32" ht="30" x14ac:dyDescent="0.25">
      <c r="A30" s="21"/>
      <c r="B30" s="331" t="s">
        <v>271</v>
      </c>
      <c r="C30" s="331" t="s">
        <v>24</v>
      </c>
      <c r="D30" s="332" t="s">
        <v>25</v>
      </c>
      <c r="E30" s="333" t="s">
        <v>29</v>
      </c>
      <c r="F30" s="334"/>
      <c r="G30" s="334"/>
      <c r="H30" s="335">
        <v>2.5</v>
      </c>
      <c r="I30" s="334"/>
      <c r="J30" s="336" t="s">
        <v>30</v>
      </c>
      <c r="K30" s="334" t="s">
        <v>31</v>
      </c>
      <c r="L30" s="295">
        <v>1</v>
      </c>
      <c r="M30" s="124">
        <v>420</v>
      </c>
      <c r="N30" s="125">
        <v>420</v>
      </c>
      <c r="O30" s="337"/>
      <c r="P30" s="338" t="e">
        <v>#VALUE!</v>
      </c>
      <c r="Q30" s="339" t="e">
        <f>IF(J30="PROV SUM",N30,L30*P30)</f>
        <v>#VALUE!</v>
      </c>
      <c r="R30" s="294">
        <v>0</v>
      </c>
      <c r="S30" s="294">
        <v>533.4</v>
      </c>
      <c r="T30" s="339">
        <f>IF(J30="SC024",N30,IF(ISERROR(S30),"",IF(J30="PROV SUM",N30,L30*S30)))</f>
        <v>533.4</v>
      </c>
      <c r="U30" s="112"/>
      <c r="V30" s="334" t="s">
        <v>31</v>
      </c>
      <c r="W30" s="295">
        <v>1</v>
      </c>
      <c r="X30" s="294">
        <v>533.4</v>
      </c>
      <c r="Y30" s="338">
        <f t="shared" si="0"/>
        <v>533.4</v>
      </c>
      <c r="Z30" s="18"/>
      <c r="AA30" s="346">
        <v>1</v>
      </c>
      <c r="AB30" s="347">
        <f t="shared" si="1"/>
        <v>533.4</v>
      </c>
      <c r="AC30" s="348">
        <v>1</v>
      </c>
      <c r="AD30" s="349">
        <f t="shared" si="2"/>
        <v>533.4</v>
      </c>
      <c r="AE30" s="350">
        <f t="shared" si="3"/>
        <v>0</v>
      </c>
    </row>
    <row r="31" spans="1:32" x14ac:dyDescent="0.25">
      <c r="A31" s="21"/>
      <c r="B31" s="331" t="s">
        <v>271</v>
      </c>
      <c r="C31" s="331" t="s">
        <v>24</v>
      </c>
      <c r="D31" s="332" t="s">
        <v>25</v>
      </c>
      <c r="E31" s="333" t="s">
        <v>32</v>
      </c>
      <c r="F31" s="334"/>
      <c r="G31" s="334"/>
      <c r="H31" s="335">
        <v>2.6</v>
      </c>
      <c r="I31" s="334"/>
      <c r="J31" s="336" t="s">
        <v>33</v>
      </c>
      <c r="K31" s="334" t="s">
        <v>31</v>
      </c>
      <c r="L31" s="295">
        <v>1</v>
      </c>
      <c r="M31" s="124">
        <v>50</v>
      </c>
      <c r="N31" s="125">
        <v>50</v>
      </c>
      <c r="O31" s="337"/>
      <c r="P31" s="338" t="e">
        <v>#VALUE!</v>
      </c>
      <c r="Q31" s="339" t="e">
        <f>IF(J31="PROV SUM",N31,L31*P31)</f>
        <v>#VALUE!</v>
      </c>
      <c r="R31" s="294">
        <v>0</v>
      </c>
      <c r="S31" s="294">
        <v>63.5</v>
      </c>
      <c r="T31" s="339">
        <f>IF(J31="SC024",N31,IF(ISERROR(S31),"",IF(J31="PROV SUM",N31,L31*S31)))</f>
        <v>63.5</v>
      </c>
      <c r="U31" s="112"/>
      <c r="V31" s="334" t="s">
        <v>31</v>
      </c>
      <c r="W31" s="295">
        <v>1</v>
      </c>
      <c r="X31" s="294">
        <v>63.5</v>
      </c>
      <c r="Y31" s="338">
        <f t="shared" si="0"/>
        <v>63.5</v>
      </c>
      <c r="Z31" s="18"/>
      <c r="AA31" s="346">
        <v>1</v>
      </c>
      <c r="AB31" s="347">
        <f t="shared" si="1"/>
        <v>63.5</v>
      </c>
      <c r="AC31" s="348">
        <v>0</v>
      </c>
      <c r="AD31" s="349">
        <f t="shared" si="2"/>
        <v>0</v>
      </c>
      <c r="AE31" s="350">
        <f t="shared" si="3"/>
        <v>63.5</v>
      </c>
      <c r="AF31" s="668" t="s">
        <v>838</v>
      </c>
    </row>
    <row r="32" spans="1:32" x14ac:dyDescent="0.25">
      <c r="A32" s="21"/>
      <c r="B32" s="331" t="s">
        <v>271</v>
      </c>
      <c r="C32" s="331" t="s">
        <v>24</v>
      </c>
      <c r="D32" s="332" t="s">
        <v>25</v>
      </c>
      <c r="E32" s="333" t="s">
        <v>43</v>
      </c>
      <c r="F32" s="334"/>
      <c r="G32" s="334"/>
      <c r="H32" s="335">
        <v>2.17</v>
      </c>
      <c r="I32" s="334"/>
      <c r="J32" s="336" t="s">
        <v>44</v>
      </c>
      <c r="K32" s="334" t="s">
        <v>31</v>
      </c>
      <c r="L32" s="295">
        <v>1</v>
      </c>
      <c r="M32" s="124">
        <v>842</v>
      </c>
      <c r="N32" s="125">
        <v>842</v>
      </c>
      <c r="O32" s="337"/>
      <c r="P32" s="338" t="e">
        <v>#VALUE!</v>
      </c>
      <c r="Q32" s="339" t="e">
        <f>IF(J32="PROV SUM",N32,L32*P32)</f>
        <v>#VALUE!</v>
      </c>
      <c r="R32" s="294">
        <v>0</v>
      </c>
      <c r="S32" s="294">
        <v>1069.3399999999999</v>
      </c>
      <c r="T32" s="339">
        <f>IF(J32="SC024",N32,IF(ISERROR(S32),"",IF(J32="PROV SUM",N32,L32*S32)))</f>
        <v>1069.3399999999999</v>
      </c>
      <c r="U32" s="112"/>
      <c r="V32" s="334" t="s">
        <v>31</v>
      </c>
      <c r="W32" s="295">
        <v>1</v>
      </c>
      <c r="X32" s="294">
        <v>1069.3399999999999</v>
      </c>
      <c r="Y32" s="338">
        <f t="shared" si="0"/>
        <v>1069.3399999999999</v>
      </c>
      <c r="Z32" s="18"/>
      <c r="AA32" s="346">
        <v>1</v>
      </c>
      <c r="AB32" s="347">
        <f t="shared" si="1"/>
        <v>1069.3399999999999</v>
      </c>
      <c r="AC32" s="348">
        <v>1</v>
      </c>
      <c r="AD32" s="349">
        <f t="shared" si="2"/>
        <v>1069.3399999999999</v>
      </c>
      <c r="AE32" s="350">
        <f t="shared" si="3"/>
        <v>0</v>
      </c>
    </row>
    <row r="33" spans="1:33" x14ac:dyDescent="0.25">
      <c r="A33" s="21"/>
      <c r="B33" s="331" t="s">
        <v>34</v>
      </c>
      <c r="C33" s="331" t="s">
        <v>24</v>
      </c>
      <c r="D33" s="332" t="s">
        <v>25</v>
      </c>
      <c r="E33" s="333" t="s">
        <v>41</v>
      </c>
      <c r="F33" s="334"/>
      <c r="G33" s="334"/>
      <c r="H33" s="335"/>
      <c r="I33" s="334"/>
      <c r="J33" s="336"/>
      <c r="K33" s="334"/>
      <c r="L33" s="295"/>
      <c r="M33" s="124"/>
      <c r="N33" s="125"/>
      <c r="O33" s="337"/>
      <c r="P33" s="338"/>
      <c r="Q33" s="339"/>
      <c r="R33" s="294"/>
      <c r="S33" s="294"/>
      <c r="T33" s="339"/>
      <c r="U33" s="112"/>
      <c r="V33" s="334" t="s">
        <v>311</v>
      </c>
      <c r="W33" s="295">
        <v>1</v>
      </c>
      <c r="X33" s="294">
        <v>482.346</v>
      </c>
      <c r="Y33" s="338">
        <f t="shared" si="0"/>
        <v>482.346</v>
      </c>
      <c r="Z33" s="18"/>
      <c r="AA33" s="346">
        <v>1</v>
      </c>
      <c r="AB33" s="347">
        <f t="shared" si="1"/>
        <v>482.346</v>
      </c>
      <c r="AC33" s="348">
        <v>0</v>
      </c>
      <c r="AD33" s="349">
        <f t="shared" si="2"/>
        <v>0</v>
      </c>
      <c r="AE33" s="350">
        <f t="shared" si="3"/>
        <v>482.346</v>
      </c>
      <c r="AF33" s="668" t="s">
        <v>842</v>
      </c>
      <c r="AG33" s="668"/>
    </row>
    <row r="34" spans="1:33" x14ac:dyDescent="0.25">
      <c r="A34" s="21"/>
      <c r="B34" s="331"/>
      <c r="C34" s="331" t="s">
        <v>24</v>
      </c>
      <c r="D34" s="332" t="s">
        <v>25</v>
      </c>
      <c r="E34" s="333" t="s">
        <v>53</v>
      </c>
      <c r="F34" s="334"/>
      <c r="G34" s="334"/>
      <c r="H34" s="335"/>
      <c r="I34" s="334"/>
      <c r="J34" s="336"/>
      <c r="K34" s="334"/>
      <c r="L34" s="295"/>
      <c r="M34" s="124"/>
      <c r="N34" s="125"/>
      <c r="O34" s="337"/>
      <c r="P34" s="338"/>
      <c r="Q34" s="339"/>
      <c r="R34" s="294"/>
      <c r="S34" s="294"/>
      <c r="T34" s="339"/>
      <c r="U34" s="112"/>
      <c r="V34" s="334" t="s">
        <v>787</v>
      </c>
      <c r="W34" s="295">
        <v>24</v>
      </c>
      <c r="X34" s="294">
        <v>20.637499999999999</v>
      </c>
      <c r="Y34" s="338">
        <f t="shared" si="0"/>
        <v>495.29999999999995</v>
      </c>
      <c r="Z34" s="18"/>
      <c r="AA34" s="346">
        <v>1</v>
      </c>
      <c r="AB34" s="347">
        <f t="shared" si="1"/>
        <v>495.29999999999995</v>
      </c>
      <c r="AC34" s="348">
        <v>0</v>
      </c>
      <c r="AD34" s="349">
        <f t="shared" ref="AD34" si="4">Y34*AC34</f>
        <v>0</v>
      </c>
      <c r="AE34" s="350">
        <f t="shared" ref="AE34" si="5">AB34-AD34</f>
        <v>495.29999999999995</v>
      </c>
      <c r="AF34" s="668" t="s">
        <v>838</v>
      </c>
    </row>
    <row r="35" spans="1:33" ht="60" x14ac:dyDescent="0.25">
      <c r="A35" s="21"/>
      <c r="B35" s="356" t="s">
        <v>271</v>
      </c>
      <c r="C35" s="331" t="s">
        <v>24</v>
      </c>
      <c r="D35" s="332" t="s">
        <v>25</v>
      </c>
      <c r="E35" s="333" t="s">
        <v>382</v>
      </c>
      <c r="F35" s="334"/>
      <c r="G35" s="334"/>
      <c r="H35" s="335"/>
      <c r="I35" s="334"/>
      <c r="J35" s="336" t="s">
        <v>383</v>
      </c>
      <c r="K35" s="334" t="s">
        <v>31</v>
      </c>
      <c r="L35" s="295"/>
      <c r="M35" s="124">
        <v>4.8300000000000003E-2</v>
      </c>
      <c r="N35" s="125">
        <v>0</v>
      </c>
      <c r="O35" s="337"/>
      <c r="P35" s="338" t="e">
        <v>#VALUE!</v>
      </c>
      <c r="Q35" s="339" t="e">
        <f>IF(J35="PROV SUM",N35,L35*P35)</f>
        <v>#VALUE!</v>
      </c>
      <c r="R35" s="294" t="e">
        <v>#N/A</v>
      </c>
      <c r="S35" s="294" t="e">
        <v>#N/A</v>
      </c>
      <c r="T35" s="339">
        <f>IF(J35="SC024",N35,IF(ISERROR(S35),"",IF(J35="PROV SUM",N35,L35*S35)))</f>
        <v>0</v>
      </c>
      <c r="U35" s="112"/>
      <c r="V35" s="334" t="s">
        <v>416</v>
      </c>
      <c r="W35" s="295">
        <v>12.9</v>
      </c>
      <c r="X35" s="379">
        <f>SUM(Y29+Y30+Y31)*0.0483</f>
        <v>116.0080992</v>
      </c>
      <c r="Y35" s="338">
        <f>X35*W35</f>
        <v>1496.50447968</v>
      </c>
      <c r="Z35" s="18"/>
      <c r="AA35" s="346">
        <v>1</v>
      </c>
      <c r="AB35" s="347">
        <f t="shared" si="1"/>
        <v>1496.50447968</v>
      </c>
      <c r="AC35" s="348">
        <v>0</v>
      </c>
      <c r="AD35" s="349">
        <f t="shared" si="2"/>
        <v>0</v>
      </c>
      <c r="AE35" s="350">
        <f>AB35-AD35</f>
        <v>1496.50447968</v>
      </c>
      <c r="AF35" s="672" t="s">
        <v>838</v>
      </c>
    </row>
    <row r="36" spans="1:33" x14ac:dyDescent="0.25">
      <c r="A36" s="21"/>
      <c r="B36" s="330" t="s">
        <v>271</v>
      </c>
      <c r="C36" s="331" t="s">
        <v>312</v>
      </c>
      <c r="D36" s="332" t="s">
        <v>378</v>
      </c>
      <c r="E36" s="333"/>
      <c r="F36" s="334"/>
      <c r="G36" s="334"/>
      <c r="H36" s="335"/>
      <c r="I36" s="334"/>
      <c r="J36" s="336"/>
      <c r="K36" s="334"/>
      <c r="L36" s="295"/>
      <c r="M36" s="336"/>
      <c r="N36" s="125"/>
      <c r="O36" s="337"/>
      <c r="P36" s="357"/>
      <c r="Q36" s="358"/>
      <c r="R36" s="358"/>
      <c r="S36" s="358"/>
      <c r="T36" s="358"/>
      <c r="U36" s="112"/>
      <c r="V36" s="334"/>
      <c r="W36" s="295"/>
      <c r="X36" s="358"/>
      <c r="Y36" s="338">
        <f t="shared" si="0"/>
        <v>0</v>
      </c>
      <c r="Z36" s="18"/>
      <c r="AA36" s="346">
        <v>0</v>
      </c>
      <c r="AB36" s="347">
        <f t="shared" si="1"/>
        <v>0</v>
      </c>
      <c r="AC36" s="348">
        <v>0</v>
      </c>
      <c r="AD36" s="349">
        <f t="shared" si="2"/>
        <v>0</v>
      </c>
      <c r="AE36" s="350">
        <f t="shared" si="3"/>
        <v>0</v>
      </c>
    </row>
    <row r="37" spans="1:33" ht="60" x14ac:dyDescent="0.25">
      <c r="A37" s="21"/>
      <c r="B37" s="330" t="s">
        <v>271</v>
      </c>
      <c r="C37" s="331" t="s">
        <v>312</v>
      </c>
      <c r="D37" s="332" t="s">
        <v>25</v>
      </c>
      <c r="E37" s="333" t="s">
        <v>313</v>
      </c>
      <c r="F37" s="334"/>
      <c r="G37" s="334"/>
      <c r="H37" s="335">
        <v>7.4000000000000199</v>
      </c>
      <c r="I37" s="334"/>
      <c r="J37" s="336" t="s">
        <v>314</v>
      </c>
      <c r="K37" s="334" t="s">
        <v>79</v>
      </c>
      <c r="L37" s="295">
        <v>18</v>
      </c>
      <c r="M37" s="359">
        <v>58.8</v>
      </c>
      <c r="N37" s="125">
        <v>1058.4000000000001</v>
      </c>
      <c r="O37" s="337"/>
      <c r="P37" s="338" t="e">
        <v>#VALUE!</v>
      </c>
      <c r="Q37" s="339" t="e">
        <f>IF(J37="PROV SUM",N37,L37*P37)</f>
        <v>#VALUE!</v>
      </c>
      <c r="R37" s="294">
        <v>0</v>
      </c>
      <c r="S37" s="294">
        <v>48.351239999999997</v>
      </c>
      <c r="T37" s="339">
        <f>IF(J37="SC024",N37,IF(ISERROR(S37),"",IF(J37="PROV SUM",N37,L37*S37)))</f>
        <v>870.32231999999999</v>
      </c>
      <c r="U37" s="112"/>
      <c r="V37" s="334" t="s">
        <v>79</v>
      </c>
      <c r="W37" s="295">
        <v>18</v>
      </c>
      <c r="X37" s="294">
        <v>48.351239999999997</v>
      </c>
      <c r="Y37" s="338">
        <f>W37*X37</f>
        <v>870.32231999999999</v>
      </c>
      <c r="Z37" s="18"/>
      <c r="AA37" s="346">
        <v>1</v>
      </c>
      <c r="AB37" s="347">
        <f t="shared" si="1"/>
        <v>870.32231999999999</v>
      </c>
      <c r="AC37" s="348">
        <v>1</v>
      </c>
      <c r="AD37" s="349">
        <f>Y37*AC37</f>
        <v>870.32231999999999</v>
      </c>
      <c r="AE37" s="350">
        <f t="shared" si="3"/>
        <v>0</v>
      </c>
    </row>
    <row r="38" spans="1:33" ht="30" x14ac:dyDescent="0.25">
      <c r="A38" s="21"/>
      <c r="B38" s="330" t="s">
        <v>271</v>
      </c>
      <c r="C38" s="331" t="s">
        <v>164</v>
      </c>
      <c r="D38" s="332" t="s">
        <v>25</v>
      </c>
      <c r="E38" s="333" t="s">
        <v>700</v>
      </c>
      <c r="F38" s="334"/>
      <c r="G38" s="334"/>
      <c r="H38" s="335"/>
      <c r="I38" s="334"/>
      <c r="J38" s="336"/>
      <c r="K38" s="334"/>
      <c r="L38" s="295"/>
      <c r="M38" s="359"/>
      <c r="N38" s="125"/>
      <c r="O38" s="337"/>
      <c r="P38" s="338"/>
      <c r="Q38" s="339"/>
      <c r="R38" s="294"/>
      <c r="S38" s="294"/>
      <c r="T38" s="339"/>
      <c r="U38" s="112"/>
      <c r="V38" s="334" t="s">
        <v>703</v>
      </c>
      <c r="W38" s="295">
        <v>11</v>
      </c>
      <c r="X38" s="294">
        <v>143.43</v>
      </c>
      <c r="Y38" s="338">
        <f t="shared" ref="Y38:Y49" si="6">W38*X38</f>
        <v>1577.73</v>
      </c>
      <c r="Z38" s="18"/>
      <c r="AA38" s="346">
        <v>1</v>
      </c>
      <c r="AB38" s="347">
        <f t="shared" ref="AB38:AB49" si="7">Y38*AA38</f>
        <v>1577.73</v>
      </c>
      <c r="AC38" s="348">
        <v>1</v>
      </c>
      <c r="AD38" s="349">
        <f t="shared" ref="AD38:AD49" si="8">Y38*AC38</f>
        <v>1577.73</v>
      </c>
      <c r="AE38" s="350">
        <f t="shared" ref="AE38:AE49" si="9">AB38-AD38</f>
        <v>0</v>
      </c>
    </row>
    <row r="39" spans="1:33" ht="60" x14ac:dyDescent="0.25">
      <c r="A39" s="21"/>
      <c r="B39" s="330" t="s">
        <v>271</v>
      </c>
      <c r="C39" s="331" t="s">
        <v>164</v>
      </c>
      <c r="D39" s="332" t="s">
        <v>25</v>
      </c>
      <c r="E39" s="333" t="s">
        <v>187</v>
      </c>
      <c r="F39" s="334"/>
      <c r="G39" s="334"/>
      <c r="H39" s="335"/>
      <c r="I39" s="334"/>
      <c r="J39" s="336"/>
      <c r="K39" s="334"/>
      <c r="L39" s="295"/>
      <c r="M39" s="359"/>
      <c r="N39" s="125"/>
      <c r="O39" s="337"/>
      <c r="P39" s="338"/>
      <c r="Q39" s="339"/>
      <c r="R39" s="294"/>
      <c r="S39" s="294"/>
      <c r="T39" s="339"/>
      <c r="U39" s="112"/>
      <c r="V39" s="334" t="s">
        <v>703</v>
      </c>
      <c r="W39" s="295">
        <v>11</v>
      </c>
      <c r="X39" s="294">
        <v>6.41</v>
      </c>
      <c r="Y39" s="338">
        <f t="shared" si="6"/>
        <v>70.510000000000005</v>
      </c>
      <c r="Z39" s="18"/>
      <c r="AA39" s="346">
        <v>1</v>
      </c>
      <c r="AB39" s="347">
        <f t="shared" si="7"/>
        <v>70.510000000000005</v>
      </c>
      <c r="AC39" s="348">
        <v>1</v>
      </c>
      <c r="AD39" s="349">
        <f t="shared" si="8"/>
        <v>70.510000000000005</v>
      </c>
      <c r="AE39" s="350">
        <f t="shared" si="9"/>
        <v>0</v>
      </c>
    </row>
    <row r="40" spans="1:33" ht="120" x14ac:dyDescent="0.25">
      <c r="A40" s="21"/>
      <c r="B40" s="330" t="s">
        <v>271</v>
      </c>
      <c r="C40" s="361" t="s">
        <v>72</v>
      </c>
      <c r="D40" s="332" t="s">
        <v>25</v>
      </c>
      <c r="E40" s="333" t="s">
        <v>692</v>
      </c>
      <c r="F40" s="334"/>
      <c r="G40" s="334"/>
      <c r="H40" s="335"/>
      <c r="I40" s="334"/>
      <c r="J40" s="336"/>
      <c r="K40" s="334"/>
      <c r="L40" s="295"/>
      <c r="M40" s="359"/>
      <c r="N40" s="125"/>
      <c r="O40" s="337"/>
      <c r="P40" s="338"/>
      <c r="Q40" s="339"/>
      <c r="R40" s="294"/>
      <c r="S40" s="294"/>
      <c r="T40" s="339"/>
      <c r="U40" s="112"/>
      <c r="V40" s="334" t="s">
        <v>79</v>
      </c>
      <c r="W40" s="295">
        <v>57</v>
      </c>
      <c r="X40" s="294">
        <v>69.040000000000006</v>
      </c>
      <c r="Y40" s="338">
        <f t="shared" si="6"/>
        <v>3935.28</v>
      </c>
      <c r="Z40" s="18"/>
      <c r="AA40" s="346">
        <v>1</v>
      </c>
      <c r="AB40" s="347">
        <f t="shared" si="7"/>
        <v>3935.28</v>
      </c>
      <c r="AC40" s="348">
        <v>1</v>
      </c>
      <c r="AD40" s="349">
        <f t="shared" si="8"/>
        <v>3935.28</v>
      </c>
      <c r="AE40" s="350">
        <f t="shared" si="9"/>
        <v>0</v>
      </c>
    </row>
    <row r="41" spans="1:33" ht="30" x14ac:dyDescent="0.25">
      <c r="A41" s="21"/>
      <c r="B41" s="330" t="s">
        <v>271</v>
      </c>
      <c r="C41" s="361" t="s">
        <v>72</v>
      </c>
      <c r="D41" s="332" t="s">
        <v>25</v>
      </c>
      <c r="E41" s="333" t="s">
        <v>693</v>
      </c>
      <c r="F41" s="334"/>
      <c r="G41" s="334"/>
      <c r="H41" s="335"/>
      <c r="I41" s="334"/>
      <c r="J41" s="336"/>
      <c r="K41" s="334"/>
      <c r="L41" s="295"/>
      <c r="M41" s="359"/>
      <c r="N41" s="125"/>
      <c r="O41" s="337"/>
      <c r="P41" s="338"/>
      <c r="Q41" s="339"/>
      <c r="R41" s="294"/>
      <c r="S41" s="294"/>
      <c r="T41" s="339"/>
      <c r="U41" s="112"/>
      <c r="V41" s="334" t="s">
        <v>75</v>
      </c>
      <c r="W41" s="295">
        <v>80</v>
      </c>
      <c r="X41" s="294">
        <v>11.016</v>
      </c>
      <c r="Y41" s="338">
        <f t="shared" si="6"/>
        <v>881.28</v>
      </c>
      <c r="Z41" s="18"/>
      <c r="AA41" s="346">
        <v>1</v>
      </c>
      <c r="AB41" s="347">
        <f t="shared" si="7"/>
        <v>881.28</v>
      </c>
      <c r="AC41" s="348">
        <v>1</v>
      </c>
      <c r="AD41" s="349">
        <f t="shared" si="8"/>
        <v>881.28</v>
      </c>
      <c r="AE41" s="350">
        <f t="shared" si="9"/>
        <v>0</v>
      </c>
    </row>
    <row r="42" spans="1:33" ht="60" x14ac:dyDescent="0.25">
      <c r="A42" s="21"/>
      <c r="B42" s="330" t="s">
        <v>271</v>
      </c>
      <c r="C42" s="361" t="s">
        <v>72</v>
      </c>
      <c r="D42" s="332" t="s">
        <v>25</v>
      </c>
      <c r="E42" s="333" t="s">
        <v>694</v>
      </c>
      <c r="F42" s="334"/>
      <c r="G42" s="334"/>
      <c r="H42" s="335"/>
      <c r="I42" s="334"/>
      <c r="J42" s="336"/>
      <c r="K42" s="334"/>
      <c r="L42" s="295"/>
      <c r="M42" s="359"/>
      <c r="N42" s="125"/>
      <c r="O42" s="337"/>
      <c r="P42" s="338"/>
      <c r="Q42" s="339"/>
      <c r="R42" s="294"/>
      <c r="S42" s="294"/>
      <c r="T42" s="339"/>
      <c r="U42" s="112"/>
      <c r="V42" s="334" t="s">
        <v>104</v>
      </c>
      <c r="W42" s="295">
        <v>11</v>
      </c>
      <c r="X42" s="294">
        <v>15.103999999999999</v>
      </c>
      <c r="Y42" s="338">
        <f t="shared" si="6"/>
        <v>166.14400000000001</v>
      </c>
      <c r="Z42" s="18"/>
      <c r="AA42" s="346">
        <v>1</v>
      </c>
      <c r="AB42" s="347">
        <f t="shared" si="7"/>
        <v>166.14400000000001</v>
      </c>
      <c r="AC42" s="348">
        <v>1</v>
      </c>
      <c r="AD42" s="349">
        <f t="shared" si="8"/>
        <v>166.14400000000001</v>
      </c>
      <c r="AE42" s="350">
        <f t="shared" si="9"/>
        <v>0</v>
      </c>
    </row>
    <row r="43" spans="1:33" ht="60" x14ac:dyDescent="0.25">
      <c r="A43" s="21"/>
      <c r="B43" s="330" t="s">
        <v>271</v>
      </c>
      <c r="C43" s="361" t="s">
        <v>72</v>
      </c>
      <c r="D43" s="332" t="s">
        <v>25</v>
      </c>
      <c r="E43" s="333" t="s">
        <v>695</v>
      </c>
      <c r="F43" s="334"/>
      <c r="G43" s="334"/>
      <c r="H43" s="335"/>
      <c r="I43" s="334"/>
      <c r="J43" s="336"/>
      <c r="K43" s="334"/>
      <c r="L43" s="295"/>
      <c r="M43" s="359"/>
      <c r="N43" s="125"/>
      <c r="O43" s="337"/>
      <c r="P43" s="338"/>
      <c r="Q43" s="339"/>
      <c r="R43" s="294"/>
      <c r="S43" s="294"/>
      <c r="T43" s="339"/>
      <c r="U43" s="112"/>
      <c r="V43" s="334" t="s">
        <v>104</v>
      </c>
      <c r="W43" s="295">
        <v>11</v>
      </c>
      <c r="X43" s="294">
        <v>21.847999999999999</v>
      </c>
      <c r="Y43" s="338">
        <f t="shared" si="6"/>
        <v>240.32799999999997</v>
      </c>
      <c r="Z43" s="18"/>
      <c r="AA43" s="346">
        <v>1</v>
      </c>
      <c r="AB43" s="347">
        <f t="shared" si="7"/>
        <v>240.32799999999997</v>
      </c>
      <c r="AC43" s="348">
        <v>1</v>
      </c>
      <c r="AD43" s="349">
        <f t="shared" si="8"/>
        <v>240.32799999999997</v>
      </c>
      <c r="AE43" s="350">
        <f t="shared" si="9"/>
        <v>0</v>
      </c>
    </row>
    <row r="44" spans="1:33" ht="75" x14ac:dyDescent="0.25">
      <c r="A44" s="21"/>
      <c r="B44" s="330" t="s">
        <v>271</v>
      </c>
      <c r="C44" s="361" t="s">
        <v>72</v>
      </c>
      <c r="D44" s="332" t="s">
        <v>25</v>
      </c>
      <c r="E44" s="333" t="s">
        <v>696</v>
      </c>
      <c r="F44" s="334"/>
      <c r="G44" s="334"/>
      <c r="H44" s="335"/>
      <c r="I44" s="334"/>
      <c r="J44" s="336"/>
      <c r="K44" s="334"/>
      <c r="L44" s="295"/>
      <c r="M44" s="359"/>
      <c r="N44" s="125"/>
      <c r="O44" s="337"/>
      <c r="P44" s="338"/>
      <c r="Q44" s="339"/>
      <c r="R44" s="294"/>
      <c r="S44" s="294"/>
      <c r="T44" s="339"/>
      <c r="U44" s="112"/>
      <c r="V44" s="334" t="s">
        <v>139</v>
      </c>
      <c r="W44" s="295">
        <v>2</v>
      </c>
      <c r="X44" s="294">
        <v>130.12800000000001</v>
      </c>
      <c r="Y44" s="338">
        <f t="shared" si="6"/>
        <v>260.25600000000003</v>
      </c>
      <c r="Z44" s="18"/>
      <c r="AA44" s="346">
        <v>1</v>
      </c>
      <c r="AB44" s="347">
        <f t="shared" si="7"/>
        <v>260.25600000000003</v>
      </c>
      <c r="AC44" s="348">
        <v>1</v>
      </c>
      <c r="AD44" s="349">
        <f t="shared" si="8"/>
        <v>260.25600000000003</v>
      </c>
      <c r="AE44" s="350">
        <f t="shared" si="9"/>
        <v>0</v>
      </c>
    </row>
    <row r="45" spans="1:33" ht="30" x14ac:dyDescent="0.25">
      <c r="A45" s="21"/>
      <c r="B45" s="330" t="s">
        <v>271</v>
      </c>
      <c r="C45" s="361" t="s">
        <v>72</v>
      </c>
      <c r="D45" s="332" t="s">
        <v>25</v>
      </c>
      <c r="E45" s="333" t="s">
        <v>710</v>
      </c>
      <c r="F45" s="334"/>
      <c r="G45" s="334"/>
      <c r="H45" s="335"/>
      <c r="I45" s="334"/>
      <c r="J45" s="336"/>
      <c r="K45" s="334"/>
      <c r="L45" s="295"/>
      <c r="M45" s="359"/>
      <c r="N45" s="125"/>
      <c r="O45" s="337"/>
      <c r="P45" s="338"/>
      <c r="Q45" s="339"/>
      <c r="R45" s="294"/>
      <c r="S45" s="294"/>
      <c r="T45" s="339"/>
      <c r="U45" s="112"/>
      <c r="V45" s="334" t="s">
        <v>79</v>
      </c>
      <c r="W45" s="295">
        <v>10</v>
      </c>
      <c r="X45" s="294">
        <v>16.103999999999999</v>
      </c>
      <c r="Y45" s="338">
        <f t="shared" si="6"/>
        <v>161.04</v>
      </c>
      <c r="Z45" s="18"/>
      <c r="AA45" s="346">
        <v>1</v>
      </c>
      <c r="AB45" s="347">
        <f t="shared" si="7"/>
        <v>161.04</v>
      </c>
      <c r="AC45" s="348">
        <v>1</v>
      </c>
      <c r="AD45" s="349">
        <f t="shared" si="8"/>
        <v>161.04</v>
      </c>
      <c r="AE45" s="350">
        <f t="shared" si="9"/>
        <v>0</v>
      </c>
    </row>
    <row r="46" spans="1:33" ht="45" x14ac:dyDescent="0.25">
      <c r="A46" s="21"/>
      <c r="B46" s="330" t="s">
        <v>271</v>
      </c>
      <c r="C46" s="361" t="s">
        <v>72</v>
      </c>
      <c r="D46" s="332" t="s">
        <v>25</v>
      </c>
      <c r="E46" s="333" t="s">
        <v>697</v>
      </c>
      <c r="F46" s="334"/>
      <c r="G46" s="334"/>
      <c r="H46" s="335"/>
      <c r="I46" s="334"/>
      <c r="J46" s="336"/>
      <c r="K46" s="334"/>
      <c r="L46" s="295"/>
      <c r="M46" s="359"/>
      <c r="N46" s="125"/>
      <c r="O46" s="337"/>
      <c r="P46" s="338"/>
      <c r="Q46" s="339"/>
      <c r="R46" s="294"/>
      <c r="S46" s="294"/>
      <c r="T46" s="339"/>
      <c r="U46" s="112"/>
      <c r="V46" s="334" t="s">
        <v>79</v>
      </c>
      <c r="W46" s="295">
        <v>47</v>
      </c>
      <c r="X46" s="294">
        <v>8.6880000000000006</v>
      </c>
      <c r="Y46" s="338">
        <f t="shared" si="6"/>
        <v>408.33600000000001</v>
      </c>
      <c r="Z46" s="18"/>
      <c r="AA46" s="346">
        <v>1</v>
      </c>
      <c r="AB46" s="347">
        <f t="shared" si="7"/>
        <v>408.33600000000001</v>
      </c>
      <c r="AC46" s="348">
        <v>1</v>
      </c>
      <c r="AD46" s="349">
        <f t="shared" si="8"/>
        <v>408.33600000000001</v>
      </c>
      <c r="AE46" s="350">
        <f t="shared" si="9"/>
        <v>0</v>
      </c>
    </row>
    <row r="47" spans="1:33" ht="60" x14ac:dyDescent="0.25">
      <c r="A47" s="21"/>
      <c r="B47" s="330" t="s">
        <v>271</v>
      </c>
      <c r="C47" s="361" t="s">
        <v>72</v>
      </c>
      <c r="D47" s="332" t="s">
        <v>25</v>
      </c>
      <c r="E47" s="333" t="s">
        <v>323</v>
      </c>
      <c r="F47" s="334"/>
      <c r="G47" s="334"/>
      <c r="H47" s="335"/>
      <c r="I47" s="334"/>
      <c r="J47" s="336"/>
      <c r="K47" s="334"/>
      <c r="L47" s="295"/>
      <c r="M47" s="359"/>
      <c r="N47" s="125"/>
      <c r="O47" s="337"/>
      <c r="P47" s="338"/>
      <c r="Q47" s="339"/>
      <c r="R47" s="294"/>
      <c r="S47" s="294"/>
      <c r="T47" s="339"/>
      <c r="U47" s="112"/>
      <c r="V47" s="334" t="s">
        <v>104</v>
      </c>
      <c r="W47" s="295">
        <v>1</v>
      </c>
      <c r="X47" s="294">
        <v>55.655999999999999</v>
      </c>
      <c r="Y47" s="338">
        <f t="shared" si="6"/>
        <v>55.655999999999999</v>
      </c>
      <c r="Z47" s="18"/>
      <c r="AA47" s="346">
        <v>1</v>
      </c>
      <c r="AB47" s="347">
        <f t="shared" si="7"/>
        <v>55.655999999999999</v>
      </c>
      <c r="AC47" s="348">
        <v>1</v>
      </c>
      <c r="AD47" s="349">
        <f t="shared" si="8"/>
        <v>55.655999999999999</v>
      </c>
      <c r="AE47" s="350">
        <f t="shared" si="9"/>
        <v>0</v>
      </c>
    </row>
    <row r="48" spans="1:33" ht="30" x14ac:dyDescent="0.25">
      <c r="A48" s="21"/>
      <c r="B48" s="330" t="s">
        <v>271</v>
      </c>
      <c r="C48" s="361" t="s">
        <v>72</v>
      </c>
      <c r="D48" s="332" t="s">
        <v>25</v>
      </c>
      <c r="E48" s="333" t="s">
        <v>699</v>
      </c>
      <c r="F48" s="334"/>
      <c r="G48" s="334"/>
      <c r="H48" s="335"/>
      <c r="I48" s="334"/>
      <c r="J48" s="336"/>
      <c r="K48" s="334"/>
      <c r="L48" s="295"/>
      <c r="M48" s="359"/>
      <c r="N48" s="125"/>
      <c r="O48" s="337"/>
      <c r="P48" s="338"/>
      <c r="Q48" s="339"/>
      <c r="R48" s="294"/>
      <c r="S48" s="294"/>
      <c r="T48" s="339"/>
      <c r="U48" s="112"/>
      <c r="V48" s="334" t="s">
        <v>79</v>
      </c>
      <c r="W48" s="295">
        <v>10</v>
      </c>
      <c r="X48" s="294">
        <v>17.832000000000001</v>
      </c>
      <c r="Y48" s="338">
        <f t="shared" si="6"/>
        <v>178.32</v>
      </c>
      <c r="Z48" s="18"/>
      <c r="AA48" s="346">
        <v>1</v>
      </c>
      <c r="AB48" s="347">
        <f t="shared" si="7"/>
        <v>178.32</v>
      </c>
      <c r="AC48" s="348">
        <v>1</v>
      </c>
      <c r="AD48" s="349">
        <f t="shared" si="8"/>
        <v>178.32</v>
      </c>
      <c r="AE48" s="350">
        <f t="shared" si="9"/>
        <v>0</v>
      </c>
    </row>
    <row r="49" spans="1:31" x14ac:dyDescent="0.25">
      <c r="A49" s="21"/>
      <c r="B49" s="330" t="s">
        <v>271</v>
      </c>
      <c r="C49" s="361" t="s">
        <v>72</v>
      </c>
      <c r="D49" s="332" t="s">
        <v>25</v>
      </c>
      <c r="E49" s="333" t="s">
        <v>746</v>
      </c>
      <c r="F49" s="334"/>
      <c r="G49" s="334"/>
      <c r="H49" s="335"/>
      <c r="I49" s="334"/>
      <c r="J49" s="336"/>
      <c r="K49" s="334"/>
      <c r="L49" s="295"/>
      <c r="M49" s="359"/>
      <c r="N49" s="125"/>
      <c r="O49" s="337"/>
      <c r="P49" s="338"/>
      <c r="Q49" s="339"/>
      <c r="R49" s="294"/>
      <c r="S49" s="294"/>
      <c r="T49" s="339"/>
      <c r="U49" s="112"/>
      <c r="V49" s="334" t="s">
        <v>75</v>
      </c>
      <c r="W49" s="295">
        <v>1</v>
      </c>
      <c r="X49" s="294">
        <v>35.607999999999997</v>
      </c>
      <c r="Y49" s="338">
        <f t="shared" si="6"/>
        <v>35.607999999999997</v>
      </c>
      <c r="Z49" s="18"/>
      <c r="AA49" s="346">
        <v>1</v>
      </c>
      <c r="AB49" s="347">
        <f t="shared" si="7"/>
        <v>35.607999999999997</v>
      </c>
      <c r="AC49" s="348">
        <v>1</v>
      </c>
      <c r="AD49" s="349">
        <f t="shared" si="8"/>
        <v>35.607999999999997</v>
      </c>
      <c r="AE49" s="350">
        <f t="shared" si="9"/>
        <v>0</v>
      </c>
    </row>
    <row r="50" spans="1:31" x14ac:dyDescent="0.25">
      <c r="A50" s="21"/>
      <c r="B50" s="330"/>
      <c r="C50" s="331"/>
      <c r="D50" s="332"/>
      <c r="E50" s="333"/>
      <c r="F50" s="334"/>
      <c r="G50" s="334"/>
      <c r="H50" s="335"/>
      <c r="I50" s="334"/>
      <c r="J50" s="336"/>
      <c r="K50" s="334"/>
      <c r="L50" s="295"/>
      <c r="M50" s="359"/>
      <c r="N50" s="125"/>
      <c r="O50" s="337"/>
      <c r="P50" s="338"/>
      <c r="Q50" s="339"/>
      <c r="R50" s="294"/>
      <c r="S50" s="294"/>
      <c r="T50" s="339"/>
      <c r="U50" s="112"/>
      <c r="V50" s="334"/>
      <c r="W50" s="295"/>
      <c r="X50" s="294"/>
      <c r="Y50" s="338"/>
      <c r="Z50" s="18"/>
      <c r="AA50" s="346"/>
      <c r="AB50" s="347"/>
      <c r="AC50" s="348"/>
      <c r="AD50" s="349"/>
      <c r="AE50" s="350"/>
    </row>
    <row r="51" spans="1:31" ht="15.75" thickBot="1" x14ac:dyDescent="0.3"/>
    <row r="52" spans="1:31" ht="15.75" thickBot="1" x14ac:dyDescent="0.3">
      <c r="S52" s="68" t="s">
        <v>5</v>
      </c>
      <c r="T52" s="69">
        <f>SUM(T11:T50)</f>
        <v>6106.8111509999999</v>
      </c>
      <c r="U52" s="65"/>
      <c r="V52" s="21"/>
      <c r="W52" s="28"/>
      <c r="X52" s="68" t="s">
        <v>5</v>
      </c>
      <c r="Y52" s="69">
        <f>SUM(Y11:Y50)</f>
        <v>16669.424944679999</v>
      </c>
      <c r="Z52" s="18"/>
      <c r="AA52" s="76"/>
      <c r="AB52" s="116">
        <f>SUM(AB11:AB50)</f>
        <v>16475.925444680001</v>
      </c>
      <c r="AC52" s="76"/>
      <c r="AD52" s="117">
        <f>SUM(AD11:AD50)</f>
        <v>13538.279445000002</v>
      </c>
      <c r="AE52" s="129">
        <f>SUM(AE11:AE50)</f>
        <v>2937.6459996799999</v>
      </c>
    </row>
    <row r="54" spans="1:31" x14ac:dyDescent="0.25">
      <c r="C54" t="s">
        <v>372</v>
      </c>
      <c r="D54" s="162"/>
      <c r="T54" s="314">
        <f>SUMIF($C$10:$C$50,$C54,T$10:T$50)</f>
        <v>399.99552</v>
      </c>
      <c r="U54" s="65"/>
      <c r="Y54" s="314">
        <f>SUMIF($C$10:$C$50,$C54,Y$10:Y$50)</f>
        <v>399.99552</v>
      </c>
      <c r="AA54" s="317">
        <f>AB54/Y54</f>
        <v>1</v>
      </c>
      <c r="AB54" s="314">
        <f>SUMIF($C$10:$C$50,$C54,AB$10:AB$50)</f>
        <v>399.99552</v>
      </c>
      <c r="AC54" s="317">
        <f>AD54/Y54</f>
        <v>0</v>
      </c>
      <c r="AD54" s="314">
        <f>SUMIF($C$10:$C$50,$C54,AD$10:AD$50)</f>
        <v>0</v>
      </c>
      <c r="AE54" s="314">
        <f>SUMIF($C$10:$C$50,$C54,AE$10:AE$50)</f>
        <v>399.99552</v>
      </c>
    </row>
    <row r="55" spans="1:31" x14ac:dyDescent="0.25">
      <c r="C55" t="s">
        <v>308</v>
      </c>
      <c r="D55" s="162"/>
      <c r="T55" s="314">
        <f t="shared" ref="T55:T61" si="10">SUMIF($C$10:$C$50,$C55,T$10:T$50)</f>
        <v>222.29999999999998</v>
      </c>
      <c r="U55" s="65"/>
      <c r="Y55" s="314">
        <f t="shared" ref="Y55:Y61" si="11">SUMIF($C$10:$C$50,$C55,Y$10:Y$50)</f>
        <v>222.29999999999998</v>
      </c>
      <c r="AA55" s="317">
        <f t="shared" ref="AA55:AA61" si="12">AB55/Y55</f>
        <v>1</v>
      </c>
      <c r="AB55" s="314">
        <f t="shared" ref="AB55:AB61" si="13">SUMIF($C$10:$C$50,$C55,AB$10:AB$50)</f>
        <v>222.29999999999998</v>
      </c>
      <c r="AC55" s="317">
        <f t="shared" ref="AC55:AC61" si="14">AD55/Y55</f>
        <v>1</v>
      </c>
      <c r="AD55" s="314">
        <f t="shared" ref="AD55:AE61" si="15">SUMIF($C$10:$C$50,$C55,AD$10:AD$50)</f>
        <v>222.29999999999998</v>
      </c>
      <c r="AE55" s="314">
        <f t="shared" si="15"/>
        <v>0</v>
      </c>
    </row>
    <row r="56" spans="1:31" x14ac:dyDescent="0.25">
      <c r="C56" t="s">
        <v>285</v>
      </c>
      <c r="D56" s="162"/>
      <c r="T56" s="314">
        <f t="shared" si="10"/>
        <v>0</v>
      </c>
      <c r="U56" s="65"/>
      <c r="Y56" s="314">
        <f t="shared" si="11"/>
        <v>0</v>
      </c>
      <c r="AA56" s="317" t="e">
        <f t="shared" si="12"/>
        <v>#DIV/0!</v>
      </c>
      <c r="AB56" s="314">
        <f t="shared" si="13"/>
        <v>0</v>
      </c>
      <c r="AC56" s="317" t="e">
        <f t="shared" si="14"/>
        <v>#DIV/0!</v>
      </c>
      <c r="AD56" s="314">
        <f t="shared" si="15"/>
        <v>0</v>
      </c>
      <c r="AE56" s="314">
        <f t="shared" si="15"/>
        <v>0</v>
      </c>
    </row>
    <row r="57" spans="1:31" x14ac:dyDescent="0.25">
      <c r="C57" t="s">
        <v>189</v>
      </c>
      <c r="D57" s="162"/>
      <c r="T57" s="314">
        <f t="shared" si="10"/>
        <v>667.71449999999993</v>
      </c>
      <c r="U57" s="65"/>
      <c r="Y57" s="314">
        <f t="shared" si="11"/>
        <v>667.71449999999993</v>
      </c>
      <c r="AA57" s="317">
        <f t="shared" si="12"/>
        <v>0.71020623335272792</v>
      </c>
      <c r="AB57" s="314">
        <f t="shared" si="13"/>
        <v>474.21499999999997</v>
      </c>
      <c r="AC57" s="317">
        <f t="shared" si="14"/>
        <v>0.71020623335272792</v>
      </c>
      <c r="AD57" s="314">
        <f t="shared" si="15"/>
        <v>474.21499999999997</v>
      </c>
      <c r="AE57" s="314">
        <f t="shared" si="15"/>
        <v>0</v>
      </c>
    </row>
    <row r="58" spans="1:31" x14ac:dyDescent="0.25">
      <c r="C58" t="s">
        <v>72</v>
      </c>
      <c r="D58" s="162"/>
      <c r="T58" s="314">
        <f t="shared" si="10"/>
        <v>46.108685999999999</v>
      </c>
      <c r="U58" s="65"/>
      <c r="Y58" s="314">
        <f t="shared" si="11"/>
        <v>6322.2480000000014</v>
      </c>
      <c r="AA58" s="317">
        <f t="shared" si="12"/>
        <v>1</v>
      </c>
      <c r="AB58" s="314">
        <f t="shared" si="13"/>
        <v>6322.2480000000014</v>
      </c>
      <c r="AC58" s="317">
        <f t="shared" si="14"/>
        <v>1</v>
      </c>
      <c r="AD58" s="314">
        <f t="shared" si="15"/>
        <v>6322.2480000000014</v>
      </c>
      <c r="AE58" s="314">
        <f t="shared" si="15"/>
        <v>0</v>
      </c>
    </row>
    <row r="59" spans="1:31" x14ac:dyDescent="0.25">
      <c r="C59" t="s">
        <v>164</v>
      </c>
      <c r="D59" s="162"/>
      <c r="T59" s="314">
        <f t="shared" si="10"/>
        <v>593.29012499999999</v>
      </c>
      <c r="U59" s="65"/>
      <c r="Y59" s="314">
        <f t="shared" si="11"/>
        <v>2241.5301250000002</v>
      </c>
      <c r="AA59" s="317">
        <f t="shared" si="12"/>
        <v>1</v>
      </c>
      <c r="AB59" s="314">
        <f t="shared" si="13"/>
        <v>2241.5301250000002</v>
      </c>
      <c r="AC59" s="317">
        <f t="shared" si="14"/>
        <v>1</v>
      </c>
      <c r="AD59" s="314">
        <f t="shared" si="15"/>
        <v>2241.5301250000002</v>
      </c>
      <c r="AE59" s="314">
        <f t="shared" si="15"/>
        <v>0</v>
      </c>
    </row>
    <row r="60" spans="1:31" x14ac:dyDescent="0.25">
      <c r="C60" t="s">
        <v>24</v>
      </c>
      <c r="D60" s="162"/>
      <c r="T60" s="314">
        <f t="shared" si="10"/>
        <v>3307.08</v>
      </c>
      <c r="U60" s="65"/>
      <c r="Y60" s="314">
        <f t="shared" si="11"/>
        <v>5945.3144796799997</v>
      </c>
      <c r="AA60" s="317">
        <f t="shared" si="12"/>
        <v>1</v>
      </c>
      <c r="AB60" s="314">
        <f t="shared" si="13"/>
        <v>5945.3144796799997</v>
      </c>
      <c r="AC60" s="317">
        <f t="shared" si="14"/>
        <v>0.57316799837027521</v>
      </c>
      <c r="AD60" s="314">
        <f t="shared" si="15"/>
        <v>3407.6639999999998</v>
      </c>
      <c r="AE60" s="314">
        <f t="shared" si="15"/>
        <v>2537.65047968</v>
      </c>
    </row>
    <row r="61" spans="1:31" x14ac:dyDescent="0.25">
      <c r="C61" t="s">
        <v>312</v>
      </c>
      <c r="D61" s="162"/>
      <c r="T61" s="314">
        <f t="shared" si="10"/>
        <v>870.32231999999999</v>
      </c>
      <c r="U61" s="65"/>
      <c r="Y61" s="314">
        <f t="shared" si="11"/>
        <v>870.32231999999999</v>
      </c>
      <c r="AA61" s="317">
        <f t="shared" si="12"/>
        <v>1</v>
      </c>
      <c r="AB61" s="314">
        <f t="shared" si="13"/>
        <v>870.32231999999999</v>
      </c>
      <c r="AC61" s="317">
        <f t="shared" si="14"/>
        <v>1</v>
      </c>
      <c r="AD61" s="314">
        <f t="shared" si="15"/>
        <v>870.32231999999999</v>
      </c>
      <c r="AE61" s="314">
        <f t="shared" si="15"/>
        <v>0</v>
      </c>
    </row>
  </sheetData>
  <autoFilter ref="B8:AE49" xr:uid="{00000000-0009-0000-0000-000011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5 X26:X27 X11:X12 X14 X17:X21 X23:X24 S37:S50 X37:X50 X29:X34" xr:uid="{00000000-0002-0000-1100-000000000000}">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AG87"/>
  <sheetViews>
    <sheetView topLeftCell="B1" zoomScale="70" zoomScaleNormal="70" workbookViewId="0">
      <pane xSplit="9" ySplit="8" topLeftCell="K57" activePane="bottomRight" state="frozen"/>
      <selection activeCell="S45" sqref="S45"/>
      <selection pane="topRight" activeCell="S45" sqref="S45"/>
      <selection pane="bottomLeft" activeCell="S45" sqref="S45"/>
      <selection pane="bottomRight" activeCell="K67" sqref="K6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6.28515625" customWidth="1"/>
    <col min="33" max="33" width="13.855468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514</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809</v>
      </c>
      <c r="AG7" s="664" t="s">
        <v>810</v>
      </c>
    </row>
    <row r="8" spans="1:33" s="279" customFormat="1" ht="75.75" thickBot="1" x14ac:dyDescent="0.3">
      <c r="A8" s="271" t="s">
        <v>377</v>
      </c>
      <c r="B8" s="272" t="s">
        <v>37</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6" t="s">
        <v>37</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380"/>
      <c r="AB10" s="380"/>
      <c r="AC10" s="380"/>
      <c r="AD10" s="380"/>
      <c r="AE10" s="112"/>
    </row>
    <row r="11" spans="1:33" ht="90" x14ac:dyDescent="0.25">
      <c r="A11" s="29"/>
      <c r="B11" s="356" t="s">
        <v>37</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37</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47" si="0">W12*X12</f>
        <v>399.99552</v>
      </c>
      <c r="Z12" s="18"/>
      <c r="AA12" s="346">
        <v>1</v>
      </c>
      <c r="AB12" s="347">
        <f t="shared" ref="AB12:AB52" si="1">Y12*AA12</f>
        <v>399.99552</v>
      </c>
      <c r="AC12" s="348">
        <v>1</v>
      </c>
      <c r="AD12" s="349">
        <f t="shared" ref="AD12:AD52" si="2">Y12*AC12</f>
        <v>399.99552</v>
      </c>
      <c r="AE12" s="350">
        <f t="shared" ref="AE12:AE52" si="3">AB12-AD12</f>
        <v>0</v>
      </c>
    </row>
    <row r="13" spans="1:33" x14ac:dyDescent="0.25">
      <c r="A13" s="15"/>
      <c r="B13" s="356" t="s">
        <v>37</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v>0</v>
      </c>
      <c r="AB13" s="347">
        <f t="shared" si="1"/>
        <v>0</v>
      </c>
      <c r="AC13" s="348">
        <v>0</v>
      </c>
      <c r="AD13" s="349">
        <f t="shared" si="2"/>
        <v>0</v>
      </c>
      <c r="AE13" s="350">
        <f t="shared" si="3"/>
        <v>0</v>
      </c>
    </row>
    <row r="14" spans="1:33" ht="30" x14ac:dyDescent="0.25">
      <c r="A14" s="15"/>
      <c r="B14" s="356" t="s">
        <v>37</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row>
    <row r="15" spans="1:33" x14ac:dyDescent="0.25">
      <c r="A15" s="15"/>
      <c r="B15" s="356" t="s">
        <v>37</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f t="shared" si="0"/>
        <v>0</v>
      </c>
      <c r="Z15" s="18"/>
      <c r="AA15" s="346">
        <v>0</v>
      </c>
      <c r="AB15" s="347">
        <f t="shared" si="1"/>
        <v>0</v>
      </c>
      <c r="AC15" s="348">
        <v>0</v>
      </c>
      <c r="AD15" s="349">
        <f t="shared" si="2"/>
        <v>0</v>
      </c>
      <c r="AE15" s="350">
        <f t="shared" si="3"/>
        <v>0</v>
      </c>
    </row>
    <row r="16" spans="1:33" ht="105" x14ac:dyDescent="0.25">
      <c r="A16" s="15"/>
      <c r="B16" s="356" t="s">
        <v>37</v>
      </c>
      <c r="C16" s="331" t="s">
        <v>285</v>
      </c>
      <c r="D16" s="332" t="s">
        <v>25</v>
      </c>
      <c r="E16" s="333" t="s">
        <v>306</v>
      </c>
      <c r="F16" s="360"/>
      <c r="G16" s="360"/>
      <c r="H16" s="335">
        <v>5.0999999999999996</v>
      </c>
      <c r="I16" s="360"/>
      <c r="J16" s="336" t="s">
        <v>307</v>
      </c>
      <c r="K16" s="334" t="s">
        <v>139</v>
      </c>
      <c r="L16" s="295">
        <v>1</v>
      </c>
      <c r="M16" s="359">
        <v>480</v>
      </c>
      <c r="N16" s="125">
        <v>480</v>
      </c>
      <c r="O16" s="337"/>
      <c r="P16" s="338" t="e">
        <v>#VALUE!</v>
      </c>
      <c r="Q16" s="339" t="e">
        <f>IF(J16="PROV SUM",N16,L16*P16)</f>
        <v>#VALUE!</v>
      </c>
      <c r="R16" s="294">
        <v>0</v>
      </c>
      <c r="S16" s="294">
        <v>408</v>
      </c>
      <c r="T16" s="339">
        <f>IF(J16="SC024",N16,IF(ISERROR(S16),"",IF(J16="PROV SUM",N16,L16*S16)))</f>
        <v>408</v>
      </c>
      <c r="U16" s="112"/>
      <c r="V16" s="334" t="s">
        <v>139</v>
      </c>
      <c r="W16" s="295">
        <v>1</v>
      </c>
      <c r="X16" s="294">
        <v>408</v>
      </c>
      <c r="Y16" s="338">
        <f t="shared" si="0"/>
        <v>408</v>
      </c>
      <c r="Z16" s="18"/>
      <c r="AA16" s="346">
        <v>0</v>
      </c>
      <c r="AB16" s="347">
        <f t="shared" si="1"/>
        <v>0</v>
      </c>
      <c r="AC16" s="348">
        <v>0</v>
      </c>
      <c r="AD16" s="349">
        <f t="shared" si="2"/>
        <v>0</v>
      </c>
      <c r="AE16" s="350">
        <f t="shared" si="3"/>
        <v>0</v>
      </c>
    </row>
    <row r="17" spans="1:31" ht="60.75" x14ac:dyDescent="0.25">
      <c r="A17" s="15"/>
      <c r="B17" s="356" t="s">
        <v>37</v>
      </c>
      <c r="C17" s="331" t="s">
        <v>285</v>
      </c>
      <c r="D17" s="332" t="s">
        <v>25</v>
      </c>
      <c r="E17" s="378" t="s">
        <v>500</v>
      </c>
      <c r="F17" s="360"/>
      <c r="G17" s="360"/>
      <c r="H17" s="335">
        <v>5.1540000000000203</v>
      </c>
      <c r="I17" s="360"/>
      <c r="J17" s="336" t="s">
        <v>301</v>
      </c>
      <c r="K17" s="334" t="s">
        <v>79</v>
      </c>
      <c r="L17" s="295">
        <v>6</v>
      </c>
      <c r="M17" s="359">
        <v>16.28</v>
      </c>
      <c r="N17" s="125">
        <v>97.68</v>
      </c>
      <c r="O17" s="337"/>
      <c r="P17" s="338" t="e">
        <v>#VALUE!</v>
      </c>
      <c r="Q17" s="339" t="e">
        <f>IF(J17="PROV SUM",N17,L17*P17)</f>
        <v>#VALUE!</v>
      </c>
      <c r="R17" s="294">
        <v>0</v>
      </c>
      <c r="S17" s="294">
        <v>13.714272000000001</v>
      </c>
      <c r="T17" s="339">
        <f>IF(J17="SC024",N17,IF(ISERROR(S17),"",IF(J17="PROV SUM",N17,L17*S17)))</f>
        <v>82.285632000000007</v>
      </c>
      <c r="U17" s="112"/>
      <c r="V17" s="334" t="s">
        <v>79</v>
      </c>
      <c r="W17" s="295">
        <v>6</v>
      </c>
      <c r="X17" s="294">
        <v>13.714272000000001</v>
      </c>
      <c r="Y17" s="338">
        <f t="shared" si="0"/>
        <v>82.285632000000007</v>
      </c>
      <c r="Z17" s="18"/>
      <c r="AA17" s="346">
        <v>0</v>
      </c>
      <c r="AB17" s="347">
        <f t="shared" si="1"/>
        <v>0</v>
      </c>
      <c r="AC17" s="348">
        <v>0</v>
      </c>
      <c r="AD17" s="349">
        <f t="shared" si="2"/>
        <v>0</v>
      </c>
      <c r="AE17" s="350">
        <f t="shared" si="3"/>
        <v>0</v>
      </c>
    </row>
    <row r="18" spans="1:31" x14ac:dyDescent="0.25">
      <c r="A18" s="15"/>
      <c r="B18" s="356" t="s">
        <v>37</v>
      </c>
      <c r="C18" s="361" t="s">
        <v>189</v>
      </c>
      <c r="D18" s="332" t="s">
        <v>378</v>
      </c>
      <c r="E18" s="333"/>
      <c r="F18" s="360"/>
      <c r="G18" s="360"/>
      <c r="H18" s="335"/>
      <c r="I18" s="360"/>
      <c r="J18" s="336"/>
      <c r="K18" s="334"/>
      <c r="L18" s="295"/>
      <c r="M18" s="336"/>
      <c r="N18" s="295"/>
      <c r="O18" s="337"/>
      <c r="P18" s="336"/>
      <c r="Q18" s="293"/>
      <c r="R18" s="293"/>
      <c r="S18" s="293"/>
      <c r="T18" s="293"/>
      <c r="U18" s="112"/>
      <c r="V18" s="334"/>
      <c r="W18" s="295"/>
      <c r="X18" s="293"/>
      <c r="Y18" s="338">
        <f t="shared" si="0"/>
        <v>0</v>
      </c>
      <c r="Z18" s="18"/>
      <c r="AA18" s="346">
        <v>0</v>
      </c>
      <c r="AB18" s="347">
        <f t="shared" si="1"/>
        <v>0</v>
      </c>
      <c r="AC18" s="348">
        <v>0</v>
      </c>
      <c r="AD18" s="349">
        <f t="shared" si="2"/>
        <v>0</v>
      </c>
      <c r="AE18" s="350">
        <f t="shared" si="3"/>
        <v>0</v>
      </c>
    </row>
    <row r="19" spans="1:31" ht="60" x14ac:dyDescent="0.25">
      <c r="A19" s="15"/>
      <c r="B19" s="356" t="s">
        <v>37</v>
      </c>
      <c r="C19" s="361" t="s">
        <v>189</v>
      </c>
      <c r="D19" s="332" t="s">
        <v>25</v>
      </c>
      <c r="E19" s="333" t="s">
        <v>190</v>
      </c>
      <c r="F19" s="360"/>
      <c r="G19" s="360"/>
      <c r="H19" s="335">
        <v>6.82</v>
      </c>
      <c r="I19" s="360"/>
      <c r="J19" s="336" t="s">
        <v>191</v>
      </c>
      <c r="K19" s="334" t="s">
        <v>104</v>
      </c>
      <c r="L19" s="295">
        <v>4</v>
      </c>
      <c r="M19" s="359">
        <v>44.12</v>
      </c>
      <c r="N19" s="295">
        <v>176.48</v>
      </c>
      <c r="O19" s="337"/>
      <c r="P19" s="338" t="e">
        <v>#VALUE!</v>
      </c>
      <c r="Q19" s="339" t="e">
        <f t="shared" ref="Q19:Q25" si="4">IF(J19="PROV SUM",N19,L19*P19)</f>
        <v>#VALUE!</v>
      </c>
      <c r="R19" s="294">
        <v>0</v>
      </c>
      <c r="S19" s="294">
        <v>31.986999999999998</v>
      </c>
      <c r="T19" s="339">
        <f t="shared" ref="T19:T25" si="5">IF(J19="SC024",N19,IF(ISERROR(S19),"",IF(J19="PROV SUM",N19,L19*S19)))</f>
        <v>127.94799999999999</v>
      </c>
      <c r="U19" s="112"/>
      <c r="V19" s="334" t="s">
        <v>104</v>
      </c>
      <c r="W19" s="295">
        <v>4</v>
      </c>
      <c r="X19" s="294">
        <v>31.986999999999998</v>
      </c>
      <c r="Y19" s="338">
        <f t="shared" si="0"/>
        <v>127.94799999999999</v>
      </c>
      <c r="Z19" s="18"/>
      <c r="AA19" s="346">
        <v>1</v>
      </c>
      <c r="AB19" s="347">
        <f t="shared" si="1"/>
        <v>127.94799999999999</v>
      </c>
      <c r="AC19" s="348">
        <v>1</v>
      </c>
      <c r="AD19" s="349">
        <f t="shared" si="2"/>
        <v>127.94799999999999</v>
      </c>
      <c r="AE19" s="350">
        <f t="shared" si="3"/>
        <v>0</v>
      </c>
    </row>
    <row r="20" spans="1:31" ht="30" x14ac:dyDescent="0.25">
      <c r="A20" s="15"/>
      <c r="B20" s="356" t="s">
        <v>37</v>
      </c>
      <c r="C20" s="361" t="s">
        <v>189</v>
      </c>
      <c r="D20" s="332" t="s">
        <v>25</v>
      </c>
      <c r="E20" s="333" t="s">
        <v>337</v>
      </c>
      <c r="F20" s="360"/>
      <c r="G20" s="360"/>
      <c r="H20" s="335">
        <v>6.91</v>
      </c>
      <c r="I20" s="360"/>
      <c r="J20" s="336" t="s">
        <v>338</v>
      </c>
      <c r="K20" s="334" t="s">
        <v>79</v>
      </c>
      <c r="L20" s="295">
        <v>8</v>
      </c>
      <c r="M20" s="359">
        <v>20.13</v>
      </c>
      <c r="N20" s="295">
        <v>161.04</v>
      </c>
      <c r="O20" s="337"/>
      <c r="P20" s="338" t="e">
        <v>#VALUE!</v>
      </c>
      <c r="Q20" s="339" t="e">
        <f t="shared" si="4"/>
        <v>#VALUE!</v>
      </c>
      <c r="R20" s="294">
        <v>0</v>
      </c>
      <c r="S20" s="294">
        <v>14.594249999999999</v>
      </c>
      <c r="T20" s="339">
        <f t="shared" si="5"/>
        <v>116.75399999999999</v>
      </c>
      <c r="U20" s="112"/>
      <c r="V20" s="334" t="s">
        <v>79</v>
      </c>
      <c r="W20" s="295">
        <v>8</v>
      </c>
      <c r="X20" s="294">
        <v>14.594249999999999</v>
      </c>
      <c r="Y20" s="338">
        <f t="shared" si="0"/>
        <v>116.75399999999999</v>
      </c>
      <c r="Z20" s="18"/>
      <c r="AA20" s="346">
        <v>1</v>
      </c>
      <c r="AB20" s="347">
        <f t="shared" si="1"/>
        <v>116.75399999999999</v>
      </c>
      <c r="AC20" s="348">
        <v>0.5</v>
      </c>
      <c r="AD20" s="349">
        <f t="shared" si="2"/>
        <v>58.376999999999995</v>
      </c>
      <c r="AE20" s="350">
        <f t="shared" si="3"/>
        <v>58.376999999999995</v>
      </c>
    </row>
    <row r="21" spans="1:31" ht="30" x14ac:dyDescent="0.25">
      <c r="A21" s="15"/>
      <c r="B21" s="356" t="s">
        <v>37</v>
      </c>
      <c r="C21" s="361" t="s">
        <v>189</v>
      </c>
      <c r="D21" s="332" t="s">
        <v>25</v>
      </c>
      <c r="E21" s="333" t="s">
        <v>217</v>
      </c>
      <c r="F21" s="360"/>
      <c r="G21" s="360"/>
      <c r="H21" s="335">
        <v>6.1820000000000297</v>
      </c>
      <c r="I21" s="360"/>
      <c r="J21" s="336" t="s">
        <v>218</v>
      </c>
      <c r="K21" s="334" t="s">
        <v>79</v>
      </c>
      <c r="L21" s="295">
        <v>6</v>
      </c>
      <c r="M21" s="359">
        <v>10.17</v>
      </c>
      <c r="N21" s="295">
        <v>61.02</v>
      </c>
      <c r="O21" s="337"/>
      <c r="P21" s="338" t="e">
        <v>#VALUE!</v>
      </c>
      <c r="Q21" s="339" t="e">
        <f t="shared" si="4"/>
        <v>#VALUE!</v>
      </c>
      <c r="R21" s="294">
        <v>0</v>
      </c>
      <c r="S21" s="294">
        <v>8.644499999999999</v>
      </c>
      <c r="T21" s="339">
        <f t="shared" si="5"/>
        <v>51.86699999999999</v>
      </c>
      <c r="U21" s="112"/>
      <c r="V21" s="334" t="s">
        <v>79</v>
      </c>
      <c r="W21" s="295">
        <v>6</v>
      </c>
      <c r="X21" s="294">
        <v>8.644499999999999</v>
      </c>
      <c r="Y21" s="338">
        <f t="shared" si="0"/>
        <v>51.86699999999999</v>
      </c>
      <c r="Z21" s="18"/>
      <c r="AA21" s="346">
        <v>1</v>
      </c>
      <c r="AB21" s="347">
        <f t="shared" si="1"/>
        <v>51.86699999999999</v>
      </c>
      <c r="AC21" s="348">
        <v>1</v>
      </c>
      <c r="AD21" s="349">
        <f t="shared" si="2"/>
        <v>51.86699999999999</v>
      </c>
      <c r="AE21" s="350">
        <f t="shared" si="3"/>
        <v>0</v>
      </c>
    </row>
    <row r="22" spans="1:31" ht="45" x14ac:dyDescent="0.25">
      <c r="A22" s="15"/>
      <c r="B22" s="356" t="s">
        <v>37</v>
      </c>
      <c r="C22" s="361" t="s">
        <v>189</v>
      </c>
      <c r="D22" s="332" t="s">
        <v>25</v>
      </c>
      <c r="E22" s="333" t="s">
        <v>236</v>
      </c>
      <c r="F22" s="360"/>
      <c r="G22" s="360"/>
      <c r="H22" s="335">
        <v>6.2140000000000404</v>
      </c>
      <c r="I22" s="360"/>
      <c r="J22" s="336" t="s">
        <v>237</v>
      </c>
      <c r="K22" s="334" t="s">
        <v>139</v>
      </c>
      <c r="L22" s="295">
        <v>1</v>
      </c>
      <c r="M22" s="359">
        <v>16.98</v>
      </c>
      <c r="N22" s="295">
        <v>16.98</v>
      </c>
      <c r="O22" s="337"/>
      <c r="P22" s="338" t="e">
        <v>#VALUE!</v>
      </c>
      <c r="Q22" s="339" t="e">
        <f t="shared" si="4"/>
        <v>#VALUE!</v>
      </c>
      <c r="R22" s="294">
        <v>0</v>
      </c>
      <c r="S22" s="294">
        <v>14.433</v>
      </c>
      <c r="T22" s="339">
        <f t="shared" si="5"/>
        <v>14.433</v>
      </c>
      <c r="U22" s="112"/>
      <c r="V22" s="334" t="s">
        <v>139</v>
      </c>
      <c r="W22" s="295">
        <v>1</v>
      </c>
      <c r="X22" s="294">
        <v>14.433</v>
      </c>
      <c r="Y22" s="338">
        <f t="shared" si="0"/>
        <v>14.433</v>
      </c>
      <c r="Z22" s="18"/>
      <c r="AA22" s="346">
        <v>1</v>
      </c>
      <c r="AB22" s="347">
        <f t="shared" si="1"/>
        <v>14.433</v>
      </c>
      <c r="AC22" s="348">
        <v>1</v>
      </c>
      <c r="AD22" s="349">
        <f t="shared" si="2"/>
        <v>14.433</v>
      </c>
      <c r="AE22" s="350">
        <f t="shared" si="3"/>
        <v>0</v>
      </c>
    </row>
    <row r="23" spans="1:31" ht="30" x14ac:dyDescent="0.25">
      <c r="A23" s="15"/>
      <c r="B23" s="356" t="s">
        <v>37</v>
      </c>
      <c r="C23" s="361" t="s">
        <v>189</v>
      </c>
      <c r="D23" s="332" t="s">
        <v>25</v>
      </c>
      <c r="E23" s="333" t="s">
        <v>412</v>
      </c>
      <c r="F23" s="360"/>
      <c r="G23" s="360"/>
      <c r="H23" s="335">
        <v>6.2370000000000498</v>
      </c>
      <c r="I23" s="360"/>
      <c r="J23" s="336" t="s">
        <v>253</v>
      </c>
      <c r="K23" s="334" t="s">
        <v>104</v>
      </c>
      <c r="L23" s="295">
        <v>6</v>
      </c>
      <c r="M23" s="359">
        <v>6.28</v>
      </c>
      <c r="N23" s="295">
        <v>37.68</v>
      </c>
      <c r="O23" s="337"/>
      <c r="P23" s="338" t="e">
        <v>#VALUE!</v>
      </c>
      <c r="Q23" s="339" t="e">
        <f t="shared" si="4"/>
        <v>#VALUE!</v>
      </c>
      <c r="R23" s="294">
        <v>0</v>
      </c>
      <c r="S23" s="294">
        <v>5.3380000000000001</v>
      </c>
      <c r="T23" s="339">
        <f t="shared" si="5"/>
        <v>32.027999999999999</v>
      </c>
      <c r="U23" s="112"/>
      <c r="V23" s="334" t="s">
        <v>104</v>
      </c>
      <c r="W23" s="295">
        <v>6</v>
      </c>
      <c r="X23" s="294">
        <v>5.3380000000000001</v>
      </c>
      <c r="Y23" s="338">
        <f t="shared" si="0"/>
        <v>32.027999999999999</v>
      </c>
      <c r="Z23" s="18"/>
      <c r="AA23" s="346">
        <v>1</v>
      </c>
      <c r="AB23" s="347">
        <f t="shared" si="1"/>
        <v>32.027999999999999</v>
      </c>
      <c r="AC23" s="348">
        <v>1</v>
      </c>
      <c r="AD23" s="349">
        <f t="shared" si="2"/>
        <v>32.027999999999999</v>
      </c>
      <c r="AE23" s="350">
        <f t="shared" si="3"/>
        <v>0</v>
      </c>
    </row>
    <row r="24" spans="1:31" ht="45" x14ac:dyDescent="0.25">
      <c r="A24" s="15"/>
      <c r="B24" s="356" t="s">
        <v>37</v>
      </c>
      <c r="C24" s="361" t="s">
        <v>189</v>
      </c>
      <c r="D24" s="332" t="s">
        <v>25</v>
      </c>
      <c r="E24" s="333" t="s">
        <v>256</v>
      </c>
      <c r="F24" s="360"/>
      <c r="G24" s="360"/>
      <c r="H24" s="335">
        <v>6.2390000000000496</v>
      </c>
      <c r="I24" s="360"/>
      <c r="J24" s="336" t="s">
        <v>257</v>
      </c>
      <c r="K24" s="334" t="s">
        <v>139</v>
      </c>
      <c r="L24" s="295">
        <v>2</v>
      </c>
      <c r="M24" s="359">
        <v>39.28</v>
      </c>
      <c r="N24" s="295">
        <v>78.56</v>
      </c>
      <c r="O24" s="337"/>
      <c r="P24" s="338" t="e">
        <v>#VALUE!</v>
      </c>
      <c r="Q24" s="339" t="e">
        <f t="shared" si="4"/>
        <v>#VALUE!</v>
      </c>
      <c r="R24" s="294">
        <v>0</v>
      </c>
      <c r="S24" s="294">
        <v>33.387999999999998</v>
      </c>
      <c r="T24" s="339">
        <f t="shared" si="5"/>
        <v>66.775999999999996</v>
      </c>
      <c r="U24" s="112"/>
      <c r="V24" s="334" t="s">
        <v>139</v>
      </c>
      <c r="W24" s="295">
        <v>2</v>
      </c>
      <c r="X24" s="294">
        <v>33.387999999999998</v>
      </c>
      <c r="Y24" s="338">
        <f t="shared" si="0"/>
        <v>66.775999999999996</v>
      </c>
      <c r="Z24" s="18"/>
      <c r="AA24" s="346">
        <v>1</v>
      </c>
      <c r="AB24" s="347">
        <f t="shared" si="1"/>
        <v>66.775999999999996</v>
      </c>
      <c r="AC24" s="348">
        <v>1</v>
      </c>
      <c r="AD24" s="349">
        <f t="shared" si="2"/>
        <v>66.775999999999996</v>
      </c>
      <c r="AE24" s="350">
        <f t="shared" si="3"/>
        <v>0</v>
      </c>
    </row>
    <row r="25" spans="1:31" ht="30" x14ac:dyDescent="0.25">
      <c r="A25" s="15"/>
      <c r="B25" s="356" t="s">
        <v>37</v>
      </c>
      <c r="C25" s="361" t="s">
        <v>189</v>
      </c>
      <c r="D25" s="332" t="s">
        <v>25</v>
      </c>
      <c r="E25" s="333" t="s">
        <v>433</v>
      </c>
      <c r="F25" s="360"/>
      <c r="G25" s="360"/>
      <c r="H25" s="335">
        <v>6.2620000000000502</v>
      </c>
      <c r="I25" s="360"/>
      <c r="J25" s="336" t="s">
        <v>270</v>
      </c>
      <c r="K25" s="334" t="s">
        <v>79</v>
      </c>
      <c r="L25" s="295">
        <v>16</v>
      </c>
      <c r="M25" s="359">
        <v>16.86</v>
      </c>
      <c r="N25" s="295">
        <v>269.76</v>
      </c>
      <c r="O25" s="337"/>
      <c r="P25" s="338" t="e">
        <v>#VALUE!</v>
      </c>
      <c r="Q25" s="339" t="e">
        <f t="shared" si="4"/>
        <v>#VALUE!</v>
      </c>
      <c r="R25" s="294">
        <v>0</v>
      </c>
      <c r="S25" s="294">
        <v>14.331</v>
      </c>
      <c r="T25" s="339">
        <f t="shared" si="5"/>
        <v>229.29599999999999</v>
      </c>
      <c r="U25" s="112"/>
      <c r="V25" s="334" t="s">
        <v>79</v>
      </c>
      <c r="W25" s="295">
        <v>16</v>
      </c>
      <c r="X25" s="294">
        <v>14.331</v>
      </c>
      <c r="Y25" s="338">
        <f t="shared" si="0"/>
        <v>229.29599999999999</v>
      </c>
      <c r="Z25" s="18"/>
      <c r="AA25" s="346">
        <v>1</v>
      </c>
      <c r="AB25" s="347">
        <f t="shared" si="1"/>
        <v>229.29599999999999</v>
      </c>
      <c r="AC25" s="348">
        <v>1</v>
      </c>
      <c r="AD25" s="349">
        <f t="shared" si="2"/>
        <v>229.29599999999999</v>
      </c>
      <c r="AE25" s="350">
        <f t="shared" si="3"/>
        <v>0</v>
      </c>
    </row>
    <row r="26" spans="1:31" x14ac:dyDescent="0.25">
      <c r="A26" s="15"/>
      <c r="B26" s="356" t="s">
        <v>37</v>
      </c>
      <c r="C26" s="361" t="s">
        <v>72</v>
      </c>
      <c r="D26" s="332" t="s">
        <v>378</v>
      </c>
      <c r="E26" s="333"/>
      <c r="F26" s="360"/>
      <c r="G26" s="360"/>
      <c r="H26" s="335"/>
      <c r="I26" s="360"/>
      <c r="J26" s="336"/>
      <c r="K26" s="334"/>
      <c r="L26" s="295"/>
      <c r="M26" s="336"/>
      <c r="N26" s="295"/>
      <c r="O26" s="362"/>
      <c r="P26" s="336"/>
      <c r="Q26" s="293"/>
      <c r="R26" s="293"/>
      <c r="S26" s="293"/>
      <c r="T26" s="293"/>
      <c r="U26" s="112"/>
      <c r="V26" s="334"/>
      <c r="W26" s="295"/>
      <c r="X26" s="293"/>
      <c r="Y26" s="338">
        <f t="shared" si="0"/>
        <v>0</v>
      </c>
      <c r="Z26" s="18"/>
      <c r="AA26" s="346">
        <v>0</v>
      </c>
      <c r="AB26" s="347">
        <f t="shared" si="1"/>
        <v>0</v>
      </c>
      <c r="AC26" s="348">
        <v>0</v>
      </c>
      <c r="AD26" s="349">
        <f t="shared" si="2"/>
        <v>0</v>
      </c>
      <c r="AE26" s="350">
        <f t="shared" si="3"/>
        <v>0</v>
      </c>
    </row>
    <row r="27" spans="1:31" ht="75" x14ac:dyDescent="0.25">
      <c r="A27" s="15"/>
      <c r="B27" s="356" t="s">
        <v>37</v>
      </c>
      <c r="C27" s="361" t="s">
        <v>72</v>
      </c>
      <c r="D27" s="332" t="s">
        <v>25</v>
      </c>
      <c r="E27" s="333" t="s">
        <v>92</v>
      </c>
      <c r="F27" s="360"/>
      <c r="G27" s="360"/>
      <c r="H27" s="335">
        <v>3.2149999999999901</v>
      </c>
      <c r="I27" s="360"/>
      <c r="J27" s="336" t="s">
        <v>93</v>
      </c>
      <c r="K27" s="334" t="s">
        <v>79</v>
      </c>
      <c r="L27" s="295">
        <v>50</v>
      </c>
      <c r="M27" s="359">
        <v>30.56</v>
      </c>
      <c r="N27" s="295">
        <v>1528</v>
      </c>
      <c r="O27" s="362"/>
      <c r="P27" s="338" t="e">
        <v>#VALUE!</v>
      </c>
      <c r="Q27" s="339" t="e">
        <f>IF(J27="PROV SUM",N27,L27*P27)</f>
        <v>#VALUE!</v>
      </c>
      <c r="R27" s="294">
        <v>0</v>
      </c>
      <c r="S27" s="294">
        <v>24.448</v>
      </c>
      <c r="T27" s="339">
        <f>IF(J27="SC024",N27,IF(ISERROR(S27),"",IF(J27="PROV SUM",N27,L27*S27)))</f>
        <v>1222.4000000000001</v>
      </c>
      <c r="U27" s="112"/>
      <c r="V27" s="334" t="s">
        <v>79</v>
      </c>
      <c r="W27" s="295"/>
      <c r="X27" s="294">
        <v>24.448</v>
      </c>
      <c r="Y27" s="338">
        <f t="shared" si="0"/>
        <v>0</v>
      </c>
      <c r="Z27" s="18"/>
      <c r="AA27" s="346">
        <v>1</v>
      </c>
      <c r="AB27" s="347">
        <f t="shared" si="1"/>
        <v>0</v>
      </c>
      <c r="AC27" s="348">
        <v>1</v>
      </c>
      <c r="AD27" s="349">
        <f t="shared" si="2"/>
        <v>0</v>
      </c>
      <c r="AE27" s="350">
        <f t="shared" si="3"/>
        <v>0</v>
      </c>
    </row>
    <row r="28" spans="1:31" x14ac:dyDescent="0.25">
      <c r="A28" s="15"/>
      <c r="B28" s="356" t="s">
        <v>37</v>
      </c>
      <c r="C28" s="361" t="s">
        <v>164</v>
      </c>
      <c r="D28" s="332" t="s">
        <v>378</v>
      </c>
      <c r="E28" s="333"/>
      <c r="F28" s="360"/>
      <c r="G28" s="360"/>
      <c r="H28" s="335"/>
      <c r="I28" s="360"/>
      <c r="J28" s="336"/>
      <c r="K28" s="334"/>
      <c r="L28" s="295"/>
      <c r="M28" s="336"/>
      <c r="N28" s="295"/>
      <c r="O28" s="362"/>
      <c r="P28" s="336"/>
      <c r="Q28" s="293"/>
      <c r="R28" s="293"/>
      <c r="S28" s="293"/>
      <c r="T28" s="293"/>
      <c r="U28" s="112"/>
      <c r="V28" s="334"/>
      <c r="W28" s="295"/>
      <c r="X28" s="293"/>
      <c r="Y28" s="338">
        <f t="shared" si="0"/>
        <v>0</v>
      </c>
      <c r="Z28" s="18"/>
      <c r="AA28" s="346">
        <v>0</v>
      </c>
      <c r="AB28" s="347">
        <f t="shared" si="1"/>
        <v>0</v>
      </c>
      <c r="AC28" s="348">
        <v>0</v>
      </c>
      <c r="AD28" s="349">
        <f t="shared" si="2"/>
        <v>0</v>
      </c>
      <c r="AE28" s="350">
        <f t="shared" si="3"/>
        <v>0</v>
      </c>
    </row>
    <row r="29" spans="1:31" ht="90" x14ac:dyDescent="0.25">
      <c r="A29" s="15"/>
      <c r="B29" s="356" t="s">
        <v>37</v>
      </c>
      <c r="C29" s="361" t="s">
        <v>164</v>
      </c>
      <c r="D29" s="332" t="s">
        <v>25</v>
      </c>
      <c r="E29" s="333" t="s">
        <v>171</v>
      </c>
      <c r="F29" s="360"/>
      <c r="G29" s="360"/>
      <c r="H29" s="335">
        <v>4.8999999999999799</v>
      </c>
      <c r="I29" s="360"/>
      <c r="J29" s="336" t="s">
        <v>172</v>
      </c>
      <c r="K29" s="334" t="s">
        <v>75</v>
      </c>
      <c r="L29" s="295">
        <v>40</v>
      </c>
      <c r="M29" s="359">
        <v>35.61</v>
      </c>
      <c r="N29" s="295">
        <v>1424.4</v>
      </c>
      <c r="O29" s="362"/>
      <c r="P29" s="338" t="e">
        <v>#VALUE!</v>
      </c>
      <c r="Q29" s="339" t="e">
        <f>IF(J29="PROV SUM",N29,L29*P29)</f>
        <v>#VALUE!</v>
      </c>
      <c r="R29" s="294">
        <v>0</v>
      </c>
      <c r="S29" s="294">
        <v>31.568264999999997</v>
      </c>
      <c r="T29" s="339">
        <f>IF(J29="SC024",N29,IF(ISERROR(S29),"",IF(J29="PROV SUM",N29,L29*S29)))</f>
        <v>1262.7305999999999</v>
      </c>
      <c r="U29" s="112"/>
      <c r="V29" s="334" t="s">
        <v>75</v>
      </c>
      <c r="W29" s="295">
        <v>11</v>
      </c>
      <c r="X29" s="294">
        <v>31.568264999999997</v>
      </c>
      <c r="Y29" s="338">
        <f t="shared" si="0"/>
        <v>347.25091499999996</v>
      </c>
      <c r="Z29" s="18"/>
      <c r="AA29" s="346">
        <v>1</v>
      </c>
      <c r="AB29" s="347">
        <f t="shared" si="1"/>
        <v>347.25091499999996</v>
      </c>
      <c r="AC29" s="348">
        <v>1</v>
      </c>
      <c r="AD29" s="349">
        <f t="shared" si="2"/>
        <v>347.25091499999996</v>
      </c>
      <c r="AE29" s="350">
        <f t="shared" si="3"/>
        <v>0</v>
      </c>
    </row>
    <row r="30" spans="1:31" x14ac:dyDescent="0.25">
      <c r="A30" s="15"/>
      <c r="B30" s="356" t="s">
        <v>37</v>
      </c>
      <c r="C30" s="361" t="s">
        <v>24</v>
      </c>
      <c r="D30" s="332" t="s">
        <v>378</v>
      </c>
      <c r="E30" s="333"/>
      <c r="F30" s="360"/>
      <c r="G30" s="360"/>
      <c r="H30" s="335"/>
      <c r="I30" s="360"/>
      <c r="J30" s="336"/>
      <c r="K30" s="334"/>
      <c r="L30" s="295"/>
      <c r="M30" s="336"/>
      <c r="N30" s="295"/>
      <c r="O30" s="362"/>
      <c r="P30" s="336"/>
      <c r="Q30" s="293"/>
      <c r="R30" s="293"/>
      <c r="S30" s="293"/>
      <c r="T30" s="293"/>
      <c r="U30" s="112"/>
      <c r="V30" s="334"/>
      <c r="W30" s="295"/>
      <c r="X30" s="293"/>
      <c r="Y30" s="338">
        <f t="shared" si="0"/>
        <v>0</v>
      </c>
      <c r="Z30" s="18"/>
      <c r="AA30" s="346">
        <v>0</v>
      </c>
      <c r="AB30" s="347">
        <f t="shared" si="1"/>
        <v>0</v>
      </c>
      <c r="AC30" s="348">
        <v>0</v>
      </c>
      <c r="AD30" s="349">
        <f t="shared" si="2"/>
        <v>0</v>
      </c>
      <c r="AE30" s="350">
        <f t="shared" si="3"/>
        <v>0</v>
      </c>
    </row>
    <row r="31" spans="1:31" ht="120" x14ac:dyDescent="0.25">
      <c r="A31" s="21"/>
      <c r="B31" s="331" t="s">
        <v>37</v>
      </c>
      <c r="C31" s="331" t="s">
        <v>24</v>
      </c>
      <c r="D31" s="332" t="s">
        <v>25</v>
      </c>
      <c r="E31" s="333" t="s">
        <v>26</v>
      </c>
      <c r="F31" s="334"/>
      <c r="G31" s="334"/>
      <c r="H31" s="335">
        <v>2.1</v>
      </c>
      <c r="I31" s="334"/>
      <c r="J31" s="336" t="s">
        <v>27</v>
      </c>
      <c r="K31" s="334" t="s">
        <v>28</v>
      </c>
      <c r="L31" s="295">
        <v>106</v>
      </c>
      <c r="M31" s="124">
        <v>12.92</v>
      </c>
      <c r="N31" s="125">
        <v>1369.52</v>
      </c>
      <c r="O31" s="337"/>
      <c r="P31" s="338" t="e">
        <v>#VALUE!</v>
      </c>
      <c r="Q31" s="339" t="e">
        <f>IF(J31="PROV SUM",N31,L31*P31)</f>
        <v>#VALUE!</v>
      </c>
      <c r="R31" s="294">
        <v>0</v>
      </c>
      <c r="S31" s="294">
        <v>16.4084</v>
      </c>
      <c r="T31" s="339">
        <f>IF(J31="SC024",N31,IF(ISERROR(S31),"",IF(J31="PROV SUM",N31,L31*S31)))</f>
        <v>1739.2904000000001</v>
      </c>
      <c r="U31" s="112"/>
      <c r="V31" s="334" t="s">
        <v>28</v>
      </c>
      <c r="W31" s="295">
        <v>205</v>
      </c>
      <c r="X31" s="294">
        <v>16.4084</v>
      </c>
      <c r="Y31" s="338">
        <f t="shared" si="0"/>
        <v>3363.7220000000002</v>
      </c>
      <c r="Z31" s="18"/>
      <c r="AA31" s="346">
        <v>1</v>
      </c>
      <c r="AB31" s="347">
        <f t="shared" si="1"/>
        <v>3363.7220000000002</v>
      </c>
      <c r="AC31" s="348">
        <v>1</v>
      </c>
      <c r="AD31" s="349">
        <f t="shared" si="2"/>
        <v>3363.7220000000002</v>
      </c>
      <c r="AE31" s="350">
        <f t="shared" si="3"/>
        <v>0</v>
      </c>
    </row>
    <row r="32" spans="1:31" ht="30" x14ac:dyDescent="0.25">
      <c r="A32" s="21"/>
      <c r="B32" s="331" t="s">
        <v>37</v>
      </c>
      <c r="C32" s="331" t="s">
        <v>24</v>
      </c>
      <c r="D32" s="332" t="s">
        <v>25</v>
      </c>
      <c r="E32" s="333" t="s">
        <v>29</v>
      </c>
      <c r="F32" s="334"/>
      <c r="G32" s="334"/>
      <c r="H32" s="335">
        <v>2.5</v>
      </c>
      <c r="I32" s="334"/>
      <c r="J32" s="336" t="s">
        <v>30</v>
      </c>
      <c r="K32" s="334" t="s">
        <v>31</v>
      </c>
      <c r="L32" s="295">
        <v>1</v>
      </c>
      <c r="M32" s="124">
        <v>420</v>
      </c>
      <c r="N32" s="125">
        <v>420</v>
      </c>
      <c r="O32" s="337"/>
      <c r="P32" s="338" t="e">
        <v>#VALUE!</v>
      </c>
      <c r="Q32" s="339" t="e">
        <f>IF(J32="PROV SUM",N32,L32*P32)</f>
        <v>#VALUE!</v>
      </c>
      <c r="R32" s="294">
        <v>0</v>
      </c>
      <c r="S32" s="294">
        <v>533.4</v>
      </c>
      <c r="T32" s="339">
        <f>IF(J32="SC024",N32,IF(ISERROR(S32),"",IF(J32="PROV SUM",N32,L32*S32)))</f>
        <v>533.4</v>
      </c>
      <c r="U32" s="112"/>
      <c r="V32" s="334" t="s">
        <v>31</v>
      </c>
      <c r="W32" s="295">
        <v>1</v>
      </c>
      <c r="X32" s="294">
        <v>533.4</v>
      </c>
      <c r="Y32" s="338">
        <f t="shared" si="0"/>
        <v>533.4</v>
      </c>
      <c r="Z32" s="18"/>
      <c r="AA32" s="346">
        <v>1</v>
      </c>
      <c r="AB32" s="347">
        <f t="shared" si="1"/>
        <v>533.4</v>
      </c>
      <c r="AC32" s="348">
        <v>1</v>
      </c>
      <c r="AD32" s="349">
        <f t="shared" si="2"/>
        <v>533.4</v>
      </c>
      <c r="AE32" s="350">
        <f t="shared" si="3"/>
        <v>0</v>
      </c>
    </row>
    <row r="33" spans="1:32" x14ac:dyDescent="0.25">
      <c r="A33" s="21"/>
      <c r="B33" s="331" t="s">
        <v>37</v>
      </c>
      <c r="C33" s="331" t="s">
        <v>24</v>
      </c>
      <c r="D33" s="332" t="s">
        <v>25</v>
      </c>
      <c r="E33" s="333" t="s">
        <v>32</v>
      </c>
      <c r="F33" s="334"/>
      <c r="G33" s="334"/>
      <c r="H33" s="335">
        <v>2.6</v>
      </c>
      <c r="I33" s="334"/>
      <c r="J33" s="336" t="s">
        <v>33</v>
      </c>
      <c r="K33" s="334" t="s">
        <v>31</v>
      </c>
      <c r="L33" s="295">
        <v>1</v>
      </c>
      <c r="M33" s="124">
        <v>50</v>
      </c>
      <c r="N33" s="125">
        <v>50</v>
      </c>
      <c r="O33" s="337"/>
      <c r="P33" s="338" t="e">
        <v>#VALUE!</v>
      </c>
      <c r="Q33" s="339" t="e">
        <f>IF(J33="PROV SUM",N33,L33*P33)</f>
        <v>#VALUE!</v>
      </c>
      <c r="R33" s="294">
        <v>0</v>
      </c>
      <c r="S33" s="294">
        <v>63.5</v>
      </c>
      <c r="T33" s="339">
        <f>IF(J33="SC024",N33,IF(ISERROR(S33),"",IF(J33="PROV SUM",N33,L33*S33)))</f>
        <v>63.5</v>
      </c>
      <c r="U33" s="112"/>
      <c r="V33" s="334" t="s">
        <v>31</v>
      </c>
      <c r="W33" s="295">
        <v>1</v>
      </c>
      <c r="X33" s="294">
        <v>63.5</v>
      </c>
      <c r="Y33" s="338">
        <f t="shared" si="0"/>
        <v>63.5</v>
      </c>
      <c r="Z33" s="18"/>
      <c r="AA33" s="346">
        <v>1</v>
      </c>
      <c r="AB33" s="347">
        <f t="shared" si="1"/>
        <v>63.5</v>
      </c>
      <c r="AC33" s="348">
        <v>0</v>
      </c>
      <c r="AD33" s="349">
        <f t="shared" si="2"/>
        <v>0</v>
      </c>
      <c r="AE33" s="350">
        <f t="shared" si="3"/>
        <v>63.5</v>
      </c>
      <c r="AF33" s="668" t="s">
        <v>838</v>
      </c>
    </row>
    <row r="34" spans="1:32" x14ac:dyDescent="0.25">
      <c r="A34" s="21"/>
      <c r="B34" s="331" t="s">
        <v>37</v>
      </c>
      <c r="C34" s="331" t="s">
        <v>24</v>
      </c>
      <c r="D34" s="332" t="s">
        <v>25</v>
      </c>
      <c r="E34" s="333" t="s">
        <v>38</v>
      </c>
      <c r="F34" s="334"/>
      <c r="G34" s="334"/>
      <c r="H34" s="335">
        <v>2.15</v>
      </c>
      <c r="I34" s="334"/>
      <c r="J34" s="336" t="s">
        <v>39</v>
      </c>
      <c r="K34" s="334" t="s">
        <v>31</v>
      </c>
      <c r="L34" s="295">
        <v>1</v>
      </c>
      <c r="M34" s="124">
        <v>1310</v>
      </c>
      <c r="N34" s="125">
        <v>1310</v>
      </c>
      <c r="O34" s="337"/>
      <c r="P34" s="338" t="e">
        <v>#VALUE!</v>
      </c>
      <c r="Q34" s="339" t="e">
        <f>IF(J34="PROV SUM",N34,L34*P34)</f>
        <v>#VALUE!</v>
      </c>
      <c r="R34" s="294">
        <v>0</v>
      </c>
      <c r="S34" s="294">
        <v>1663.7</v>
      </c>
      <c r="T34" s="339">
        <f>IF(J34="SC024",N34,IF(ISERROR(S34),"",IF(J34="PROV SUM",N34,L34*S34)))</f>
        <v>1663.7</v>
      </c>
      <c r="U34" s="112"/>
      <c r="V34" s="334" t="s">
        <v>31</v>
      </c>
      <c r="W34" s="295">
        <v>1</v>
      </c>
      <c r="X34" s="294">
        <v>1663.7</v>
      </c>
      <c r="Y34" s="338">
        <f t="shared" si="0"/>
        <v>1663.7</v>
      </c>
      <c r="Z34" s="18"/>
      <c r="AA34" s="346">
        <v>1</v>
      </c>
      <c r="AB34" s="347">
        <f t="shared" si="1"/>
        <v>1663.7</v>
      </c>
      <c r="AC34" s="348">
        <v>0</v>
      </c>
      <c r="AD34" s="349">
        <f t="shared" si="2"/>
        <v>0</v>
      </c>
      <c r="AE34" s="350">
        <f t="shared" si="3"/>
        <v>1663.7</v>
      </c>
      <c r="AF34" s="668" t="s">
        <v>838</v>
      </c>
    </row>
    <row r="35" spans="1:32" ht="60" x14ac:dyDescent="0.25">
      <c r="A35" s="21"/>
      <c r="B35" s="331" t="s">
        <v>37</v>
      </c>
      <c r="C35" s="331" t="s">
        <v>24</v>
      </c>
      <c r="D35" s="332" t="s">
        <v>25</v>
      </c>
      <c r="E35" s="333" t="s">
        <v>382</v>
      </c>
      <c r="F35" s="334"/>
      <c r="G35" s="334"/>
      <c r="H35" s="335"/>
      <c r="I35" s="334"/>
      <c r="J35" s="336" t="s">
        <v>383</v>
      </c>
      <c r="K35" s="334" t="s">
        <v>31</v>
      </c>
      <c r="L35" s="295"/>
      <c r="M35" s="124">
        <v>4.8300000000000003E-2</v>
      </c>
      <c r="N35" s="125">
        <v>0</v>
      </c>
      <c r="O35" s="337"/>
      <c r="P35" s="338" t="e">
        <v>#VALUE!</v>
      </c>
      <c r="Q35" s="339" t="e">
        <f>IF(J35="PROV SUM",N35,L35*P35)</f>
        <v>#VALUE!</v>
      </c>
      <c r="R35" s="294" t="e">
        <v>#N/A</v>
      </c>
      <c r="S35" s="294" t="e">
        <v>#N/A</v>
      </c>
      <c r="T35" s="339">
        <f>IF(J35="SC024",N35,IF(ISERROR(S35),"",IF(J35="PROV SUM",N35,L35*S35)))</f>
        <v>0</v>
      </c>
      <c r="U35" s="112"/>
      <c r="V35" s="334" t="s">
        <v>416</v>
      </c>
      <c r="W35" s="295">
        <v>10.3</v>
      </c>
      <c r="X35" s="379">
        <f>SUM(Y31+Y32+Y33+Y34+Y68+Y70)*0.0483</f>
        <v>357.3244626</v>
      </c>
      <c r="Y35" s="338">
        <f>X35*W35</f>
        <v>3680.4419647800005</v>
      </c>
      <c r="Z35" s="18"/>
      <c r="AA35" s="346">
        <v>1</v>
      </c>
      <c r="AB35" s="347">
        <f t="shared" si="1"/>
        <v>3680.4419647800005</v>
      </c>
      <c r="AC35" s="348">
        <v>0</v>
      </c>
      <c r="AD35" s="349">
        <f t="shared" si="2"/>
        <v>0</v>
      </c>
      <c r="AE35" s="350">
        <f t="shared" si="3"/>
        <v>3680.4419647800005</v>
      </c>
      <c r="AF35" s="672" t="s">
        <v>838</v>
      </c>
    </row>
    <row r="36" spans="1:32" x14ac:dyDescent="0.25">
      <c r="A36" s="21"/>
      <c r="B36" s="330" t="s">
        <v>37</v>
      </c>
      <c r="C36" s="331" t="s">
        <v>312</v>
      </c>
      <c r="D36" s="332" t="s">
        <v>378</v>
      </c>
      <c r="E36" s="333"/>
      <c r="F36" s="334"/>
      <c r="G36" s="334"/>
      <c r="H36" s="335"/>
      <c r="I36" s="334"/>
      <c r="J36" s="336"/>
      <c r="K36" s="334"/>
      <c r="L36" s="295"/>
      <c r="M36" s="336"/>
      <c r="N36" s="125"/>
      <c r="O36" s="337"/>
      <c r="P36" s="357"/>
      <c r="Q36" s="358"/>
      <c r="R36" s="358"/>
      <c r="S36" s="358"/>
      <c r="T36" s="358"/>
      <c r="U36" s="112"/>
      <c r="V36" s="334"/>
      <c r="W36" s="295"/>
      <c r="X36" s="358"/>
      <c r="Y36" s="338">
        <f t="shared" si="0"/>
        <v>0</v>
      </c>
      <c r="Z36" s="18"/>
      <c r="AA36" s="346">
        <v>0</v>
      </c>
      <c r="AB36" s="347">
        <f t="shared" si="1"/>
        <v>0</v>
      </c>
      <c r="AC36" s="348">
        <v>0</v>
      </c>
      <c r="AD36" s="349">
        <f t="shared" si="2"/>
        <v>0</v>
      </c>
      <c r="AE36" s="350">
        <f t="shared" si="3"/>
        <v>0</v>
      </c>
    </row>
    <row r="37" spans="1:32" x14ac:dyDescent="0.25">
      <c r="A37" s="21"/>
      <c r="B37" s="330" t="s">
        <v>37</v>
      </c>
      <c r="C37" s="331" t="s">
        <v>312</v>
      </c>
      <c r="D37" s="332" t="s">
        <v>25</v>
      </c>
      <c r="E37" s="333" t="s">
        <v>325</v>
      </c>
      <c r="F37" s="334"/>
      <c r="G37" s="334"/>
      <c r="H37" s="335">
        <v>7.1900000000000297</v>
      </c>
      <c r="I37" s="334"/>
      <c r="J37" s="336" t="s">
        <v>326</v>
      </c>
      <c r="K37" s="334" t="s">
        <v>79</v>
      </c>
      <c r="L37" s="295">
        <v>4</v>
      </c>
      <c r="M37" s="359">
        <v>39.57</v>
      </c>
      <c r="N37" s="125">
        <v>158.28</v>
      </c>
      <c r="O37" s="337"/>
      <c r="P37" s="338" t="e">
        <v>#VALUE!</v>
      </c>
      <c r="Q37" s="339" t="e">
        <f>IF(J37="PROV SUM",N37,L37*P37)</f>
        <v>#VALUE!</v>
      </c>
      <c r="R37" s="294">
        <v>0</v>
      </c>
      <c r="S37" s="294">
        <v>28.68825</v>
      </c>
      <c r="T37" s="339">
        <f>IF(J37="SC024",N37,IF(ISERROR(S37),"",IF(J37="PROV SUM",N37,L37*S37)))</f>
        <v>114.753</v>
      </c>
      <c r="U37" s="112"/>
      <c r="V37" s="334" t="s">
        <v>79</v>
      </c>
      <c r="W37" s="295">
        <v>4</v>
      </c>
      <c r="X37" s="294">
        <v>28.68825</v>
      </c>
      <c r="Y37" s="338">
        <f t="shared" si="0"/>
        <v>114.753</v>
      </c>
      <c r="Z37" s="18"/>
      <c r="AA37" s="346">
        <v>0</v>
      </c>
      <c r="AB37" s="347">
        <f t="shared" si="1"/>
        <v>0</v>
      </c>
      <c r="AC37" s="348">
        <v>0</v>
      </c>
      <c r="AD37" s="349">
        <f t="shared" si="2"/>
        <v>0</v>
      </c>
      <c r="AE37" s="350">
        <f t="shared" si="3"/>
        <v>0</v>
      </c>
    </row>
    <row r="38" spans="1:32" ht="30" x14ac:dyDescent="0.25">
      <c r="A38" s="21"/>
      <c r="B38" s="330" t="s">
        <v>37</v>
      </c>
      <c r="C38" s="331" t="s">
        <v>312</v>
      </c>
      <c r="D38" s="332" t="s">
        <v>25</v>
      </c>
      <c r="E38" s="333" t="s">
        <v>329</v>
      </c>
      <c r="F38" s="334"/>
      <c r="G38" s="334"/>
      <c r="H38" s="335">
        <v>7.2020000000000302</v>
      </c>
      <c r="I38" s="334"/>
      <c r="J38" s="336" t="s">
        <v>330</v>
      </c>
      <c r="K38" s="334" t="s">
        <v>79</v>
      </c>
      <c r="L38" s="295">
        <v>6</v>
      </c>
      <c r="M38" s="336">
        <v>133.12</v>
      </c>
      <c r="N38" s="125">
        <v>798.72</v>
      </c>
      <c r="O38" s="337"/>
      <c r="P38" s="338" t="e">
        <v>#VALUE!</v>
      </c>
      <c r="Q38" s="339" t="e">
        <f>IF(J38="PROV SUM",N38,L38*P38)</f>
        <v>#VALUE!</v>
      </c>
      <c r="R38" s="294">
        <v>0</v>
      </c>
      <c r="S38" s="294">
        <v>96.512</v>
      </c>
      <c r="T38" s="339">
        <f>IF(J38="SC024",N38,IF(ISERROR(S38),"",IF(J38="PROV SUM",N38,L38*S38)))</f>
        <v>579.072</v>
      </c>
      <c r="U38" s="112"/>
      <c r="V38" s="334" t="s">
        <v>79</v>
      </c>
      <c r="W38" s="295">
        <v>6</v>
      </c>
      <c r="X38" s="294">
        <v>96.512</v>
      </c>
      <c r="Y38" s="338">
        <f t="shared" si="0"/>
        <v>579.072</v>
      </c>
      <c r="Z38" s="18"/>
      <c r="AA38" s="346">
        <v>0</v>
      </c>
      <c r="AB38" s="347">
        <f t="shared" si="1"/>
        <v>0</v>
      </c>
      <c r="AC38" s="348">
        <v>0</v>
      </c>
      <c r="AD38" s="349">
        <f t="shared" si="2"/>
        <v>0</v>
      </c>
      <c r="AE38" s="350">
        <f t="shared" si="3"/>
        <v>0</v>
      </c>
    </row>
    <row r="39" spans="1:32" ht="45" x14ac:dyDescent="0.25">
      <c r="A39" s="21"/>
      <c r="B39" s="330" t="s">
        <v>37</v>
      </c>
      <c r="C39" s="331" t="s">
        <v>312</v>
      </c>
      <c r="D39" s="332" t="s">
        <v>25</v>
      </c>
      <c r="E39" s="333" t="s">
        <v>333</v>
      </c>
      <c r="F39" s="334"/>
      <c r="G39" s="334"/>
      <c r="H39" s="335">
        <v>7.2360000000000504</v>
      </c>
      <c r="I39" s="334"/>
      <c r="J39" s="336" t="s">
        <v>334</v>
      </c>
      <c r="K39" s="334" t="s">
        <v>104</v>
      </c>
      <c r="L39" s="295">
        <v>1</v>
      </c>
      <c r="M39" s="336">
        <v>21.51</v>
      </c>
      <c r="N39" s="125">
        <v>21.51</v>
      </c>
      <c r="O39" s="337"/>
      <c r="P39" s="338" t="e">
        <v>#VALUE!</v>
      </c>
      <c r="Q39" s="339" t="e">
        <f>IF(J39="PROV SUM",N39,L39*P39)</f>
        <v>#VALUE!</v>
      </c>
      <c r="R39" s="294">
        <v>0</v>
      </c>
      <c r="S39" s="294">
        <v>15.594750000000001</v>
      </c>
      <c r="T39" s="339">
        <f>IF(J39="SC024",N39,IF(ISERROR(S39),"",IF(J39="PROV SUM",N39,L39*S39)))</f>
        <v>15.594750000000001</v>
      </c>
      <c r="U39" s="112"/>
      <c r="V39" s="334" t="s">
        <v>104</v>
      </c>
      <c r="W39" s="295">
        <v>1</v>
      </c>
      <c r="X39" s="294">
        <v>15.594750000000001</v>
      </c>
      <c r="Y39" s="338">
        <f t="shared" si="0"/>
        <v>15.594750000000001</v>
      </c>
      <c r="Z39" s="18"/>
      <c r="AA39" s="346">
        <v>0</v>
      </c>
      <c r="AB39" s="347">
        <f t="shared" si="1"/>
        <v>0</v>
      </c>
      <c r="AC39" s="348">
        <v>0</v>
      </c>
      <c r="AD39" s="349">
        <f t="shared" si="2"/>
        <v>0</v>
      </c>
      <c r="AE39" s="350">
        <f t="shared" si="3"/>
        <v>0</v>
      </c>
    </row>
    <row r="40" spans="1:32" ht="30.75" x14ac:dyDescent="0.25">
      <c r="A40" s="21"/>
      <c r="B40" s="330" t="s">
        <v>37</v>
      </c>
      <c r="C40" s="331" t="s">
        <v>312</v>
      </c>
      <c r="D40" s="332" t="s">
        <v>25</v>
      </c>
      <c r="E40" s="333" t="s">
        <v>450</v>
      </c>
      <c r="F40" s="334"/>
      <c r="G40" s="334"/>
      <c r="H40" s="335">
        <v>7.3159999999999998</v>
      </c>
      <c r="I40" s="334"/>
      <c r="J40" s="336" t="s">
        <v>379</v>
      </c>
      <c r="K40" s="334" t="s">
        <v>380</v>
      </c>
      <c r="L40" s="295">
        <v>1</v>
      </c>
      <c r="M40" s="359">
        <v>400</v>
      </c>
      <c r="N40" s="125">
        <v>400</v>
      </c>
      <c r="O40" s="337"/>
      <c r="P40" s="338" t="e">
        <v>#VALUE!</v>
      </c>
      <c r="Q40" s="339">
        <f>IF(J40="PROV SUM",N40,L40*P40)</f>
        <v>400</v>
      </c>
      <c r="R40" s="294" t="s">
        <v>381</v>
      </c>
      <c r="S40" s="294" t="s">
        <v>381</v>
      </c>
      <c r="T40" s="339">
        <f>IF(J40="SC024",N40,IF(ISERROR(S40),"",IF(J40="PROV SUM",N40,L40*S40)))</f>
        <v>400</v>
      </c>
      <c r="U40" s="112"/>
      <c r="V40" s="334" t="s">
        <v>380</v>
      </c>
      <c r="W40" s="295">
        <v>1</v>
      </c>
      <c r="X40" s="294">
        <v>400</v>
      </c>
      <c r="Y40" s="338">
        <v>400</v>
      </c>
      <c r="Z40" s="18"/>
      <c r="AA40" s="346">
        <v>0</v>
      </c>
      <c r="AB40" s="347">
        <f t="shared" si="1"/>
        <v>0</v>
      </c>
      <c r="AC40" s="348">
        <v>0</v>
      </c>
      <c r="AD40" s="349">
        <f t="shared" si="2"/>
        <v>0</v>
      </c>
      <c r="AE40" s="350">
        <f t="shared" si="3"/>
        <v>0</v>
      </c>
    </row>
    <row r="41" spans="1:32" x14ac:dyDescent="0.25">
      <c r="A41" s="15"/>
      <c r="B41" s="422" t="s">
        <v>37</v>
      </c>
      <c r="C41" s="140" t="s">
        <v>341</v>
      </c>
      <c r="D41" s="315" t="s">
        <v>378</v>
      </c>
      <c r="E41" s="89"/>
      <c r="F41" s="360"/>
      <c r="G41" s="360"/>
      <c r="H41" s="90"/>
      <c r="I41" s="360"/>
      <c r="J41" s="89"/>
      <c r="K41" s="91"/>
      <c r="L41" s="295"/>
      <c r="M41" s="92"/>
      <c r="N41" s="125"/>
      <c r="O41" s="337"/>
      <c r="P41" s="357"/>
      <c r="Q41" s="358"/>
      <c r="R41" s="358"/>
      <c r="S41" s="358"/>
      <c r="T41" s="358"/>
      <c r="U41" s="112"/>
      <c r="V41" s="91"/>
      <c r="W41" s="295"/>
      <c r="X41" s="358"/>
      <c r="Y41" s="338">
        <f t="shared" si="0"/>
        <v>0</v>
      </c>
      <c r="Z41" s="18"/>
      <c r="AA41" s="346">
        <v>0</v>
      </c>
      <c r="AB41" s="347">
        <f t="shared" si="1"/>
        <v>0</v>
      </c>
      <c r="AC41" s="348">
        <v>0</v>
      </c>
      <c r="AD41" s="349">
        <f t="shared" si="2"/>
        <v>0</v>
      </c>
      <c r="AE41" s="350">
        <f t="shared" si="3"/>
        <v>0</v>
      </c>
    </row>
    <row r="42" spans="1:32" ht="105" x14ac:dyDescent="0.25">
      <c r="A42" s="15"/>
      <c r="B42" s="422" t="s">
        <v>37</v>
      </c>
      <c r="C42" s="140" t="s">
        <v>341</v>
      </c>
      <c r="D42" s="315" t="s">
        <v>25</v>
      </c>
      <c r="E42" s="89" t="s">
        <v>350</v>
      </c>
      <c r="F42" s="334"/>
      <c r="G42" s="334"/>
      <c r="H42" s="90">
        <v>13</v>
      </c>
      <c r="I42" s="334"/>
      <c r="J42" s="89" t="s">
        <v>351</v>
      </c>
      <c r="K42" s="334" t="s">
        <v>311</v>
      </c>
      <c r="L42" s="93">
        <v>2</v>
      </c>
      <c r="M42" s="92">
        <v>222.2</v>
      </c>
      <c r="N42" s="94">
        <v>444.4</v>
      </c>
      <c r="O42" s="337"/>
      <c r="P42" s="338" t="e">
        <v>#VALUE!</v>
      </c>
      <c r="Q42" s="339" t="e">
        <f t="shared" ref="Q42:Q52" si="6">IF(J42="PROV SUM",N42,L42*P42)</f>
        <v>#VALUE!</v>
      </c>
      <c r="R42" s="294">
        <v>0</v>
      </c>
      <c r="S42" s="294">
        <v>196.98029999999997</v>
      </c>
      <c r="T42" s="339">
        <f t="shared" ref="T42:T52" si="7">IF(J42="SC024",N42,IF(ISERROR(S42),"",IF(J42="PROV SUM",N42,L42*S42)))</f>
        <v>393.96059999999994</v>
      </c>
      <c r="U42" s="112"/>
      <c r="V42" s="334" t="s">
        <v>311</v>
      </c>
      <c r="W42" s="93">
        <v>2</v>
      </c>
      <c r="X42" s="294">
        <v>196.98029999999997</v>
      </c>
      <c r="Y42" s="338">
        <f t="shared" si="0"/>
        <v>393.96059999999994</v>
      </c>
      <c r="Z42" s="18"/>
      <c r="AA42" s="346">
        <v>0</v>
      </c>
      <c r="AB42" s="347">
        <f t="shared" si="1"/>
        <v>0</v>
      </c>
      <c r="AC42" s="348">
        <v>0</v>
      </c>
      <c r="AD42" s="349">
        <f t="shared" si="2"/>
        <v>0</v>
      </c>
      <c r="AE42" s="350">
        <f t="shared" si="3"/>
        <v>0</v>
      </c>
    </row>
    <row r="43" spans="1:32" ht="105" x14ac:dyDescent="0.25">
      <c r="A43" s="15"/>
      <c r="B43" s="422" t="s">
        <v>37</v>
      </c>
      <c r="C43" s="140" t="s">
        <v>341</v>
      </c>
      <c r="D43" s="315" t="s">
        <v>25</v>
      </c>
      <c r="E43" s="89" t="s">
        <v>356</v>
      </c>
      <c r="F43" s="360"/>
      <c r="G43" s="360"/>
      <c r="H43" s="90">
        <v>27</v>
      </c>
      <c r="I43" s="360"/>
      <c r="J43" s="89" t="s">
        <v>357</v>
      </c>
      <c r="K43" s="91" t="s">
        <v>311</v>
      </c>
      <c r="L43" s="93">
        <v>1</v>
      </c>
      <c r="M43" s="92">
        <v>22.53</v>
      </c>
      <c r="N43" s="94">
        <v>22.53</v>
      </c>
      <c r="O43" s="337"/>
      <c r="P43" s="338" t="e">
        <v>#VALUE!</v>
      </c>
      <c r="Q43" s="339" t="e">
        <f t="shared" si="6"/>
        <v>#VALUE!</v>
      </c>
      <c r="R43" s="294">
        <v>0</v>
      </c>
      <c r="S43" s="294">
        <v>19.150500000000001</v>
      </c>
      <c r="T43" s="339">
        <f t="shared" si="7"/>
        <v>19.150500000000001</v>
      </c>
      <c r="U43" s="112"/>
      <c r="V43" s="382" t="s">
        <v>311</v>
      </c>
      <c r="W43" s="93">
        <v>1</v>
      </c>
      <c r="X43" s="294">
        <v>19.150500000000001</v>
      </c>
      <c r="Y43" s="338">
        <f t="shared" si="0"/>
        <v>19.150500000000001</v>
      </c>
      <c r="Z43" s="18"/>
      <c r="AA43" s="346">
        <v>0</v>
      </c>
      <c r="AB43" s="347">
        <f t="shared" si="1"/>
        <v>0</v>
      </c>
      <c r="AC43" s="348">
        <v>0</v>
      </c>
      <c r="AD43" s="349">
        <f t="shared" si="2"/>
        <v>0</v>
      </c>
      <c r="AE43" s="350">
        <f t="shared" si="3"/>
        <v>0</v>
      </c>
    </row>
    <row r="44" spans="1:32" ht="120" x14ac:dyDescent="0.25">
      <c r="A44" s="15"/>
      <c r="B44" s="422" t="s">
        <v>37</v>
      </c>
      <c r="C44" s="140" t="s">
        <v>341</v>
      </c>
      <c r="D44" s="315" t="s">
        <v>25</v>
      </c>
      <c r="E44" s="89" t="s">
        <v>358</v>
      </c>
      <c r="F44" s="360"/>
      <c r="G44" s="360"/>
      <c r="H44" s="90">
        <v>41</v>
      </c>
      <c r="I44" s="360"/>
      <c r="J44" s="89" t="s">
        <v>359</v>
      </c>
      <c r="K44" s="91" t="s">
        <v>311</v>
      </c>
      <c r="L44" s="93">
        <v>1</v>
      </c>
      <c r="M44" s="92">
        <v>29.34</v>
      </c>
      <c r="N44" s="94">
        <v>29.34</v>
      </c>
      <c r="O44" s="337"/>
      <c r="P44" s="338" t="e">
        <v>#VALUE!</v>
      </c>
      <c r="Q44" s="339" t="e">
        <f t="shared" si="6"/>
        <v>#VALUE!</v>
      </c>
      <c r="R44" s="294">
        <v>0</v>
      </c>
      <c r="S44" s="294">
        <v>24.939</v>
      </c>
      <c r="T44" s="339">
        <f t="shared" si="7"/>
        <v>24.939</v>
      </c>
      <c r="U44" s="112"/>
      <c r="V44" s="382" t="s">
        <v>311</v>
      </c>
      <c r="W44" s="93">
        <v>1</v>
      </c>
      <c r="X44" s="294">
        <v>24.939</v>
      </c>
      <c r="Y44" s="338">
        <f t="shared" si="0"/>
        <v>24.939</v>
      </c>
      <c r="Z44" s="18"/>
      <c r="AA44" s="346">
        <v>0</v>
      </c>
      <c r="AB44" s="347">
        <f t="shared" si="1"/>
        <v>0</v>
      </c>
      <c r="AC44" s="348">
        <v>0</v>
      </c>
      <c r="AD44" s="349">
        <f t="shared" si="2"/>
        <v>0</v>
      </c>
      <c r="AE44" s="350">
        <f t="shared" si="3"/>
        <v>0</v>
      </c>
    </row>
    <row r="45" spans="1:32" ht="90" x14ac:dyDescent="0.25">
      <c r="A45" s="15"/>
      <c r="B45" s="422" t="s">
        <v>37</v>
      </c>
      <c r="C45" s="140" t="s">
        <v>341</v>
      </c>
      <c r="D45" s="315" t="s">
        <v>25</v>
      </c>
      <c r="E45" s="89" t="s">
        <v>366</v>
      </c>
      <c r="F45" s="360"/>
      <c r="G45" s="360"/>
      <c r="H45" s="90">
        <v>115</v>
      </c>
      <c r="I45" s="360"/>
      <c r="J45" s="89" t="s">
        <v>367</v>
      </c>
      <c r="K45" s="91" t="s">
        <v>311</v>
      </c>
      <c r="L45" s="93">
        <v>2</v>
      </c>
      <c r="M45" s="92">
        <v>70.11</v>
      </c>
      <c r="N45" s="94">
        <v>140.22</v>
      </c>
      <c r="O45" s="337"/>
      <c r="P45" s="338" t="e">
        <v>#VALUE!</v>
      </c>
      <c r="Q45" s="339" t="e">
        <f t="shared" si="6"/>
        <v>#VALUE!</v>
      </c>
      <c r="R45" s="294">
        <v>0</v>
      </c>
      <c r="S45" s="294">
        <v>56.088000000000001</v>
      </c>
      <c r="T45" s="339">
        <f t="shared" si="7"/>
        <v>112.176</v>
      </c>
      <c r="U45" s="112"/>
      <c r="V45" s="382" t="s">
        <v>311</v>
      </c>
      <c r="W45" s="93">
        <v>2</v>
      </c>
      <c r="X45" s="294">
        <v>56.088000000000001</v>
      </c>
      <c r="Y45" s="338">
        <f t="shared" si="0"/>
        <v>112.176</v>
      </c>
      <c r="Z45" s="18"/>
      <c r="AA45" s="346">
        <v>0</v>
      </c>
      <c r="AB45" s="347">
        <f t="shared" si="1"/>
        <v>0</v>
      </c>
      <c r="AC45" s="348">
        <v>0</v>
      </c>
      <c r="AD45" s="349">
        <f t="shared" si="2"/>
        <v>0</v>
      </c>
      <c r="AE45" s="350">
        <f t="shared" si="3"/>
        <v>0</v>
      </c>
    </row>
    <row r="46" spans="1:32" ht="75.75" x14ac:dyDescent="0.25">
      <c r="A46" s="15"/>
      <c r="B46" s="422" t="s">
        <v>37</v>
      </c>
      <c r="C46" s="140" t="s">
        <v>341</v>
      </c>
      <c r="D46" s="315" t="s">
        <v>25</v>
      </c>
      <c r="E46" s="95" t="s">
        <v>342</v>
      </c>
      <c r="F46" s="360"/>
      <c r="G46" s="360"/>
      <c r="H46" s="90">
        <v>180</v>
      </c>
      <c r="I46" s="360"/>
      <c r="J46" s="96" t="s">
        <v>343</v>
      </c>
      <c r="K46" s="91" t="s">
        <v>311</v>
      </c>
      <c r="L46" s="93">
        <v>1</v>
      </c>
      <c r="M46" s="92">
        <v>62.11</v>
      </c>
      <c r="N46" s="94">
        <v>62.11</v>
      </c>
      <c r="O46" s="337"/>
      <c r="P46" s="338" t="e">
        <v>#VALUE!</v>
      </c>
      <c r="Q46" s="339" t="e">
        <f t="shared" si="6"/>
        <v>#VALUE!</v>
      </c>
      <c r="R46" s="294">
        <v>0</v>
      </c>
      <c r="S46" s="294">
        <v>55.060514999999995</v>
      </c>
      <c r="T46" s="339">
        <f t="shared" si="7"/>
        <v>55.060514999999995</v>
      </c>
      <c r="U46" s="112"/>
      <c r="V46" s="382" t="s">
        <v>311</v>
      </c>
      <c r="W46" s="93">
        <v>1</v>
      </c>
      <c r="X46" s="294">
        <v>55.060514999999995</v>
      </c>
      <c r="Y46" s="338">
        <f t="shared" si="0"/>
        <v>55.060514999999995</v>
      </c>
      <c r="Z46" s="18"/>
      <c r="AA46" s="346">
        <v>0</v>
      </c>
      <c r="AB46" s="347">
        <f t="shared" si="1"/>
        <v>0</v>
      </c>
      <c r="AC46" s="348">
        <v>0</v>
      </c>
      <c r="AD46" s="349">
        <f t="shared" si="2"/>
        <v>0</v>
      </c>
      <c r="AE46" s="350">
        <f t="shared" si="3"/>
        <v>0</v>
      </c>
    </row>
    <row r="47" spans="1:32" ht="90.75" x14ac:dyDescent="0.25">
      <c r="A47" s="15"/>
      <c r="B47" s="422" t="s">
        <v>37</v>
      </c>
      <c r="C47" s="140" t="s">
        <v>341</v>
      </c>
      <c r="D47" s="315" t="s">
        <v>25</v>
      </c>
      <c r="E47" s="95" t="s">
        <v>370</v>
      </c>
      <c r="F47" s="360"/>
      <c r="G47" s="360"/>
      <c r="H47" s="90">
        <v>186</v>
      </c>
      <c r="I47" s="360"/>
      <c r="J47" s="97" t="s">
        <v>371</v>
      </c>
      <c r="K47" s="91" t="s">
        <v>311</v>
      </c>
      <c r="L47" s="93">
        <v>1</v>
      </c>
      <c r="M47" s="92">
        <v>86.88</v>
      </c>
      <c r="N47" s="94">
        <v>86.88</v>
      </c>
      <c r="O47" s="337"/>
      <c r="P47" s="338" t="e">
        <v>#VALUE!</v>
      </c>
      <c r="Q47" s="339" t="e">
        <f t="shared" si="6"/>
        <v>#VALUE!</v>
      </c>
      <c r="R47" s="294">
        <v>0</v>
      </c>
      <c r="S47" s="294">
        <v>69.504000000000005</v>
      </c>
      <c r="T47" s="339">
        <f t="shared" si="7"/>
        <v>69.504000000000005</v>
      </c>
      <c r="U47" s="112"/>
      <c r="V47" s="382" t="s">
        <v>311</v>
      </c>
      <c r="W47" s="93">
        <v>1</v>
      </c>
      <c r="X47" s="294">
        <v>69.504000000000005</v>
      </c>
      <c r="Y47" s="338">
        <f t="shared" si="0"/>
        <v>69.504000000000005</v>
      </c>
      <c r="Z47" s="18"/>
      <c r="AA47" s="346">
        <v>0</v>
      </c>
      <c r="AB47" s="347">
        <f t="shared" si="1"/>
        <v>0</v>
      </c>
      <c r="AC47" s="348">
        <v>0</v>
      </c>
      <c r="AD47" s="349">
        <f t="shared" si="2"/>
        <v>0</v>
      </c>
      <c r="AE47" s="350">
        <f>AB47-AD47</f>
        <v>0</v>
      </c>
    </row>
    <row r="48" spans="1:32" x14ac:dyDescent="0.25">
      <c r="A48" s="15"/>
      <c r="B48" s="422" t="s">
        <v>37</v>
      </c>
      <c r="C48" s="140" t="s">
        <v>341</v>
      </c>
      <c r="D48" s="315" t="s">
        <v>25</v>
      </c>
      <c r="E48" s="98" t="s">
        <v>424</v>
      </c>
      <c r="F48" s="360"/>
      <c r="G48" s="360"/>
      <c r="H48" s="90">
        <v>190</v>
      </c>
      <c r="I48" s="360"/>
      <c r="J48" s="99" t="s">
        <v>379</v>
      </c>
      <c r="K48" s="91" t="s">
        <v>311</v>
      </c>
      <c r="L48" s="93">
        <v>1</v>
      </c>
      <c r="M48" s="100">
        <v>1500</v>
      </c>
      <c r="N48" s="94">
        <v>1500</v>
      </c>
      <c r="O48" s="337"/>
      <c r="P48" s="338" t="e">
        <v>#VALUE!</v>
      </c>
      <c r="Q48" s="339">
        <f t="shared" si="6"/>
        <v>1500</v>
      </c>
      <c r="R48" s="294" t="s">
        <v>381</v>
      </c>
      <c r="S48" s="294" t="s">
        <v>381</v>
      </c>
      <c r="T48" s="339">
        <f t="shared" si="7"/>
        <v>1500</v>
      </c>
      <c r="U48" s="112"/>
      <c r="V48" s="382" t="s">
        <v>311</v>
      </c>
      <c r="W48" s="93">
        <v>1</v>
      </c>
      <c r="X48" s="294">
        <v>1500</v>
      </c>
      <c r="Y48" s="338">
        <v>1500</v>
      </c>
      <c r="Z48" s="18"/>
      <c r="AA48" s="346">
        <v>0</v>
      </c>
      <c r="AB48" s="347">
        <f t="shared" si="1"/>
        <v>0</v>
      </c>
      <c r="AC48" s="348">
        <v>0</v>
      </c>
      <c r="AD48" s="349">
        <f t="shared" si="2"/>
        <v>0</v>
      </c>
      <c r="AE48" s="350">
        <f t="shared" si="3"/>
        <v>0</v>
      </c>
      <c r="AF48" t="s">
        <v>846</v>
      </c>
    </row>
    <row r="49" spans="1:32" ht="26.25" x14ac:dyDescent="0.25">
      <c r="A49" s="15"/>
      <c r="B49" s="422" t="s">
        <v>37</v>
      </c>
      <c r="C49" s="140" t="s">
        <v>341</v>
      </c>
      <c r="D49" s="315" t="s">
        <v>25</v>
      </c>
      <c r="E49" s="101" t="s">
        <v>425</v>
      </c>
      <c r="F49" s="360"/>
      <c r="G49" s="360"/>
      <c r="H49" s="90">
        <v>191</v>
      </c>
      <c r="I49" s="360"/>
      <c r="J49" s="99" t="s">
        <v>379</v>
      </c>
      <c r="K49" s="91" t="s">
        <v>311</v>
      </c>
      <c r="L49" s="93">
        <v>1</v>
      </c>
      <c r="M49" s="100">
        <v>100</v>
      </c>
      <c r="N49" s="94">
        <v>100</v>
      </c>
      <c r="O49" s="337"/>
      <c r="P49" s="338" t="e">
        <v>#VALUE!</v>
      </c>
      <c r="Q49" s="339">
        <f t="shared" si="6"/>
        <v>100</v>
      </c>
      <c r="R49" s="294" t="s">
        <v>381</v>
      </c>
      <c r="S49" s="294" t="s">
        <v>381</v>
      </c>
      <c r="T49" s="339">
        <f t="shared" si="7"/>
        <v>100</v>
      </c>
      <c r="U49" s="112"/>
      <c r="V49" s="382" t="s">
        <v>311</v>
      </c>
      <c r="W49" s="93">
        <v>1</v>
      </c>
      <c r="X49" s="294">
        <v>100</v>
      </c>
      <c r="Y49" s="338">
        <v>100</v>
      </c>
      <c r="Z49" s="18"/>
      <c r="AA49" s="346">
        <v>0</v>
      </c>
      <c r="AB49" s="347">
        <f t="shared" si="1"/>
        <v>0</v>
      </c>
      <c r="AC49" s="348">
        <v>0</v>
      </c>
      <c r="AD49" s="349">
        <f t="shared" si="2"/>
        <v>0</v>
      </c>
      <c r="AE49" s="350">
        <f t="shared" si="3"/>
        <v>0</v>
      </c>
      <c r="AF49" s="622" t="s">
        <v>846</v>
      </c>
    </row>
    <row r="50" spans="1:32" x14ac:dyDescent="0.25">
      <c r="A50" s="21"/>
      <c r="B50" s="422" t="s">
        <v>37</v>
      </c>
      <c r="C50" s="140" t="s">
        <v>341</v>
      </c>
      <c r="D50" s="315" t="s">
        <v>25</v>
      </c>
      <c r="E50" s="101" t="s">
        <v>426</v>
      </c>
      <c r="F50" s="334"/>
      <c r="G50" s="334"/>
      <c r="H50" s="90">
        <v>192</v>
      </c>
      <c r="I50" s="334"/>
      <c r="J50" s="99" t="s">
        <v>379</v>
      </c>
      <c r="K50" s="91" t="s">
        <v>311</v>
      </c>
      <c r="L50" s="93">
        <v>1</v>
      </c>
      <c r="M50" s="100">
        <v>100</v>
      </c>
      <c r="N50" s="94">
        <v>100</v>
      </c>
      <c r="O50" s="337"/>
      <c r="P50" s="338" t="e">
        <v>#VALUE!</v>
      </c>
      <c r="Q50" s="339">
        <f t="shared" si="6"/>
        <v>100</v>
      </c>
      <c r="R50" s="294" t="s">
        <v>381</v>
      </c>
      <c r="S50" s="294" t="s">
        <v>381</v>
      </c>
      <c r="T50" s="339">
        <f t="shared" si="7"/>
        <v>100</v>
      </c>
      <c r="U50" s="112"/>
      <c r="V50" s="382" t="s">
        <v>311</v>
      </c>
      <c r="W50" s="93">
        <v>1</v>
      </c>
      <c r="X50" s="294">
        <v>100</v>
      </c>
      <c r="Y50" s="338">
        <v>100</v>
      </c>
      <c r="Z50" s="18"/>
      <c r="AA50" s="346">
        <v>0</v>
      </c>
      <c r="AB50" s="347">
        <f t="shared" si="1"/>
        <v>0</v>
      </c>
      <c r="AC50" s="348">
        <v>0</v>
      </c>
      <c r="AD50" s="349">
        <f t="shared" si="2"/>
        <v>0</v>
      </c>
      <c r="AE50" s="350">
        <f t="shared" si="3"/>
        <v>0</v>
      </c>
      <c r="AF50" s="622" t="s">
        <v>846</v>
      </c>
    </row>
    <row r="51" spans="1:32" x14ac:dyDescent="0.25">
      <c r="A51" s="21"/>
      <c r="B51" s="422" t="s">
        <v>37</v>
      </c>
      <c r="C51" s="140" t="s">
        <v>341</v>
      </c>
      <c r="D51" s="315" t="s">
        <v>25</v>
      </c>
      <c r="E51" s="101" t="s">
        <v>427</v>
      </c>
      <c r="F51" s="334"/>
      <c r="G51" s="334"/>
      <c r="H51" s="90">
        <v>193</v>
      </c>
      <c r="I51" s="334"/>
      <c r="J51" s="99" t="s">
        <v>379</v>
      </c>
      <c r="K51" s="91" t="s">
        <v>311</v>
      </c>
      <c r="L51" s="93">
        <v>1</v>
      </c>
      <c r="M51" s="100">
        <v>100</v>
      </c>
      <c r="N51" s="94">
        <v>100</v>
      </c>
      <c r="O51" s="337"/>
      <c r="P51" s="338" t="e">
        <v>#VALUE!</v>
      </c>
      <c r="Q51" s="339">
        <f t="shared" si="6"/>
        <v>100</v>
      </c>
      <c r="R51" s="294" t="s">
        <v>381</v>
      </c>
      <c r="S51" s="294" t="s">
        <v>381</v>
      </c>
      <c r="T51" s="339">
        <f t="shared" si="7"/>
        <v>100</v>
      </c>
      <c r="U51" s="112"/>
      <c r="V51" s="382" t="s">
        <v>311</v>
      </c>
      <c r="W51" s="93">
        <v>1</v>
      </c>
      <c r="X51" s="294">
        <v>100</v>
      </c>
      <c r="Y51" s="338">
        <v>100</v>
      </c>
      <c r="Z51" s="18"/>
      <c r="AA51" s="346">
        <v>0</v>
      </c>
      <c r="AB51" s="347">
        <f t="shared" si="1"/>
        <v>0</v>
      </c>
      <c r="AC51" s="348">
        <v>0</v>
      </c>
      <c r="AD51" s="349">
        <f t="shared" si="2"/>
        <v>0</v>
      </c>
      <c r="AE51" s="350">
        <f t="shared" si="3"/>
        <v>0</v>
      </c>
      <c r="AF51" s="622" t="s">
        <v>846</v>
      </c>
    </row>
    <row r="52" spans="1:32" x14ac:dyDescent="0.25">
      <c r="A52" s="21"/>
      <c r="B52" s="422" t="s">
        <v>37</v>
      </c>
      <c r="C52" s="140" t="s">
        <v>341</v>
      </c>
      <c r="D52" s="315" t="s">
        <v>25</v>
      </c>
      <c r="E52" s="101" t="s">
        <v>428</v>
      </c>
      <c r="F52" s="334"/>
      <c r="G52" s="334"/>
      <c r="H52" s="90">
        <v>194</v>
      </c>
      <c r="I52" s="334"/>
      <c r="J52" s="99" t="s">
        <v>379</v>
      </c>
      <c r="K52" s="91" t="s">
        <v>311</v>
      </c>
      <c r="L52" s="93">
        <v>1</v>
      </c>
      <c r="M52" s="100">
        <v>350</v>
      </c>
      <c r="N52" s="94">
        <v>350</v>
      </c>
      <c r="O52" s="337"/>
      <c r="P52" s="338" t="e">
        <v>#VALUE!</v>
      </c>
      <c r="Q52" s="339">
        <f t="shared" si="6"/>
        <v>350</v>
      </c>
      <c r="R52" s="294" t="s">
        <v>381</v>
      </c>
      <c r="S52" s="294" t="s">
        <v>381</v>
      </c>
      <c r="T52" s="339">
        <f t="shared" si="7"/>
        <v>350</v>
      </c>
      <c r="U52" s="112"/>
      <c r="V52" s="382" t="s">
        <v>311</v>
      </c>
      <c r="W52" s="93">
        <v>1</v>
      </c>
      <c r="X52" s="294">
        <v>350</v>
      </c>
      <c r="Y52" s="338">
        <v>350</v>
      </c>
      <c r="Z52" s="18"/>
      <c r="AA52" s="346">
        <v>0</v>
      </c>
      <c r="AB52" s="347">
        <f t="shared" si="1"/>
        <v>0</v>
      </c>
      <c r="AC52" s="348">
        <v>0</v>
      </c>
      <c r="AD52" s="349">
        <f t="shared" si="2"/>
        <v>0</v>
      </c>
      <c r="AE52" s="350">
        <f t="shared" si="3"/>
        <v>0</v>
      </c>
      <c r="AF52" s="622" t="s">
        <v>846</v>
      </c>
    </row>
    <row r="53" spans="1:32" ht="77.25" x14ac:dyDescent="0.25">
      <c r="A53" s="21"/>
      <c r="B53" s="422" t="s">
        <v>37</v>
      </c>
      <c r="C53" s="140" t="s">
        <v>164</v>
      </c>
      <c r="D53" s="315" t="s">
        <v>25</v>
      </c>
      <c r="E53" s="101" t="s">
        <v>169</v>
      </c>
      <c r="F53" s="334"/>
      <c r="G53" s="334"/>
      <c r="H53" s="90"/>
      <c r="I53" s="334"/>
      <c r="J53" s="99"/>
      <c r="K53" s="91"/>
      <c r="L53" s="93"/>
      <c r="M53" s="100"/>
      <c r="N53" s="94"/>
      <c r="O53" s="337"/>
      <c r="P53" s="338"/>
      <c r="Q53" s="339"/>
      <c r="R53" s="294"/>
      <c r="S53" s="294"/>
      <c r="T53" s="339"/>
      <c r="U53" s="112"/>
      <c r="V53" s="382" t="s">
        <v>682</v>
      </c>
      <c r="W53" s="93">
        <v>7</v>
      </c>
      <c r="X53" s="294">
        <v>25.75</v>
      </c>
      <c r="Y53" s="338">
        <f t="shared" ref="Y53:Y73" si="8">W53*X53</f>
        <v>180.25</v>
      </c>
      <c r="Z53" s="18"/>
      <c r="AA53" s="346">
        <v>1</v>
      </c>
      <c r="AB53" s="347">
        <f t="shared" ref="AB53:AB73" si="9">Y53*AA53</f>
        <v>180.25</v>
      </c>
      <c r="AC53" s="348">
        <v>1</v>
      </c>
      <c r="AD53" s="349">
        <f t="shared" ref="AD53:AD73" si="10">Y53*AC53</f>
        <v>180.25</v>
      </c>
      <c r="AE53" s="350">
        <f t="shared" ref="AE53:AE73" si="11">AB53-AD53</f>
        <v>0</v>
      </c>
    </row>
    <row r="54" spans="1:32" ht="90" x14ac:dyDescent="0.25">
      <c r="A54" s="21"/>
      <c r="B54" s="422" t="s">
        <v>37</v>
      </c>
      <c r="C54" s="140" t="s">
        <v>72</v>
      </c>
      <c r="D54" s="315" t="s">
        <v>25</v>
      </c>
      <c r="E54" s="101" t="s">
        <v>692</v>
      </c>
      <c r="F54" s="334"/>
      <c r="G54" s="334"/>
      <c r="H54" s="90"/>
      <c r="I54" s="334"/>
      <c r="J54" s="99"/>
      <c r="K54" s="91"/>
      <c r="L54" s="93"/>
      <c r="M54" s="100"/>
      <c r="N54" s="94"/>
      <c r="O54" s="337"/>
      <c r="P54" s="338"/>
      <c r="Q54" s="339"/>
      <c r="R54" s="294"/>
      <c r="S54" s="294"/>
      <c r="T54" s="339"/>
      <c r="U54" s="112"/>
      <c r="V54" s="382" t="s">
        <v>79</v>
      </c>
      <c r="W54" s="93">
        <v>61</v>
      </c>
      <c r="X54" s="294">
        <v>69.040000000000006</v>
      </c>
      <c r="Y54" s="338">
        <f t="shared" si="8"/>
        <v>4211.4400000000005</v>
      </c>
      <c r="Z54" s="18"/>
      <c r="AA54" s="346">
        <v>1</v>
      </c>
      <c r="AB54" s="347">
        <f t="shared" si="9"/>
        <v>4211.4400000000005</v>
      </c>
      <c r="AC54" s="348">
        <v>1</v>
      </c>
      <c r="AD54" s="349">
        <f t="shared" si="10"/>
        <v>4211.4400000000005</v>
      </c>
      <c r="AE54" s="350">
        <f t="shared" si="11"/>
        <v>0</v>
      </c>
    </row>
    <row r="55" spans="1:32" ht="26.25" x14ac:dyDescent="0.25">
      <c r="A55" s="21"/>
      <c r="B55" s="422" t="s">
        <v>37</v>
      </c>
      <c r="C55" s="140" t="s">
        <v>72</v>
      </c>
      <c r="D55" s="315" t="s">
        <v>25</v>
      </c>
      <c r="E55" s="101" t="s">
        <v>693</v>
      </c>
      <c r="F55" s="334"/>
      <c r="G55" s="334"/>
      <c r="H55" s="90"/>
      <c r="I55" s="334"/>
      <c r="J55" s="99"/>
      <c r="K55" s="91"/>
      <c r="L55" s="93"/>
      <c r="M55" s="100"/>
      <c r="N55" s="94"/>
      <c r="O55" s="337"/>
      <c r="P55" s="338"/>
      <c r="Q55" s="339"/>
      <c r="R55" s="294"/>
      <c r="S55" s="294"/>
      <c r="T55" s="339"/>
      <c r="U55" s="112"/>
      <c r="V55" s="382" t="s">
        <v>75</v>
      </c>
      <c r="W55" s="93">
        <v>36</v>
      </c>
      <c r="X55" s="294">
        <v>11.016</v>
      </c>
      <c r="Y55" s="338">
        <f t="shared" si="8"/>
        <v>396.57600000000002</v>
      </c>
      <c r="Z55" s="18"/>
      <c r="AA55" s="346">
        <v>1</v>
      </c>
      <c r="AB55" s="347">
        <f t="shared" si="9"/>
        <v>396.57600000000002</v>
      </c>
      <c r="AC55" s="348">
        <v>1</v>
      </c>
      <c r="AD55" s="349">
        <f t="shared" si="10"/>
        <v>396.57600000000002</v>
      </c>
      <c r="AE55" s="350">
        <f t="shared" si="11"/>
        <v>0</v>
      </c>
    </row>
    <row r="56" spans="1:32" ht="64.5" x14ac:dyDescent="0.25">
      <c r="A56" s="21"/>
      <c r="B56" s="422" t="s">
        <v>37</v>
      </c>
      <c r="C56" s="140" t="s">
        <v>72</v>
      </c>
      <c r="D56" s="315" t="s">
        <v>25</v>
      </c>
      <c r="E56" s="101" t="s">
        <v>696</v>
      </c>
      <c r="F56" s="334"/>
      <c r="G56" s="334"/>
      <c r="H56" s="90"/>
      <c r="I56" s="334"/>
      <c r="J56" s="99"/>
      <c r="K56" s="91"/>
      <c r="L56" s="93"/>
      <c r="M56" s="100"/>
      <c r="N56" s="94"/>
      <c r="O56" s="337"/>
      <c r="P56" s="338"/>
      <c r="Q56" s="339"/>
      <c r="R56" s="294"/>
      <c r="S56" s="294"/>
      <c r="T56" s="339"/>
      <c r="U56" s="112"/>
      <c r="V56" s="382" t="s">
        <v>139</v>
      </c>
      <c r="W56" s="93">
        <v>2</v>
      </c>
      <c r="X56" s="294">
        <v>130.12800000000001</v>
      </c>
      <c r="Y56" s="338">
        <f t="shared" si="8"/>
        <v>260.25600000000003</v>
      </c>
      <c r="Z56" s="18"/>
      <c r="AA56" s="346">
        <v>1</v>
      </c>
      <c r="AB56" s="347">
        <f t="shared" si="9"/>
        <v>260.25600000000003</v>
      </c>
      <c r="AC56" s="348">
        <v>1</v>
      </c>
      <c r="AD56" s="349">
        <f t="shared" si="10"/>
        <v>260.25600000000003</v>
      </c>
      <c r="AE56" s="350">
        <f t="shared" si="11"/>
        <v>0</v>
      </c>
    </row>
    <row r="57" spans="1:32" ht="39" x14ac:dyDescent="0.25">
      <c r="A57" s="21"/>
      <c r="B57" s="422" t="s">
        <v>37</v>
      </c>
      <c r="C57" s="140" t="s">
        <v>72</v>
      </c>
      <c r="D57" s="315" t="s">
        <v>25</v>
      </c>
      <c r="E57" s="101" t="s">
        <v>728</v>
      </c>
      <c r="F57" s="334"/>
      <c r="G57" s="334"/>
      <c r="H57" s="90"/>
      <c r="I57" s="334"/>
      <c r="J57" s="99"/>
      <c r="K57" s="91"/>
      <c r="L57" s="93"/>
      <c r="M57" s="100"/>
      <c r="N57" s="94"/>
      <c r="O57" s="337"/>
      <c r="P57" s="338"/>
      <c r="Q57" s="339"/>
      <c r="R57" s="294"/>
      <c r="S57" s="294"/>
      <c r="T57" s="339"/>
      <c r="U57" s="112"/>
      <c r="V57" s="382" t="s">
        <v>104</v>
      </c>
      <c r="W57" s="93">
        <v>9</v>
      </c>
      <c r="X57" s="294">
        <v>138.38</v>
      </c>
      <c r="Y57" s="338">
        <f t="shared" si="8"/>
        <v>1245.42</v>
      </c>
      <c r="Z57" s="18"/>
      <c r="AA57" s="346">
        <v>1</v>
      </c>
      <c r="AB57" s="347">
        <f t="shared" si="9"/>
        <v>1245.42</v>
      </c>
      <c r="AC57" s="348">
        <v>0</v>
      </c>
      <c r="AD57" s="349">
        <f t="shared" si="10"/>
        <v>0</v>
      </c>
      <c r="AE57" s="350">
        <f t="shared" si="11"/>
        <v>1245.42</v>
      </c>
      <c r="AF57" s="672" t="s">
        <v>827</v>
      </c>
    </row>
    <row r="58" spans="1:32" x14ac:dyDescent="0.25">
      <c r="A58" s="21"/>
      <c r="B58" s="422" t="s">
        <v>37</v>
      </c>
      <c r="C58" s="140" t="s">
        <v>72</v>
      </c>
      <c r="D58" s="315" t="s">
        <v>25</v>
      </c>
      <c r="E58" s="101" t="s">
        <v>740</v>
      </c>
      <c r="F58" s="334"/>
      <c r="G58" s="334"/>
      <c r="H58" s="90"/>
      <c r="I58" s="334"/>
      <c r="J58" s="99"/>
      <c r="K58" s="91"/>
      <c r="L58" s="93"/>
      <c r="M58" s="100"/>
      <c r="N58" s="94"/>
      <c r="O58" s="337"/>
      <c r="P58" s="338"/>
      <c r="Q58" s="339"/>
      <c r="R58" s="294"/>
      <c r="S58" s="294"/>
      <c r="T58" s="339"/>
      <c r="U58" s="112"/>
      <c r="V58" s="382" t="s">
        <v>104</v>
      </c>
      <c r="W58" s="93">
        <v>9</v>
      </c>
      <c r="X58" s="294">
        <v>69.191999999999993</v>
      </c>
      <c r="Y58" s="338">
        <f t="shared" si="8"/>
        <v>622.72799999999995</v>
      </c>
      <c r="Z58" s="18"/>
      <c r="AA58" s="346">
        <v>1</v>
      </c>
      <c r="AB58" s="347">
        <f t="shared" si="9"/>
        <v>622.72799999999995</v>
      </c>
      <c r="AC58" s="348">
        <v>0</v>
      </c>
      <c r="AD58" s="349">
        <f t="shared" si="10"/>
        <v>0</v>
      </c>
      <c r="AE58" s="350">
        <f t="shared" si="11"/>
        <v>622.72799999999995</v>
      </c>
      <c r="AF58" s="672" t="s">
        <v>827</v>
      </c>
    </row>
    <row r="59" spans="1:32" ht="26.25" x14ac:dyDescent="0.25">
      <c r="A59" s="21"/>
      <c r="B59" s="422" t="s">
        <v>37</v>
      </c>
      <c r="C59" s="140" t="s">
        <v>72</v>
      </c>
      <c r="D59" s="315" t="s">
        <v>25</v>
      </c>
      <c r="E59" s="101" t="s">
        <v>730</v>
      </c>
      <c r="F59" s="334"/>
      <c r="G59" s="334"/>
      <c r="H59" s="90"/>
      <c r="I59" s="334"/>
      <c r="J59" s="99"/>
      <c r="K59" s="91"/>
      <c r="L59" s="93"/>
      <c r="M59" s="100"/>
      <c r="N59" s="94"/>
      <c r="O59" s="337"/>
      <c r="P59" s="338"/>
      <c r="Q59" s="339"/>
      <c r="R59" s="294"/>
      <c r="S59" s="294"/>
      <c r="T59" s="339"/>
      <c r="U59" s="112"/>
      <c r="V59" s="382" t="s">
        <v>104</v>
      </c>
      <c r="W59" s="93">
        <v>12</v>
      </c>
      <c r="X59" s="294">
        <v>165</v>
      </c>
      <c r="Y59" s="338">
        <f t="shared" si="8"/>
        <v>1980</v>
      </c>
      <c r="Z59" s="18"/>
      <c r="AA59" s="346">
        <v>1</v>
      </c>
      <c r="AB59" s="347">
        <f t="shared" si="9"/>
        <v>1980</v>
      </c>
      <c r="AC59" s="348">
        <v>0</v>
      </c>
      <c r="AD59" s="349">
        <f t="shared" si="10"/>
        <v>0</v>
      </c>
      <c r="AE59" s="350">
        <f t="shared" si="11"/>
        <v>1980</v>
      </c>
      <c r="AF59" s="672" t="s">
        <v>827</v>
      </c>
    </row>
    <row r="60" spans="1:32" ht="39" x14ac:dyDescent="0.25">
      <c r="A60" s="21"/>
      <c r="B60" s="422" t="s">
        <v>37</v>
      </c>
      <c r="C60" s="140" t="s">
        <v>72</v>
      </c>
      <c r="D60" s="315" t="s">
        <v>25</v>
      </c>
      <c r="E60" s="101" t="s">
        <v>731</v>
      </c>
      <c r="F60" s="334"/>
      <c r="G60" s="334"/>
      <c r="H60" s="90"/>
      <c r="I60" s="334"/>
      <c r="J60" s="99"/>
      <c r="K60" s="91"/>
      <c r="L60" s="93"/>
      <c r="M60" s="100"/>
      <c r="N60" s="94"/>
      <c r="O60" s="337"/>
      <c r="P60" s="338"/>
      <c r="Q60" s="339"/>
      <c r="R60" s="294"/>
      <c r="S60" s="294"/>
      <c r="T60" s="339"/>
      <c r="U60" s="112"/>
      <c r="V60" s="382" t="s">
        <v>104</v>
      </c>
      <c r="W60" s="93">
        <v>31</v>
      </c>
      <c r="X60" s="294">
        <v>46.472000000000008</v>
      </c>
      <c r="Y60" s="338">
        <f t="shared" si="8"/>
        <v>1440.6320000000003</v>
      </c>
      <c r="Z60" s="18"/>
      <c r="AA60" s="346">
        <v>1</v>
      </c>
      <c r="AB60" s="347">
        <f t="shared" si="9"/>
        <v>1440.6320000000003</v>
      </c>
      <c r="AC60" s="348">
        <v>0</v>
      </c>
      <c r="AD60" s="349">
        <f t="shared" si="10"/>
        <v>0</v>
      </c>
      <c r="AE60" s="350">
        <f t="shared" si="11"/>
        <v>1440.6320000000003</v>
      </c>
      <c r="AF60" s="672" t="s">
        <v>827</v>
      </c>
    </row>
    <row r="61" spans="1:32" ht="39" x14ac:dyDescent="0.25">
      <c r="A61" s="21"/>
      <c r="B61" s="422" t="s">
        <v>37</v>
      </c>
      <c r="C61" s="140" t="s">
        <v>72</v>
      </c>
      <c r="D61" s="315" t="s">
        <v>25</v>
      </c>
      <c r="E61" s="101" t="s">
        <v>741</v>
      </c>
      <c r="F61" s="334"/>
      <c r="G61" s="334"/>
      <c r="H61" s="90"/>
      <c r="I61" s="334"/>
      <c r="J61" s="99"/>
      <c r="K61" s="91"/>
      <c r="L61" s="93"/>
      <c r="M61" s="100"/>
      <c r="N61" s="94"/>
      <c r="O61" s="337"/>
      <c r="P61" s="338"/>
      <c r="Q61" s="339"/>
      <c r="R61" s="294"/>
      <c r="S61" s="294"/>
      <c r="T61" s="339"/>
      <c r="U61" s="112"/>
      <c r="V61" s="382" t="s">
        <v>79</v>
      </c>
      <c r="W61" s="93">
        <v>1</v>
      </c>
      <c r="X61" s="294">
        <v>108.512</v>
      </c>
      <c r="Y61" s="338">
        <f t="shared" si="8"/>
        <v>108.512</v>
      </c>
      <c r="Z61" s="18"/>
      <c r="AA61" s="346">
        <v>1</v>
      </c>
      <c r="AB61" s="347">
        <f t="shared" si="9"/>
        <v>108.512</v>
      </c>
      <c r="AC61" s="348">
        <v>1</v>
      </c>
      <c r="AD61" s="349">
        <f t="shared" si="10"/>
        <v>108.512</v>
      </c>
      <c r="AE61" s="350">
        <f t="shared" si="11"/>
        <v>0</v>
      </c>
    </row>
    <row r="62" spans="1:32" ht="39" x14ac:dyDescent="0.25">
      <c r="A62" s="21"/>
      <c r="B62" s="422" t="s">
        <v>37</v>
      </c>
      <c r="C62" s="140" t="s">
        <v>72</v>
      </c>
      <c r="D62" s="315" t="s">
        <v>25</v>
      </c>
      <c r="E62" s="101" t="s">
        <v>698</v>
      </c>
      <c r="F62" s="334"/>
      <c r="G62" s="334"/>
      <c r="H62" s="90"/>
      <c r="I62" s="334"/>
      <c r="J62" s="99"/>
      <c r="K62" s="91"/>
      <c r="L62" s="93"/>
      <c r="M62" s="100"/>
      <c r="N62" s="94"/>
      <c r="O62" s="337"/>
      <c r="P62" s="338"/>
      <c r="Q62" s="339"/>
      <c r="R62" s="294"/>
      <c r="S62" s="294"/>
      <c r="T62" s="339"/>
      <c r="U62" s="112"/>
      <c r="V62" s="382" t="s">
        <v>104</v>
      </c>
      <c r="W62" s="93">
        <v>1</v>
      </c>
      <c r="X62" s="294">
        <v>55.655999999999999</v>
      </c>
      <c r="Y62" s="338">
        <f t="shared" si="8"/>
        <v>55.655999999999999</v>
      </c>
      <c r="Z62" s="18"/>
      <c r="AA62" s="346">
        <v>1</v>
      </c>
      <c r="AB62" s="347">
        <f t="shared" si="9"/>
        <v>55.655999999999999</v>
      </c>
      <c r="AC62" s="348">
        <v>0</v>
      </c>
      <c r="AD62" s="349">
        <f t="shared" si="10"/>
        <v>0</v>
      </c>
      <c r="AE62" s="350">
        <f t="shared" si="11"/>
        <v>55.655999999999999</v>
      </c>
      <c r="AF62" s="672" t="s">
        <v>827</v>
      </c>
    </row>
    <row r="63" spans="1:32" ht="26.25" x14ac:dyDescent="0.25">
      <c r="A63" s="21"/>
      <c r="B63" s="422" t="s">
        <v>37</v>
      </c>
      <c r="C63" s="140" t="s">
        <v>72</v>
      </c>
      <c r="D63" s="315" t="s">
        <v>25</v>
      </c>
      <c r="E63" s="101" t="s">
        <v>718</v>
      </c>
      <c r="F63" s="334"/>
      <c r="G63" s="334"/>
      <c r="H63" s="90"/>
      <c r="I63" s="334"/>
      <c r="J63" s="99"/>
      <c r="K63" s="91"/>
      <c r="L63" s="93"/>
      <c r="M63" s="100"/>
      <c r="N63" s="94"/>
      <c r="O63" s="337"/>
      <c r="P63" s="338"/>
      <c r="Q63" s="339"/>
      <c r="R63" s="294"/>
      <c r="S63" s="294"/>
      <c r="T63" s="339"/>
      <c r="U63" s="112"/>
      <c r="V63" s="382" t="s">
        <v>79</v>
      </c>
      <c r="W63" s="93">
        <v>8</v>
      </c>
      <c r="X63" s="294">
        <v>10</v>
      </c>
      <c r="Y63" s="338">
        <f t="shared" si="8"/>
        <v>80</v>
      </c>
      <c r="Z63" s="18"/>
      <c r="AA63" s="346">
        <v>1</v>
      </c>
      <c r="AB63" s="347">
        <f t="shared" si="9"/>
        <v>80</v>
      </c>
      <c r="AC63" s="348">
        <v>1</v>
      </c>
      <c r="AD63" s="349">
        <f t="shared" si="10"/>
        <v>80</v>
      </c>
      <c r="AE63" s="350">
        <f t="shared" si="11"/>
        <v>0</v>
      </c>
    </row>
    <row r="64" spans="1:32" ht="39" x14ac:dyDescent="0.25">
      <c r="A64" s="21"/>
      <c r="B64" s="422" t="s">
        <v>37</v>
      </c>
      <c r="C64" s="140" t="s">
        <v>72</v>
      </c>
      <c r="D64" s="315" t="s">
        <v>25</v>
      </c>
      <c r="E64" s="101" t="s">
        <v>719</v>
      </c>
      <c r="F64" s="334"/>
      <c r="G64" s="334"/>
      <c r="H64" s="90"/>
      <c r="I64" s="334"/>
      <c r="J64" s="99"/>
      <c r="K64" s="91"/>
      <c r="L64" s="93"/>
      <c r="M64" s="100"/>
      <c r="N64" s="94"/>
      <c r="O64" s="337"/>
      <c r="P64" s="338"/>
      <c r="Q64" s="339"/>
      <c r="R64" s="294"/>
      <c r="S64" s="294"/>
      <c r="T64" s="339"/>
      <c r="U64" s="112"/>
      <c r="V64" s="382" t="s">
        <v>79</v>
      </c>
      <c r="W64" s="93">
        <v>8</v>
      </c>
      <c r="X64" s="294">
        <v>23.040000000000003</v>
      </c>
      <c r="Y64" s="338">
        <f t="shared" si="8"/>
        <v>184.32000000000002</v>
      </c>
      <c r="Z64" s="18"/>
      <c r="AA64" s="346">
        <v>1</v>
      </c>
      <c r="AB64" s="347">
        <f t="shared" si="9"/>
        <v>184.32000000000002</v>
      </c>
      <c r="AC64" s="348">
        <v>1</v>
      </c>
      <c r="AD64" s="349">
        <f t="shared" si="10"/>
        <v>184.32000000000002</v>
      </c>
      <c r="AE64" s="350">
        <f t="shared" si="11"/>
        <v>0</v>
      </c>
    </row>
    <row r="65" spans="1:33" ht="39" x14ac:dyDescent="0.25">
      <c r="A65" s="21"/>
      <c r="B65" s="422" t="s">
        <v>37</v>
      </c>
      <c r="C65" s="140" t="s">
        <v>72</v>
      </c>
      <c r="D65" s="315" t="s">
        <v>25</v>
      </c>
      <c r="E65" s="101" t="s">
        <v>720</v>
      </c>
      <c r="F65" s="334"/>
      <c r="G65" s="334"/>
      <c r="H65" s="90"/>
      <c r="I65" s="334"/>
      <c r="J65" s="99"/>
      <c r="K65" s="91"/>
      <c r="L65" s="93"/>
      <c r="M65" s="100"/>
      <c r="N65" s="94"/>
      <c r="O65" s="337"/>
      <c r="P65" s="338"/>
      <c r="Q65" s="339"/>
      <c r="R65" s="294"/>
      <c r="S65" s="294"/>
      <c r="T65" s="339"/>
      <c r="U65" s="112"/>
      <c r="V65" s="382" t="s">
        <v>104</v>
      </c>
      <c r="W65" s="93">
        <v>16</v>
      </c>
      <c r="X65" s="294">
        <v>8.7360000000000007</v>
      </c>
      <c r="Y65" s="338">
        <f t="shared" si="8"/>
        <v>139.77600000000001</v>
      </c>
      <c r="Z65" s="18"/>
      <c r="AA65" s="346">
        <v>1</v>
      </c>
      <c r="AB65" s="347">
        <f t="shared" si="9"/>
        <v>139.77600000000001</v>
      </c>
      <c r="AC65" s="348">
        <v>1</v>
      </c>
      <c r="AD65" s="349">
        <f t="shared" si="10"/>
        <v>139.77600000000001</v>
      </c>
      <c r="AE65" s="350">
        <f t="shared" si="11"/>
        <v>0</v>
      </c>
    </row>
    <row r="66" spans="1:33" ht="26.25" x14ac:dyDescent="0.25">
      <c r="A66" s="21"/>
      <c r="B66" s="422" t="s">
        <v>37</v>
      </c>
      <c r="C66" s="140" t="s">
        <v>72</v>
      </c>
      <c r="D66" s="315" t="s">
        <v>25</v>
      </c>
      <c r="E66" s="101" t="s">
        <v>697</v>
      </c>
      <c r="F66" s="334"/>
      <c r="G66" s="334"/>
      <c r="H66" s="90"/>
      <c r="I66" s="334"/>
      <c r="J66" s="99"/>
      <c r="K66" s="91"/>
      <c r="L66" s="93"/>
      <c r="M66" s="100"/>
      <c r="N66" s="94"/>
      <c r="O66" s="337"/>
      <c r="P66" s="338"/>
      <c r="Q66" s="339"/>
      <c r="R66" s="294"/>
      <c r="S66" s="294"/>
      <c r="T66" s="339"/>
      <c r="U66" s="112"/>
      <c r="V66" s="382" t="s">
        <v>79</v>
      </c>
      <c r="W66" s="93">
        <v>52</v>
      </c>
      <c r="X66" s="294">
        <v>8.6880000000000006</v>
      </c>
      <c r="Y66" s="338">
        <f t="shared" si="8"/>
        <v>451.77600000000001</v>
      </c>
      <c r="Z66" s="18"/>
      <c r="AA66" s="346">
        <v>1</v>
      </c>
      <c r="AB66" s="347">
        <f t="shared" si="9"/>
        <v>451.77600000000001</v>
      </c>
      <c r="AC66" s="348">
        <v>0</v>
      </c>
      <c r="AD66" s="349">
        <f t="shared" si="10"/>
        <v>0</v>
      </c>
      <c r="AE66" s="350">
        <f t="shared" si="11"/>
        <v>451.77600000000001</v>
      </c>
      <c r="AF66" s="668" t="s">
        <v>827</v>
      </c>
    </row>
    <row r="67" spans="1:33" ht="26.25" x14ac:dyDescent="0.25">
      <c r="A67" s="21"/>
      <c r="B67" s="422" t="s">
        <v>37</v>
      </c>
      <c r="C67" s="140" t="s">
        <v>72</v>
      </c>
      <c r="D67" s="315" t="s">
        <v>25</v>
      </c>
      <c r="E67" s="101" t="s">
        <v>699</v>
      </c>
      <c r="F67" s="334"/>
      <c r="G67" s="334"/>
      <c r="H67" s="90"/>
      <c r="I67" s="334"/>
      <c r="J67" s="99"/>
      <c r="K67" s="91"/>
      <c r="L67" s="93"/>
      <c r="M67" s="100"/>
      <c r="N67" s="94"/>
      <c r="O67" s="337"/>
      <c r="P67" s="338"/>
      <c r="Q67" s="339"/>
      <c r="R67" s="294"/>
      <c r="S67" s="294"/>
      <c r="T67" s="339"/>
      <c r="U67" s="112"/>
      <c r="V67" s="382" t="s">
        <v>79</v>
      </c>
      <c r="W67" s="93">
        <v>6</v>
      </c>
      <c r="X67" s="294">
        <v>17.832000000000001</v>
      </c>
      <c r="Y67" s="338">
        <f t="shared" si="8"/>
        <v>106.992</v>
      </c>
      <c r="Z67" s="18"/>
      <c r="AA67" s="346">
        <v>1</v>
      </c>
      <c r="AB67" s="347">
        <f t="shared" si="9"/>
        <v>106.992</v>
      </c>
      <c r="AC67" s="348">
        <v>1</v>
      </c>
      <c r="AD67" s="349">
        <f t="shared" si="10"/>
        <v>106.992</v>
      </c>
      <c r="AE67" s="350">
        <f t="shared" si="11"/>
        <v>0</v>
      </c>
      <c r="AF67" s="668"/>
      <c r="AG67" s="669">
        <v>53.5</v>
      </c>
    </row>
    <row r="68" spans="1:33" x14ac:dyDescent="0.25">
      <c r="A68" s="21"/>
      <c r="B68" s="422" t="s">
        <v>37</v>
      </c>
      <c r="C68" s="140" t="s">
        <v>24</v>
      </c>
      <c r="D68" s="315" t="s">
        <v>25</v>
      </c>
      <c r="E68" s="101" t="s">
        <v>38</v>
      </c>
      <c r="F68" s="334"/>
      <c r="G68" s="334"/>
      <c r="H68" s="90"/>
      <c r="I68" s="334"/>
      <c r="J68" s="99"/>
      <c r="K68" s="91"/>
      <c r="L68" s="93"/>
      <c r="M68" s="100"/>
      <c r="N68" s="94"/>
      <c r="O68" s="337"/>
      <c r="P68" s="338"/>
      <c r="Q68" s="339"/>
      <c r="R68" s="294"/>
      <c r="S68" s="294"/>
      <c r="T68" s="339"/>
      <c r="U68" s="112"/>
      <c r="V68" s="382" t="s">
        <v>311</v>
      </c>
      <c r="W68" s="93">
        <v>1</v>
      </c>
      <c r="X68" s="294">
        <v>1663.7</v>
      </c>
      <c r="Y68" s="338">
        <f t="shared" si="8"/>
        <v>1663.7</v>
      </c>
      <c r="Z68" s="18"/>
      <c r="AA68" s="346">
        <v>1</v>
      </c>
      <c r="AB68" s="347">
        <f t="shared" si="9"/>
        <v>1663.7</v>
      </c>
      <c r="AC68" s="348">
        <v>0</v>
      </c>
      <c r="AD68" s="349">
        <f t="shared" si="10"/>
        <v>0</v>
      </c>
      <c r="AE68" s="350">
        <f t="shared" si="11"/>
        <v>1663.7</v>
      </c>
      <c r="AF68" s="668" t="s">
        <v>838</v>
      </c>
      <c r="AG68" s="668"/>
    </row>
    <row r="69" spans="1:33" x14ac:dyDescent="0.25">
      <c r="A69" s="21"/>
      <c r="B69" s="422" t="s">
        <v>37</v>
      </c>
      <c r="C69" s="140" t="s">
        <v>24</v>
      </c>
      <c r="D69" s="315" t="s">
        <v>25</v>
      </c>
      <c r="E69" s="101" t="s">
        <v>43</v>
      </c>
      <c r="F69" s="334"/>
      <c r="G69" s="334"/>
      <c r="H69" s="90"/>
      <c r="I69" s="334"/>
      <c r="J69" s="99"/>
      <c r="K69" s="91"/>
      <c r="L69" s="93"/>
      <c r="M69" s="100"/>
      <c r="N69" s="94"/>
      <c r="O69" s="337"/>
      <c r="P69" s="338"/>
      <c r="Q69" s="339"/>
      <c r="R69" s="294"/>
      <c r="S69" s="294"/>
      <c r="T69" s="339"/>
      <c r="U69" s="112"/>
      <c r="V69" s="382" t="s">
        <v>311</v>
      </c>
      <c r="W69" s="93">
        <v>1</v>
      </c>
      <c r="X69" s="294">
        <v>1069.3399999999999</v>
      </c>
      <c r="Y69" s="338">
        <f t="shared" si="8"/>
        <v>1069.3399999999999</v>
      </c>
      <c r="Z69" s="18"/>
      <c r="AA69" s="346">
        <v>1</v>
      </c>
      <c r="AB69" s="347">
        <f t="shared" si="9"/>
        <v>1069.3399999999999</v>
      </c>
      <c r="AC69" s="348">
        <v>1</v>
      </c>
      <c r="AD69" s="349">
        <f t="shared" si="10"/>
        <v>1069.3399999999999</v>
      </c>
      <c r="AE69" s="350">
        <f t="shared" si="11"/>
        <v>0</v>
      </c>
      <c r="AF69" s="668"/>
      <c r="AG69" s="668"/>
    </row>
    <row r="70" spans="1:33" x14ac:dyDescent="0.25">
      <c r="A70" s="21"/>
      <c r="B70" s="422" t="s">
        <v>37</v>
      </c>
      <c r="C70" s="140" t="s">
        <v>24</v>
      </c>
      <c r="D70" s="315" t="s">
        <v>25</v>
      </c>
      <c r="E70" s="101" t="s">
        <v>745</v>
      </c>
      <c r="F70" s="334"/>
      <c r="G70" s="334"/>
      <c r="H70" s="90"/>
      <c r="I70" s="334"/>
      <c r="J70" s="99"/>
      <c r="K70" s="91"/>
      <c r="L70" s="93"/>
      <c r="M70" s="100"/>
      <c r="N70" s="94"/>
      <c r="O70" s="337"/>
      <c r="P70" s="338"/>
      <c r="Q70" s="339"/>
      <c r="R70" s="294"/>
      <c r="S70" s="294"/>
      <c r="T70" s="339"/>
      <c r="U70" s="112"/>
      <c r="V70" s="382" t="s">
        <v>311</v>
      </c>
      <c r="W70" s="93">
        <v>1</v>
      </c>
      <c r="X70" s="294">
        <v>110</v>
      </c>
      <c r="Y70" s="338">
        <f t="shared" si="8"/>
        <v>110</v>
      </c>
      <c r="Z70" s="18"/>
      <c r="AA70" s="346">
        <v>1</v>
      </c>
      <c r="AB70" s="347">
        <f t="shared" si="9"/>
        <v>110</v>
      </c>
      <c r="AC70" s="348">
        <v>0</v>
      </c>
      <c r="AD70" s="349">
        <f t="shared" si="10"/>
        <v>0</v>
      </c>
      <c r="AE70" s="350">
        <f t="shared" si="11"/>
        <v>110</v>
      </c>
      <c r="AF70" s="668" t="s">
        <v>838</v>
      </c>
      <c r="AG70" s="668"/>
    </row>
    <row r="71" spans="1:33" ht="26.25" x14ac:dyDescent="0.25">
      <c r="A71" s="21"/>
      <c r="B71" s="422" t="s">
        <v>37</v>
      </c>
      <c r="C71" s="140" t="s">
        <v>308</v>
      </c>
      <c r="D71" s="315" t="s">
        <v>25</v>
      </c>
      <c r="E71" s="101" t="s">
        <v>747</v>
      </c>
      <c r="F71" s="334"/>
      <c r="G71" s="334"/>
      <c r="H71" s="90"/>
      <c r="I71" s="334"/>
      <c r="J71" s="99"/>
      <c r="K71" s="91"/>
      <c r="L71" s="93"/>
      <c r="M71" s="100"/>
      <c r="N71" s="94"/>
      <c r="O71" s="337"/>
      <c r="P71" s="338"/>
      <c r="Q71" s="339"/>
      <c r="R71" s="294"/>
      <c r="S71" s="294"/>
      <c r="T71" s="339"/>
      <c r="U71" s="112"/>
      <c r="V71" s="382" t="s">
        <v>311</v>
      </c>
      <c r="W71" s="93">
        <v>1</v>
      </c>
      <c r="X71" s="294">
        <v>1000</v>
      </c>
      <c r="Y71" s="338">
        <f t="shared" si="8"/>
        <v>1000</v>
      </c>
      <c r="Z71" s="18"/>
      <c r="AA71" s="346">
        <v>0</v>
      </c>
      <c r="AB71" s="347">
        <f t="shared" si="9"/>
        <v>0</v>
      </c>
      <c r="AC71" s="348">
        <v>0</v>
      </c>
      <c r="AD71" s="349">
        <f t="shared" si="10"/>
        <v>0</v>
      </c>
      <c r="AE71" s="350">
        <f t="shared" si="11"/>
        <v>0</v>
      </c>
      <c r="AF71" s="668"/>
      <c r="AG71" s="668"/>
    </row>
    <row r="72" spans="1:33" ht="26.25" x14ac:dyDescent="0.25">
      <c r="A72" s="21"/>
      <c r="B72" s="422" t="s">
        <v>37</v>
      </c>
      <c r="C72" s="140" t="s">
        <v>164</v>
      </c>
      <c r="D72" s="315" t="s">
        <v>25</v>
      </c>
      <c r="E72" s="101" t="s">
        <v>700</v>
      </c>
      <c r="F72" s="334"/>
      <c r="G72" s="334"/>
      <c r="H72" s="90"/>
      <c r="I72" s="334"/>
      <c r="J72" s="99"/>
      <c r="K72" s="91"/>
      <c r="L72" s="93"/>
      <c r="M72" s="100"/>
      <c r="N72" s="94"/>
      <c r="O72" s="337"/>
      <c r="P72" s="338"/>
      <c r="Q72" s="339"/>
      <c r="R72" s="294"/>
      <c r="S72" s="294"/>
      <c r="T72" s="339"/>
      <c r="U72" s="112"/>
      <c r="V72" s="382" t="s">
        <v>703</v>
      </c>
      <c r="W72" s="93">
        <v>18</v>
      </c>
      <c r="X72" s="294">
        <v>143.43</v>
      </c>
      <c r="Y72" s="338">
        <f t="shared" si="8"/>
        <v>2581.7400000000002</v>
      </c>
      <c r="Z72" s="18"/>
      <c r="AA72" s="346">
        <v>1</v>
      </c>
      <c r="AB72" s="347">
        <f t="shared" si="9"/>
        <v>2581.7400000000002</v>
      </c>
      <c r="AC72" s="348">
        <v>1</v>
      </c>
      <c r="AD72" s="349">
        <f t="shared" si="10"/>
        <v>2581.7400000000002</v>
      </c>
      <c r="AE72" s="350">
        <f t="shared" si="11"/>
        <v>0</v>
      </c>
    </row>
    <row r="73" spans="1:33" ht="39" x14ac:dyDescent="0.25">
      <c r="A73" s="21"/>
      <c r="B73" s="422" t="s">
        <v>37</v>
      </c>
      <c r="C73" s="140" t="s">
        <v>164</v>
      </c>
      <c r="D73" s="315" t="s">
        <v>25</v>
      </c>
      <c r="E73" s="101" t="s">
        <v>187</v>
      </c>
      <c r="F73" s="334"/>
      <c r="G73" s="334"/>
      <c r="H73" s="90"/>
      <c r="I73" s="334"/>
      <c r="J73" s="99"/>
      <c r="K73" s="91"/>
      <c r="L73" s="93"/>
      <c r="M73" s="100"/>
      <c r="N73" s="94"/>
      <c r="O73" s="337"/>
      <c r="P73" s="338"/>
      <c r="Q73" s="339"/>
      <c r="R73" s="294"/>
      <c r="S73" s="294"/>
      <c r="T73" s="339"/>
      <c r="U73" s="112"/>
      <c r="V73" s="382" t="s">
        <v>682</v>
      </c>
      <c r="W73" s="93">
        <v>18</v>
      </c>
      <c r="X73" s="294">
        <v>6.41</v>
      </c>
      <c r="Y73" s="338">
        <f t="shared" si="8"/>
        <v>115.38</v>
      </c>
      <c r="Z73" s="18"/>
      <c r="AA73" s="346">
        <v>1</v>
      </c>
      <c r="AB73" s="347">
        <f t="shared" si="9"/>
        <v>115.38</v>
      </c>
      <c r="AC73" s="348">
        <v>1</v>
      </c>
      <c r="AD73" s="349">
        <f t="shared" si="10"/>
        <v>115.38</v>
      </c>
      <c r="AE73" s="350">
        <f t="shared" si="11"/>
        <v>0</v>
      </c>
    </row>
    <row r="74" spans="1:33" ht="15.75" x14ac:dyDescent="0.25">
      <c r="A74" s="21"/>
      <c r="B74" s="86"/>
      <c r="C74" s="89"/>
      <c r="D74" s="88"/>
      <c r="E74" s="101"/>
      <c r="F74" s="334"/>
      <c r="G74" s="334"/>
      <c r="H74" s="90"/>
      <c r="I74" s="334"/>
      <c r="J74" s="99"/>
      <c r="K74" s="91"/>
      <c r="L74" s="93"/>
      <c r="M74" s="100"/>
      <c r="N74" s="94"/>
      <c r="O74" s="337"/>
      <c r="P74" s="338"/>
      <c r="Q74" s="339"/>
      <c r="R74" s="294"/>
      <c r="S74" s="294"/>
      <c r="T74" s="339"/>
      <c r="U74" s="112"/>
      <c r="V74" s="91"/>
      <c r="W74" s="93"/>
      <c r="X74" s="294"/>
      <c r="Y74" s="338"/>
      <c r="Z74" s="18"/>
      <c r="AA74" s="346"/>
      <c r="AB74" s="347"/>
      <c r="AC74" s="348"/>
      <c r="AD74" s="349"/>
      <c r="AE74" s="350"/>
    </row>
    <row r="75" spans="1:33" ht="15.75" thickBot="1" x14ac:dyDescent="0.3">
      <c r="A75" s="21"/>
      <c r="B75" s="381"/>
      <c r="C75" s="23"/>
      <c r="D75" s="24"/>
      <c r="E75" s="25"/>
      <c r="F75" s="21"/>
      <c r="G75" s="21"/>
      <c r="H75" s="26"/>
      <c r="I75" s="21"/>
      <c r="J75" s="27"/>
      <c r="K75" s="21"/>
      <c r="L75" s="28"/>
      <c r="M75" s="27"/>
      <c r="N75" s="17"/>
      <c r="O75" s="18"/>
      <c r="P75" s="16"/>
      <c r="Q75" s="18"/>
      <c r="R75" s="18"/>
      <c r="S75" s="18"/>
      <c r="T75" s="18"/>
    </row>
    <row r="76" spans="1:33" ht="15.75" thickBot="1" x14ac:dyDescent="0.3">
      <c r="A76" s="21"/>
      <c r="B76" s="63"/>
      <c r="C76" s="23"/>
      <c r="D76" s="24"/>
      <c r="E76" s="25"/>
      <c r="F76" s="21"/>
      <c r="G76" s="21"/>
      <c r="H76" s="26"/>
      <c r="I76" s="21"/>
      <c r="J76" s="27"/>
      <c r="K76" s="21"/>
      <c r="L76" s="28"/>
      <c r="M76" s="27"/>
      <c r="N76" s="17"/>
      <c r="O76" s="18"/>
      <c r="P76" s="16"/>
      <c r="Q76" s="18"/>
      <c r="R76" s="18"/>
      <c r="S76" s="68" t="s">
        <v>5</v>
      </c>
      <c r="T76" s="69">
        <f>SUM(T11:T74)</f>
        <v>12170.914517000001</v>
      </c>
      <c r="U76" s="65"/>
      <c r="V76" s="21"/>
      <c r="W76" s="28"/>
      <c r="X76" s="68" t="s">
        <v>5</v>
      </c>
      <c r="Y76" s="69">
        <f>SUM(Y11:Y74)</f>
        <v>33342.402396780002</v>
      </c>
      <c r="Z76" s="18"/>
      <c r="AA76" s="76"/>
      <c r="AB76" s="116">
        <f>SUM(AB11:AB74)</f>
        <v>27917.906399780004</v>
      </c>
      <c r="AC76" s="76"/>
      <c r="AD76" s="117">
        <f>SUM(AD11:AD74)</f>
        <v>14881.975435</v>
      </c>
      <c r="AE76" s="129">
        <f>SUM(AE11:AE74)</f>
        <v>13035.930964780002</v>
      </c>
    </row>
    <row r="78" spans="1:33" x14ac:dyDescent="0.25">
      <c r="C78" t="s">
        <v>372</v>
      </c>
      <c r="T78" s="314">
        <f>SUMIF($C$10:$C$74,$C78,T$10:T$74)</f>
        <v>399.99552</v>
      </c>
      <c r="U78" s="65"/>
      <c r="Y78" s="314">
        <f>SUMIF($C$10:$C$74,$C78,Y$10:Y$74)</f>
        <v>399.99552</v>
      </c>
      <c r="AA78" s="317">
        <f>AB78/Y78</f>
        <v>1</v>
      </c>
      <c r="AB78" s="314">
        <f>SUMIF($C$10:$C$74,$C78,AB$10:AB$74)</f>
        <v>399.99552</v>
      </c>
      <c r="AC78" s="317">
        <f>AD78/Y78</f>
        <v>1</v>
      </c>
      <c r="AD78" s="314">
        <f>SUMIF($C$10:$C$74,$C78,AD$10:AD$74)</f>
        <v>399.99552</v>
      </c>
      <c r="AE78" s="314">
        <f>SUMIF($C$10:$C$74,$C78,AE$10:AE$74)</f>
        <v>0</v>
      </c>
    </row>
    <row r="79" spans="1:33" x14ac:dyDescent="0.25">
      <c r="C79" t="s">
        <v>308</v>
      </c>
      <c r="D79" s="162"/>
      <c r="T79" s="314">
        <f t="shared" ref="T79:T86" si="12">SUMIF($C$10:$C$74,$C79,T$10:T$74)</f>
        <v>222.29999999999998</v>
      </c>
      <c r="U79" s="65"/>
      <c r="Y79" s="314">
        <f t="shared" ref="Y79:Y86" si="13">SUMIF($C$10:$C$74,$C79,Y$10:Y$74)</f>
        <v>1222.3</v>
      </c>
      <c r="AA79" s="317">
        <f t="shared" ref="AA79:AA86" si="14">AB79/Y79</f>
        <v>0.18187024462079684</v>
      </c>
      <c r="AB79" s="314">
        <f t="shared" ref="AB79:AB86" si="15">SUMIF($C$10:$C$74,$C79,AB$10:AB$74)</f>
        <v>222.29999999999998</v>
      </c>
      <c r="AC79" s="317">
        <f t="shared" ref="AC79:AC86" si="16">AD79/Y79</f>
        <v>0.18187024462079684</v>
      </c>
      <c r="AD79" s="314">
        <f t="shared" ref="AD79:AE86" si="17">SUMIF($C$10:$C$74,$C79,AD$10:AD$74)</f>
        <v>222.29999999999998</v>
      </c>
      <c r="AE79" s="314">
        <f t="shared" si="17"/>
        <v>0</v>
      </c>
    </row>
    <row r="80" spans="1:33" x14ac:dyDescent="0.25">
      <c r="C80" t="s">
        <v>285</v>
      </c>
      <c r="D80" s="162"/>
      <c r="T80" s="314">
        <f t="shared" si="12"/>
        <v>490.28563200000002</v>
      </c>
      <c r="U80" s="65"/>
      <c r="Y80" s="314">
        <f t="shared" si="13"/>
        <v>490.28563200000002</v>
      </c>
      <c r="AA80" s="317">
        <f t="shared" si="14"/>
        <v>0</v>
      </c>
      <c r="AB80" s="314">
        <f t="shared" si="15"/>
        <v>0</v>
      </c>
      <c r="AC80" s="317">
        <f t="shared" si="16"/>
        <v>0</v>
      </c>
      <c r="AD80" s="314">
        <f t="shared" si="17"/>
        <v>0</v>
      </c>
      <c r="AE80" s="314">
        <f t="shared" si="17"/>
        <v>0</v>
      </c>
    </row>
    <row r="81" spans="3:31" x14ac:dyDescent="0.25">
      <c r="C81" t="s">
        <v>189</v>
      </c>
      <c r="D81" s="162"/>
      <c r="T81" s="314">
        <f t="shared" si="12"/>
        <v>639.10199999999998</v>
      </c>
      <c r="U81" s="65"/>
      <c r="Y81" s="314">
        <f t="shared" si="13"/>
        <v>639.10199999999998</v>
      </c>
      <c r="AA81" s="317">
        <f t="shared" si="14"/>
        <v>1</v>
      </c>
      <c r="AB81" s="314">
        <f t="shared" si="15"/>
        <v>639.10199999999998</v>
      </c>
      <c r="AC81" s="317">
        <f t="shared" si="16"/>
        <v>0.90865777293765304</v>
      </c>
      <c r="AD81" s="314">
        <f t="shared" si="17"/>
        <v>580.72499999999991</v>
      </c>
      <c r="AE81" s="314">
        <f t="shared" si="17"/>
        <v>58.376999999999995</v>
      </c>
    </row>
    <row r="82" spans="3:31" x14ac:dyDescent="0.25">
      <c r="C82" t="s">
        <v>72</v>
      </c>
      <c r="D82" s="162"/>
      <c r="T82" s="314">
        <f t="shared" si="12"/>
        <v>1222.4000000000001</v>
      </c>
      <c r="U82" s="65"/>
      <c r="Y82" s="314">
        <f t="shared" si="13"/>
        <v>11284.084000000003</v>
      </c>
      <c r="AA82" s="317">
        <f t="shared" si="14"/>
        <v>1</v>
      </c>
      <c r="AB82" s="314">
        <f t="shared" si="15"/>
        <v>11284.084000000003</v>
      </c>
      <c r="AC82" s="317">
        <f t="shared" si="16"/>
        <v>0.48633739344726601</v>
      </c>
      <c r="AD82" s="314">
        <f t="shared" si="17"/>
        <v>5487.8720000000003</v>
      </c>
      <c r="AE82" s="314">
        <f t="shared" si="17"/>
        <v>5796.2120000000004</v>
      </c>
    </row>
    <row r="83" spans="3:31" x14ac:dyDescent="0.25">
      <c r="C83" t="s">
        <v>164</v>
      </c>
      <c r="D83" s="162"/>
      <c r="T83" s="314">
        <f t="shared" si="12"/>
        <v>1262.7305999999999</v>
      </c>
      <c r="U83" s="65"/>
      <c r="Y83" s="314">
        <f t="shared" si="13"/>
        <v>3224.6209150000004</v>
      </c>
      <c r="AA83" s="317">
        <f t="shared" si="14"/>
        <v>1</v>
      </c>
      <c r="AB83" s="314">
        <f t="shared" si="15"/>
        <v>3224.6209150000004</v>
      </c>
      <c r="AC83" s="317">
        <f t="shared" si="16"/>
        <v>1</v>
      </c>
      <c r="AD83" s="314">
        <f t="shared" si="17"/>
        <v>3224.6209150000004</v>
      </c>
      <c r="AE83" s="314">
        <f t="shared" si="17"/>
        <v>0</v>
      </c>
    </row>
    <row r="84" spans="3:31" x14ac:dyDescent="0.25">
      <c r="C84" t="s">
        <v>24</v>
      </c>
      <c r="D84" s="162"/>
      <c r="T84" s="314">
        <f t="shared" si="12"/>
        <v>3999.8904000000002</v>
      </c>
      <c r="U84" s="65"/>
      <c r="Y84" s="314">
        <f t="shared" si="13"/>
        <v>12147.803964780001</v>
      </c>
      <c r="AA84" s="317">
        <f t="shared" si="14"/>
        <v>1</v>
      </c>
      <c r="AB84" s="314">
        <f t="shared" si="15"/>
        <v>12147.803964780001</v>
      </c>
      <c r="AC84" s="317">
        <f t="shared" si="16"/>
        <v>0.40883619906933061</v>
      </c>
      <c r="AD84" s="314">
        <f t="shared" si="17"/>
        <v>4966.4620000000004</v>
      </c>
      <c r="AE84" s="314">
        <f t="shared" si="17"/>
        <v>7181.3419647800001</v>
      </c>
    </row>
    <row r="85" spans="3:31" x14ac:dyDescent="0.25">
      <c r="C85" t="s">
        <v>312</v>
      </c>
      <c r="D85" s="162"/>
      <c r="T85" s="314">
        <f t="shared" si="12"/>
        <v>1109.41975</v>
      </c>
      <c r="U85" s="65"/>
      <c r="Y85" s="314">
        <f t="shared" si="13"/>
        <v>1109.41975</v>
      </c>
      <c r="AA85" s="317">
        <f t="shared" si="14"/>
        <v>0</v>
      </c>
      <c r="AB85" s="314">
        <f t="shared" si="15"/>
        <v>0</v>
      </c>
      <c r="AC85" s="317">
        <f t="shared" si="16"/>
        <v>0</v>
      </c>
      <c r="AD85" s="314">
        <f t="shared" si="17"/>
        <v>0</v>
      </c>
      <c r="AE85" s="314">
        <f t="shared" si="17"/>
        <v>0</v>
      </c>
    </row>
    <row r="86" spans="3:31" x14ac:dyDescent="0.25">
      <c r="C86" t="s">
        <v>341</v>
      </c>
      <c r="D86" s="162"/>
      <c r="T86" s="314">
        <f t="shared" si="12"/>
        <v>2824.7906149999999</v>
      </c>
      <c r="U86" s="65"/>
      <c r="Y86" s="314">
        <f t="shared" si="13"/>
        <v>2824.7906149999999</v>
      </c>
      <c r="AA86" s="317">
        <f t="shared" si="14"/>
        <v>0</v>
      </c>
      <c r="AB86" s="314">
        <f t="shared" si="15"/>
        <v>0</v>
      </c>
      <c r="AC86" s="317">
        <f t="shared" si="16"/>
        <v>0</v>
      </c>
      <c r="AD86" s="314">
        <f t="shared" si="17"/>
        <v>0</v>
      </c>
      <c r="AE86" s="314">
        <f t="shared" si="17"/>
        <v>0</v>
      </c>
    </row>
    <row r="87" spans="3:31" x14ac:dyDescent="0.25">
      <c r="D87" s="162"/>
    </row>
  </sheetData>
  <autoFilter ref="B8:AE73" xr:uid="{00000000-0009-0000-0000-000012000000}"/>
  <mergeCells count="4">
    <mergeCell ref="V7:Y7"/>
    <mergeCell ref="AA7:AB7"/>
    <mergeCell ref="AC7:AD7"/>
    <mergeCell ref="K7:T7"/>
  </mergeCells>
  <dataValidations xWindow="1024" yWindow="660"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X11:X12 X14 X16:X17 X19:X25 X27 X29 X37:X40 X31:X34 X42:X74 S42:S74" xr:uid="{00000000-0002-0000-1200-000000000000}">
      <formula1>P11</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AG76"/>
  <sheetViews>
    <sheetView topLeftCell="B1" zoomScale="70" zoomScaleNormal="70" workbookViewId="0">
      <pane xSplit="9" ySplit="8" topLeftCell="V9" activePane="bottomRight" state="frozen"/>
      <selection activeCell="S45" sqref="S45"/>
      <selection pane="topRight" activeCell="S45" sqref="S45"/>
      <selection pane="bottomLeft" activeCell="S45" sqref="S45"/>
      <selection pane="bottomRight" activeCell="D12" sqref="D12"/>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3" customWidth="1"/>
    <col min="33" max="33" width="19"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515</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5" t="s">
        <v>809</v>
      </c>
      <c r="AG7" s="665" t="s">
        <v>810</v>
      </c>
    </row>
    <row r="8" spans="1:33" s="279" customFormat="1" ht="75.75" thickBot="1" x14ac:dyDescent="0.3">
      <c r="A8" s="271" t="s">
        <v>377</v>
      </c>
      <c r="B8" s="272" t="s">
        <v>200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6" t="s">
        <v>200</v>
      </c>
      <c r="C10" s="331" t="s">
        <v>372</v>
      </c>
      <c r="D10" s="332" t="s">
        <v>378</v>
      </c>
      <c r="E10" s="333"/>
      <c r="F10" s="334"/>
      <c r="G10" s="334"/>
      <c r="H10" s="335"/>
      <c r="I10" s="334"/>
      <c r="J10" s="336"/>
      <c r="K10" s="336"/>
      <c r="L10" s="336"/>
      <c r="M10" s="336"/>
      <c r="N10" s="336"/>
      <c r="O10" s="337"/>
      <c r="P10" s="357"/>
      <c r="Q10" s="358"/>
      <c r="R10" s="358"/>
      <c r="S10" s="358"/>
      <c r="T10" s="358"/>
      <c r="V10" s="112"/>
      <c r="W10" s="112"/>
      <c r="X10" s="112"/>
      <c r="Y10" s="112"/>
      <c r="AA10" s="380"/>
      <c r="AB10" s="380"/>
      <c r="AC10" s="380"/>
      <c r="AD10" s="380"/>
      <c r="AE10" s="112"/>
    </row>
    <row r="11" spans="1:33" ht="90" x14ac:dyDescent="0.25">
      <c r="A11" s="29"/>
      <c r="B11" s="356" t="s">
        <v>200</v>
      </c>
      <c r="C11" s="331" t="s">
        <v>372</v>
      </c>
      <c r="D11" s="332" t="s">
        <v>25</v>
      </c>
      <c r="E11" s="402" t="s">
        <v>375</v>
      </c>
      <c r="F11" s="334"/>
      <c r="G11" s="334"/>
      <c r="H11" s="335">
        <v>9.1</v>
      </c>
      <c r="I11" s="334"/>
      <c r="J11" s="336" t="s">
        <v>376</v>
      </c>
      <c r="K11" s="334" t="s">
        <v>139</v>
      </c>
      <c r="L11" s="295">
        <v>1</v>
      </c>
      <c r="M11" s="359"/>
      <c r="N11" s="125"/>
      <c r="O11" s="337"/>
      <c r="P11" s="338" t="e">
        <v>#VALUE!</v>
      </c>
      <c r="Q11" s="339" t="e">
        <v>#VALUE!</v>
      </c>
      <c r="R11" s="294">
        <v>0</v>
      </c>
      <c r="S11" s="294">
        <v>0</v>
      </c>
      <c r="T11" s="339">
        <f>S11*L11</f>
        <v>0</v>
      </c>
      <c r="V11" s="334" t="s">
        <v>139</v>
      </c>
      <c r="W11" s="295">
        <v>1</v>
      </c>
      <c r="X11" s="294">
        <v>0</v>
      </c>
      <c r="Y11" s="338">
        <f>X11*W11</f>
        <v>0</v>
      </c>
      <c r="Z11" s="18"/>
      <c r="AA11" s="346">
        <v>0</v>
      </c>
      <c r="AB11" s="347">
        <f>Y11*AA11</f>
        <v>0</v>
      </c>
      <c r="AC11" s="348">
        <v>0</v>
      </c>
      <c r="AD11" s="349">
        <f>Y11*AC11</f>
        <v>0</v>
      </c>
      <c r="AE11" s="350">
        <f>AB11-AD11</f>
        <v>0</v>
      </c>
    </row>
    <row r="12" spans="1:33" ht="45" x14ac:dyDescent="0.25">
      <c r="A12" s="29"/>
      <c r="B12" s="356" t="s">
        <v>200</v>
      </c>
      <c r="C12" s="331" t="s">
        <v>372</v>
      </c>
      <c r="D12" s="332" t="s">
        <v>25</v>
      </c>
      <c r="E12" s="402" t="s">
        <v>697</v>
      </c>
      <c r="F12" s="334"/>
      <c r="G12" s="334"/>
      <c r="H12" s="335">
        <v>9.1999999999999993</v>
      </c>
      <c r="I12" s="334"/>
      <c r="J12" s="336" t="s">
        <v>374</v>
      </c>
      <c r="K12" s="334" t="s">
        <v>79</v>
      </c>
      <c r="L12" s="295">
        <v>46.04</v>
      </c>
      <c r="M12" s="359">
        <v>10.86</v>
      </c>
      <c r="N12" s="359">
        <v>499.99439999999998</v>
      </c>
      <c r="O12" s="337"/>
      <c r="P12" s="338" t="e">
        <v>#VALUE!</v>
      </c>
      <c r="Q12" s="339" t="e">
        <v>#VALUE!</v>
      </c>
      <c r="R12" s="294">
        <v>0</v>
      </c>
      <c r="S12" s="294">
        <v>8.6880000000000006</v>
      </c>
      <c r="T12" s="339">
        <f t="shared" ref="T12:T62" si="0">S12*L12</f>
        <v>399.99552</v>
      </c>
      <c r="V12" s="334" t="s">
        <v>79</v>
      </c>
      <c r="W12" s="295">
        <v>46.04</v>
      </c>
      <c r="X12" s="294">
        <v>8.6880000000000006</v>
      </c>
      <c r="Y12" s="338">
        <f t="shared" ref="Y12:Y32" si="1">X12*W12</f>
        <v>399.99552</v>
      </c>
      <c r="Z12" s="18"/>
      <c r="AA12" s="346">
        <v>0</v>
      </c>
      <c r="AB12" s="347">
        <f t="shared" ref="AB12:AB45" si="2">Y12*AA12</f>
        <v>0</v>
      </c>
      <c r="AC12" s="348">
        <v>0</v>
      </c>
      <c r="AD12" s="349">
        <f t="shared" ref="AD12:AD45" si="3">Y12*AC12</f>
        <v>0</v>
      </c>
      <c r="AE12" s="350">
        <f t="shared" ref="AE12:AE45" si="4">AB12-AD12</f>
        <v>0</v>
      </c>
    </row>
    <row r="13" spans="1:33" x14ac:dyDescent="0.25">
      <c r="A13" s="15"/>
      <c r="B13" s="356" t="s">
        <v>200</v>
      </c>
      <c r="C13" s="331" t="s">
        <v>308</v>
      </c>
      <c r="D13" s="332" t="s">
        <v>378</v>
      </c>
      <c r="E13" s="402"/>
      <c r="F13" s="360"/>
      <c r="G13" s="360"/>
      <c r="H13" s="335"/>
      <c r="I13" s="360"/>
      <c r="J13" s="336"/>
      <c r="K13" s="334"/>
      <c r="L13" s="295"/>
      <c r="M13" s="336"/>
      <c r="N13" s="125"/>
      <c r="O13" s="337"/>
      <c r="P13" s="357"/>
      <c r="Q13" s="358"/>
      <c r="R13" s="358"/>
      <c r="S13" s="358"/>
      <c r="T13" s="339">
        <f t="shared" si="0"/>
        <v>0</v>
      </c>
      <c r="V13" s="334"/>
      <c r="W13" s="295"/>
      <c r="X13" s="358"/>
      <c r="Y13" s="338">
        <f t="shared" si="1"/>
        <v>0</v>
      </c>
      <c r="Z13" s="18"/>
      <c r="AA13" s="346">
        <v>0</v>
      </c>
      <c r="AB13" s="347">
        <f t="shared" si="2"/>
        <v>0</v>
      </c>
      <c r="AC13" s="348">
        <v>0</v>
      </c>
      <c r="AD13" s="349">
        <f t="shared" si="3"/>
        <v>0</v>
      </c>
      <c r="AE13" s="350">
        <f t="shared" si="4"/>
        <v>0</v>
      </c>
    </row>
    <row r="14" spans="1:33" ht="30" x14ac:dyDescent="0.25">
      <c r="A14" s="15"/>
      <c r="B14" s="356" t="s">
        <v>200</v>
      </c>
      <c r="C14" s="331" t="s">
        <v>308</v>
      </c>
      <c r="D14" s="332" t="s">
        <v>25</v>
      </c>
      <c r="E14" s="402" t="s">
        <v>309</v>
      </c>
      <c r="F14" s="360"/>
      <c r="G14" s="360"/>
      <c r="H14" s="335">
        <v>1.3</v>
      </c>
      <c r="I14" s="360"/>
      <c r="J14" s="336" t="s">
        <v>310</v>
      </c>
      <c r="K14" s="334" t="s">
        <v>311</v>
      </c>
      <c r="L14" s="295">
        <v>1</v>
      </c>
      <c r="M14" s="359">
        <v>234</v>
      </c>
      <c r="N14" s="125">
        <v>234</v>
      </c>
      <c r="O14" s="337"/>
      <c r="P14" s="338" t="e">
        <v>#VALUE!</v>
      </c>
      <c r="Q14" s="339" t="e">
        <v>#VALUE!</v>
      </c>
      <c r="R14" s="294">
        <v>0</v>
      </c>
      <c r="S14" s="294">
        <v>222.29999999999998</v>
      </c>
      <c r="T14" s="339">
        <f t="shared" si="0"/>
        <v>222.29999999999998</v>
      </c>
      <c r="V14" s="334" t="s">
        <v>311</v>
      </c>
      <c r="W14" s="295">
        <v>1</v>
      </c>
      <c r="X14" s="294">
        <v>222.29999999999998</v>
      </c>
      <c r="Y14" s="338">
        <f t="shared" si="1"/>
        <v>222.29999999999998</v>
      </c>
      <c r="Z14" s="18"/>
      <c r="AA14" s="346">
        <v>1</v>
      </c>
      <c r="AB14" s="347">
        <f t="shared" si="2"/>
        <v>222.29999999999998</v>
      </c>
      <c r="AC14" s="348">
        <v>1</v>
      </c>
      <c r="AD14" s="349">
        <f t="shared" si="3"/>
        <v>222.29999999999998</v>
      </c>
      <c r="AE14" s="350">
        <f t="shared" si="4"/>
        <v>0</v>
      </c>
    </row>
    <row r="15" spans="1:33" x14ac:dyDescent="0.25">
      <c r="A15" s="15"/>
      <c r="B15" s="356" t="s">
        <v>200</v>
      </c>
      <c r="C15" s="331" t="s">
        <v>285</v>
      </c>
      <c r="D15" s="332" t="s">
        <v>378</v>
      </c>
      <c r="E15" s="402"/>
      <c r="F15" s="360"/>
      <c r="G15" s="360"/>
      <c r="H15" s="335"/>
      <c r="I15" s="360"/>
      <c r="J15" s="336"/>
      <c r="K15" s="334"/>
      <c r="L15" s="295"/>
      <c r="M15" s="336"/>
      <c r="N15" s="125"/>
      <c r="O15" s="337"/>
      <c r="P15" s="357"/>
      <c r="Q15" s="358"/>
      <c r="R15" s="358"/>
      <c r="S15" s="358"/>
      <c r="T15" s="339">
        <f t="shared" si="0"/>
        <v>0</v>
      </c>
      <c r="V15" s="334"/>
      <c r="W15" s="295"/>
      <c r="X15" s="358"/>
      <c r="Y15" s="338">
        <f t="shared" si="1"/>
        <v>0</v>
      </c>
      <c r="Z15" s="18"/>
      <c r="AA15" s="346">
        <v>0</v>
      </c>
      <c r="AB15" s="347">
        <f t="shared" si="2"/>
        <v>0</v>
      </c>
      <c r="AC15" s="348">
        <v>0</v>
      </c>
      <c r="AD15" s="349">
        <f t="shared" si="3"/>
        <v>0</v>
      </c>
      <c r="AE15" s="350">
        <f t="shared" si="4"/>
        <v>0</v>
      </c>
    </row>
    <row r="16" spans="1:33" x14ac:dyDescent="0.25">
      <c r="A16" s="15"/>
      <c r="B16" s="356" t="s">
        <v>200</v>
      </c>
      <c r="C16" s="331"/>
      <c r="D16" s="332"/>
      <c r="E16" s="402"/>
      <c r="F16" s="360"/>
      <c r="G16" s="360"/>
      <c r="H16" s="335"/>
      <c r="I16" s="360"/>
      <c r="J16" s="336"/>
      <c r="K16" s="334"/>
      <c r="L16" s="295"/>
      <c r="M16" s="359"/>
      <c r="N16" s="125"/>
      <c r="O16" s="337"/>
      <c r="P16" s="357"/>
      <c r="Q16" s="358"/>
      <c r="R16" s="358"/>
      <c r="S16" s="358"/>
      <c r="T16" s="339">
        <f t="shared" si="0"/>
        <v>0</v>
      </c>
      <c r="V16" s="334"/>
      <c r="W16" s="295"/>
      <c r="X16" s="358"/>
      <c r="Y16" s="338">
        <f t="shared" si="1"/>
        <v>0</v>
      </c>
      <c r="Z16" s="18"/>
      <c r="AA16" s="346">
        <v>0</v>
      </c>
      <c r="AB16" s="347">
        <f t="shared" si="2"/>
        <v>0</v>
      </c>
      <c r="AC16" s="348">
        <v>0</v>
      </c>
      <c r="AD16" s="349">
        <f t="shared" si="3"/>
        <v>0</v>
      </c>
      <c r="AE16" s="350">
        <f t="shared" si="4"/>
        <v>0</v>
      </c>
    </row>
    <row r="17" spans="1:33" ht="60" x14ac:dyDescent="0.25">
      <c r="A17" s="15"/>
      <c r="B17" s="356" t="s">
        <v>200</v>
      </c>
      <c r="C17" s="361" t="s">
        <v>189</v>
      </c>
      <c r="D17" s="332" t="s">
        <v>378</v>
      </c>
      <c r="E17" s="402" t="s">
        <v>777</v>
      </c>
      <c r="F17" s="360"/>
      <c r="G17" s="360"/>
      <c r="H17" s="335"/>
      <c r="I17" s="360"/>
      <c r="J17" s="336"/>
      <c r="K17" s="334"/>
      <c r="L17" s="295"/>
      <c r="M17" s="336"/>
      <c r="N17" s="295"/>
      <c r="O17" s="337"/>
      <c r="P17" s="336"/>
      <c r="Q17" s="293"/>
      <c r="R17" s="293"/>
      <c r="S17" s="293"/>
      <c r="T17" s="339">
        <f t="shared" si="0"/>
        <v>0</v>
      </c>
      <c r="V17" s="334"/>
      <c r="W17" s="295"/>
      <c r="X17" s="293"/>
      <c r="Y17" s="338">
        <f t="shared" si="1"/>
        <v>0</v>
      </c>
      <c r="Z17" s="18"/>
      <c r="AA17" s="346">
        <v>0</v>
      </c>
      <c r="AB17" s="347">
        <f t="shared" si="2"/>
        <v>0</v>
      </c>
      <c r="AC17" s="348">
        <v>0</v>
      </c>
      <c r="AD17" s="349">
        <f t="shared" si="3"/>
        <v>0</v>
      </c>
      <c r="AE17" s="350">
        <f t="shared" si="4"/>
        <v>0</v>
      </c>
      <c r="AG17" s="668">
        <f>AG18+AG19</f>
        <v>616.64</v>
      </c>
    </row>
    <row r="18" spans="1:33" ht="30" x14ac:dyDescent="0.25">
      <c r="A18" s="15"/>
      <c r="B18" s="356" t="s">
        <v>200</v>
      </c>
      <c r="C18" s="361" t="s">
        <v>189</v>
      </c>
      <c r="D18" s="332" t="s">
        <v>25</v>
      </c>
      <c r="E18" s="402" t="s">
        <v>710</v>
      </c>
      <c r="F18" s="360"/>
      <c r="G18" s="360"/>
      <c r="H18" s="335">
        <v>6.91</v>
      </c>
      <c r="I18" s="360"/>
      <c r="J18" s="336" t="s">
        <v>338</v>
      </c>
      <c r="K18" s="334" t="s">
        <v>79</v>
      </c>
      <c r="L18" s="295">
        <v>2</v>
      </c>
      <c r="M18" s="359">
        <v>20.13</v>
      </c>
      <c r="N18" s="295">
        <v>40.26</v>
      </c>
      <c r="O18" s="337"/>
      <c r="P18" s="338" t="e">
        <v>#VALUE!</v>
      </c>
      <c r="Q18" s="339" t="e">
        <v>#VALUE!</v>
      </c>
      <c r="R18" s="294">
        <v>0</v>
      </c>
      <c r="S18" s="294">
        <v>14.594249999999999</v>
      </c>
      <c r="T18" s="339">
        <f t="shared" si="0"/>
        <v>29.188499999999998</v>
      </c>
      <c r="V18" s="334" t="s">
        <v>79</v>
      </c>
      <c r="W18" s="295">
        <v>29</v>
      </c>
      <c r="X18" s="294">
        <v>14.594249999999999</v>
      </c>
      <c r="Y18" s="338">
        <f t="shared" si="1"/>
        <v>423.23324999999994</v>
      </c>
      <c r="Z18" s="18"/>
      <c r="AA18" s="346">
        <v>1</v>
      </c>
      <c r="AB18" s="347">
        <f t="shared" si="2"/>
        <v>423.23324999999994</v>
      </c>
      <c r="AC18" s="348">
        <v>1</v>
      </c>
      <c r="AD18" s="349">
        <f t="shared" si="3"/>
        <v>423.23324999999994</v>
      </c>
      <c r="AE18" s="350">
        <f t="shared" si="4"/>
        <v>0</v>
      </c>
      <c r="AG18" s="668">
        <v>394.03</v>
      </c>
    </row>
    <row r="19" spans="1:33" ht="75" x14ac:dyDescent="0.25">
      <c r="A19" s="15"/>
      <c r="B19" s="356" t="s">
        <v>200</v>
      </c>
      <c r="C19" s="361" t="s">
        <v>189</v>
      </c>
      <c r="D19" s="332" t="s">
        <v>25</v>
      </c>
      <c r="E19" s="402" t="s">
        <v>778</v>
      </c>
      <c r="F19" s="360"/>
      <c r="G19" s="360"/>
      <c r="H19" s="335">
        <v>6.1170000000000098</v>
      </c>
      <c r="I19" s="360"/>
      <c r="J19" s="336" t="s">
        <v>202</v>
      </c>
      <c r="K19" s="334" t="s">
        <v>104</v>
      </c>
      <c r="L19" s="295">
        <v>4</v>
      </c>
      <c r="M19" s="359">
        <v>38.380000000000003</v>
      </c>
      <c r="N19" s="295">
        <v>153.52000000000001</v>
      </c>
      <c r="O19" s="337"/>
      <c r="P19" s="338" t="e">
        <v>#VALUE!</v>
      </c>
      <c r="Q19" s="339" t="e">
        <v>#VALUE!</v>
      </c>
      <c r="R19" s="294">
        <v>0</v>
      </c>
      <c r="S19" s="294">
        <v>27.825500000000002</v>
      </c>
      <c r="T19" s="339">
        <f t="shared" si="0"/>
        <v>111.30200000000001</v>
      </c>
      <c r="V19" s="334" t="s">
        <v>104</v>
      </c>
      <c r="W19" s="295">
        <v>12</v>
      </c>
      <c r="X19" s="294">
        <v>27.825500000000002</v>
      </c>
      <c r="Y19" s="338">
        <f t="shared" si="1"/>
        <v>333.90600000000001</v>
      </c>
      <c r="Z19" s="18"/>
      <c r="AA19" s="346">
        <v>1</v>
      </c>
      <c r="AB19" s="347">
        <f t="shared" si="2"/>
        <v>333.90600000000001</v>
      </c>
      <c r="AC19" s="348">
        <v>1</v>
      </c>
      <c r="AD19" s="349">
        <f t="shared" si="3"/>
        <v>333.90600000000001</v>
      </c>
      <c r="AE19" s="350">
        <f t="shared" si="4"/>
        <v>0</v>
      </c>
      <c r="AG19" s="668">
        <v>222.61</v>
      </c>
    </row>
    <row r="20" spans="1:33" ht="30" x14ac:dyDescent="0.25">
      <c r="A20" s="15"/>
      <c r="B20" s="356" t="s">
        <v>200</v>
      </c>
      <c r="C20" s="361" t="s">
        <v>189</v>
      </c>
      <c r="D20" s="332" t="s">
        <v>25</v>
      </c>
      <c r="E20" s="402" t="s">
        <v>230</v>
      </c>
      <c r="F20" s="360"/>
      <c r="G20" s="360"/>
      <c r="H20" s="335">
        <v>6.1970000000000303</v>
      </c>
      <c r="I20" s="360"/>
      <c r="J20" s="336" t="s">
        <v>231</v>
      </c>
      <c r="K20" s="334" t="s">
        <v>79</v>
      </c>
      <c r="L20" s="295">
        <v>20</v>
      </c>
      <c r="M20" s="359">
        <v>15.71</v>
      </c>
      <c r="N20" s="295">
        <v>314.2</v>
      </c>
      <c r="O20" s="337"/>
      <c r="P20" s="338" t="e">
        <v>#VALUE!</v>
      </c>
      <c r="Q20" s="339" t="e">
        <v>#VALUE!</v>
      </c>
      <c r="R20" s="294">
        <v>0</v>
      </c>
      <c r="S20" s="294">
        <v>13.3535</v>
      </c>
      <c r="T20" s="339">
        <f t="shared" si="0"/>
        <v>267.07</v>
      </c>
      <c r="V20" s="334" t="s">
        <v>79</v>
      </c>
      <c r="W20" s="295">
        <v>20</v>
      </c>
      <c r="X20" s="294">
        <v>13.3535</v>
      </c>
      <c r="Y20" s="338">
        <f t="shared" si="1"/>
        <v>267.07</v>
      </c>
      <c r="Z20" s="18"/>
      <c r="AA20" s="346">
        <v>1</v>
      </c>
      <c r="AB20" s="347">
        <f t="shared" si="2"/>
        <v>267.07</v>
      </c>
      <c r="AC20" s="348">
        <v>1</v>
      </c>
      <c r="AD20" s="349">
        <f t="shared" si="3"/>
        <v>267.07</v>
      </c>
      <c r="AE20" s="350">
        <f t="shared" si="4"/>
        <v>0</v>
      </c>
    </row>
    <row r="21" spans="1:33" ht="45" x14ac:dyDescent="0.25">
      <c r="A21" s="15"/>
      <c r="B21" s="356" t="s">
        <v>200</v>
      </c>
      <c r="C21" s="361" t="s">
        <v>189</v>
      </c>
      <c r="D21" s="332" t="s">
        <v>25</v>
      </c>
      <c r="E21" s="402" t="s">
        <v>779</v>
      </c>
      <c r="F21" s="360"/>
      <c r="G21" s="360"/>
      <c r="H21" s="335">
        <v>6.2040000000000299</v>
      </c>
      <c r="I21" s="360"/>
      <c r="J21" s="336" t="s">
        <v>235</v>
      </c>
      <c r="K21" s="334" t="s">
        <v>79</v>
      </c>
      <c r="L21" s="295">
        <v>8</v>
      </c>
      <c r="M21" s="359">
        <v>20.51</v>
      </c>
      <c r="N21" s="295">
        <v>164.08</v>
      </c>
      <c r="O21" s="337"/>
      <c r="P21" s="338" t="e">
        <v>#VALUE!</v>
      </c>
      <c r="Q21" s="339" t="e">
        <v>#VALUE!</v>
      </c>
      <c r="R21" s="294">
        <v>0</v>
      </c>
      <c r="S21" s="294">
        <v>17.433500000000002</v>
      </c>
      <c r="T21" s="339">
        <f t="shared" si="0"/>
        <v>139.46800000000002</v>
      </c>
      <c r="V21" s="334" t="s">
        <v>79</v>
      </c>
      <c r="W21" s="295">
        <v>8</v>
      </c>
      <c r="X21" s="294">
        <v>17.433500000000002</v>
      </c>
      <c r="Y21" s="338">
        <f t="shared" si="1"/>
        <v>139.46800000000002</v>
      </c>
      <c r="Z21" s="18"/>
      <c r="AA21" s="346">
        <v>0</v>
      </c>
      <c r="AB21" s="347">
        <f t="shared" si="2"/>
        <v>0</v>
      </c>
      <c r="AC21" s="348">
        <v>0</v>
      </c>
      <c r="AD21" s="349">
        <f t="shared" si="3"/>
        <v>0</v>
      </c>
      <c r="AE21" s="350">
        <f t="shared" si="4"/>
        <v>0</v>
      </c>
    </row>
    <row r="22" spans="1:33" ht="30" x14ac:dyDescent="0.25">
      <c r="A22" s="15"/>
      <c r="B22" s="356" t="s">
        <v>200</v>
      </c>
      <c r="C22" s="361" t="s">
        <v>189</v>
      </c>
      <c r="D22" s="332" t="s">
        <v>25</v>
      </c>
      <c r="E22" s="402" t="s">
        <v>250</v>
      </c>
      <c r="F22" s="360"/>
      <c r="G22" s="360"/>
      <c r="H22" s="335">
        <v>6.2360000000000504</v>
      </c>
      <c r="I22" s="360"/>
      <c r="J22" s="336" t="s">
        <v>251</v>
      </c>
      <c r="K22" s="334" t="s">
        <v>79</v>
      </c>
      <c r="L22" s="295">
        <v>24</v>
      </c>
      <c r="M22" s="359">
        <v>25.87</v>
      </c>
      <c r="N22" s="295">
        <v>620.88</v>
      </c>
      <c r="O22" s="337"/>
      <c r="P22" s="338" t="e">
        <v>#VALUE!</v>
      </c>
      <c r="Q22" s="339" t="e">
        <v>#VALUE!</v>
      </c>
      <c r="R22" s="294">
        <v>0</v>
      </c>
      <c r="S22" s="294">
        <v>21.9895</v>
      </c>
      <c r="T22" s="339">
        <f t="shared" si="0"/>
        <v>527.74800000000005</v>
      </c>
      <c r="V22" s="334" t="s">
        <v>79</v>
      </c>
      <c r="W22" s="295">
        <v>24</v>
      </c>
      <c r="X22" s="294">
        <v>21.9895</v>
      </c>
      <c r="Y22" s="338">
        <f t="shared" si="1"/>
        <v>527.74800000000005</v>
      </c>
      <c r="Z22" s="18"/>
      <c r="AA22" s="346">
        <v>1</v>
      </c>
      <c r="AB22" s="347">
        <f t="shared" si="2"/>
        <v>527.74800000000005</v>
      </c>
      <c r="AC22" s="348">
        <v>1</v>
      </c>
      <c r="AD22" s="349">
        <f t="shared" si="3"/>
        <v>527.74800000000005</v>
      </c>
      <c r="AE22" s="350">
        <f t="shared" si="4"/>
        <v>0</v>
      </c>
    </row>
    <row r="23" spans="1:33" ht="30" x14ac:dyDescent="0.25">
      <c r="A23" s="15"/>
      <c r="B23" s="356" t="s">
        <v>200</v>
      </c>
      <c r="C23" s="361" t="s">
        <v>189</v>
      </c>
      <c r="D23" s="332" t="s">
        <v>25</v>
      </c>
      <c r="E23" s="402" t="s">
        <v>252</v>
      </c>
      <c r="F23" s="360"/>
      <c r="G23" s="360"/>
      <c r="H23" s="335">
        <v>6.2370000000000498</v>
      </c>
      <c r="I23" s="360"/>
      <c r="J23" s="336" t="s">
        <v>253</v>
      </c>
      <c r="K23" s="334" t="s">
        <v>104</v>
      </c>
      <c r="L23" s="295">
        <v>28</v>
      </c>
      <c r="M23" s="359">
        <v>6.28</v>
      </c>
      <c r="N23" s="295">
        <v>175.84</v>
      </c>
      <c r="O23" s="337"/>
      <c r="P23" s="338" t="e">
        <v>#VALUE!</v>
      </c>
      <c r="Q23" s="339" t="e">
        <v>#VALUE!</v>
      </c>
      <c r="R23" s="294">
        <v>0</v>
      </c>
      <c r="S23" s="294">
        <v>5.3380000000000001</v>
      </c>
      <c r="T23" s="339">
        <f t="shared" si="0"/>
        <v>149.464</v>
      </c>
      <c r="V23" s="334" t="s">
        <v>104</v>
      </c>
      <c r="W23" s="295">
        <v>28</v>
      </c>
      <c r="X23" s="294">
        <v>5.3380000000000001</v>
      </c>
      <c r="Y23" s="338">
        <f t="shared" si="1"/>
        <v>149.464</v>
      </c>
      <c r="Z23" s="18"/>
      <c r="AA23" s="346">
        <v>1</v>
      </c>
      <c r="AB23" s="347">
        <f t="shared" si="2"/>
        <v>149.464</v>
      </c>
      <c r="AC23" s="348">
        <v>1</v>
      </c>
      <c r="AD23" s="349">
        <f t="shared" si="3"/>
        <v>149.464</v>
      </c>
      <c r="AE23" s="350">
        <f t="shared" si="4"/>
        <v>0</v>
      </c>
    </row>
    <row r="24" spans="1:33" ht="45" x14ac:dyDescent="0.25">
      <c r="A24" s="15"/>
      <c r="B24" s="356" t="s">
        <v>200</v>
      </c>
      <c r="C24" s="361" t="s">
        <v>189</v>
      </c>
      <c r="D24" s="332" t="s">
        <v>25</v>
      </c>
      <c r="E24" s="402" t="s">
        <v>254</v>
      </c>
      <c r="F24" s="360"/>
      <c r="G24" s="360"/>
      <c r="H24" s="335">
        <v>6.2380000000000502</v>
      </c>
      <c r="I24" s="360"/>
      <c r="J24" s="336" t="s">
        <v>255</v>
      </c>
      <c r="K24" s="334" t="s">
        <v>139</v>
      </c>
      <c r="L24" s="295">
        <v>4</v>
      </c>
      <c r="M24" s="359">
        <v>20.71</v>
      </c>
      <c r="N24" s="295">
        <v>82.84</v>
      </c>
      <c r="O24" s="337"/>
      <c r="P24" s="338" t="e">
        <v>#VALUE!</v>
      </c>
      <c r="Q24" s="339" t="e">
        <v>#VALUE!</v>
      </c>
      <c r="R24" s="294">
        <v>0</v>
      </c>
      <c r="S24" s="294">
        <v>17.6035</v>
      </c>
      <c r="T24" s="339">
        <f t="shared" si="0"/>
        <v>70.414000000000001</v>
      </c>
      <c r="V24" s="334" t="s">
        <v>139</v>
      </c>
      <c r="W24" s="295">
        <v>4</v>
      </c>
      <c r="X24" s="294">
        <v>17.6035</v>
      </c>
      <c r="Y24" s="338">
        <f t="shared" si="1"/>
        <v>70.414000000000001</v>
      </c>
      <c r="Z24" s="18"/>
      <c r="AA24" s="346">
        <v>1</v>
      </c>
      <c r="AB24" s="347">
        <f t="shared" si="2"/>
        <v>70.414000000000001</v>
      </c>
      <c r="AC24" s="348">
        <v>1</v>
      </c>
      <c r="AD24" s="349">
        <f t="shared" si="3"/>
        <v>70.414000000000001</v>
      </c>
      <c r="AE24" s="350">
        <f t="shared" si="4"/>
        <v>0</v>
      </c>
    </row>
    <row r="25" spans="1:33" x14ac:dyDescent="0.25">
      <c r="A25" s="15"/>
      <c r="B25" s="356" t="s">
        <v>200</v>
      </c>
      <c r="C25" s="361" t="s">
        <v>72</v>
      </c>
      <c r="D25" s="332" t="s">
        <v>378</v>
      </c>
      <c r="E25" s="402"/>
      <c r="F25" s="360"/>
      <c r="G25" s="360"/>
      <c r="H25" s="335"/>
      <c r="I25" s="360"/>
      <c r="J25" s="336"/>
      <c r="K25" s="334"/>
      <c r="L25" s="295"/>
      <c r="M25" s="336"/>
      <c r="N25" s="295"/>
      <c r="O25" s="362"/>
      <c r="P25" s="336"/>
      <c r="Q25" s="293"/>
      <c r="R25" s="293"/>
      <c r="S25" s="293"/>
      <c r="T25" s="339">
        <f t="shared" si="0"/>
        <v>0</v>
      </c>
      <c r="V25" s="334"/>
      <c r="W25" s="295"/>
      <c r="X25" s="293"/>
      <c r="Y25" s="338">
        <f t="shared" si="1"/>
        <v>0</v>
      </c>
      <c r="Z25" s="18"/>
      <c r="AA25" s="346">
        <v>0</v>
      </c>
      <c r="AB25" s="347">
        <f t="shared" si="2"/>
        <v>0</v>
      </c>
      <c r="AC25" s="348">
        <v>0</v>
      </c>
      <c r="AD25" s="349">
        <f t="shared" si="3"/>
        <v>0</v>
      </c>
      <c r="AE25" s="350">
        <f t="shared" si="4"/>
        <v>0</v>
      </c>
    </row>
    <row r="26" spans="1:33" ht="75" x14ac:dyDescent="0.25">
      <c r="A26" s="15"/>
      <c r="B26" s="356" t="s">
        <v>200</v>
      </c>
      <c r="C26" s="361" t="s">
        <v>72</v>
      </c>
      <c r="D26" s="332" t="s">
        <v>25</v>
      </c>
      <c r="E26" s="402" t="s">
        <v>780</v>
      </c>
      <c r="F26" s="360"/>
      <c r="G26" s="360"/>
      <c r="H26" s="335">
        <v>3.4340000000000002</v>
      </c>
      <c r="I26" s="360"/>
      <c r="J26" s="99" t="s">
        <v>379</v>
      </c>
      <c r="K26" s="334" t="s">
        <v>79</v>
      </c>
      <c r="L26" s="295">
        <v>30</v>
      </c>
      <c r="M26" s="359">
        <v>30.56</v>
      </c>
      <c r="N26" s="295">
        <v>916.8</v>
      </c>
      <c r="O26" s="362"/>
      <c r="P26" s="338" t="e">
        <v>#VALUE!</v>
      </c>
      <c r="Q26" s="339">
        <v>916.8</v>
      </c>
      <c r="R26" s="294" t="s">
        <v>381</v>
      </c>
      <c r="S26" s="294">
        <v>30.56</v>
      </c>
      <c r="T26" s="339">
        <f t="shared" si="0"/>
        <v>916.8</v>
      </c>
      <c r="V26" s="334" t="s">
        <v>79</v>
      </c>
      <c r="W26" s="295">
        <v>45</v>
      </c>
      <c r="X26" s="294">
        <v>24.45</v>
      </c>
      <c r="Y26" s="338">
        <f t="shared" si="1"/>
        <v>1100.25</v>
      </c>
      <c r="Z26" s="18"/>
      <c r="AA26" s="346">
        <v>1</v>
      </c>
      <c r="AB26" s="347">
        <f t="shared" si="2"/>
        <v>1100.25</v>
      </c>
      <c r="AC26" s="348">
        <v>1</v>
      </c>
      <c r="AD26" s="349">
        <f t="shared" si="3"/>
        <v>1100.25</v>
      </c>
      <c r="AE26" s="350">
        <f t="shared" si="4"/>
        <v>0</v>
      </c>
    </row>
    <row r="27" spans="1:33" x14ac:dyDescent="0.25">
      <c r="A27" s="15"/>
      <c r="B27" s="356" t="s">
        <v>200</v>
      </c>
      <c r="C27" s="361" t="s">
        <v>164</v>
      </c>
      <c r="D27" s="332" t="s">
        <v>378</v>
      </c>
      <c r="E27" s="402"/>
      <c r="F27" s="360"/>
      <c r="G27" s="360"/>
      <c r="H27" s="335"/>
      <c r="I27" s="360"/>
      <c r="J27" s="336"/>
      <c r="K27" s="334"/>
      <c r="L27" s="295"/>
      <c r="M27" s="336"/>
      <c r="N27" s="295"/>
      <c r="O27" s="362"/>
      <c r="P27" s="336"/>
      <c r="Q27" s="293"/>
      <c r="R27" s="293"/>
      <c r="S27" s="293"/>
      <c r="T27" s="339">
        <f t="shared" si="0"/>
        <v>0</v>
      </c>
      <c r="V27" s="334"/>
      <c r="W27" s="295"/>
      <c r="X27" s="293"/>
      <c r="Y27" s="338">
        <f t="shared" si="1"/>
        <v>0</v>
      </c>
      <c r="Z27" s="18"/>
      <c r="AA27" s="346">
        <v>0</v>
      </c>
      <c r="AB27" s="347">
        <f t="shared" si="2"/>
        <v>0</v>
      </c>
      <c r="AC27" s="348">
        <v>0</v>
      </c>
      <c r="AD27" s="349">
        <f t="shared" si="3"/>
        <v>0</v>
      </c>
      <c r="AE27" s="350">
        <f t="shared" si="4"/>
        <v>0</v>
      </c>
    </row>
    <row r="28" spans="1:33" ht="90" x14ac:dyDescent="0.25">
      <c r="A28" s="15"/>
      <c r="B28" s="356" t="s">
        <v>200</v>
      </c>
      <c r="C28" s="361" t="s">
        <v>164</v>
      </c>
      <c r="D28" s="332" t="s">
        <v>25</v>
      </c>
      <c r="E28" s="402" t="s">
        <v>674</v>
      </c>
      <c r="F28" s="360"/>
      <c r="G28" s="360"/>
      <c r="H28" s="335">
        <v>4.8899999999999801</v>
      </c>
      <c r="I28" s="360"/>
      <c r="J28" s="336" t="s">
        <v>170</v>
      </c>
      <c r="K28" s="334" t="s">
        <v>75</v>
      </c>
      <c r="L28" s="295">
        <v>2</v>
      </c>
      <c r="M28" s="359">
        <v>29.05</v>
      </c>
      <c r="N28" s="295">
        <v>58.1</v>
      </c>
      <c r="O28" s="362"/>
      <c r="P28" s="338" t="e">
        <v>#VALUE!</v>
      </c>
      <c r="Q28" s="339" t="e">
        <v>#VALUE!</v>
      </c>
      <c r="R28" s="294">
        <v>0</v>
      </c>
      <c r="S28" s="294">
        <v>25.752824999999998</v>
      </c>
      <c r="T28" s="339">
        <f t="shared" si="0"/>
        <v>51.505649999999996</v>
      </c>
      <c r="V28" s="334" t="s">
        <v>75</v>
      </c>
      <c r="W28" s="295">
        <v>2</v>
      </c>
      <c r="X28" s="294">
        <v>25.752824999999998</v>
      </c>
      <c r="Y28" s="338">
        <f t="shared" si="1"/>
        <v>51.505649999999996</v>
      </c>
      <c r="Z28" s="18"/>
      <c r="AA28" s="346">
        <v>1</v>
      </c>
      <c r="AB28" s="347">
        <f t="shared" si="2"/>
        <v>51.505649999999996</v>
      </c>
      <c r="AC28" s="348">
        <v>1</v>
      </c>
      <c r="AD28" s="349">
        <f t="shared" si="3"/>
        <v>51.505649999999996</v>
      </c>
      <c r="AE28" s="350">
        <f t="shared" si="4"/>
        <v>0</v>
      </c>
    </row>
    <row r="29" spans="1:33" ht="90" x14ac:dyDescent="0.25">
      <c r="A29" s="15"/>
      <c r="B29" s="356" t="s">
        <v>200</v>
      </c>
      <c r="C29" s="361" t="s">
        <v>164</v>
      </c>
      <c r="D29" s="332" t="s">
        <v>25</v>
      </c>
      <c r="E29" s="402" t="s">
        <v>675</v>
      </c>
      <c r="F29" s="360"/>
      <c r="G29" s="360"/>
      <c r="H29" s="335">
        <v>4.8999999999999799</v>
      </c>
      <c r="I29" s="360"/>
      <c r="J29" s="336" t="s">
        <v>172</v>
      </c>
      <c r="K29" s="334" t="s">
        <v>75</v>
      </c>
      <c r="L29" s="295">
        <v>10</v>
      </c>
      <c r="M29" s="359">
        <v>35.61</v>
      </c>
      <c r="N29" s="295">
        <v>356.1</v>
      </c>
      <c r="O29" s="362"/>
      <c r="P29" s="338" t="e">
        <v>#VALUE!</v>
      </c>
      <c r="Q29" s="339" t="e">
        <v>#VALUE!</v>
      </c>
      <c r="R29" s="294">
        <v>0</v>
      </c>
      <c r="S29" s="294">
        <v>31.568264999999997</v>
      </c>
      <c r="T29" s="339">
        <f t="shared" si="0"/>
        <v>315.68264999999997</v>
      </c>
      <c r="V29" s="334" t="s">
        <v>75</v>
      </c>
      <c r="W29" s="295">
        <v>8</v>
      </c>
      <c r="X29" s="294">
        <v>31.568264999999997</v>
      </c>
      <c r="Y29" s="338">
        <f t="shared" si="1"/>
        <v>252.54611999999997</v>
      </c>
      <c r="Z29" s="18"/>
      <c r="AA29" s="346">
        <v>1</v>
      </c>
      <c r="AB29" s="347">
        <f t="shared" si="2"/>
        <v>252.54611999999997</v>
      </c>
      <c r="AC29" s="348">
        <v>1</v>
      </c>
      <c r="AD29" s="349">
        <f t="shared" si="3"/>
        <v>252.54611999999997</v>
      </c>
      <c r="AE29" s="350">
        <f t="shared" si="4"/>
        <v>0</v>
      </c>
    </row>
    <row r="30" spans="1:33" x14ac:dyDescent="0.25">
      <c r="A30" s="15"/>
      <c r="B30" s="356" t="s">
        <v>200</v>
      </c>
      <c r="C30" s="361" t="s">
        <v>24</v>
      </c>
      <c r="D30" s="332" t="s">
        <v>378</v>
      </c>
      <c r="E30" s="402"/>
      <c r="F30" s="360"/>
      <c r="G30" s="360"/>
      <c r="H30" s="335"/>
      <c r="I30" s="360"/>
      <c r="J30" s="336"/>
      <c r="K30" s="334"/>
      <c r="L30" s="295"/>
      <c r="M30" s="336"/>
      <c r="N30" s="295"/>
      <c r="O30" s="362"/>
      <c r="P30" s="336"/>
      <c r="Q30" s="293"/>
      <c r="R30" s="293"/>
      <c r="S30" s="293"/>
      <c r="T30" s="339">
        <f t="shared" si="0"/>
        <v>0</v>
      </c>
      <c r="V30" s="334"/>
      <c r="W30" s="295"/>
      <c r="X30" s="293"/>
      <c r="Y30" s="338">
        <f t="shared" si="1"/>
        <v>0</v>
      </c>
      <c r="Z30" s="18"/>
      <c r="AA30" s="346">
        <v>0</v>
      </c>
      <c r="AB30" s="347">
        <f t="shared" si="2"/>
        <v>0</v>
      </c>
      <c r="AC30" s="348">
        <v>0</v>
      </c>
      <c r="AD30" s="349">
        <f t="shared" si="3"/>
        <v>0</v>
      </c>
      <c r="AE30" s="350">
        <f t="shared" si="4"/>
        <v>0</v>
      </c>
    </row>
    <row r="31" spans="1:33" ht="120" x14ac:dyDescent="0.25">
      <c r="A31" s="21"/>
      <c r="B31" s="331" t="s">
        <v>200</v>
      </c>
      <c r="C31" s="331" t="s">
        <v>24</v>
      </c>
      <c r="D31" s="332" t="s">
        <v>25</v>
      </c>
      <c r="E31" s="402" t="s">
        <v>26</v>
      </c>
      <c r="F31" s="334"/>
      <c r="G31" s="334"/>
      <c r="H31" s="335">
        <v>2.1</v>
      </c>
      <c r="I31" s="334"/>
      <c r="J31" s="336" t="s">
        <v>27</v>
      </c>
      <c r="K31" s="334" t="s">
        <v>28</v>
      </c>
      <c r="L31" s="295">
        <v>70</v>
      </c>
      <c r="M31" s="124">
        <v>12.92</v>
      </c>
      <c r="N31" s="125">
        <v>904.4</v>
      </c>
      <c r="O31" s="337"/>
      <c r="P31" s="338" t="e">
        <v>#VALUE!</v>
      </c>
      <c r="Q31" s="339" t="e">
        <v>#VALUE!</v>
      </c>
      <c r="R31" s="294">
        <v>0</v>
      </c>
      <c r="S31" s="294">
        <v>16.4084</v>
      </c>
      <c r="T31" s="339">
        <f t="shared" si="0"/>
        <v>1148.588</v>
      </c>
      <c r="V31" s="334" t="s">
        <v>28</v>
      </c>
      <c r="W31" s="295">
        <v>190</v>
      </c>
      <c r="X31" s="294">
        <v>16.4084</v>
      </c>
      <c r="Y31" s="338">
        <f t="shared" si="1"/>
        <v>3117.596</v>
      </c>
      <c r="Z31" s="18"/>
      <c r="AA31" s="346">
        <v>1</v>
      </c>
      <c r="AB31" s="347">
        <f t="shared" si="2"/>
        <v>3117.596</v>
      </c>
      <c r="AC31" s="348">
        <v>1</v>
      </c>
      <c r="AD31" s="349">
        <f t="shared" si="3"/>
        <v>3117.596</v>
      </c>
      <c r="AE31" s="350">
        <f t="shared" si="4"/>
        <v>0</v>
      </c>
    </row>
    <row r="32" spans="1:33" ht="30" x14ac:dyDescent="0.25">
      <c r="A32" s="21"/>
      <c r="B32" s="331" t="s">
        <v>200</v>
      </c>
      <c r="C32" s="331" t="s">
        <v>24</v>
      </c>
      <c r="D32" s="332" t="s">
        <v>25</v>
      </c>
      <c r="E32" s="402" t="s">
        <v>29</v>
      </c>
      <c r="F32" s="334"/>
      <c r="G32" s="334"/>
      <c r="H32" s="335">
        <v>2.5</v>
      </c>
      <c r="I32" s="334"/>
      <c r="J32" s="336" t="s">
        <v>30</v>
      </c>
      <c r="K32" s="334" t="s">
        <v>31</v>
      </c>
      <c r="L32" s="295">
        <v>1</v>
      </c>
      <c r="M32" s="124">
        <v>420</v>
      </c>
      <c r="N32" s="125">
        <v>420</v>
      </c>
      <c r="O32" s="337"/>
      <c r="P32" s="338" t="e">
        <v>#VALUE!</v>
      </c>
      <c r="Q32" s="339" t="e">
        <v>#VALUE!</v>
      </c>
      <c r="R32" s="294">
        <v>0</v>
      </c>
      <c r="S32" s="294">
        <v>533.4</v>
      </c>
      <c r="T32" s="339">
        <f t="shared" si="0"/>
        <v>533.4</v>
      </c>
      <c r="V32" s="334" t="s">
        <v>31</v>
      </c>
      <c r="W32" s="295">
        <v>1</v>
      </c>
      <c r="X32" s="294">
        <v>533.4</v>
      </c>
      <c r="Y32" s="338">
        <f t="shared" si="1"/>
        <v>533.4</v>
      </c>
      <c r="Z32" s="18"/>
      <c r="AA32" s="346">
        <v>1</v>
      </c>
      <c r="AB32" s="347">
        <f t="shared" si="2"/>
        <v>533.4</v>
      </c>
      <c r="AC32" s="348">
        <v>1</v>
      </c>
      <c r="AD32" s="349">
        <f t="shared" si="3"/>
        <v>533.4</v>
      </c>
      <c r="AE32" s="350">
        <f t="shared" si="4"/>
        <v>0</v>
      </c>
    </row>
    <row r="33" spans="1:32" ht="60" x14ac:dyDescent="0.25">
      <c r="A33" s="21"/>
      <c r="B33" s="331" t="s">
        <v>200</v>
      </c>
      <c r="C33" s="331" t="s">
        <v>24</v>
      </c>
      <c r="D33" s="332" t="s">
        <v>25</v>
      </c>
      <c r="E33" s="402" t="s">
        <v>382</v>
      </c>
      <c r="F33" s="334"/>
      <c r="G33" s="334"/>
      <c r="H33" s="335"/>
      <c r="I33" s="334"/>
      <c r="J33" s="336" t="s">
        <v>383</v>
      </c>
      <c r="K33" s="334" t="s">
        <v>31</v>
      </c>
      <c r="L33" s="295"/>
      <c r="M33" s="124">
        <v>4.8300000000000003E-2</v>
      </c>
      <c r="N33" s="125">
        <v>0</v>
      </c>
      <c r="O33" s="337"/>
      <c r="P33" s="338" t="e">
        <v>#VALUE!</v>
      </c>
      <c r="Q33" s="339" t="e">
        <v>#VALUE!</v>
      </c>
      <c r="R33" s="294" t="e">
        <v>#N/A</v>
      </c>
      <c r="S33" s="294" t="e">
        <v>#N/A</v>
      </c>
      <c r="T33" s="339"/>
      <c r="V33" s="334" t="s">
        <v>416</v>
      </c>
      <c r="W33" s="295">
        <v>12.3</v>
      </c>
      <c r="X33" s="379">
        <f>SUM(Y31+Y32+Y48+Y50)*0.0483</f>
        <v>262.0128168</v>
      </c>
      <c r="Y33" s="338">
        <f>X33*W33</f>
        <v>3222.7576466400001</v>
      </c>
      <c r="Z33" s="18"/>
      <c r="AA33" s="346">
        <v>1</v>
      </c>
      <c r="AB33" s="347">
        <f t="shared" si="2"/>
        <v>3222.7576466400001</v>
      </c>
      <c r="AC33" s="348">
        <v>0</v>
      </c>
      <c r="AD33" s="349">
        <f t="shared" si="3"/>
        <v>0</v>
      </c>
      <c r="AE33" s="350">
        <f t="shared" si="4"/>
        <v>3222.7576466400001</v>
      </c>
      <c r="AF33" s="702" t="s">
        <v>838</v>
      </c>
    </row>
    <row r="34" spans="1:32" x14ac:dyDescent="0.25">
      <c r="A34" s="21"/>
      <c r="B34" s="330" t="s">
        <v>200</v>
      </c>
      <c r="C34" s="331" t="s">
        <v>312</v>
      </c>
      <c r="D34" s="332" t="s">
        <v>378</v>
      </c>
      <c r="E34" s="402"/>
      <c r="F34" s="334"/>
      <c r="G34" s="334"/>
      <c r="H34" s="335"/>
      <c r="I34" s="334"/>
      <c r="J34" s="336"/>
      <c r="K34" s="334"/>
      <c r="L34" s="295"/>
      <c r="M34" s="336"/>
      <c r="N34" s="125"/>
      <c r="O34" s="337"/>
      <c r="P34" s="357"/>
      <c r="Q34" s="358"/>
      <c r="R34" s="358"/>
      <c r="S34" s="358"/>
      <c r="T34" s="339">
        <f t="shared" si="0"/>
        <v>0</v>
      </c>
      <c r="V34" s="334"/>
      <c r="W34" s="295"/>
      <c r="X34" s="358"/>
      <c r="Y34" s="338">
        <f t="shared" ref="Y34:Y35" si="5">W34*X34</f>
        <v>0</v>
      </c>
      <c r="Z34" s="18"/>
      <c r="AA34" s="346">
        <v>0</v>
      </c>
      <c r="AB34" s="347">
        <f t="shared" si="2"/>
        <v>0</v>
      </c>
      <c r="AC34" s="348">
        <v>0</v>
      </c>
      <c r="AD34" s="349">
        <f t="shared" si="3"/>
        <v>0</v>
      </c>
      <c r="AE34" s="350">
        <f t="shared" si="4"/>
        <v>0</v>
      </c>
    </row>
    <row r="35" spans="1:32" ht="15.75" x14ac:dyDescent="0.25">
      <c r="A35" s="15"/>
      <c r="B35" s="86" t="s">
        <v>200</v>
      </c>
      <c r="C35" s="89" t="s">
        <v>341</v>
      </c>
      <c r="D35" s="88" t="s">
        <v>378</v>
      </c>
      <c r="E35" s="400"/>
      <c r="F35" s="360"/>
      <c r="G35" s="360"/>
      <c r="H35" s="90"/>
      <c r="I35" s="360"/>
      <c r="J35" s="89"/>
      <c r="K35" s="91"/>
      <c r="L35" s="295"/>
      <c r="M35" s="92"/>
      <c r="N35" s="125"/>
      <c r="O35" s="337"/>
      <c r="P35" s="357"/>
      <c r="Q35" s="358"/>
      <c r="R35" s="358"/>
      <c r="S35" s="358"/>
      <c r="T35" s="339">
        <f t="shared" si="0"/>
        <v>0</v>
      </c>
      <c r="V35" s="91"/>
      <c r="W35" s="295"/>
      <c r="X35" s="358"/>
      <c r="Y35" s="338">
        <f t="shared" si="5"/>
        <v>0</v>
      </c>
      <c r="Z35" s="18"/>
      <c r="AA35" s="346">
        <v>0</v>
      </c>
      <c r="AB35" s="347">
        <f t="shared" si="2"/>
        <v>0</v>
      </c>
      <c r="AC35" s="348">
        <v>0</v>
      </c>
      <c r="AD35" s="349">
        <f t="shared" si="3"/>
        <v>0</v>
      </c>
      <c r="AE35" s="350">
        <f t="shared" si="4"/>
        <v>0</v>
      </c>
    </row>
    <row r="36" spans="1:32" ht="45" x14ac:dyDescent="0.25">
      <c r="A36" s="15"/>
      <c r="B36" s="86" t="s">
        <v>200</v>
      </c>
      <c r="C36" s="89" t="s">
        <v>341</v>
      </c>
      <c r="D36" s="88" t="s">
        <v>25</v>
      </c>
      <c r="E36" s="400" t="s">
        <v>364</v>
      </c>
      <c r="F36" s="334"/>
      <c r="G36" s="334"/>
      <c r="H36" s="90">
        <v>93</v>
      </c>
      <c r="I36" s="334"/>
      <c r="J36" s="89" t="s">
        <v>365</v>
      </c>
      <c r="K36" s="334" t="s">
        <v>311</v>
      </c>
      <c r="L36" s="93">
        <v>1</v>
      </c>
      <c r="M36" s="92">
        <v>550</v>
      </c>
      <c r="N36" s="94">
        <v>550</v>
      </c>
      <c r="O36" s="337"/>
      <c r="P36" s="338" t="e">
        <v>#VALUE!</v>
      </c>
      <c r="Q36" s="339" t="e">
        <v>#VALUE!</v>
      </c>
      <c r="R36" s="294">
        <v>0</v>
      </c>
      <c r="S36" s="294">
        <v>440</v>
      </c>
      <c r="T36" s="339">
        <f t="shared" si="0"/>
        <v>440</v>
      </c>
      <c r="V36" s="334" t="s">
        <v>311</v>
      </c>
      <c r="W36" s="93">
        <v>1</v>
      </c>
      <c r="X36" s="294">
        <v>440</v>
      </c>
      <c r="Y36" s="338">
        <f>X36*W36</f>
        <v>440</v>
      </c>
      <c r="Z36" s="18"/>
      <c r="AA36" s="346">
        <v>0</v>
      </c>
      <c r="AB36" s="347">
        <f t="shared" si="2"/>
        <v>0</v>
      </c>
      <c r="AC36" s="348">
        <v>0</v>
      </c>
      <c r="AD36" s="349">
        <f t="shared" si="3"/>
        <v>0</v>
      </c>
      <c r="AE36" s="350">
        <f t="shared" si="4"/>
        <v>0</v>
      </c>
    </row>
    <row r="37" spans="1:32" ht="45" x14ac:dyDescent="0.25">
      <c r="A37" s="15"/>
      <c r="B37" s="86" t="s">
        <v>200</v>
      </c>
      <c r="C37" s="89" t="s">
        <v>341</v>
      </c>
      <c r="D37" s="88" t="s">
        <v>25</v>
      </c>
      <c r="E37" s="400" t="s">
        <v>352</v>
      </c>
      <c r="F37" s="360"/>
      <c r="G37" s="360"/>
      <c r="H37" s="90">
        <v>104</v>
      </c>
      <c r="I37" s="360"/>
      <c r="J37" s="89" t="s">
        <v>353</v>
      </c>
      <c r="K37" s="91" t="s">
        <v>311</v>
      </c>
      <c r="L37" s="93">
        <v>2</v>
      </c>
      <c r="M37" s="92">
        <v>3.44</v>
      </c>
      <c r="N37" s="94">
        <v>6.88</v>
      </c>
      <c r="O37" s="337"/>
      <c r="P37" s="338" t="e">
        <v>#VALUE!</v>
      </c>
      <c r="Q37" s="339" t="e">
        <v>#VALUE!</v>
      </c>
      <c r="R37" s="294">
        <v>0</v>
      </c>
      <c r="S37" s="294">
        <v>3.0495599999999996</v>
      </c>
      <c r="T37" s="339">
        <f t="shared" si="0"/>
        <v>6.0991199999999992</v>
      </c>
      <c r="V37" s="91" t="s">
        <v>311</v>
      </c>
      <c r="W37" s="93">
        <v>2</v>
      </c>
      <c r="X37" s="294">
        <v>3.0495599999999996</v>
      </c>
      <c r="Y37" s="338">
        <f t="shared" ref="Y37:Y62" si="6">X37*W37</f>
        <v>6.0991199999999992</v>
      </c>
      <c r="Z37" s="18"/>
      <c r="AA37" s="346">
        <v>0</v>
      </c>
      <c r="AB37" s="347">
        <f t="shared" si="2"/>
        <v>0</v>
      </c>
      <c r="AC37" s="348">
        <v>0</v>
      </c>
      <c r="AD37" s="349">
        <f t="shared" si="3"/>
        <v>0</v>
      </c>
      <c r="AE37" s="350">
        <f t="shared" si="4"/>
        <v>0</v>
      </c>
    </row>
    <row r="38" spans="1:32" ht="90" x14ac:dyDescent="0.25">
      <c r="A38" s="15"/>
      <c r="B38" s="86" t="s">
        <v>200</v>
      </c>
      <c r="C38" s="89" t="s">
        <v>341</v>
      </c>
      <c r="D38" s="88" t="s">
        <v>25</v>
      </c>
      <c r="E38" s="400" t="s">
        <v>366</v>
      </c>
      <c r="F38" s="360"/>
      <c r="G38" s="360"/>
      <c r="H38" s="90">
        <v>115</v>
      </c>
      <c r="I38" s="360"/>
      <c r="J38" s="89" t="s">
        <v>367</v>
      </c>
      <c r="K38" s="91" t="s">
        <v>311</v>
      </c>
      <c r="L38" s="93">
        <v>2</v>
      </c>
      <c r="M38" s="92">
        <v>70.11</v>
      </c>
      <c r="N38" s="94">
        <v>140.22</v>
      </c>
      <c r="O38" s="337"/>
      <c r="P38" s="338" t="e">
        <v>#VALUE!</v>
      </c>
      <c r="Q38" s="339" t="e">
        <v>#VALUE!</v>
      </c>
      <c r="R38" s="294">
        <v>0</v>
      </c>
      <c r="S38" s="294">
        <v>56.088000000000001</v>
      </c>
      <c r="T38" s="339">
        <f t="shared" si="0"/>
        <v>112.176</v>
      </c>
      <c r="V38" s="91" t="s">
        <v>311</v>
      </c>
      <c r="W38" s="93">
        <v>2</v>
      </c>
      <c r="X38" s="294">
        <v>56.088000000000001</v>
      </c>
      <c r="Y38" s="338">
        <f t="shared" si="6"/>
        <v>112.176</v>
      </c>
      <c r="Z38" s="18"/>
      <c r="AA38" s="346">
        <v>0</v>
      </c>
      <c r="AB38" s="347">
        <f t="shared" si="2"/>
        <v>0</v>
      </c>
      <c r="AC38" s="348">
        <v>0</v>
      </c>
      <c r="AD38" s="349">
        <f t="shared" si="3"/>
        <v>0</v>
      </c>
      <c r="AE38" s="350">
        <f t="shared" si="4"/>
        <v>0</v>
      </c>
    </row>
    <row r="39" spans="1:32" ht="30" x14ac:dyDescent="0.25">
      <c r="A39" s="15"/>
      <c r="B39" s="86" t="s">
        <v>200</v>
      </c>
      <c r="C39" s="89" t="s">
        <v>341</v>
      </c>
      <c r="D39" s="88" t="s">
        <v>25</v>
      </c>
      <c r="E39" s="474" t="s">
        <v>354</v>
      </c>
      <c r="F39" s="360"/>
      <c r="G39" s="360"/>
      <c r="H39" s="90">
        <v>175</v>
      </c>
      <c r="I39" s="360"/>
      <c r="J39" s="96" t="s">
        <v>355</v>
      </c>
      <c r="K39" s="91" t="s">
        <v>311</v>
      </c>
      <c r="L39" s="93">
        <v>1</v>
      </c>
      <c r="M39" s="92">
        <v>9.81</v>
      </c>
      <c r="N39" s="94">
        <v>9.81</v>
      </c>
      <c r="O39" s="337"/>
      <c r="P39" s="338" t="e">
        <v>#VALUE!</v>
      </c>
      <c r="Q39" s="339" t="e">
        <v>#VALUE!</v>
      </c>
      <c r="R39" s="294">
        <v>0</v>
      </c>
      <c r="S39" s="294">
        <v>8.6965649999999997</v>
      </c>
      <c r="T39" s="339">
        <f t="shared" si="0"/>
        <v>8.6965649999999997</v>
      </c>
      <c r="V39" s="91" t="s">
        <v>311</v>
      </c>
      <c r="W39" s="93">
        <v>1</v>
      </c>
      <c r="X39" s="294">
        <v>8.6965649999999997</v>
      </c>
      <c r="Y39" s="338">
        <f t="shared" si="6"/>
        <v>8.6965649999999997</v>
      </c>
      <c r="Z39" s="18"/>
      <c r="AA39" s="346">
        <v>0</v>
      </c>
      <c r="AB39" s="347">
        <f t="shared" si="2"/>
        <v>0</v>
      </c>
      <c r="AC39" s="348">
        <v>0</v>
      </c>
      <c r="AD39" s="349">
        <f t="shared" si="3"/>
        <v>0</v>
      </c>
      <c r="AE39" s="350">
        <f t="shared" si="4"/>
        <v>0</v>
      </c>
    </row>
    <row r="40" spans="1:32" ht="90" x14ac:dyDescent="0.25">
      <c r="A40" s="15"/>
      <c r="B40" s="86" t="s">
        <v>200</v>
      </c>
      <c r="C40" s="89" t="s">
        <v>341</v>
      </c>
      <c r="D40" s="88" t="s">
        <v>25</v>
      </c>
      <c r="E40" s="474" t="s">
        <v>370</v>
      </c>
      <c r="F40" s="360"/>
      <c r="G40" s="360"/>
      <c r="H40" s="90">
        <v>186</v>
      </c>
      <c r="I40" s="360"/>
      <c r="J40" s="97" t="s">
        <v>371</v>
      </c>
      <c r="K40" s="91" t="s">
        <v>311</v>
      </c>
      <c r="L40" s="93">
        <v>1</v>
      </c>
      <c r="M40" s="92">
        <v>86.88</v>
      </c>
      <c r="N40" s="94">
        <v>86.88</v>
      </c>
      <c r="O40" s="337"/>
      <c r="P40" s="338" t="e">
        <v>#VALUE!</v>
      </c>
      <c r="Q40" s="339" t="e">
        <v>#VALUE!</v>
      </c>
      <c r="R40" s="294">
        <v>0</v>
      </c>
      <c r="S40" s="294">
        <v>69.504000000000005</v>
      </c>
      <c r="T40" s="339">
        <f t="shared" si="0"/>
        <v>69.504000000000005</v>
      </c>
      <c r="V40" s="91" t="s">
        <v>311</v>
      </c>
      <c r="W40" s="93">
        <v>1</v>
      </c>
      <c r="X40" s="294">
        <v>69.504000000000005</v>
      </c>
      <c r="Y40" s="338">
        <f t="shared" si="6"/>
        <v>69.504000000000005</v>
      </c>
      <c r="Z40" s="18"/>
      <c r="AA40" s="346">
        <v>0</v>
      </c>
      <c r="AB40" s="347">
        <f t="shared" si="2"/>
        <v>0</v>
      </c>
      <c r="AC40" s="348">
        <v>0</v>
      </c>
      <c r="AD40" s="349">
        <f t="shared" si="3"/>
        <v>0</v>
      </c>
      <c r="AE40" s="350">
        <f t="shared" si="4"/>
        <v>0</v>
      </c>
    </row>
    <row r="41" spans="1:32" ht="30" x14ac:dyDescent="0.25">
      <c r="A41" s="15"/>
      <c r="B41" s="86" t="s">
        <v>200</v>
      </c>
      <c r="C41" s="89" t="s">
        <v>341</v>
      </c>
      <c r="D41" s="88" t="s">
        <v>25</v>
      </c>
      <c r="E41" s="395" t="s">
        <v>781</v>
      </c>
      <c r="F41" s="360"/>
      <c r="G41" s="360"/>
      <c r="H41" s="90">
        <v>190</v>
      </c>
      <c r="I41" s="360"/>
      <c r="J41" s="99" t="s">
        <v>379</v>
      </c>
      <c r="K41" s="91" t="s">
        <v>311</v>
      </c>
      <c r="L41" s="93">
        <v>1</v>
      </c>
      <c r="M41" s="100">
        <v>1500</v>
      </c>
      <c r="N41" s="94">
        <v>1500</v>
      </c>
      <c r="O41" s="337"/>
      <c r="P41" s="338" t="e">
        <v>#VALUE!</v>
      </c>
      <c r="Q41" s="339">
        <v>1500</v>
      </c>
      <c r="R41" s="294" t="s">
        <v>381</v>
      </c>
      <c r="S41" s="294">
        <v>1500</v>
      </c>
      <c r="T41" s="339">
        <f t="shared" si="0"/>
        <v>1500</v>
      </c>
      <c r="V41" s="91" t="s">
        <v>311</v>
      </c>
      <c r="W41" s="93">
        <v>1</v>
      </c>
      <c r="X41" s="294">
        <v>1500</v>
      </c>
      <c r="Y41" s="338">
        <f t="shared" si="6"/>
        <v>1500</v>
      </c>
      <c r="Z41" s="18"/>
      <c r="AA41" s="346">
        <v>0</v>
      </c>
      <c r="AB41" s="347">
        <f t="shared" si="2"/>
        <v>0</v>
      </c>
      <c r="AC41" s="348">
        <v>0</v>
      </c>
      <c r="AD41" s="349">
        <f t="shared" si="3"/>
        <v>0</v>
      </c>
      <c r="AE41" s="350">
        <f t="shared" si="4"/>
        <v>0</v>
      </c>
    </row>
    <row r="42" spans="1:32" ht="30" x14ac:dyDescent="0.25">
      <c r="A42" s="15"/>
      <c r="B42" s="86" t="s">
        <v>200</v>
      </c>
      <c r="C42" s="89" t="s">
        <v>341</v>
      </c>
      <c r="D42" s="88" t="s">
        <v>25</v>
      </c>
      <c r="E42" s="395" t="s">
        <v>782</v>
      </c>
      <c r="F42" s="360"/>
      <c r="G42" s="360"/>
      <c r="H42" s="90">
        <v>191</v>
      </c>
      <c r="I42" s="360"/>
      <c r="J42" s="99" t="s">
        <v>379</v>
      </c>
      <c r="K42" s="91" t="s">
        <v>311</v>
      </c>
      <c r="L42" s="93">
        <v>1</v>
      </c>
      <c r="M42" s="100">
        <v>100</v>
      </c>
      <c r="N42" s="94">
        <v>100</v>
      </c>
      <c r="O42" s="337"/>
      <c r="P42" s="338" t="e">
        <v>#VALUE!</v>
      </c>
      <c r="Q42" s="339">
        <v>100</v>
      </c>
      <c r="R42" s="294" t="s">
        <v>381</v>
      </c>
      <c r="S42" s="294">
        <v>100</v>
      </c>
      <c r="T42" s="339">
        <f t="shared" si="0"/>
        <v>100</v>
      </c>
      <c r="V42" s="91" t="s">
        <v>311</v>
      </c>
      <c r="W42" s="93">
        <v>1</v>
      </c>
      <c r="X42" s="294">
        <v>100</v>
      </c>
      <c r="Y42" s="338">
        <f t="shared" si="6"/>
        <v>100</v>
      </c>
      <c r="Z42" s="18"/>
      <c r="AA42" s="346">
        <v>0</v>
      </c>
      <c r="AB42" s="347">
        <f t="shared" si="2"/>
        <v>0</v>
      </c>
      <c r="AC42" s="348">
        <v>0</v>
      </c>
      <c r="AD42" s="349">
        <f t="shared" si="3"/>
        <v>0</v>
      </c>
      <c r="AE42" s="350">
        <f t="shared" si="4"/>
        <v>0</v>
      </c>
    </row>
    <row r="43" spans="1:32" ht="15.75" x14ac:dyDescent="0.25">
      <c r="A43" s="15"/>
      <c r="B43" s="86" t="s">
        <v>200</v>
      </c>
      <c r="C43" s="89" t="s">
        <v>341</v>
      </c>
      <c r="D43" s="88" t="s">
        <v>25</v>
      </c>
      <c r="E43" s="395" t="s">
        <v>783</v>
      </c>
      <c r="F43" s="360"/>
      <c r="G43" s="360"/>
      <c r="H43" s="90">
        <v>192</v>
      </c>
      <c r="I43" s="360"/>
      <c r="J43" s="99" t="s">
        <v>379</v>
      </c>
      <c r="K43" s="91" t="s">
        <v>311</v>
      </c>
      <c r="L43" s="93">
        <v>1</v>
      </c>
      <c r="M43" s="100">
        <v>100</v>
      </c>
      <c r="N43" s="94">
        <v>100</v>
      </c>
      <c r="O43" s="337"/>
      <c r="P43" s="338" t="e">
        <v>#VALUE!</v>
      </c>
      <c r="Q43" s="339">
        <v>100</v>
      </c>
      <c r="R43" s="294" t="s">
        <v>381</v>
      </c>
      <c r="S43" s="294">
        <v>100</v>
      </c>
      <c r="T43" s="339">
        <f t="shared" si="0"/>
        <v>100</v>
      </c>
      <c r="V43" s="91" t="s">
        <v>311</v>
      </c>
      <c r="W43" s="93">
        <v>1</v>
      </c>
      <c r="X43" s="294">
        <v>100</v>
      </c>
      <c r="Y43" s="338">
        <f t="shared" si="6"/>
        <v>100</v>
      </c>
      <c r="Z43" s="18"/>
      <c r="AA43" s="346">
        <v>0</v>
      </c>
      <c r="AB43" s="347">
        <f t="shared" si="2"/>
        <v>0</v>
      </c>
      <c r="AC43" s="348">
        <v>0</v>
      </c>
      <c r="AD43" s="349">
        <f t="shared" si="3"/>
        <v>0</v>
      </c>
      <c r="AE43" s="350">
        <f t="shared" si="4"/>
        <v>0</v>
      </c>
    </row>
    <row r="44" spans="1:32" ht="15.75" x14ac:dyDescent="0.25">
      <c r="A44" s="21"/>
      <c r="B44" s="86" t="s">
        <v>200</v>
      </c>
      <c r="C44" s="89" t="s">
        <v>341</v>
      </c>
      <c r="D44" s="88" t="s">
        <v>25</v>
      </c>
      <c r="E44" s="395" t="s">
        <v>784</v>
      </c>
      <c r="F44" s="334"/>
      <c r="G44" s="334"/>
      <c r="H44" s="90">
        <v>193</v>
      </c>
      <c r="I44" s="334"/>
      <c r="J44" s="99" t="s">
        <v>379</v>
      </c>
      <c r="K44" s="91" t="s">
        <v>311</v>
      </c>
      <c r="L44" s="93">
        <v>1</v>
      </c>
      <c r="M44" s="100">
        <v>100</v>
      </c>
      <c r="N44" s="94">
        <v>100</v>
      </c>
      <c r="O44" s="337"/>
      <c r="P44" s="338" t="e">
        <v>#VALUE!</v>
      </c>
      <c r="Q44" s="339">
        <v>100</v>
      </c>
      <c r="R44" s="294" t="s">
        <v>381</v>
      </c>
      <c r="S44" s="294">
        <v>100</v>
      </c>
      <c r="T44" s="339">
        <f t="shared" si="0"/>
        <v>100</v>
      </c>
      <c r="V44" s="91" t="s">
        <v>311</v>
      </c>
      <c r="W44" s="93">
        <v>1</v>
      </c>
      <c r="X44" s="294">
        <v>100</v>
      </c>
      <c r="Y44" s="338">
        <f t="shared" si="6"/>
        <v>100</v>
      </c>
      <c r="Z44" s="18"/>
      <c r="AA44" s="346">
        <v>0</v>
      </c>
      <c r="AB44" s="347">
        <f t="shared" si="2"/>
        <v>0</v>
      </c>
      <c r="AC44" s="348">
        <v>0</v>
      </c>
      <c r="AD44" s="349">
        <f t="shared" si="3"/>
        <v>0</v>
      </c>
      <c r="AE44" s="350">
        <f t="shared" si="4"/>
        <v>0</v>
      </c>
    </row>
    <row r="45" spans="1:32" ht="15.75" x14ac:dyDescent="0.25">
      <c r="A45" s="21"/>
      <c r="B45" s="86" t="s">
        <v>200</v>
      </c>
      <c r="C45" s="89" t="s">
        <v>341</v>
      </c>
      <c r="D45" s="88"/>
      <c r="E45" s="395" t="s">
        <v>785</v>
      </c>
      <c r="F45" s="334"/>
      <c r="G45" s="334"/>
      <c r="H45" s="90">
        <v>194</v>
      </c>
      <c r="I45" s="334"/>
      <c r="J45" s="99" t="s">
        <v>379</v>
      </c>
      <c r="K45" s="91" t="s">
        <v>311</v>
      </c>
      <c r="L45" s="93">
        <v>1</v>
      </c>
      <c r="M45" s="100">
        <v>350</v>
      </c>
      <c r="N45" s="94">
        <v>350</v>
      </c>
      <c r="O45" s="337"/>
      <c r="P45" s="338" t="e">
        <v>#VALUE!</v>
      </c>
      <c r="Q45" s="339">
        <v>350</v>
      </c>
      <c r="R45" s="294" t="s">
        <v>381</v>
      </c>
      <c r="S45" s="294">
        <v>350</v>
      </c>
      <c r="T45" s="339">
        <f t="shared" si="0"/>
        <v>350</v>
      </c>
      <c r="V45" s="91" t="s">
        <v>311</v>
      </c>
      <c r="W45" s="93">
        <v>1</v>
      </c>
      <c r="X45" s="294">
        <v>350</v>
      </c>
      <c r="Y45" s="338">
        <f t="shared" si="6"/>
        <v>350</v>
      </c>
      <c r="Z45" s="18"/>
      <c r="AA45" s="346">
        <v>0</v>
      </c>
      <c r="AB45" s="347">
        <f t="shared" si="2"/>
        <v>0</v>
      </c>
      <c r="AC45" s="348">
        <v>0</v>
      </c>
      <c r="AD45" s="349">
        <f t="shared" si="3"/>
        <v>0</v>
      </c>
      <c r="AE45" s="350">
        <f t="shared" si="4"/>
        <v>0</v>
      </c>
    </row>
    <row r="46" spans="1:32" ht="90" x14ac:dyDescent="0.25">
      <c r="A46" s="21"/>
      <c r="B46" s="356" t="s">
        <v>200</v>
      </c>
      <c r="C46" s="361" t="s">
        <v>164</v>
      </c>
      <c r="D46" s="394"/>
      <c r="E46" s="423" t="s">
        <v>748</v>
      </c>
      <c r="F46" s="334"/>
      <c r="G46" s="334"/>
      <c r="H46" s="90"/>
      <c r="I46" s="334"/>
      <c r="J46" s="99"/>
      <c r="K46" s="91"/>
      <c r="L46" s="93"/>
      <c r="M46" s="100"/>
      <c r="N46" s="94"/>
      <c r="O46" s="337"/>
      <c r="P46" s="338"/>
      <c r="Q46" s="339"/>
      <c r="R46" s="294"/>
      <c r="S46" s="294"/>
      <c r="T46" s="339">
        <f t="shared" si="0"/>
        <v>0</v>
      </c>
      <c r="V46" s="414" t="s">
        <v>160</v>
      </c>
      <c r="W46" s="383">
        <v>8</v>
      </c>
      <c r="X46" s="408">
        <v>385.24</v>
      </c>
      <c r="Y46" s="338">
        <f t="shared" si="6"/>
        <v>3081.92</v>
      </c>
      <c r="Z46" s="18"/>
      <c r="AA46" s="346">
        <v>0</v>
      </c>
      <c r="AB46" s="347">
        <f t="shared" ref="AB46:AB62" si="7">Y46*AA46</f>
        <v>0</v>
      </c>
      <c r="AC46" s="348">
        <v>0</v>
      </c>
      <c r="AD46" s="349">
        <f t="shared" ref="AD46:AD62" si="8">Y46*AC46</f>
        <v>0</v>
      </c>
      <c r="AE46" s="350">
        <f t="shared" ref="AE46:AE62" si="9">AB46-AD46</f>
        <v>0</v>
      </c>
    </row>
    <row r="47" spans="1:32" x14ac:dyDescent="0.25">
      <c r="A47" s="21"/>
      <c r="B47" s="356" t="s">
        <v>200</v>
      </c>
      <c r="C47" s="361" t="s">
        <v>164</v>
      </c>
      <c r="D47" s="394"/>
      <c r="E47" s="423" t="s">
        <v>712</v>
      </c>
      <c r="F47" s="334"/>
      <c r="G47" s="334"/>
      <c r="H47" s="90"/>
      <c r="I47" s="334"/>
      <c r="J47" s="99"/>
      <c r="K47" s="91"/>
      <c r="L47" s="93"/>
      <c r="M47" s="100"/>
      <c r="N47" s="94"/>
      <c r="O47" s="337"/>
      <c r="P47" s="338"/>
      <c r="Q47" s="339"/>
      <c r="R47" s="294"/>
      <c r="S47" s="294"/>
      <c r="T47" s="339">
        <f t="shared" si="0"/>
        <v>0</v>
      </c>
      <c r="V47" s="414" t="s">
        <v>311</v>
      </c>
      <c r="W47" s="383">
        <v>1</v>
      </c>
      <c r="X47" s="408">
        <v>300</v>
      </c>
      <c r="Y47" s="338">
        <f t="shared" si="6"/>
        <v>300</v>
      </c>
      <c r="Z47" s="18"/>
      <c r="AA47" s="346">
        <v>0</v>
      </c>
      <c r="AB47" s="347">
        <f t="shared" si="7"/>
        <v>0</v>
      </c>
      <c r="AC47" s="348">
        <v>0</v>
      </c>
      <c r="AD47" s="349">
        <f t="shared" si="8"/>
        <v>0</v>
      </c>
      <c r="AE47" s="350">
        <f t="shared" si="9"/>
        <v>0</v>
      </c>
    </row>
    <row r="48" spans="1:32" x14ac:dyDescent="0.25">
      <c r="A48" s="21"/>
      <c r="B48" s="356" t="s">
        <v>200</v>
      </c>
      <c r="C48" s="400" t="s">
        <v>24</v>
      </c>
      <c r="D48" s="394"/>
      <c r="E48" s="423" t="s">
        <v>38</v>
      </c>
      <c r="F48" s="334"/>
      <c r="G48" s="334"/>
      <c r="H48" s="90"/>
      <c r="I48" s="334"/>
      <c r="J48" s="99"/>
      <c r="K48" s="91"/>
      <c r="L48" s="93"/>
      <c r="M48" s="100"/>
      <c r="N48" s="94"/>
      <c r="O48" s="337"/>
      <c r="P48" s="338"/>
      <c r="Q48" s="339"/>
      <c r="R48" s="294"/>
      <c r="S48" s="294"/>
      <c r="T48" s="339">
        <f t="shared" si="0"/>
        <v>0</v>
      </c>
      <c r="V48" s="414" t="s">
        <v>311</v>
      </c>
      <c r="W48" s="383">
        <v>1</v>
      </c>
      <c r="X48" s="407">
        <v>1663.7</v>
      </c>
      <c r="Y48" s="338">
        <f t="shared" si="6"/>
        <v>1663.7</v>
      </c>
      <c r="Z48" s="18"/>
      <c r="AA48" s="346">
        <v>1</v>
      </c>
      <c r="AB48" s="347">
        <f t="shared" si="7"/>
        <v>1663.7</v>
      </c>
      <c r="AC48" s="348">
        <v>1</v>
      </c>
      <c r="AD48" s="349">
        <f t="shared" si="8"/>
        <v>1663.7</v>
      </c>
      <c r="AE48" s="350">
        <f t="shared" si="9"/>
        <v>0</v>
      </c>
    </row>
    <row r="49" spans="1:32" x14ac:dyDescent="0.25">
      <c r="A49" s="21"/>
      <c r="B49" s="356" t="s">
        <v>200</v>
      </c>
      <c r="C49" s="400" t="s">
        <v>24</v>
      </c>
      <c r="D49" s="394"/>
      <c r="E49" s="423" t="s">
        <v>41</v>
      </c>
      <c r="F49" s="334"/>
      <c r="G49" s="334"/>
      <c r="H49" s="90"/>
      <c r="I49" s="334"/>
      <c r="J49" s="99"/>
      <c r="K49" s="91"/>
      <c r="L49" s="93"/>
      <c r="M49" s="100"/>
      <c r="N49" s="94"/>
      <c r="O49" s="337"/>
      <c r="P49" s="338"/>
      <c r="Q49" s="339"/>
      <c r="R49" s="294"/>
      <c r="S49" s="294"/>
      <c r="T49" s="339">
        <f t="shared" si="0"/>
        <v>0</v>
      </c>
      <c r="V49" s="414" t="s">
        <v>68</v>
      </c>
      <c r="W49" s="383">
        <v>1</v>
      </c>
      <c r="X49" s="408">
        <v>482.35</v>
      </c>
      <c r="Y49" s="338">
        <f t="shared" si="6"/>
        <v>482.35</v>
      </c>
      <c r="Z49" s="18"/>
      <c r="AA49" s="346">
        <v>1</v>
      </c>
      <c r="AB49" s="347">
        <f t="shared" si="7"/>
        <v>482.35</v>
      </c>
      <c r="AC49" s="348">
        <v>1</v>
      </c>
      <c r="AD49" s="349">
        <f t="shared" si="8"/>
        <v>482.35</v>
      </c>
      <c r="AE49" s="350">
        <f t="shared" si="9"/>
        <v>0</v>
      </c>
      <c r="AF49" s="668" t="s">
        <v>838</v>
      </c>
    </row>
    <row r="50" spans="1:32" x14ac:dyDescent="0.25">
      <c r="A50" s="21"/>
      <c r="B50" s="356" t="s">
        <v>200</v>
      </c>
      <c r="C50" s="400" t="s">
        <v>24</v>
      </c>
      <c r="D50" s="394"/>
      <c r="E50" s="423" t="s">
        <v>722</v>
      </c>
      <c r="F50" s="334"/>
      <c r="G50" s="334"/>
      <c r="H50" s="90"/>
      <c r="I50" s="334"/>
      <c r="J50" s="99"/>
      <c r="K50" s="91"/>
      <c r="L50" s="93"/>
      <c r="M50" s="100"/>
      <c r="N50" s="94"/>
      <c r="O50" s="337"/>
      <c r="P50" s="338"/>
      <c r="Q50" s="339"/>
      <c r="R50" s="294"/>
      <c r="S50" s="294"/>
      <c r="T50" s="339">
        <f t="shared" si="0"/>
        <v>0</v>
      </c>
      <c r="V50" s="414" t="s">
        <v>284</v>
      </c>
      <c r="W50" s="383">
        <v>1</v>
      </c>
      <c r="X50" s="408">
        <v>110</v>
      </c>
      <c r="Y50" s="338">
        <f t="shared" si="6"/>
        <v>110</v>
      </c>
      <c r="Z50" s="18"/>
      <c r="AA50" s="346">
        <v>1</v>
      </c>
      <c r="AB50" s="347">
        <f t="shared" si="7"/>
        <v>110</v>
      </c>
      <c r="AC50" s="348">
        <v>1</v>
      </c>
      <c r="AD50" s="349">
        <f t="shared" si="8"/>
        <v>110</v>
      </c>
      <c r="AE50" s="350">
        <f t="shared" si="9"/>
        <v>0</v>
      </c>
      <c r="AF50" s="668" t="s">
        <v>838</v>
      </c>
    </row>
    <row r="51" spans="1:32" x14ac:dyDescent="0.25">
      <c r="A51" s="21"/>
      <c r="B51" s="356" t="s">
        <v>200</v>
      </c>
      <c r="C51" s="400" t="s">
        <v>749</v>
      </c>
      <c r="D51" s="394"/>
      <c r="E51" s="423" t="s">
        <v>750</v>
      </c>
      <c r="F51" s="334"/>
      <c r="G51" s="334"/>
      <c r="H51" s="90"/>
      <c r="I51" s="334"/>
      <c r="J51" s="99"/>
      <c r="K51" s="91"/>
      <c r="L51" s="93"/>
      <c r="M51" s="100"/>
      <c r="N51" s="94"/>
      <c r="O51" s="337"/>
      <c r="P51" s="338"/>
      <c r="Q51" s="339"/>
      <c r="R51" s="294"/>
      <c r="S51" s="294"/>
      <c r="T51" s="339">
        <f t="shared" si="0"/>
        <v>0</v>
      </c>
      <c r="V51" s="414" t="s">
        <v>755</v>
      </c>
      <c r="W51" s="417">
        <v>2</v>
      </c>
      <c r="X51" s="408">
        <v>100</v>
      </c>
      <c r="Y51" s="338">
        <f t="shared" si="6"/>
        <v>200</v>
      </c>
      <c r="Z51" s="18"/>
      <c r="AA51" s="346">
        <v>1</v>
      </c>
      <c r="AB51" s="347">
        <f t="shared" si="7"/>
        <v>200</v>
      </c>
      <c r="AC51" s="348">
        <v>0</v>
      </c>
      <c r="AD51" s="349">
        <f t="shared" si="8"/>
        <v>0</v>
      </c>
      <c r="AE51" s="350">
        <f t="shared" si="9"/>
        <v>200</v>
      </c>
      <c r="AF51" s="668" t="s">
        <v>838</v>
      </c>
    </row>
    <row r="52" spans="1:32" x14ac:dyDescent="0.25">
      <c r="A52" s="21"/>
      <c r="B52" s="356" t="s">
        <v>200</v>
      </c>
      <c r="C52" s="400" t="s">
        <v>72</v>
      </c>
      <c r="D52" s="394"/>
      <c r="E52" s="423" t="s">
        <v>751</v>
      </c>
      <c r="F52" s="334"/>
      <c r="G52" s="334"/>
      <c r="H52" s="90"/>
      <c r="I52" s="334"/>
      <c r="J52" s="99"/>
      <c r="K52" s="91"/>
      <c r="L52" s="93"/>
      <c r="M52" s="100"/>
      <c r="N52" s="94"/>
      <c r="O52" s="337"/>
      <c r="P52" s="338"/>
      <c r="Q52" s="339"/>
      <c r="R52" s="294"/>
      <c r="S52" s="294"/>
      <c r="T52" s="339">
        <f t="shared" si="0"/>
        <v>0</v>
      </c>
      <c r="V52" s="414" t="s">
        <v>311</v>
      </c>
      <c r="W52" s="417">
        <v>1</v>
      </c>
      <c r="X52" s="408">
        <v>500</v>
      </c>
      <c r="Y52" s="338">
        <f t="shared" si="6"/>
        <v>500</v>
      </c>
      <c r="Z52" s="18"/>
      <c r="AA52" s="346">
        <v>0</v>
      </c>
      <c r="AB52" s="347">
        <f t="shared" si="7"/>
        <v>0</v>
      </c>
      <c r="AC52" s="348">
        <v>0</v>
      </c>
      <c r="AD52" s="349">
        <f t="shared" si="8"/>
        <v>0</v>
      </c>
      <c r="AE52" s="350">
        <f t="shared" si="9"/>
        <v>0</v>
      </c>
    </row>
    <row r="53" spans="1:32" x14ac:dyDescent="0.25">
      <c r="A53" s="21"/>
      <c r="B53" s="356" t="s">
        <v>200</v>
      </c>
      <c r="C53" s="400" t="s">
        <v>341</v>
      </c>
      <c r="D53" s="394"/>
      <c r="E53" s="405" t="s">
        <v>734</v>
      </c>
      <c r="F53" s="334"/>
      <c r="G53" s="334"/>
      <c r="H53" s="90"/>
      <c r="I53" s="334"/>
      <c r="J53" s="99"/>
      <c r="K53" s="91"/>
      <c r="L53" s="93"/>
      <c r="M53" s="100"/>
      <c r="N53" s="94"/>
      <c r="O53" s="337"/>
      <c r="P53" s="338"/>
      <c r="Q53" s="339"/>
      <c r="R53" s="294"/>
      <c r="S53" s="294"/>
      <c r="T53" s="339">
        <f t="shared" si="0"/>
        <v>0</v>
      </c>
      <c r="V53" s="414" t="s">
        <v>311</v>
      </c>
      <c r="W53" s="383">
        <v>1</v>
      </c>
      <c r="X53" s="408">
        <v>500</v>
      </c>
      <c r="Y53" s="338">
        <f t="shared" si="6"/>
        <v>500</v>
      </c>
      <c r="Z53" s="18"/>
      <c r="AA53" s="346">
        <v>0</v>
      </c>
      <c r="AB53" s="347">
        <f t="shared" si="7"/>
        <v>0</v>
      </c>
      <c r="AC53" s="348">
        <v>0</v>
      </c>
      <c r="AD53" s="349">
        <f t="shared" si="8"/>
        <v>0</v>
      </c>
      <c r="AE53" s="350">
        <f t="shared" si="9"/>
        <v>0</v>
      </c>
    </row>
    <row r="54" spans="1:32" x14ac:dyDescent="0.25">
      <c r="A54" s="21"/>
      <c r="B54" s="356" t="s">
        <v>200</v>
      </c>
      <c r="C54" s="89" t="s">
        <v>341</v>
      </c>
      <c r="D54" s="394"/>
      <c r="E54" s="405" t="s">
        <v>706</v>
      </c>
      <c r="F54" s="334"/>
      <c r="G54" s="334"/>
      <c r="H54" s="90"/>
      <c r="I54" s="334"/>
      <c r="J54" s="99"/>
      <c r="K54" s="91"/>
      <c r="L54" s="93"/>
      <c r="M54" s="100"/>
      <c r="N54" s="94"/>
      <c r="O54" s="337"/>
      <c r="P54" s="338"/>
      <c r="Q54" s="339"/>
      <c r="R54" s="294"/>
      <c r="S54" s="294"/>
      <c r="T54" s="339">
        <f t="shared" si="0"/>
        <v>0</v>
      </c>
      <c r="V54" s="414" t="s">
        <v>311</v>
      </c>
      <c r="W54" s="412">
        <v>1</v>
      </c>
      <c r="X54" s="413">
        <v>500</v>
      </c>
      <c r="Y54" s="338">
        <f t="shared" si="6"/>
        <v>500</v>
      </c>
      <c r="Z54" s="18"/>
      <c r="AA54" s="346">
        <v>0</v>
      </c>
      <c r="AB54" s="347">
        <f t="shared" si="7"/>
        <v>0</v>
      </c>
      <c r="AC54" s="348">
        <v>0</v>
      </c>
      <c r="AD54" s="349">
        <f t="shared" si="8"/>
        <v>0</v>
      </c>
      <c r="AE54" s="350">
        <f t="shared" si="9"/>
        <v>0</v>
      </c>
    </row>
    <row r="55" spans="1:32" x14ac:dyDescent="0.25">
      <c r="A55" s="21"/>
      <c r="B55" s="356" t="s">
        <v>200</v>
      </c>
      <c r="C55" s="89" t="s">
        <v>341</v>
      </c>
      <c r="D55" s="394"/>
      <c r="E55" s="405" t="s">
        <v>752</v>
      </c>
      <c r="F55" s="334"/>
      <c r="G55" s="334"/>
      <c r="H55" s="90"/>
      <c r="I55" s="334"/>
      <c r="J55" s="99"/>
      <c r="K55" s="91"/>
      <c r="L55" s="93"/>
      <c r="M55" s="100"/>
      <c r="N55" s="94"/>
      <c r="O55" s="337"/>
      <c r="P55" s="338"/>
      <c r="Q55" s="339"/>
      <c r="R55" s="294"/>
      <c r="S55" s="294"/>
      <c r="T55" s="339">
        <f t="shared" si="0"/>
        <v>0</v>
      </c>
      <c r="V55" s="414" t="s">
        <v>311</v>
      </c>
      <c r="W55" s="412">
        <v>1</v>
      </c>
      <c r="X55" s="413">
        <v>1500</v>
      </c>
      <c r="Y55" s="338">
        <f t="shared" si="6"/>
        <v>1500</v>
      </c>
      <c r="Z55" s="18"/>
      <c r="AA55" s="346">
        <v>0</v>
      </c>
      <c r="AB55" s="347">
        <f t="shared" si="7"/>
        <v>0</v>
      </c>
      <c r="AC55" s="348">
        <v>0</v>
      </c>
      <c r="AD55" s="349">
        <f t="shared" si="8"/>
        <v>0</v>
      </c>
      <c r="AE55" s="350">
        <f t="shared" si="9"/>
        <v>0</v>
      </c>
    </row>
    <row r="56" spans="1:32" ht="30" x14ac:dyDescent="0.25">
      <c r="A56" s="21"/>
      <c r="B56" s="356" t="s">
        <v>200</v>
      </c>
      <c r="C56" s="361" t="s">
        <v>164</v>
      </c>
      <c r="D56" s="394"/>
      <c r="E56" s="405" t="s">
        <v>753</v>
      </c>
      <c r="F56" s="334"/>
      <c r="G56" s="334"/>
      <c r="H56" s="90"/>
      <c r="I56" s="334"/>
      <c r="J56" s="99"/>
      <c r="K56" s="91"/>
      <c r="L56" s="93"/>
      <c r="M56" s="100"/>
      <c r="N56" s="94"/>
      <c r="O56" s="337"/>
      <c r="P56" s="338"/>
      <c r="Q56" s="339"/>
      <c r="R56" s="294"/>
      <c r="S56" s="294"/>
      <c r="T56" s="339">
        <f t="shared" si="0"/>
        <v>0</v>
      </c>
      <c r="V56" s="414" t="s">
        <v>57</v>
      </c>
      <c r="W56" s="383">
        <v>10</v>
      </c>
      <c r="X56" s="408">
        <v>30</v>
      </c>
      <c r="Y56" s="338">
        <f t="shared" si="6"/>
        <v>300</v>
      </c>
      <c r="Z56" s="18"/>
      <c r="AA56" s="346">
        <v>1</v>
      </c>
      <c r="AB56" s="347">
        <f t="shared" si="7"/>
        <v>300</v>
      </c>
      <c r="AC56" s="348">
        <v>1</v>
      </c>
      <c r="AD56" s="349">
        <f t="shared" si="8"/>
        <v>300</v>
      </c>
      <c r="AE56" s="350">
        <f t="shared" si="9"/>
        <v>0</v>
      </c>
    </row>
    <row r="57" spans="1:32" ht="45" x14ac:dyDescent="0.25">
      <c r="A57" s="21"/>
      <c r="B57" s="356" t="s">
        <v>200</v>
      </c>
      <c r="C57" s="361" t="s">
        <v>164</v>
      </c>
      <c r="D57" s="394"/>
      <c r="E57" s="405" t="s">
        <v>725</v>
      </c>
      <c r="F57" s="334"/>
      <c r="G57" s="334"/>
      <c r="H57" s="90"/>
      <c r="I57" s="334"/>
      <c r="J57" s="99"/>
      <c r="K57" s="91"/>
      <c r="L57" s="93"/>
      <c r="M57" s="100"/>
      <c r="N57" s="94"/>
      <c r="O57" s="337"/>
      <c r="P57" s="338"/>
      <c r="Q57" s="339"/>
      <c r="R57" s="294"/>
      <c r="S57" s="294"/>
      <c r="T57" s="339">
        <f t="shared" si="0"/>
        <v>0</v>
      </c>
      <c r="V57" s="414" t="s">
        <v>57</v>
      </c>
      <c r="W57" s="383">
        <v>10</v>
      </c>
      <c r="X57" s="408">
        <v>143.43</v>
      </c>
      <c r="Y57" s="338">
        <f t="shared" si="6"/>
        <v>1434.3000000000002</v>
      </c>
      <c r="Z57" s="18"/>
      <c r="AA57" s="346">
        <v>1</v>
      </c>
      <c r="AB57" s="347">
        <f t="shared" si="7"/>
        <v>1434.3000000000002</v>
      </c>
      <c r="AC57" s="348">
        <v>1</v>
      </c>
      <c r="AD57" s="349">
        <f t="shared" si="8"/>
        <v>1434.3000000000002</v>
      </c>
      <c r="AE57" s="350">
        <f t="shared" si="9"/>
        <v>0</v>
      </c>
    </row>
    <row r="58" spans="1:32" x14ac:dyDescent="0.25">
      <c r="A58" s="21"/>
      <c r="B58" s="356" t="s">
        <v>200</v>
      </c>
      <c r="C58" s="361" t="s">
        <v>164</v>
      </c>
      <c r="D58" s="394"/>
      <c r="E58" s="405" t="s">
        <v>726</v>
      </c>
      <c r="F58" s="334"/>
      <c r="G58" s="334"/>
      <c r="H58" s="90"/>
      <c r="I58" s="334"/>
      <c r="J58" s="99"/>
      <c r="K58" s="91"/>
      <c r="L58" s="93"/>
      <c r="M58" s="100"/>
      <c r="N58" s="94"/>
      <c r="O58" s="337"/>
      <c r="P58" s="338"/>
      <c r="Q58" s="339"/>
      <c r="R58" s="294"/>
      <c r="S58" s="294"/>
      <c r="T58" s="339">
        <f t="shared" si="0"/>
        <v>0</v>
      </c>
      <c r="V58" s="414" t="s">
        <v>311</v>
      </c>
      <c r="W58" s="383">
        <v>1</v>
      </c>
      <c r="X58" s="408">
        <v>100</v>
      </c>
      <c r="Y58" s="338">
        <f t="shared" si="6"/>
        <v>100</v>
      </c>
      <c r="Z58" s="18"/>
      <c r="AA58" s="346">
        <v>0</v>
      </c>
      <c r="AB58" s="347">
        <f t="shared" si="7"/>
        <v>0</v>
      </c>
      <c r="AC58" s="348">
        <v>0</v>
      </c>
      <c r="AD58" s="349">
        <f t="shared" si="8"/>
        <v>0</v>
      </c>
      <c r="AE58" s="350">
        <f t="shared" si="9"/>
        <v>0</v>
      </c>
    </row>
    <row r="59" spans="1:32" ht="120" x14ac:dyDescent="0.25">
      <c r="A59" s="21"/>
      <c r="B59" s="356" t="s">
        <v>200</v>
      </c>
      <c r="C59" s="400" t="s">
        <v>72</v>
      </c>
      <c r="D59" s="394"/>
      <c r="E59" s="405" t="s">
        <v>419</v>
      </c>
      <c r="F59" s="334"/>
      <c r="G59" s="334"/>
      <c r="H59" s="90"/>
      <c r="I59" s="334"/>
      <c r="J59" s="99"/>
      <c r="K59" s="91"/>
      <c r="L59" s="93"/>
      <c r="M59" s="100"/>
      <c r="N59" s="94"/>
      <c r="O59" s="337"/>
      <c r="P59" s="338"/>
      <c r="Q59" s="339"/>
      <c r="R59" s="294"/>
      <c r="S59" s="294"/>
      <c r="T59" s="339">
        <f t="shared" si="0"/>
        <v>0</v>
      </c>
      <c r="V59" s="414" t="s">
        <v>79</v>
      </c>
      <c r="W59" s="383">
        <v>45</v>
      </c>
      <c r="X59" s="408">
        <v>8.136000000000001</v>
      </c>
      <c r="Y59" s="338">
        <f t="shared" si="6"/>
        <v>366.12000000000006</v>
      </c>
      <c r="Z59" s="18"/>
      <c r="AA59" s="346">
        <v>1</v>
      </c>
      <c r="AB59" s="347">
        <f t="shared" si="7"/>
        <v>366.12000000000006</v>
      </c>
      <c r="AC59" s="348">
        <v>1</v>
      </c>
      <c r="AD59" s="349">
        <f t="shared" si="8"/>
        <v>366.12000000000006</v>
      </c>
      <c r="AE59" s="350">
        <f t="shared" si="9"/>
        <v>0</v>
      </c>
    </row>
    <row r="60" spans="1:32" ht="60" x14ac:dyDescent="0.25">
      <c r="A60" s="21"/>
      <c r="B60" s="356" t="s">
        <v>200</v>
      </c>
      <c r="C60" s="400" t="s">
        <v>72</v>
      </c>
      <c r="D60" s="394"/>
      <c r="E60" s="405" t="s">
        <v>694</v>
      </c>
      <c r="F60" s="334"/>
      <c r="G60" s="334"/>
      <c r="H60" s="90"/>
      <c r="I60" s="334"/>
      <c r="J60" s="99"/>
      <c r="K60" s="91"/>
      <c r="L60" s="93"/>
      <c r="M60" s="100"/>
      <c r="N60" s="94"/>
      <c r="O60" s="337"/>
      <c r="P60" s="338"/>
      <c r="Q60" s="339"/>
      <c r="R60" s="294"/>
      <c r="S60" s="294"/>
      <c r="T60" s="339">
        <f t="shared" si="0"/>
        <v>0</v>
      </c>
      <c r="V60" s="414" t="s">
        <v>104</v>
      </c>
      <c r="W60" s="383">
        <v>10</v>
      </c>
      <c r="X60" s="408">
        <v>15.103999999999999</v>
      </c>
      <c r="Y60" s="338">
        <f t="shared" si="6"/>
        <v>151.04</v>
      </c>
      <c r="Z60" s="18"/>
      <c r="AA60" s="346">
        <v>1</v>
      </c>
      <c r="AB60" s="347">
        <f t="shared" si="7"/>
        <v>151.04</v>
      </c>
      <c r="AC60" s="348">
        <v>1</v>
      </c>
      <c r="AD60" s="349">
        <f t="shared" si="8"/>
        <v>151.04</v>
      </c>
      <c r="AE60" s="350">
        <f t="shared" si="9"/>
        <v>0</v>
      </c>
    </row>
    <row r="61" spans="1:32" ht="60" x14ac:dyDescent="0.25">
      <c r="A61" s="21"/>
      <c r="B61" s="356" t="s">
        <v>200</v>
      </c>
      <c r="C61" s="400" t="s">
        <v>72</v>
      </c>
      <c r="D61" s="394"/>
      <c r="E61" s="405" t="s">
        <v>695</v>
      </c>
      <c r="F61" s="334"/>
      <c r="G61" s="334"/>
      <c r="H61" s="90"/>
      <c r="I61" s="334"/>
      <c r="J61" s="99"/>
      <c r="K61" s="91"/>
      <c r="L61" s="93"/>
      <c r="M61" s="100"/>
      <c r="N61" s="94"/>
      <c r="O61" s="337"/>
      <c r="P61" s="338"/>
      <c r="Q61" s="339"/>
      <c r="R61" s="294"/>
      <c r="S61" s="294"/>
      <c r="T61" s="339">
        <f t="shared" si="0"/>
        <v>0</v>
      </c>
      <c r="V61" s="414" t="s">
        <v>104</v>
      </c>
      <c r="W61" s="383">
        <v>10</v>
      </c>
      <c r="X61" s="408">
        <v>21.847999999999999</v>
      </c>
      <c r="Y61" s="338">
        <f t="shared" si="6"/>
        <v>218.48</v>
      </c>
      <c r="Z61" s="18"/>
      <c r="AA61" s="346">
        <v>1</v>
      </c>
      <c r="AB61" s="347">
        <f t="shared" si="7"/>
        <v>218.48</v>
      </c>
      <c r="AC61" s="348">
        <v>1</v>
      </c>
      <c r="AD61" s="349">
        <f t="shared" si="8"/>
        <v>218.48</v>
      </c>
      <c r="AE61" s="350">
        <f t="shared" si="9"/>
        <v>0</v>
      </c>
    </row>
    <row r="62" spans="1:32" x14ac:dyDescent="0.25">
      <c r="A62" s="21"/>
      <c r="B62" s="356" t="s">
        <v>200</v>
      </c>
      <c r="C62" s="400" t="s">
        <v>341</v>
      </c>
      <c r="D62" s="394"/>
      <c r="E62" s="405" t="s">
        <v>754</v>
      </c>
      <c r="F62" s="334"/>
      <c r="G62" s="334"/>
      <c r="H62" s="90"/>
      <c r="I62" s="334"/>
      <c r="J62" s="99"/>
      <c r="K62" s="91"/>
      <c r="L62" s="93"/>
      <c r="M62" s="100"/>
      <c r="N62" s="94"/>
      <c r="O62" s="337"/>
      <c r="P62" s="338"/>
      <c r="Q62" s="339"/>
      <c r="R62" s="294"/>
      <c r="S62" s="294"/>
      <c r="T62" s="339">
        <f t="shared" si="0"/>
        <v>0</v>
      </c>
      <c r="V62" s="414" t="s">
        <v>57</v>
      </c>
      <c r="W62" s="383">
        <v>2</v>
      </c>
      <c r="X62" s="408">
        <v>1250</v>
      </c>
      <c r="Y62" s="338">
        <f t="shared" si="6"/>
        <v>2500</v>
      </c>
      <c r="Z62" s="18"/>
      <c r="AA62" s="346">
        <v>0</v>
      </c>
      <c r="AB62" s="347">
        <f t="shared" si="7"/>
        <v>0</v>
      </c>
      <c r="AC62" s="348">
        <v>0</v>
      </c>
      <c r="AD62" s="349">
        <f t="shared" si="8"/>
        <v>0</v>
      </c>
      <c r="AE62" s="350">
        <f t="shared" si="9"/>
        <v>0</v>
      </c>
    </row>
    <row r="63" spans="1:32" ht="15.75" x14ac:dyDescent="0.25">
      <c r="A63" s="21"/>
      <c r="B63" s="86"/>
      <c r="C63" s="89"/>
      <c r="D63" s="88"/>
      <c r="E63" s="101"/>
      <c r="F63" s="334"/>
      <c r="G63" s="334"/>
      <c r="H63" s="90"/>
      <c r="I63" s="334"/>
      <c r="J63" s="99"/>
      <c r="K63" s="91"/>
      <c r="L63" s="93"/>
      <c r="M63" s="100"/>
      <c r="N63" s="94"/>
      <c r="O63" s="337"/>
      <c r="P63" s="338"/>
      <c r="Q63" s="339"/>
      <c r="R63" s="294"/>
      <c r="S63" s="294"/>
      <c r="T63" s="339"/>
      <c r="V63" s="91"/>
      <c r="W63" s="93"/>
      <c r="X63" s="294"/>
      <c r="Y63" s="338"/>
      <c r="Z63" s="18"/>
      <c r="AA63" s="346"/>
      <c r="AB63" s="347"/>
      <c r="AC63" s="348"/>
      <c r="AD63" s="349"/>
      <c r="AE63" s="350"/>
    </row>
    <row r="64" spans="1:32" ht="15.75" thickBot="1" x14ac:dyDescent="0.3"/>
    <row r="65" spans="3:31" ht="15.75" thickBot="1" x14ac:dyDescent="0.3">
      <c r="S65" s="68" t="s">
        <v>5</v>
      </c>
      <c r="T65" s="69">
        <f>SUM(T11:T63)</f>
        <v>7669.4020049999999</v>
      </c>
      <c r="U65" s="65"/>
      <c r="V65" s="21"/>
      <c r="W65" s="28"/>
      <c r="X65" s="68" t="s">
        <v>5</v>
      </c>
      <c r="Y65" s="69">
        <f>SUM(Y1:Y63)</f>
        <v>27506.039871640001</v>
      </c>
      <c r="Z65" s="18"/>
      <c r="AA65" s="76"/>
      <c r="AB65" s="116">
        <f>SUM(AB11:AB63)</f>
        <v>15198.180666640003</v>
      </c>
      <c r="AC65" s="76"/>
      <c r="AD65" s="117">
        <f>SUM(AD11:AD63)</f>
        <v>11775.42302</v>
      </c>
      <c r="AE65" s="129">
        <f>SUM(AE11:AE63)</f>
        <v>3422.7576466400001</v>
      </c>
    </row>
    <row r="67" spans="3:31" x14ac:dyDescent="0.25">
      <c r="C67" t="s">
        <v>372</v>
      </c>
      <c r="D67" s="162"/>
      <c r="T67" s="314">
        <f>SUMIF($C$10:$C$63,$C67,T$10:T$63)</f>
        <v>399.99552</v>
      </c>
      <c r="U67" s="65"/>
      <c r="Y67" s="314">
        <f>SUMIF($C$10:$C$63,$C67,Y$10:Y$63)</f>
        <v>399.99552</v>
      </c>
      <c r="AA67" s="317">
        <f>AB67/Y67</f>
        <v>0</v>
      </c>
      <c r="AB67" s="314">
        <f>SUMIF($C$10:$C$63,$C67,AB$10:AB$63)</f>
        <v>0</v>
      </c>
      <c r="AC67" s="317">
        <f>AD67/Y67</f>
        <v>0</v>
      </c>
      <c r="AD67" s="314">
        <f>SUMIF($C$10:$C$63,$C67,AD$10:AD$63)</f>
        <v>0</v>
      </c>
      <c r="AE67" s="314">
        <f>SUMIF($C$10:$C$63,$C67,AE$10:AE$63)</f>
        <v>0</v>
      </c>
    </row>
    <row r="68" spans="3:31" x14ac:dyDescent="0.25">
      <c r="C68" t="s">
        <v>308</v>
      </c>
      <c r="D68" s="162"/>
      <c r="T68" s="314">
        <f t="shared" ref="T68:T76" si="10">SUMIF($C$10:$C$63,$C68,T$10:T$63)</f>
        <v>222.29999999999998</v>
      </c>
      <c r="U68" s="65"/>
      <c r="Y68" s="314">
        <f t="shared" ref="Y68:Y76" si="11">SUMIF($C$10:$C$63,$C68,Y$10:Y$63)</f>
        <v>222.29999999999998</v>
      </c>
      <c r="AA68" s="317">
        <f t="shared" ref="AA68:AA76" si="12">AB68/Y68</f>
        <v>1</v>
      </c>
      <c r="AB68" s="314">
        <f t="shared" ref="AB68:AE76" si="13">SUMIF($C$10:$C$63,$C68,AB$10:AB$63)</f>
        <v>222.29999999999998</v>
      </c>
      <c r="AC68" s="317">
        <f t="shared" ref="AC68:AC76" si="14">AD68/Y68</f>
        <v>1</v>
      </c>
      <c r="AD68" s="314">
        <f t="shared" si="13"/>
        <v>222.29999999999998</v>
      </c>
      <c r="AE68" s="314">
        <f t="shared" si="13"/>
        <v>0</v>
      </c>
    </row>
    <row r="69" spans="3:31" x14ac:dyDescent="0.25">
      <c r="C69" t="s">
        <v>285</v>
      </c>
      <c r="D69" s="162"/>
      <c r="T69" s="314">
        <f t="shared" si="10"/>
        <v>0</v>
      </c>
      <c r="U69" s="65"/>
      <c r="Y69" s="314">
        <f t="shared" si="11"/>
        <v>0</v>
      </c>
      <c r="AA69" s="317" t="e">
        <f t="shared" si="12"/>
        <v>#DIV/0!</v>
      </c>
      <c r="AB69" s="314">
        <f t="shared" si="13"/>
        <v>0</v>
      </c>
      <c r="AC69" s="317" t="e">
        <f t="shared" si="14"/>
        <v>#DIV/0!</v>
      </c>
      <c r="AD69" s="314">
        <f t="shared" si="13"/>
        <v>0</v>
      </c>
      <c r="AE69" s="314">
        <f t="shared" si="13"/>
        <v>0</v>
      </c>
    </row>
    <row r="70" spans="3:31" x14ac:dyDescent="0.25">
      <c r="C70" t="s">
        <v>189</v>
      </c>
      <c r="D70" s="162"/>
      <c r="T70" s="314">
        <f t="shared" si="10"/>
        <v>1294.6544999999999</v>
      </c>
      <c r="U70" s="65"/>
      <c r="Y70" s="314">
        <f t="shared" si="11"/>
        <v>1911.3032499999999</v>
      </c>
      <c r="AA70" s="317">
        <f t="shared" si="12"/>
        <v>0.92702989439273953</v>
      </c>
      <c r="AB70" s="314">
        <f t="shared" si="13"/>
        <v>1771.8352499999999</v>
      </c>
      <c r="AC70" s="317">
        <f t="shared" si="14"/>
        <v>0.92702989439273953</v>
      </c>
      <c r="AD70" s="314">
        <f t="shared" si="13"/>
        <v>1771.8352499999999</v>
      </c>
      <c r="AE70" s="314">
        <f t="shared" si="13"/>
        <v>0</v>
      </c>
    </row>
    <row r="71" spans="3:31" x14ac:dyDescent="0.25">
      <c r="C71" t="s">
        <v>72</v>
      </c>
      <c r="D71" s="162"/>
      <c r="T71" s="314">
        <f t="shared" si="10"/>
        <v>916.8</v>
      </c>
      <c r="U71" s="65"/>
      <c r="Y71" s="314">
        <f t="shared" si="11"/>
        <v>2335.8900000000003</v>
      </c>
      <c r="AA71" s="317">
        <f t="shared" si="12"/>
        <v>0.78594882464499605</v>
      </c>
      <c r="AB71" s="314">
        <f t="shared" si="13"/>
        <v>1835.89</v>
      </c>
      <c r="AC71" s="317">
        <f t="shared" si="14"/>
        <v>0.78594882464499605</v>
      </c>
      <c r="AD71" s="314">
        <f t="shared" si="13"/>
        <v>1835.89</v>
      </c>
      <c r="AE71" s="314">
        <f t="shared" si="13"/>
        <v>0</v>
      </c>
    </row>
    <row r="72" spans="3:31" x14ac:dyDescent="0.25">
      <c r="C72" t="s">
        <v>164</v>
      </c>
      <c r="D72" s="162"/>
      <c r="T72" s="314">
        <f t="shared" si="10"/>
        <v>367.18829999999997</v>
      </c>
      <c r="U72" s="65"/>
      <c r="Y72" s="314">
        <f t="shared" si="11"/>
        <v>5520.2717700000003</v>
      </c>
      <c r="AA72" s="317">
        <f t="shared" si="12"/>
        <v>0.36924844553441255</v>
      </c>
      <c r="AB72" s="314">
        <f t="shared" si="13"/>
        <v>2038.3517700000002</v>
      </c>
      <c r="AC72" s="317">
        <f t="shared" si="14"/>
        <v>0.36924844553441255</v>
      </c>
      <c r="AD72" s="314">
        <f t="shared" si="13"/>
        <v>2038.3517700000002</v>
      </c>
      <c r="AE72" s="314">
        <f t="shared" si="13"/>
        <v>0</v>
      </c>
    </row>
    <row r="73" spans="3:31" x14ac:dyDescent="0.25">
      <c r="C73" t="s">
        <v>24</v>
      </c>
      <c r="D73" s="162"/>
      <c r="T73" s="314">
        <f t="shared" si="10"/>
        <v>1681.9879999999998</v>
      </c>
      <c r="U73" s="65"/>
      <c r="Y73" s="314">
        <f t="shared" si="11"/>
        <v>9129.8036466400008</v>
      </c>
      <c r="AA73" s="317">
        <f t="shared" si="12"/>
        <v>1</v>
      </c>
      <c r="AB73" s="314">
        <f t="shared" si="13"/>
        <v>9129.8036466400008</v>
      </c>
      <c r="AC73" s="317">
        <f t="shared" si="14"/>
        <v>0.64700690492658541</v>
      </c>
      <c r="AD73" s="314">
        <f t="shared" si="13"/>
        <v>5907.0460000000003</v>
      </c>
      <c r="AE73" s="314">
        <f t="shared" si="13"/>
        <v>3222.7576466400001</v>
      </c>
    </row>
    <row r="74" spans="3:31" x14ac:dyDescent="0.25">
      <c r="C74" t="s">
        <v>312</v>
      </c>
      <c r="D74" s="162"/>
      <c r="T74" s="314">
        <f t="shared" si="10"/>
        <v>0</v>
      </c>
      <c r="U74" s="65"/>
      <c r="Y74" s="314">
        <f t="shared" si="11"/>
        <v>0</v>
      </c>
      <c r="AA74" s="317" t="e">
        <f t="shared" si="12"/>
        <v>#DIV/0!</v>
      </c>
      <c r="AB74" s="314">
        <f t="shared" si="13"/>
        <v>0</v>
      </c>
      <c r="AC74" s="317" t="e">
        <f t="shared" si="14"/>
        <v>#DIV/0!</v>
      </c>
      <c r="AD74" s="314">
        <f t="shared" si="13"/>
        <v>0</v>
      </c>
      <c r="AE74" s="314">
        <f t="shared" si="13"/>
        <v>0</v>
      </c>
    </row>
    <row r="75" spans="3:31" x14ac:dyDescent="0.25">
      <c r="C75" t="s">
        <v>341</v>
      </c>
      <c r="D75" s="162"/>
      <c r="T75" s="314">
        <f t="shared" si="10"/>
        <v>2786.4756849999999</v>
      </c>
      <c r="U75" s="65"/>
      <c r="Y75" s="314">
        <f t="shared" si="11"/>
        <v>7786.4756849999994</v>
      </c>
      <c r="AA75" s="317">
        <f t="shared" si="12"/>
        <v>0</v>
      </c>
      <c r="AB75" s="314">
        <f t="shared" si="13"/>
        <v>0</v>
      </c>
      <c r="AC75" s="317">
        <f t="shared" si="14"/>
        <v>0</v>
      </c>
      <c r="AD75" s="314">
        <f t="shared" si="13"/>
        <v>0</v>
      </c>
      <c r="AE75" s="314">
        <f t="shared" si="13"/>
        <v>0</v>
      </c>
    </row>
    <row r="76" spans="3:31" x14ac:dyDescent="0.25">
      <c r="C76" t="s">
        <v>749</v>
      </c>
      <c r="T76" s="314">
        <f t="shared" si="10"/>
        <v>0</v>
      </c>
      <c r="Y76" s="314">
        <f t="shared" si="11"/>
        <v>200</v>
      </c>
      <c r="AA76" s="317">
        <f t="shared" si="12"/>
        <v>1</v>
      </c>
      <c r="AB76" s="314">
        <f t="shared" si="13"/>
        <v>200</v>
      </c>
      <c r="AC76" s="317">
        <f t="shared" si="14"/>
        <v>0</v>
      </c>
      <c r="AD76" s="314">
        <f t="shared" si="13"/>
        <v>0</v>
      </c>
      <c r="AE76" s="314">
        <f t="shared" si="13"/>
        <v>200</v>
      </c>
    </row>
  </sheetData>
  <autoFilter ref="B8:AE62" xr:uid="{00000000-0009-0000-0000-000013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X11:X12 X14 X18:X24 X26 X28:X29 X31:X32 X36:X47 X49:X63 S36:S63" xr:uid="{00000000-0002-0000-1300-000000000000}">
      <formula1>P11</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AE83"/>
  <sheetViews>
    <sheetView topLeftCell="B1" zoomScale="70" zoomScaleNormal="70" workbookViewId="0">
      <pane xSplit="9" ySplit="8" topLeftCell="S66" activePane="bottomRight" state="frozen"/>
      <selection activeCell="S45" sqref="S45"/>
      <selection pane="topRight" activeCell="S45" sqref="S45"/>
      <selection pane="bottomLeft" activeCell="S45" sqref="S45"/>
      <selection pane="bottomRight" activeCell="AE75" sqref="AE75"/>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1" width="8.5703125" customWidth="1"/>
    <col min="12" max="12" width="8.5703125" style="531"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customWidth="1"/>
    <col min="23" max="23" width="8.5703125" style="531" customWidth="1"/>
    <col min="24" max="25" width="15.5703125" style="162" customWidth="1"/>
    <col min="26" max="26" width="1.5703125" customWidth="1"/>
    <col min="27" max="31" width="15.5703125" customWidth="1"/>
  </cols>
  <sheetData>
    <row r="1" spans="1:31" s="195" customFormat="1" x14ac:dyDescent="0.25">
      <c r="B1" s="195" t="str">
        <f>'Valuation Summary'!A1</f>
        <v>Mulalley &amp; Co Ltd</v>
      </c>
      <c r="L1" s="530"/>
      <c r="W1" s="530"/>
      <c r="X1" s="532"/>
      <c r="Y1" s="532"/>
    </row>
    <row r="2" spans="1:31" s="195" customFormat="1" x14ac:dyDescent="0.25">
      <c r="L2" s="530"/>
      <c r="W2" s="530"/>
      <c r="X2" s="532"/>
      <c r="Y2" s="532"/>
    </row>
    <row r="3" spans="1:31" s="195" customFormat="1" x14ac:dyDescent="0.25">
      <c r="B3" s="195" t="str">
        <f>'Valuation Summary'!A3</f>
        <v>Camden Better Homes - NW5 Blocks</v>
      </c>
      <c r="L3" s="530"/>
      <c r="W3" s="530"/>
      <c r="X3" s="532"/>
      <c r="Y3" s="532"/>
    </row>
    <row r="4" spans="1:31" s="195" customFormat="1" x14ac:dyDescent="0.25">
      <c r="L4" s="530"/>
      <c r="W4" s="530"/>
      <c r="X4" s="532"/>
      <c r="Y4" s="532"/>
    </row>
    <row r="5" spans="1:31" s="195" customFormat="1" x14ac:dyDescent="0.25">
      <c r="B5" s="195" t="s">
        <v>516</v>
      </c>
      <c r="L5" s="530"/>
      <c r="W5" s="530"/>
      <c r="X5" s="532"/>
      <c r="Y5" s="532"/>
    </row>
    <row r="6" spans="1:31" s="195" customFormat="1" ht="16.5" thickBot="1" x14ac:dyDescent="0.3">
      <c r="B6" s="196"/>
      <c r="C6" s="197"/>
      <c r="D6" s="198"/>
      <c r="E6" s="197"/>
      <c r="F6" s="198"/>
      <c r="G6" s="198"/>
      <c r="H6" s="199"/>
      <c r="I6" s="198"/>
      <c r="J6" s="200"/>
      <c r="K6" s="198"/>
      <c r="L6" s="199"/>
      <c r="M6" s="200"/>
      <c r="N6" s="201"/>
      <c r="O6" s="202"/>
      <c r="P6" s="203"/>
      <c r="Q6" s="204"/>
      <c r="R6" s="200"/>
      <c r="S6" s="200"/>
      <c r="T6" s="200"/>
      <c r="W6" s="530"/>
      <c r="X6" s="532"/>
      <c r="Y6" s="532"/>
    </row>
    <row r="7" spans="1:31"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row>
    <row r="8" spans="1:31" s="279" customFormat="1" ht="75.75" thickBot="1" x14ac:dyDescent="0.3">
      <c r="A8" s="271" t="s">
        <v>377</v>
      </c>
      <c r="B8" s="272" t="s">
        <v>71</v>
      </c>
      <c r="C8" s="271" t="s">
        <v>6</v>
      </c>
      <c r="D8" s="271" t="s">
        <v>7</v>
      </c>
      <c r="E8" s="271" t="s">
        <v>8</v>
      </c>
      <c r="F8" s="271" t="s">
        <v>9</v>
      </c>
      <c r="G8" s="271" t="s">
        <v>10</v>
      </c>
      <c r="H8" s="273" t="s">
        <v>11</v>
      </c>
      <c r="I8" s="271" t="s">
        <v>12</v>
      </c>
      <c r="J8" s="271" t="s">
        <v>13</v>
      </c>
      <c r="K8" s="271" t="s">
        <v>14</v>
      </c>
      <c r="L8" s="273" t="s">
        <v>15</v>
      </c>
      <c r="M8" s="271" t="s">
        <v>16</v>
      </c>
      <c r="N8" s="274" t="s">
        <v>17</v>
      </c>
      <c r="O8" s="275"/>
      <c r="P8" s="276" t="s">
        <v>18</v>
      </c>
      <c r="Q8" s="277" t="s">
        <v>19</v>
      </c>
      <c r="R8" s="277" t="s">
        <v>20</v>
      </c>
      <c r="S8" s="278" t="s">
        <v>21</v>
      </c>
      <c r="T8" s="278" t="s">
        <v>22</v>
      </c>
      <c r="V8" s="280" t="s">
        <v>14</v>
      </c>
      <c r="W8" s="528" t="s">
        <v>15</v>
      </c>
      <c r="X8" s="533" t="s">
        <v>21</v>
      </c>
      <c r="Y8" s="533" t="s">
        <v>22</v>
      </c>
      <c r="AA8" s="281" t="s">
        <v>392</v>
      </c>
      <c r="AB8" s="281" t="s">
        <v>5</v>
      </c>
      <c r="AC8" s="282" t="s">
        <v>392</v>
      </c>
      <c r="AD8" s="282" t="s">
        <v>5</v>
      </c>
      <c r="AE8" s="283"/>
    </row>
    <row r="9" spans="1:31" x14ac:dyDescent="0.25">
      <c r="A9" s="29"/>
      <c r="B9" s="30"/>
      <c r="C9" s="31"/>
      <c r="D9" s="32"/>
      <c r="E9" s="33"/>
      <c r="F9" s="29"/>
      <c r="G9" s="29"/>
      <c r="H9" s="34"/>
      <c r="I9" s="29"/>
      <c r="J9" s="35"/>
      <c r="K9" s="29"/>
      <c r="L9" s="34"/>
      <c r="M9" s="35"/>
      <c r="N9" s="36"/>
      <c r="O9" s="18"/>
      <c r="P9" s="19"/>
      <c r="Q9" s="20"/>
      <c r="R9" s="37"/>
      <c r="S9" s="37"/>
      <c r="T9" s="37"/>
      <c r="AA9" s="76"/>
      <c r="AB9" s="76"/>
      <c r="AC9" s="76"/>
      <c r="AD9" s="76"/>
    </row>
    <row r="10" spans="1:31" ht="15.75" thickBot="1" x14ac:dyDescent="0.3">
      <c r="A10" s="29" t="s">
        <v>429</v>
      </c>
      <c r="B10" s="2" t="s">
        <v>71</v>
      </c>
      <c r="C10" s="3" t="s">
        <v>372</v>
      </c>
      <c r="D10" s="4" t="s">
        <v>378</v>
      </c>
      <c r="E10" s="5"/>
      <c r="F10" s="29"/>
      <c r="G10" s="29"/>
      <c r="H10" s="7"/>
      <c r="I10" s="29"/>
      <c r="J10" s="8"/>
      <c r="K10" s="8"/>
      <c r="L10" s="7"/>
      <c r="M10" s="8"/>
      <c r="N10" s="8"/>
      <c r="O10" s="18"/>
      <c r="P10" s="16"/>
      <c r="Q10" s="37"/>
      <c r="R10" s="37"/>
      <c r="S10" s="37"/>
      <c r="T10" s="37"/>
      <c r="AA10" s="76"/>
      <c r="AB10" s="76"/>
      <c r="AC10" s="76"/>
      <c r="AD10" s="76"/>
    </row>
    <row r="11" spans="1:31" ht="90.75" thickBot="1" x14ac:dyDescent="0.3">
      <c r="A11" s="29"/>
      <c r="B11" s="2" t="s">
        <v>71</v>
      </c>
      <c r="C11" s="3" t="s">
        <v>372</v>
      </c>
      <c r="D11" s="4" t="s">
        <v>25</v>
      </c>
      <c r="E11" s="5" t="s">
        <v>375</v>
      </c>
      <c r="F11" s="29"/>
      <c r="G11" s="29"/>
      <c r="H11" s="7">
        <v>9.1</v>
      </c>
      <c r="I11" s="29"/>
      <c r="J11" s="8" t="s">
        <v>376</v>
      </c>
      <c r="K11" s="9" t="s">
        <v>139</v>
      </c>
      <c r="L11" s="7">
        <v>1</v>
      </c>
      <c r="M11" s="10"/>
      <c r="N11" s="11"/>
      <c r="O11" s="18"/>
      <c r="P11" s="12" t="e">
        <v>#VALUE!</v>
      </c>
      <c r="Q11" s="13" t="e">
        <f>IF(J11="PROV SUM",N11,L11*P11)</f>
        <v>#VALUE!</v>
      </c>
      <c r="R11" s="39">
        <v>0</v>
      </c>
      <c r="S11" s="40">
        <v>0</v>
      </c>
      <c r="T11" s="13">
        <f>IF(J11="SC024",N11,IF(ISERROR(S11),"",IF(J11="PROV SUM",N11,L11*S11)))</f>
        <v>0</v>
      </c>
      <c r="V11" s="9" t="s">
        <v>139</v>
      </c>
      <c r="W11" s="7">
        <v>0</v>
      </c>
      <c r="X11" s="40">
        <v>0</v>
      </c>
      <c r="Y11" s="71">
        <f>W11*X11</f>
        <v>0</v>
      </c>
      <c r="Z11" s="18"/>
      <c r="AA11" s="77">
        <v>0</v>
      </c>
      <c r="AB11" s="78">
        <f>Y11*AA11</f>
        <v>0</v>
      </c>
      <c r="AC11" s="79">
        <v>0</v>
      </c>
      <c r="AD11" s="80">
        <f>Y11*AC11</f>
        <v>0</v>
      </c>
      <c r="AE11" s="130">
        <f>AB11-AD11</f>
        <v>0</v>
      </c>
    </row>
    <row r="12" spans="1:31" ht="45.75" thickBot="1" x14ac:dyDescent="0.3">
      <c r="A12" s="29"/>
      <c r="B12" s="2" t="s">
        <v>71</v>
      </c>
      <c r="C12" s="3" t="s">
        <v>372</v>
      </c>
      <c r="D12" s="4" t="s">
        <v>25</v>
      </c>
      <c r="E12" s="5" t="s">
        <v>373</v>
      </c>
      <c r="F12" s="29"/>
      <c r="G12" s="29"/>
      <c r="H12" s="7">
        <v>9.1999999999999993</v>
      </c>
      <c r="I12" s="29"/>
      <c r="J12" s="8" t="s">
        <v>374</v>
      </c>
      <c r="K12" s="9" t="s">
        <v>79</v>
      </c>
      <c r="L12" s="7">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7">
        <v>0</v>
      </c>
      <c r="X12" s="40">
        <v>8.6880000000000006</v>
      </c>
      <c r="Y12" s="71">
        <f t="shared" ref="Y12:Y50" si="0">W12*X12</f>
        <v>0</v>
      </c>
      <c r="Z12" s="18"/>
      <c r="AA12" s="77">
        <v>0</v>
      </c>
      <c r="AB12" s="78">
        <f t="shared" ref="AB12:AB52" si="1">Y12*AA12</f>
        <v>0</v>
      </c>
      <c r="AC12" s="79">
        <v>0</v>
      </c>
      <c r="AD12" s="80">
        <f t="shared" ref="AD12:AD52" si="2">Y12*AC12</f>
        <v>0</v>
      </c>
      <c r="AE12" s="130">
        <f t="shared" ref="AE12:AE67" si="3">AB12-AD12</f>
        <v>0</v>
      </c>
    </row>
    <row r="13" spans="1:31" ht="15.75" thickBot="1" x14ac:dyDescent="0.3">
      <c r="A13" s="15"/>
      <c r="B13" s="2" t="s">
        <v>71</v>
      </c>
      <c r="C13" s="3" t="s">
        <v>308</v>
      </c>
      <c r="D13" s="4" t="s">
        <v>378</v>
      </c>
      <c r="E13" s="5"/>
      <c r="F13" s="6"/>
      <c r="G13" s="6"/>
      <c r="H13" s="7"/>
      <c r="I13" s="6"/>
      <c r="J13" s="8"/>
      <c r="K13" s="9"/>
      <c r="L13" s="7"/>
      <c r="M13" s="8"/>
      <c r="N13" s="11"/>
      <c r="O13" s="18"/>
      <c r="P13" s="16"/>
      <c r="Q13" s="37"/>
      <c r="R13" s="37"/>
      <c r="S13" s="37"/>
      <c r="T13" s="37"/>
      <c r="V13" s="9"/>
      <c r="W13" s="7"/>
      <c r="X13" s="534"/>
      <c r="Y13" s="71">
        <f t="shared" si="0"/>
        <v>0</v>
      </c>
      <c r="Z13" s="18"/>
      <c r="AA13" s="77"/>
      <c r="AB13" s="78"/>
      <c r="AC13" s="79"/>
      <c r="AD13" s="80"/>
      <c r="AE13" s="130">
        <f t="shared" si="3"/>
        <v>0</v>
      </c>
    </row>
    <row r="14" spans="1:31" ht="30.75" thickBot="1" x14ac:dyDescent="0.3">
      <c r="A14" s="15"/>
      <c r="B14" s="2" t="s">
        <v>71</v>
      </c>
      <c r="C14" s="3" t="s">
        <v>308</v>
      </c>
      <c r="D14" s="4" t="s">
        <v>25</v>
      </c>
      <c r="E14" s="5" t="s">
        <v>309</v>
      </c>
      <c r="F14" s="6"/>
      <c r="G14" s="6"/>
      <c r="H14" s="7">
        <v>1.3</v>
      </c>
      <c r="I14" s="6"/>
      <c r="J14" s="8" t="s">
        <v>310</v>
      </c>
      <c r="K14" s="9" t="s">
        <v>311</v>
      </c>
      <c r="L14" s="7">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7">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71</v>
      </c>
      <c r="C15" s="3" t="s">
        <v>285</v>
      </c>
      <c r="D15" s="4" t="s">
        <v>378</v>
      </c>
      <c r="E15" s="5"/>
      <c r="F15" s="6"/>
      <c r="G15" s="6"/>
      <c r="H15" s="7"/>
      <c r="I15" s="6"/>
      <c r="J15" s="8"/>
      <c r="K15" s="9"/>
      <c r="L15" s="7"/>
      <c r="M15" s="8"/>
      <c r="N15" s="11"/>
      <c r="O15" s="18"/>
      <c r="P15" s="16"/>
      <c r="Q15" s="37"/>
      <c r="R15" s="37"/>
      <c r="S15" s="37"/>
      <c r="T15" s="37"/>
      <c r="V15" s="9"/>
      <c r="W15" s="7"/>
      <c r="X15" s="534"/>
      <c r="Y15" s="71">
        <f t="shared" si="0"/>
        <v>0</v>
      </c>
      <c r="Z15" s="18"/>
      <c r="AA15" s="77"/>
      <c r="AB15" s="78"/>
      <c r="AC15" s="79"/>
      <c r="AD15" s="80"/>
      <c r="AE15" s="130">
        <f t="shared" si="3"/>
        <v>0</v>
      </c>
    </row>
    <row r="16" spans="1:31" ht="135.75" thickBot="1" x14ac:dyDescent="0.3">
      <c r="A16" s="15"/>
      <c r="B16" s="2" t="s">
        <v>71</v>
      </c>
      <c r="C16" s="3" t="s">
        <v>285</v>
      </c>
      <c r="D16" s="4" t="s">
        <v>25</v>
      </c>
      <c r="E16" s="5" t="s">
        <v>286</v>
      </c>
      <c r="F16" s="6"/>
      <c r="G16" s="6"/>
      <c r="H16" s="7">
        <v>5.3260000000000698</v>
      </c>
      <c r="I16" s="6"/>
      <c r="J16" s="8" t="s">
        <v>287</v>
      </c>
      <c r="K16" s="9" t="s">
        <v>75</v>
      </c>
      <c r="L16" s="7">
        <v>1</v>
      </c>
      <c r="M16" s="10">
        <v>461.13</v>
      </c>
      <c r="N16" s="11">
        <v>461.13</v>
      </c>
      <c r="O16" s="18"/>
      <c r="P16" s="12" t="e">
        <v>#VALUE!</v>
      </c>
      <c r="Q16" s="13" t="e">
        <f>IF(J16="PROV SUM",N16,L16*P16)</f>
        <v>#VALUE!</v>
      </c>
      <c r="R16" s="39">
        <v>0</v>
      </c>
      <c r="S16" s="40">
        <v>408.79174499999999</v>
      </c>
      <c r="T16" s="13">
        <f>IF(J16="SC024",N16,IF(ISERROR(S16),"",IF(J16="PROV SUM",N16,L16*S16)))</f>
        <v>408.79174499999999</v>
      </c>
      <c r="V16" s="9" t="s">
        <v>75</v>
      </c>
      <c r="W16" s="7">
        <v>0</v>
      </c>
      <c r="X16" s="40">
        <v>408.79174499999999</v>
      </c>
      <c r="Y16" s="71">
        <f t="shared" si="0"/>
        <v>0</v>
      </c>
      <c r="Z16" s="18"/>
      <c r="AA16" s="77">
        <v>0</v>
      </c>
      <c r="AB16" s="78">
        <f t="shared" si="1"/>
        <v>0</v>
      </c>
      <c r="AC16" s="79">
        <v>0</v>
      </c>
      <c r="AD16" s="80">
        <f t="shared" si="2"/>
        <v>0</v>
      </c>
      <c r="AE16" s="130">
        <f>AB16-AD16</f>
        <v>0</v>
      </c>
    </row>
    <row r="17" spans="1:31" ht="61.5" thickBot="1" x14ac:dyDescent="0.3">
      <c r="A17" s="15"/>
      <c r="B17" s="2" t="s">
        <v>71</v>
      </c>
      <c r="C17" s="3" t="s">
        <v>285</v>
      </c>
      <c r="D17" s="4" t="s">
        <v>25</v>
      </c>
      <c r="E17" s="126" t="s">
        <v>500</v>
      </c>
      <c r="F17" s="6"/>
      <c r="G17" s="6"/>
      <c r="H17" s="7">
        <v>5.3860000000000001</v>
      </c>
      <c r="I17" s="6"/>
      <c r="J17" s="8" t="s">
        <v>379</v>
      </c>
      <c r="K17" s="9" t="s">
        <v>380</v>
      </c>
      <c r="L17" s="7">
        <v>1</v>
      </c>
      <c r="M17" s="10">
        <v>150</v>
      </c>
      <c r="N17" s="11">
        <v>150</v>
      </c>
      <c r="O17" s="18"/>
      <c r="P17" s="12" t="e">
        <v>#VALUE!</v>
      </c>
      <c r="Q17" s="13">
        <f>IF(J17="PROV SUM",N17,L17*P17)</f>
        <v>150</v>
      </c>
      <c r="R17" s="39" t="s">
        <v>381</v>
      </c>
      <c r="S17" s="40" t="s">
        <v>381</v>
      </c>
      <c r="T17" s="13">
        <f>IF(J17="SC024",N17,IF(ISERROR(S17),"",IF(J17="PROV SUM",N17,L17*S17)))</f>
        <v>150</v>
      </c>
      <c r="V17" s="9" t="s">
        <v>380</v>
      </c>
      <c r="W17" s="7">
        <v>0</v>
      </c>
      <c r="X17" s="40" t="s">
        <v>381</v>
      </c>
      <c r="Y17" s="71">
        <v>150</v>
      </c>
      <c r="Z17" s="18"/>
      <c r="AA17" s="77">
        <v>0</v>
      </c>
      <c r="AB17" s="78">
        <f t="shared" si="1"/>
        <v>0</v>
      </c>
      <c r="AC17" s="79">
        <v>0</v>
      </c>
      <c r="AD17" s="80">
        <f t="shared" si="2"/>
        <v>0</v>
      </c>
      <c r="AE17" s="130">
        <f t="shared" si="3"/>
        <v>0</v>
      </c>
    </row>
    <row r="18" spans="1:31" ht="16.5" thickBot="1" x14ac:dyDescent="0.3">
      <c r="A18" s="15"/>
      <c r="B18" s="2" t="s">
        <v>71</v>
      </c>
      <c r="C18" s="3" t="s">
        <v>285</v>
      </c>
      <c r="D18" s="4" t="s">
        <v>25</v>
      </c>
      <c r="E18" s="5" t="s">
        <v>452</v>
      </c>
      <c r="F18" s="6"/>
      <c r="G18" s="6"/>
      <c r="H18" s="7">
        <v>5.3869999999999996</v>
      </c>
      <c r="I18" s="6"/>
      <c r="J18" s="8" t="s">
        <v>379</v>
      </c>
      <c r="K18" s="9" t="s">
        <v>380</v>
      </c>
      <c r="L18" s="7">
        <v>1</v>
      </c>
      <c r="M18" s="10">
        <v>200</v>
      </c>
      <c r="N18" s="11">
        <v>200</v>
      </c>
      <c r="O18" s="18"/>
      <c r="P18" s="12" t="e">
        <v>#VALUE!</v>
      </c>
      <c r="Q18" s="13">
        <f>IF(J18="PROV SUM",N18,L18*P18)</f>
        <v>200</v>
      </c>
      <c r="R18" s="39" t="s">
        <v>381</v>
      </c>
      <c r="S18" s="40" t="s">
        <v>381</v>
      </c>
      <c r="T18" s="13">
        <f>IF(J18="SC024",N18,IF(ISERROR(S18),"",IF(J18="PROV SUM",N18,L18*S18)))</f>
        <v>200</v>
      </c>
      <c r="V18" s="9" t="s">
        <v>380</v>
      </c>
      <c r="W18" s="7">
        <v>0</v>
      </c>
      <c r="X18" s="40" t="s">
        <v>381</v>
      </c>
      <c r="Y18" s="71">
        <v>200</v>
      </c>
      <c r="Z18" s="18"/>
      <c r="AA18" s="77">
        <v>0</v>
      </c>
      <c r="AB18" s="78">
        <f t="shared" si="1"/>
        <v>0</v>
      </c>
      <c r="AC18" s="79">
        <v>0</v>
      </c>
      <c r="AD18" s="80">
        <f t="shared" si="2"/>
        <v>0</v>
      </c>
      <c r="AE18" s="130">
        <f t="shared" si="3"/>
        <v>0</v>
      </c>
    </row>
    <row r="19" spans="1:31" ht="106.5" thickBot="1" x14ac:dyDescent="0.3">
      <c r="A19" s="15"/>
      <c r="B19" s="2" t="s">
        <v>71</v>
      </c>
      <c r="C19" s="3" t="s">
        <v>285</v>
      </c>
      <c r="D19" s="4" t="s">
        <v>25</v>
      </c>
      <c r="E19" s="5" t="s">
        <v>453</v>
      </c>
      <c r="F19" s="6"/>
      <c r="G19" s="6"/>
      <c r="H19" s="7">
        <v>5.3879999999999999</v>
      </c>
      <c r="I19" s="6"/>
      <c r="J19" s="8" t="s">
        <v>379</v>
      </c>
      <c r="K19" s="9" t="s">
        <v>139</v>
      </c>
      <c r="L19" s="7">
        <v>1</v>
      </c>
      <c r="M19" s="10">
        <v>480</v>
      </c>
      <c r="N19" s="11">
        <v>480</v>
      </c>
      <c r="O19" s="18"/>
      <c r="P19" s="12" t="e">
        <v>#VALUE!</v>
      </c>
      <c r="Q19" s="13">
        <f>IF(J19="PROV SUM",N19,L19*P19)</f>
        <v>480</v>
      </c>
      <c r="R19" s="39" t="s">
        <v>381</v>
      </c>
      <c r="S19" s="40" t="s">
        <v>381</v>
      </c>
      <c r="T19" s="13">
        <f>IF(J19="SC024",N19,IF(ISERROR(S19),"",IF(J19="PROV SUM",N19,L19*S19)))</f>
        <v>480</v>
      </c>
      <c r="V19" s="9" t="s">
        <v>139</v>
      </c>
      <c r="W19" s="7">
        <v>0</v>
      </c>
      <c r="X19" s="40" t="s">
        <v>381</v>
      </c>
      <c r="Y19" s="71">
        <v>480</v>
      </c>
      <c r="Z19" s="18"/>
      <c r="AA19" s="77">
        <v>0</v>
      </c>
      <c r="AB19" s="78">
        <f t="shared" si="1"/>
        <v>0</v>
      </c>
      <c r="AC19" s="79">
        <v>0</v>
      </c>
      <c r="AD19" s="80">
        <f t="shared" si="2"/>
        <v>0</v>
      </c>
      <c r="AE19" s="130">
        <f t="shared" si="3"/>
        <v>0</v>
      </c>
    </row>
    <row r="20" spans="1:31" ht="15.75" thickBot="1" x14ac:dyDescent="0.3">
      <c r="A20" s="15"/>
      <c r="B20" s="2" t="s">
        <v>71</v>
      </c>
      <c r="C20" s="41" t="s">
        <v>189</v>
      </c>
      <c r="D20" s="4" t="s">
        <v>378</v>
      </c>
      <c r="E20" s="5"/>
      <c r="F20" s="6"/>
      <c r="G20" s="6"/>
      <c r="H20" s="7"/>
      <c r="I20" s="6"/>
      <c r="J20" s="8"/>
      <c r="K20" s="9"/>
      <c r="L20" s="7"/>
      <c r="M20" s="8"/>
      <c r="N20" s="38"/>
      <c r="O20" s="18"/>
      <c r="P20" s="27"/>
      <c r="Q20" s="42"/>
      <c r="R20" s="42"/>
      <c r="S20" s="42"/>
      <c r="T20" s="42"/>
      <c r="V20" s="9"/>
      <c r="W20" s="7"/>
      <c r="X20" s="535"/>
      <c r="Y20" s="71">
        <f t="shared" si="0"/>
        <v>0</v>
      </c>
      <c r="Z20" s="18"/>
      <c r="AA20" s="77">
        <v>0</v>
      </c>
      <c r="AB20" s="78">
        <f t="shared" si="1"/>
        <v>0</v>
      </c>
      <c r="AC20" s="79">
        <v>0</v>
      </c>
      <c r="AD20" s="80">
        <f t="shared" si="2"/>
        <v>0</v>
      </c>
      <c r="AE20" s="130">
        <f t="shared" si="3"/>
        <v>0</v>
      </c>
    </row>
    <row r="21" spans="1:31" ht="75.75" thickBot="1" x14ac:dyDescent="0.3">
      <c r="A21" s="15"/>
      <c r="B21" s="2" t="s">
        <v>71</v>
      </c>
      <c r="C21" s="41" t="s">
        <v>189</v>
      </c>
      <c r="D21" s="4" t="s">
        <v>25</v>
      </c>
      <c r="E21" s="5" t="s">
        <v>282</v>
      </c>
      <c r="F21" s="6"/>
      <c r="G21" s="6"/>
      <c r="H21" s="7">
        <v>6.11</v>
      </c>
      <c r="I21" s="6"/>
      <c r="J21" s="8" t="s">
        <v>283</v>
      </c>
      <c r="K21" s="9" t="s">
        <v>284</v>
      </c>
      <c r="L21" s="7">
        <v>1</v>
      </c>
      <c r="M21" s="10">
        <v>79.14</v>
      </c>
      <c r="N21" s="38">
        <v>79.14</v>
      </c>
      <c r="O21" s="18"/>
      <c r="P21" s="12" t="e">
        <v>#VALUE!</v>
      </c>
      <c r="Q21" s="13" t="e">
        <f t="shared" ref="Q21:Q27" si="4">IF(J21="PROV SUM",N21,L21*P21)</f>
        <v>#VALUE!</v>
      </c>
      <c r="R21" s="39">
        <v>0</v>
      </c>
      <c r="S21" s="40">
        <v>63.312000000000005</v>
      </c>
      <c r="T21" s="13">
        <f t="shared" ref="T21:T27" si="5">IF(J21="SC024",N21,IF(ISERROR(S21),"",IF(J21="PROV SUM",N21,L21*S21)))</f>
        <v>63.312000000000005</v>
      </c>
      <c r="V21" s="9" t="s">
        <v>284</v>
      </c>
      <c r="W21" s="7">
        <v>0</v>
      </c>
      <c r="X21" s="40">
        <v>63.312000000000005</v>
      </c>
      <c r="Y21" s="71">
        <f t="shared" si="0"/>
        <v>0</v>
      </c>
      <c r="Z21" s="18"/>
      <c r="AA21" s="77">
        <v>0</v>
      </c>
      <c r="AB21" s="78">
        <f t="shared" si="1"/>
        <v>0</v>
      </c>
      <c r="AC21" s="79">
        <v>0</v>
      </c>
      <c r="AD21" s="80">
        <f t="shared" si="2"/>
        <v>0</v>
      </c>
      <c r="AE21" s="130">
        <f t="shared" si="3"/>
        <v>0</v>
      </c>
    </row>
    <row r="22" spans="1:31" ht="60.75" thickBot="1" x14ac:dyDescent="0.3">
      <c r="A22" s="15"/>
      <c r="B22" s="2" t="s">
        <v>71</v>
      </c>
      <c r="C22" s="41" t="s">
        <v>189</v>
      </c>
      <c r="D22" s="4" t="s">
        <v>25</v>
      </c>
      <c r="E22" s="5" t="s">
        <v>190</v>
      </c>
      <c r="F22" s="6"/>
      <c r="G22" s="6"/>
      <c r="H22" s="7">
        <v>6.82</v>
      </c>
      <c r="I22" s="6"/>
      <c r="J22" s="8" t="s">
        <v>191</v>
      </c>
      <c r="K22" s="9" t="s">
        <v>104</v>
      </c>
      <c r="L22" s="7">
        <v>40</v>
      </c>
      <c r="M22" s="10">
        <v>44.12</v>
      </c>
      <c r="N22" s="38">
        <v>1764.8</v>
      </c>
      <c r="O22" s="18"/>
      <c r="P22" s="12" t="e">
        <v>#VALUE!</v>
      </c>
      <c r="Q22" s="13" t="e">
        <f t="shared" si="4"/>
        <v>#VALUE!</v>
      </c>
      <c r="R22" s="39">
        <v>0</v>
      </c>
      <c r="S22" s="40">
        <v>31.986999999999998</v>
      </c>
      <c r="T22" s="13">
        <f t="shared" si="5"/>
        <v>1279.48</v>
      </c>
      <c r="V22" s="9" t="s">
        <v>104</v>
      </c>
      <c r="W22" s="7">
        <v>0</v>
      </c>
      <c r="X22" s="40">
        <v>31.986999999999998</v>
      </c>
      <c r="Y22" s="71">
        <f t="shared" si="0"/>
        <v>0</v>
      </c>
      <c r="Z22" s="18"/>
      <c r="AA22" s="77">
        <v>0</v>
      </c>
      <c r="AB22" s="78">
        <f t="shared" si="1"/>
        <v>0</v>
      </c>
      <c r="AC22" s="79">
        <v>0</v>
      </c>
      <c r="AD22" s="80">
        <f t="shared" si="2"/>
        <v>0</v>
      </c>
      <c r="AE22" s="130">
        <f t="shared" si="3"/>
        <v>0</v>
      </c>
    </row>
    <row r="23" spans="1:31" ht="45.75" thickBot="1" x14ac:dyDescent="0.3">
      <c r="A23" s="15"/>
      <c r="B23" s="2" t="s">
        <v>71</v>
      </c>
      <c r="C23" s="41" t="s">
        <v>189</v>
      </c>
      <c r="D23" s="4" t="s">
        <v>25</v>
      </c>
      <c r="E23" s="5" t="s">
        <v>205</v>
      </c>
      <c r="F23" s="6"/>
      <c r="G23" s="6"/>
      <c r="H23" s="7">
        <v>6.16100000000002</v>
      </c>
      <c r="I23" s="6"/>
      <c r="J23" s="8" t="s">
        <v>206</v>
      </c>
      <c r="K23" s="9" t="s">
        <v>104</v>
      </c>
      <c r="L23" s="7">
        <v>22</v>
      </c>
      <c r="M23" s="10">
        <v>38.25</v>
      </c>
      <c r="N23" s="38">
        <v>841.5</v>
      </c>
      <c r="O23" s="18"/>
      <c r="P23" s="12" t="e">
        <v>#VALUE!</v>
      </c>
      <c r="Q23" s="13" t="e">
        <f t="shared" si="4"/>
        <v>#VALUE!</v>
      </c>
      <c r="R23" s="39">
        <v>0</v>
      </c>
      <c r="S23" s="40">
        <v>27.731249999999999</v>
      </c>
      <c r="T23" s="13">
        <f t="shared" si="5"/>
        <v>610.08749999999998</v>
      </c>
      <c r="V23" s="9" t="s">
        <v>104</v>
      </c>
      <c r="W23" s="7">
        <v>0</v>
      </c>
      <c r="X23" s="40">
        <v>27.731249999999999</v>
      </c>
      <c r="Y23" s="71">
        <f t="shared" si="0"/>
        <v>0</v>
      </c>
      <c r="Z23" s="18"/>
      <c r="AA23" s="77">
        <v>0</v>
      </c>
      <c r="AB23" s="78">
        <f t="shared" si="1"/>
        <v>0</v>
      </c>
      <c r="AC23" s="79">
        <v>0</v>
      </c>
      <c r="AD23" s="80">
        <f t="shared" si="2"/>
        <v>0</v>
      </c>
      <c r="AE23" s="130">
        <f t="shared" si="3"/>
        <v>0</v>
      </c>
    </row>
    <row r="24" spans="1:31" ht="30.75" thickBot="1" x14ac:dyDescent="0.3">
      <c r="A24" s="15"/>
      <c r="B24" s="2" t="s">
        <v>71</v>
      </c>
      <c r="C24" s="41" t="s">
        <v>189</v>
      </c>
      <c r="D24" s="4" t="s">
        <v>25</v>
      </c>
      <c r="E24" s="5" t="s">
        <v>227</v>
      </c>
      <c r="F24" s="6"/>
      <c r="G24" s="6"/>
      <c r="H24" s="7">
        <v>6.1940000000000301</v>
      </c>
      <c r="I24" s="6"/>
      <c r="J24" s="8" t="s">
        <v>228</v>
      </c>
      <c r="K24" s="9" t="s">
        <v>79</v>
      </c>
      <c r="L24" s="7">
        <v>25</v>
      </c>
      <c r="M24" s="10">
        <v>7.02</v>
      </c>
      <c r="N24" s="38">
        <v>175.5</v>
      </c>
      <c r="O24" s="18"/>
      <c r="P24" s="12" t="e">
        <v>#VALUE!</v>
      </c>
      <c r="Q24" s="13" t="e">
        <f t="shared" si="4"/>
        <v>#VALUE!</v>
      </c>
      <c r="R24" s="39">
        <v>0</v>
      </c>
      <c r="S24" s="40">
        <v>5.9669999999999996</v>
      </c>
      <c r="T24" s="13">
        <f t="shared" si="5"/>
        <v>149.17499999999998</v>
      </c>
      <c r="V24" s="9" t="s">
        <v>79</v>
      </c>
      <c r="W24" s="7">
        <v>0</v>
      </c>
      <c r="X24" s="40">
        <v>5.9669999999999996</v>
      </c>
      <c r="Y24" s="71">
        <f t="shared" si="0"/>
        <v>0</v>
      </c>
      <c r="Z24" s="18"/>
      <c r="AA24" s="77">
        <v>0</v>
      </c>
      <c r="AB24" s="78">
        <f t="shared" si="1"/>
        <v>0</v>
      </c>
      <c r="AC24" s="79">
        <v>0</v>
      </c>
      <c r="AD24" s="80">
        <f t="shared" si="2"/>
        <v>0</v>
      </c>
      <c r="AE24" s="130">
        <f t="shared" si="3"/>
        <v>0</v>
      </c>
    </row>
    <row r="25" spans="1:31" ht="45.75" thickBot="1" x14ac:dyDescent="0.3">
      <c r="A25" s="15"/>
      <c r="B25" s="2" t="s">
        <v>71</v>
      </c>
      <c r="C25" s="41" t="s">
        <v>189</v>
      </c>
      <c r="D25" s="4" t="s">
        <v>25</v>
      </c>
      <c r="E25" s="5" t="s">
        <v>242</v>
      </c>
      <c r="F25" s="6"/>
      <c r="G25" s="6"/>
      <c r="H25" s="7">
        <v>6.2240000000000402</v>
      </c>
      <c r="I25" s="6"/>
      <c r="J25" s="8" t="s">
        <v>243</v>
      </c>
      <c r="K25" s="9" t="s">
        <v>139</v>
      </c>
      <c r="L25" s="7">
        <v>1</v>
      </c>
      <c r="M25" s="10">
        <v>12.36</v>
      </c>
      <c r="N25" s="38">
        <v>12.36</v>
      </c>
      <c r="O25" s="18"/>
      <c r="P25" s="12" t="e">
        <v>#VALUE!</v>
      </c>
      <c r="Q25" s="13" t="e">
        <f t="shared" si="4"/>
        <v>#VALUE!</v>
      </c>
      <c r="R25" s="39">
        <v>0</v>
      </c>
      <c r="S25" s="40">
        <v>10.505999999999998</v>
      </c>
      <c r="T25" s="13">
        <f t="shared" si="5"/>
        <v>10.505999999999998</v>
      </c>
      <c r="V25" s="9" t="s">
        <v>139</v>
      </c>
      <c r="W25" s="7">
        <v>0</v>
      </c>
      <c r="X25" s="40">
        <v>10.505999999999998</v>
      </c>
      <c r="Y25" s="71">
        <f t="shared" si="0"/>
        <v>0</v>
      </c>
      <c r="Z25" s="18"/>
      <c r="AA25" s="77">
        <v>0</v>
      </c>
      <c r="AB25" s="78">
        <f t="shared" si="1"/>
        <v>0</v>
      </c>
      <c r="AC25" s="79">
        <v>0</v>
      </c>
      <c r="AD25" s="80">
        <f t="shared" si="2"/>
        <v>0</v>
      </c>
      <c r="AE25" s="130">
        <f t="shared" si="3"/>
        <v>0</v>
      </c>
    </row>
    <row r="26" spans="1:31" ht="45.75" thickBot="1" x14ac:dyDescent="0.3">
      <c r="A26" s="15"/>
      <c r="B26" s="2" t="s">
        <v>71</v>
      </c>
      <c r="C26" s="41" t="s">
        <v>189</v>
      </c>
      <c r="D26" s="4" t="s">
        <v>25</v>
      </c>
      <c r="E26" s="5" t="s">
        <v>267</v>
      </c>
      <c r="F26" s="6"/>
      <c r="G26" s="6"/>
      <c r="H26" s="7">
        <v>6.2600000000000504</v>
      </c>
      <c r="I26" s="6"/>
      <c r="J26" s="8" t="s">
        <v>268</v>
      </c>
      <c r="K26" s="9" t="s">
        <v>104</v>
      </c>
      <c r="L26" s="7">
        <v>29</v>
      </c>
      <c r="M26" s="10">
        <v>3.74</v>
      </c>
      <c r="N26" s="38">
        <v>108.46</v>
      </c>
      <c r="O26" s="18"/>
      <c r="P26" s="12" t="e">
        <v>#VALUE!</v>
      </c>
      <c r="Q26" s="13" t="e">
        <f t="shared" si="4"/>
        <v>#VALUE!</v>
      </c>
      <c r="R26" s="39">
        <v>0</v>
      </c>
      <c r="S26" s="40">
        <v>3.1790000000000003</v>
      </c>
      <c r="T26" s="13">
        <f t="shared" si="5"/>
        <v>92.191000000000003</v>
      </c>
      <c r="V26" s="9" t="s">
        <v>104</v>
      </c>
      <c r="W26" s="7">
        <v>0</v>
      </c>
      <c r="X26" s="40">
        <v>3.1790000000000003</v>
      </c>
      <c r="Y26" s="71">
        <f t="shared" si="0"/>
        <v>0</v>
      </c>
      <c r="Z26" s="18"/>
      <c r="AA26" s="77">
        <v>0</v>
      </c>
      <c r="AB26" s="78">
        <f t="shared" si="1"/>
        <v>0</v>
      </c>
      <c r="AC26" s="79">
        <v>0</v>
      </c>
      <c r="AD26" s="80">
        <f t="shared" si="2"/>
        <v>0</v>
      </c>
      <c r="AE26" s="130">
        <f t="shared" si="3"/>
        <v>0</v>
      </c>
    </row>
    <row r="27" spans="1:31" ht="30.75" thickBot="1" x14ac:dyDescent="0.3">
      <c r="A27" s="15"/>
      <c r="B27" s="2" t="s">
        <v>71</v>
      </c>
      <c r="C27" s="41" t="s">
        <v>189</v>
      </c>
      <c r="D27" s="4" t="s">
        <v>25</v>
      </c>
      <c r="E27" s="5" t="s">
        <v>433</v>
      </c>
      <c r="F27" s="6"/>
      <c r="G27" s="6"/>
      <c r="H27" s="7">
        <v>6.2620000000000502</v>
      </c>
      <c r="I27" s="6"/>
      <c r="J27" s="8" t="s">
        <v>270</v>
      </c>
      <c r="K27" s="9" t="s">
        <v>79</v>
      </c>
      <c r="L27" s="7">
        <v>31</v>
      </c>
      <c r="M27" s="10">
        <v>16.86</v>
      </c>
      <c r="N27" s="38">
        <v>522.66</v>
      </c>
      <c r="O27" s="18"/>
      <c r="P27" s="12" t="e">
        <v>#VALUE!</v>
      </c>
      <c r="Q27" s="13" t="e">
        <f t="shared" si="4"/>
        <v>#VALUE!</v>
      </c>
      <c r="R27" s="39">
        <v>0</v>
      </c>
      <c r="S27" s="40">
        <v>14.331</v>
      </c>
      <c r="T27" s="13">
        <f t="shared" si="5"/>
        <v>444.26099999999997</v>
      </c>
      <c r="V27" s="9" t="s">
        <v>79</v>
      </c>
      <c r="W27" s="7">
        <v>0</v>
      </c>
      <c r="X27" s="40">
        <v>14.331</v>
      </c>
      <c r="Y27" s="71">
        <f t="shared" si="0"/>
        <v>0</v>
      </c>
      <c r="Z27" s="18"/>
      <c r="AA27" s="77">
        <v>0</v>
      </c>
      <c r="AB27" s="78">
        <f t="shared" si="1"/>
        <v>0</v>
      </c>
      <c r="AC27" s="79">
        <v>0</v>
      </c>
      <c r="AD27" s="80">
        <f t="shared" si="2"/>
        <v>0</v>
      </c>
      <c r="AE27" s="130">
        <f t="shared" si="3"/>
        <v>0</v>
      </c>
    </row>
    <row r="28" spans="1:31" ht="15.75" thickBot="1" x14ac:dyDescent="0.3">
      <c r="A28" s="15"/>
      <c r="B28" s="2" t="s">
        <v>71</v>
      </c>
      <c r="C28" s="41" t="s">
        <v>72</v>
      </c>
      <c r="D28" s="4" t="s">
        <v>378</v>
      </c>
      <c r="E28" s="5"/>
      <c r="F28" s="6"/>
      <c r="G28" s="6"/>
      <c r="H28" s="7"/>
      <c r="I28" s="6"/>
      <c r="J28" s="8"/>
      <c r="K28" s="9"/>
      <c r="L28" s="7"/>
      <c r="M28" s="8"/>
      <c r="N28" s="38"/>
      <c r="O28" s="43"/>
      <c r="P28" s="27"/>
      <c r="Q28" s="42"/>
      <c r="R28" s="42"/>
      <c r="S28" s="42"/>
      <c r="T28" s="42"/>
      <c r="V28" s="9"/>
      <c r="W28" s="7"/>
      <c r="X28" s="535"/>
      <c r="Y28" s="71">
        <f t="shared" si="0"/>
        <v>0</v>
      </c>
      <c r="Z28" s="18"/>
      <c r="AA28" s="77">
        <v>0</v>
      </c>
      <c r="AB28" s="78">
        <f t="shared" si="1"/>
        <v>0</v>
      </c>
      <c r="AC28" s="79">
        <v>0</v>
      </c>
      <c r="AD28" s="80">
        <f t="shared" si="2"/>
        <v>0</v>
      </c>
      <c r="AE28" s="130">
        <f t="shared" si="3"/>
        <v>0</v>
      </c>
    </row>
    <row r="29" spans="1:31" ht="45.75" thickBot="1" x14ac:dyDescent="0.3">
      <c r="A29" s="15"/>
      <c r="B29" s="2" t="s">
        <v>71</v>
      </c>
      <c r="C29" s="41" t="s">
        <v>72</v>
      </c>
      <c r="D29" s="4" t="s">
        <v>25</v>
      </c>
      <c r="E29" s="5" t="s">
        <v>154</v>
      </c>
      <c r="F29" s="6"/>
      <c r="G29" s="6"/>
      <c r="H29" s="7">
        <v>3.3640000000000101</v>
      </c>
      <c r="I29" s="6"/>
      <c r="J29" s="8" t="s">
        <v>155</v>
      </c>
      <c r="K29" s="9" t="s">
        <v>139</v>
      </c>
      <c r="L29" s="7">
        <v>3</v>
      </c>
      <c r="M29" s="10">
        <v>20.13</v>
      </c>
      <c r="N29" s="38">
        <v>60.39</v>
      </c>
      <c r="O29" s="43"/>
      <c r="P29" s="12" t="e">
        <v>#VALUE!</v>
      </c>
      <c r="Q29" s="13" t="e">
        <f>IF(J29="PROV SUM",N29,L29*P29)</f>
        <v>#VALUE!</v>
      </c>
      <c r="R29" s="39">
        <v>0</v>
      </c>
      <c r="S29" s="40">
        <v>14.918342999999998</v>
      </c>
      <c r="T29" s="13">
        <f>IF(J29="SC024",N29,IF(ISERROR(S29),"",IF(J29="PROV SUM",N29,L29*S29)))</f>
        <v>44.755028999999993</v>
      </c>
      <c r="V29" s="9" t="s">
        <v>139</v>
      </c>
      <c r="W29" s="7">
        <v>0</v>
      </c>
      <c r="X29" s="40">
        <v>14.918342999999998</v>
      </c>
      <c r="Y29" s="71">
        <f t="shared" si="0"/>
        <v>0</v>
      </c>
      <c r="Z29" s="18"/>
      <c r="AA29" s="77">
        <v>0</v>
      </c>
      <c r="AB29" s="78">
        <f t="shared" si="1"/>
        <v>0</v>
      </c>
      <c r="AC29" s="79">
        <v>0</v>
      </c>
      <c r="AD29" s="80">
        <f t="shared" si="2"/>
        <v>0</v>
      </c>
      <c r="AE29" s="130">
        <f t="shared" si="3"/>
        <v>0</v>
      </c>
    </row>
    <row r="30" spans="1:31" ht="45.75" thickBot="1" x14ac:dyDescent="0.3">
      <c r="A30" s="15"/>
      <c r="B30" s="2" t="s">
        <v>71</v>
      </c>
      <c r="C30" s="41" t="s">
        <v>72</v>
      </c>
      <c r="D30" s="4" t="s">
        <v>25</v>
      </c>
      <c r="E30" s="5" t="s">
        <v>73</v>
      </c>
      <c r="F30" s="6"/>
      <c r="G30" s="6"/>
      <c r="H30" s="7">
        <v>3.4220000000000201</v>
      </c>
      <c r="I30" s="6"/>
      <c r="J30" s="8" t="s">
        <v>74</v>
      </c>
      <c r="K30" s="9" t="s">
        <v>75</v>
      </c>
      <c r="L30" s="7">
        <v>1</v>
      </c>
      <c r="M30" s="10">
        <v>66.790000000000006</v>
      </c>
      <c r="N30" s="38">
        <v>66.790000000000006</v>
      </c>
      <c r="O30" s="43"/>
      <c r="P30" s="12" t="e">
        <v>#VALUE!</v>
      </c>
      <c r="Q30" s="13" t="e">
        <f>IF(J30="PROV SUM",N30,L30*P30)</f>
        <v>#VALUE!</v>
      </c>
      <c r="R30" s="39">
        <v>0</v>
      </c>
      <c r="S30" s="40">
        <v>48.422750000000001</v>
      </c>
      <c r="T30" s="13">
        <f>IF(J30="SC024",N30,IF(ISERROR(S30),"",IF(J30="PROV SUM",N30,L30*S30)))</f>
        <v>48.422750000000001</v>
      </c>
      <c r="V30" s="9" t="s">
        <v>75</v>
      </c>
      <c r="W30" s="7">
        <v>0</v>
      </c>
      <c r="X30" s="40">
        <v>48.422750000000001</v>
      </c>
      <c r="Y30" s="71">
        <f t="shared" si="0"/>
        <v>0</v>
      </c>
      <c r="Z30" s="18"/>
      <c r="AA30" s="77">
        <v>0</v>
      </c>
      <c r="AB30" s="78">
        <f t="shared" si="1"/>
        <v>0</v>
      </c>
      <c r="AC30" s="79">
        <v>0</v>
      </c>
      <c r="AD30" s="80">
        <f t="shared" si="2"/>
        <v>0</v>
      </c>
      <c r="AE30" s="130">
        <f t="shared" si="3"/>
        <v>0</v>
      </c>
    </row>
    <row r="31" spans="1:31" ht="15.75" thickBot="1" x14ac:dyDescent="0.3">
      <c r="A31" s="15"/>
      <c r="B31" s="2" t="s">
        <v>71</v>
      </c>
      <c r="C31" s="41" t="s">
        <v>164</v>
      </c>
      <c r="D31" s="4" t="s">
        <v>378</v>
      </c>
      <c r="E31" s="5"/>
      <c r="F31" s="6"/>
      <c r="G31" s="6"/>
      <c r="H31" s="7"/>
      <c r="I31" s="6"/>
      <c r="J31" s="8"/>
      <c r="K31" s="9"/>
      <c r="L31" s="7"/>
      <c r="M31" s="8"/>
      <c r="N31" s="38"/>
      <c r="O31" s="43"/>
      <c r="P31" s="27"/>
      <c r="Q31" s="42"/>
      <c r="R31" s="42"/>
      <c r="S31" s="42"/>
      <c r="T31" s="42"/>
      <c r="V31" s="9"/>
      <c r="W31" s="7"/>
      <c r="X31" s="535"/>
      <c r="Y31" s="71">
        <f t="shared" si="0"/>
        <v>0</v>
      </c>
      <c r="Z31" s="18"/>
      <c r="AA31" s="77">
        <v>0</v>
      </c>
      <c r="AB31" s="78">
        <f t="shared" si="1"/>
        <v>0</v>
      </c>
      <c r="AC31" s="79">
        <v>0</v>
      </c>
      <c r="AD31" s="80">
        <f t="shared" si="2"/>
        <v>0</v>
      </c>
      <c r="AE31" s="130">
        <f t="shared" si="3"/>
        <v>0</v>
      </c>
    </row>
    <row r="32" spans="1:31" ht="90.75" thickBot="1" x14ac:dyDescent="0.3">
      <c r="A32" s="15"/>
      <c r="B32" s="2" t="s">
        <v>71</v>
      </c>
      <c r="C32" s="41" t="s">
        <v>164</v>
      </c>
      <c r="D32" s="4" t="s">
        <v>25</v>
      </c>
      <c r="E32" s="5" t="s">
        <v>167</v>
      </c>
      <c r="F32" s="6"/>
      <c r="G32" s="6"/>
      <c r="H32" s="7">
        <v>4.4199999999999902</v>
      </c>
      <c r="I32" s="6"/>
      <c r="J32" s="8" t="s">
        <v>168</v>
      </c>
      <c r="K32" s="9" t="s">
        <v>79</v>
      </c>
      <c r="L32" s="7">
        <v>21</v>
      </c>
      <c r="M32" s="10">
        <v>698.79</v>
      </c>
      <c r="N32" s="38">
        <v>14674.59</v>
      </c>
      <c r="O32" s="43"/>
      <c r="P32" s="12" t="e">
        <v>#VALUE!</v>
      </c>
      <c r="Q32" s="13" t="e">
        <f>IF(J32="PROV SUM",N32,L32*P32)</f>
        <v>#VALUE!</v>
      </c>
      <c r="R32" s="39">
        <v>0</v>
      </c>
      <c r="S32" s="40">
        <v>619.47733499999993</v>
      </c>
      <c r="T32" s="13">
        <f>IF(J32="SC024",N32,IF(ISERROR(S32),"",IF(J32="PROV SUM",N32,L32*S32)))</f>
        <v>13009.024034999999</v>
      </c>
      <c r="V32" s="9" t="s">
        <v>79</v>
      </c>
      <c r="W32" s="7">
        <v>0</v>
      </c>
      <c r="X32" s="40">
        <v>619.47733499999993</v>
      </c>
      <c r="Y32" s="71">
        <f t="shared" si="0"/>
        <v>0</v>
      </c>
      <c r="Z32" s="18"/>
      <c r="AA32" s="77">
        <v>0</v>
      </c>
      <c r="AB32" s="78">
        <f t="shared" si="1"/>
        <v>0</v>
      </c>
      <c r="AC32" s="79">
        <v>0</v>
      </c>
      <c r="AD32" s="80">
        <f t="shared" si="2"/>
        <v>0</v>
      </c>
      <c r="AE32" s="130">
        <f t="shared" si="3"/>
        <v>0</v>
      </c>
    </row>
    <row r="33" spans="1:31" ht="15.75" thickBot="1" x14ac:dyDescent="0.3">
      <c r="A33" s="15"/>
      <c r="B33" s="44" t="s">
        <v>71</v>
      </c>
      <c r="C33" s="45" t="s">
        <v>24</v>
      </c>
      <c r="D33" s="46" t="s">
        <v>378</v>
      </c>
      <c r="E33" s="47"/>
      <c r="F33" s="48"/>
      <c r="G33" s="48"/>
      <c r="H33" s="49"/>
      <c r="I33" s="48"/>
      <c r="J33" s="50"/>
      <c r="K33" s="51"/>
      <c r="L33" s="49"/>
      <c r="M33" s="50"/>
      <c r="N33" s="52"/>
      <c r="O33" s="43"/>
      <c r="P33" s="27"/>
      <c r="Q33" s="42"/>
      <c r="R33" s="42"/>
      <c r="S33" s="42"/>
      <c r="T33" s="42"/>
      <c r="V33" s="51"/>
      <c r="W33" s="49"/>
      <c r="X33" s="535"/>
      <c r="Y33" s="71">
        <f t="shared" si="0"/>
        <v>0</v>
      </c>
      <c r="Z33" s="18"/>
      <c r="AA33" s="77">
        <v>0</v>
      </c>
      <c r="AB33" s="78">
        <f t="shared" si="1"/>
        <v>0</v>
      </c>
      <c r="AC33" s="79">
        <v>0</v>
      </c>
      <c r="AD33" s="80">
        <f t="shared" si="2"/>
        <v>0</v>
      </c>
      <c r="AE33" s="130">
        <f t="shared" si="3"/>
        <v>0</v>
      </c>
    </row>
    <row r="34" spans="1:31" ht="120.75" thickBot="1" x14ac:dyDescent="0.3">
      <c r="A34" s="21"/>
      <c r="B34" s="54" t="s">
        <v>71</v>
      </c>
      <c r="C34" s="54" t="s">
        <v>24</v>
      </c>
      <c r="D34" s="55" t="s">
        <v>25</v>
      </c>
      <c r="E34" s="56" t="s">
        <v>26</v>
      </c>
      <c r="F34" s="57"/>
      <c r="G34" s="57"/>
      <c r="H34" s="58">
        <v>2.1</v>
      </c>
      <c r="I34" s="57"/>
      <c r="J34" s="59" t="s">
        <v>27</v>
      </c>
      <c r="K34" s="57" t="s">
        <v>28</v>
      </c>
      <c r="L34" s="58">
        <v>245</v>
      </c>
      <c r="M34" s="61">
        <v>12.92</v>
      </c>
      <c r="N34" s="62">
        <v>3165.4</v>
      </c>
      <c r="O34" s="18"/>
      <c r="P34" s="12" t="e">
        <v>#VALUE!</v>
      </c>
      <c r="Q34" s="13" t="e">
        <f>IF(J34="PROV SUM",N34,L34*P34)</f>
        <v>#VALUE!</v>
      </c>
      <c r="R34" s="39">
        <v>0</v>
      </c>
      <c r="S34" s="40">
        <v>16.4084</v>
      </c>
      <c r="T34" s="13">
        <f>IF(J34="SC024",N34,IF(ISERROR(S34),"",IF(J34="PROV SUM",N34,L34*S34)))</f>
        <v>4020.058</v>
      </c>
      <c r="V34" s="57" t="s">
        <v>28</v>
      </c>
      <c r="W34" s="7">
        <v>0</v>
      </c>
      <c r="X34" s="40">
        <v>16.4084</v>
      </c>
      <c r="Y34" s="71">
        <f t="shared" si="0"/>
        <v>0</v>
      </c>
      <c r="Z34" s="18"/>
      <c r="AA34" s="77">
        <v>0</v>
      </c>
      <c r="AB34" s="78">
        <f t="shared" si="1"/>
        <v>0</v>
      </c>
      <c r="AC34" s="79">
        <v>0</v>
      </c>
      <c r="AD34" s="80">
        <f t="shared" si="2"/>
        <v>0</v>
      </c>
      <c r="AE34" s="130">
        <f t="shared" si="3"/>
        <v>0</v>
      </c>
    </row>
    <row r="35" spans="1:31" ht="30.75" thickBot="1" x14ac:dyDescent="0.3">
      <c r="A35" s="21"/>
      <c r="B35" s="54" t="s">
        <v>71</v>
      </c>
      <c r="C35" s="54" t="s">
        <v>24</v>
      </c>
      <c r="D35" s="55" t="s">
        <v>25</v>
      </c>
      <c r="E35" s="56" t="s">
        <v>29</v>
      </c>
      <c r="F35" s="57"/>
      <c r="G35" s="57"/>
      <c r="H35" s="58">
        <v>2.5</v>
      </c>
      <c r="I35" s="57"/>
      <c r="J35" s="59" t="s">
        <v>30</v>
      </c>
      <c r="K35" s="57" t="s">
        <v>31</v>
      </c>
      <c r="L35" s="58">
        <v>1</v>
      </c>
      <c r="M35" s="61">
        <v>420</v>
      </c>
      <c r="N35" s="62">
        <v>420</v>
      </c>
      <c r="O35" s="18"/>
      <c r="P35" s="12" t="e">
        <v>#VALUE!</v>
      </c>
      <c r="Q35" s="13" t="e">
        <f>IF(J35="PROV SUM",N35,L35*P35)</f>
        <v>#VALUE!</v>
      </c>
      <c r="R35" s="39">
        <v>0</v>
      </c>
      <c r="S35" s="40">
        <v>533.4</v>
      </c>
      <c r="T35" s="13">
        <f>IF(J35="SC024",N35,IF(ISERROR(S35),"",IF(J35="PROV SUM",N35,L35*S35)))</f>
        <v>533.4</v>
      </c>
      <c r="V35" s="57" t="s">
        <v>31</v>
      </c>
      <c r="W35" s="7">
        <v>0</v>
      </c>
      <c r="X35" s="40">
        <v>533.4</v>
      </c>
      <c r="Y35" s="71">
        <f t="shared" si="0"/>
        <v>0</v>
      </c>
      <c r="Z35" s="18"/>
      <c r="AA35" s="77">
        <v>0</v>
      </c>
      <c r="AB35" s="78">
        <f t="shared" si="1"/>
        <v>0</v>
      </c>
      <c r="AC35" s="79">
        <v>0</v>
      </c>
      <c r="AD35" s="80">
        <f t="shared" si="2"/>
        <v>0</v>
      </c>
      <c r="AE35" s="130">
        <f t="shared" si="3"/>
        <v>0</v>
      </c>
    </row>
    <row r="36" spans="1:31" ht="15.75" thickBot="1" x14ac:dyDescent="0.3">
      <c r="A36" s="21"/>
      <c r="B36" s="54" t="s">
        <v>71</v>
      </c>
      <c r="C36" s="54" t="s">
        <v>24</v>
      </c>
      <c r="D36" s="55" t="s">
        <v>25</v>
      </c>
      <c r="E36" s="56" t="s">
        <v>32</v>
      </c>
      <c r="F36" s="57"/>
      <c r="G36" s="57"/>
      <c r="H36" s="58">
        <v>2.6</v>
      </c>
      <c r="I36" s="57"/>
      <c r="J36" s="59" t="s">
        <v>33</v>
      </c>
      <c r="K36" s="57" t="s">
        <v>31</v>
      </c>
      <c r="L36" s="58">
        <v>2</v>
      </c>
      <c r="M36" s="61">
        <v>50</v>
      </c>
      <c r="N36" s="62">
        <v>100</v>
      </c>
      <c r="O36" s="18"/>
      <c r="P36" s="12" t="e">
        <v>#VALUE!</v>
      </c>
      <c r="Q36" s="13" t="e">
        <f>IF(J36="PROV SUM",N36,L36*P36)</f>
        <v>#VALUE!</v>
      </c>
      <c r="R36" s="39">
        <v>0</v>
      </c>
      <c r="S36" s="40">
        <v>63.5</v>
      </c>
      <c r="T36" s="13">
        <f>IF(J36="SC024",N36,IF(ISERROR(S36),"",IF(J36="PROV SUM",N36,L36*S36)))</f>
        <v>127</v>
      </c>
      <c r="V36" s="57" t="s">
        <v>31</v>
      </c>
      <c r="W36" s="7">
        <v>0</v>
      </c>
      <c r="X36" s="40">
        <v>63.5</v>
      </c>
      <c r="Y36" s="71">
        <f t="shared" si="0"/>
        <v>0</v>
      </c>
      <c r="Z36" s="18"/>
      <c r="AA36" s="77">
        <v>0</v>
      </c>
      <c r="AB36" s="78">
        <f t="shared" si="1"/>
        <v>0</v>
      </c>
      <c r="AC36" s="79">
        <v>0</v>
      </c>
      <c r="AD36" s="80">
        <f t="shared" si="2"/>
        <v>0</v>
      </c>
      <c r="AE36" s="130">
        <f t="shared" si="3"/>
        <v>0</v>
      </c>
    </row>
    <row r="37" spans="1:31" ht="15.75" thickBot="1" x14ac:dyDescent="0.3">
      <c r="A37" s="21"/>
      <c r="B37" s="54" t="s">
        <v>71</v>
      </c>
      <c r="C37" s="54" t="s">
        <v>24</v>
      </c>
      <c r="D37" s="55" t="s">
        <v>25</v>
      </c>
      <c r="E37" s="56" t="s">
        <v>41</v>
      </c>
      <c r="F37" s="57"/>
      <c r="G37" s="57"/>
      <c r="H37" s="58">
        <v>2.16</v>
      </c>
      <c r="I37" s="57"/>
      <c r="J37" s="59" t="s">
        <v>42</v>
      </c>
      <c r="K37" s="57" t="s">
        <v>31</v>
      </c>
      <c r="L37" s="58">
        <v>1</v>
      </c>
      <c r="M37" s="61">
        <v>379.8</v>
      </c>
      <c r="N37" s="62">
        <v>379.8</v>
      </c>
      <c r="O37" s="18"/>
      <c r="P37" s="12" t="e">
        <v>#VALUE!</v>
      </c>
      <c r="Q37" s="13" t="e">
        <f>IF(J37="PROV SUM",N37,L37*P37)</f>
        <v>#VALUE!</v>
      </c>
      <c r="R37" s="39">
        <v>0</v>
      </c>
      <c r="S37" s="40">
        <v>482.346</v>
      </c>
      <c r="T37" s="13">
        <f>IF(J37="SC024",N37,IF(ISERROR(S37),"",IF(J37="PROV SUM",N37,L37*S37)))</f>
        <v>482.346</v>
      </c>
      <c r="V37" s="57" t="s">
        <v>31</v>
      </c>
      <c r="W37" s="7">
        <v>0</v>
      </c>
      <c r="X37" s="40">
        <v>482.346</v>
      </c>
      <c r="Y37" s="71">
        <f t="shared" si="0"/>
        <v>0</v>
      </c>
      <c r="Z37" s="18"/>
      <c r="AA37" s="77">
        <v>0</v>
      </c>
      <c r="AB37" s="78">
        <f t="shared" si="1"/>
        <v>0</v>
      </c>
      <c r="AC37" s="79">
        <v>0</v>
      </c>
      <c r="AD37" s="80">
        <f t="shared" si="2"/>
        <v>0</v>
      </c>
      <c r="AE37" s="130">
        <f t="shared" si="3"/>
        <v>0</v>
      </c>
    </row>
    <row r="38" spans="1:31" ht="60.75" thickBot="1" x14ac:dyDescent="0.3">
      <c r="A38" s="21"/>
      <c r="B38" s="54" t="s">
        <v>71</v>
      </c>
      <c r="C38" s="54" t="s">
        <v>24</v>
      </c>
      <c r="D38" s="55" t="s">
        <v>25</v>
      </c>
      <c r="E38" s="56" t="s">
        <v>382</v>
      </c>
      <c r="F38" s="57"/>
      <c r="G38" s="57"/>
      <c r="H38" s="58"/>
      <c r="I38" s="57"/>
      <c r="J38" s="59" t="s">
        <v>383</v>
      </c>
      <c r="K38" s="57" t="s">
        <v>31</v>
      </c>
      <c r="L38" s="58"/>
      <c r="M38" s="61">
        <v>4.8300000000000003E-2</v>
      </c>
      <c r="N38" s="62">
        <v>0</v>
      </c>
      <c r="O38" s="18"/>
      <c r="P38" s="12" t="e">
        <v>#VALUE!</v>
      </c>
      <c r="Q38" s="13" t="e">
        <f>IF(J38="PROV SUM",N38,L38*P38)</f>
        <v>#VALUE!</v>
      </c>
      <c r="R38" s="39" t="e">
        <v>#N/A</v>
      </c>
      <c r="S38" s="40" t="e">
        <v>#N/A</v>
      </c>
      <c r="T38" s="13">
        <f>IF(J38="SC024",N38,IF(ISERROR(S38),"",IF(J38="PROV SUM",N38,L38*S38)))</f>
        <v>0</v>
      </c>
      <c r="V38" s="57" t="s">
        <v>31</v>
      </c>
      <c r="W38" s="58"/>
      <c r="X38" s="40" t="e">
        <v>#N/A</v>
      </c>
      <c r="Y38" s="71"/>
      <c r="Z38" s="18"/>
      <c r="AA38" s="77">
        <v>0</v>
      </c>
      <c r="AB38" s="78">
        <f t="shared" si="1"/>
        <v>0</v>
      </c>
      <c r="AC38" s="79">
        <v>0</v>
      </c>
      <c r="AD38" s="80">
        <f t="shared" si="2"/>
        <v>0</v>
      </c>
      <c r="AE38" s="130">
        <f t="shared" si="3"/>
        <v>0</v>
      </c>
    </row>
    <row r="39" spans="1:31" ht="15.75" thickBot="1" x14ac:dyDescent="0.3">
      <c r="A39" s="21"/>
      <c r="B39" s="63" t="s">
        <v>71</v>
      </c>
      <c r="C39" s="54" t="s">
        <v>312</v>
      </c>
      <c r="D39" s="55" t="s">
        <v>378</v>
      </c>
      <c r="E39" s="56"/>
      <c r="F39" s="57"/>
      <c r="G39" s="57"/>
      <c r="H39" s="58"/>
      <c r="I39" s="57"/>
      <c r="J39" s="59"/>
      <c r="K39" s="57"/>
      <c r="L39" s="58"/>
      <c r="M39" s="59"/>
      <c r="N39" s="62"/>
      <c r="O39" s="18"/>
      <c r="P39" s="16"/>
      <c r="Q39" s="37"/>
      <c r="R39" s="37"/>
      <c r="S39" s="37"/>
      <c r="T39" s="37"/>
      <c r="V39" s="57"/>
      <c r="W39" s="58"/>
      <c r="X39" s="534"/>
      <c r="Y39" s="71">
        <f t="shared" si="0"/>
        <v>0</v>
      </c>
      <c r="Z39" s="18"/>
      <c r="AA39" s="77">
        <v>0</v>
      </c>
      <c r="AB39" s="78">
        <f t="shared" si="1"/>
        <v>0</v>
      </c>
      <c r="AC39" s="79">
        <v>0</v>
      </c>
      <c r="AD39" s="80">
        <f t="shared" si="2"/>
        <v>0</v>
      </c>
      <c r="AE39" s="130">
        <f t="shared" si="3"/>
        <v>0</v>
      </c>
    </row>
    <row r="40" spans="1:31" ht="60.75" thickBot="1" x14ac:dyDescent="0.3">
      <c r="A40" s="21"/>
      <c r="B40" s="63" t="s">
        <v>71</v>
      </c>
      <c r="C40" s="54" t="s">
        <v>312</v>
      </c>
      <c r="D40" s="55" t="s">
        <v>25</v>
      </c>
      <c r="E40" s="56" t="s">
        <v>454</v>
      </c>
      <c r="F40" s="57"/>
      <c r="G40" s="57"/>
      <c r="H40" s="58">
        <v>7.4000000000000199</v>
      </c>
      <c r="I40" s="57"/>
      <c r="J40" s="59" t="s">
        <v>314</v>
      </c>
      <c r="K40" s="57" t="s">
        <v>79</v>
      </c>
      <c r="L40" s="58">
        <v>20</v>
      </c>
      <c r="M40" s="64">
        <v>58.8</v>
      </c>
      <c r="N40" s="62">
        <v>1176</v>
      </c>
      <c r="O40" s="18"/>
      <c r="P40" s="12" t="e">
        <v>#VALUE!</v>
      </c>
      <c r="Q40" s="13" t="e">
        <f t="shared" ref="Q40:Q47" si="6">IF(J40="PROV SUM",N40,L40*P40)</f>
        <v>#VALUE!</v>
      </c>
      <c r="R40" s="39">
        <v>0</v>
      </c>
      <c r="S40" s="40">
        <v>48.351239999999997</v>
      </c>
      <c r="T40" s="13">
        <f t="shared" ref="T40:T47" si="7">IF(J40="SC024",N40,IF(ISERROR(S40),"",IF(J40="PROV SUM",N40,L40*S40)))</f>
        <v>967.02479999999991</v>
      </c>
      <c r="V40" s="57" t="s">
        <v>79</v>
      </c>
      <c r="W40" s="7">
        <v>0</v>
      </c>
      <c r="X40" s="40">
        <v>48.351239999999997</v>
      </c>
      <c r="Y40" s="71">
        <f t="shared" si="0"/>
        <v>0</v>
      </c>
      <c r="Z40" s="18"/>
      <c r="AA40" s="77">
        <v>0</v>
      </c>
      <c r="AB40" s="78">
        <f t="shared" si="1"/>
        <v>0</v>
      </c>
      <c r="AC40" s="79">
        <v>0</v>
      </c>
      <c r="AD40" s="80">
        <f t="shared" si="2"/>
        <v>0</v>
      </c>
      <c r="AE40" s="130">
        <f t="shared" si="3"/>
        <v>0</v>
      </c>
    </row>
    <row r="41" spans="1:31" ht="75.75" thickBot="1" x14ac:dyDescent="0.3">
      <c r="A41" s="21"/>
      <c r="B41" s="63" t="s">
        <v>71</v>
      </c>
      <c r="C41" s="54" t="s">
        <v>312</v>
      </c>
      <c r="D41" s="55" t="s">
        <v>25</v>
      </c>
      <c r="E41" s="56" t="s">
        <v>319</v>
      </c>
      <c r="F41" s="57"/>
      <c r="G41" s="57"/>
      <c r="H41" s="58">
        <v>7.1210000000000102</v>
      </c>
      <c r="I41" s="57"/>
      <c r="J41" s="59" t="s">
        <v>320</v>
      </c>
      <c r="K41" s="57" t="s">
        <v>104</v>
      </c>
      <c r="L41" s="58">
        <v>10</v>
      </c>
      <c r="M41" s="64">
        <v>8.39</v>
      </c>
      <c r="N41" s="62">
        <v>83.9</v>
      </c>
      <c r="O41" s="18"/>
      <c r="P41" s="12" t="e">
        <v>#VALUE!</v>
      </c>
      <c r="Q41" s="13" t="e">
        <f t="shared" si="6"/>
        <v>#VALUE!</v>
      </c>
      <c r="R41" s="39">
        <v>0</v>
      </c>
      <c r="S41" s="40">
        <v>6.8881899999999998</v>
      </c>
      <c r="T41" s="13">
        <f t="shared" si="7"/>
        <v>68.881900000000002</v>
      </c>
      <c r="V41" s="57" t="s">
        <v>104</v>
      </c>
      <c r="W41" s="7">
        <v>0</v>
      </c>
      <c r="X41" s="40">
        <v>6.8881899999999998</v>
      </c>
      <c r="Y41" s="71">
        <f t="shared" si="0"/>
        <v>0</v>
      </c>
      <c r="Z41" s="18"/>
      <c r="AA41" s="77">
        <v>0</v>
      </c>
      <c r="AB41" s="78">
        <f t="shared" si="1"/>
        <v>0</v>
      </c>
      <c r="AC41" s="79">
        <v>0</v>
      </c>
      <c r="AD41" s="80">
        <f t="shared" si="2"/>
        <v>0</v>
      </c>
      <c r="AE41" s="130">
        <f t="shared" si="3"/>
        <v>0</v>
      </c>
    </row>
    <row r="42" spans="1:31" ht="60.75" thickBot="1" x14ac:dyDescent="0.3">
      <c r="A42" s="21"/>
      <c r="B42" s="63" t="s">
        <v>71</v>
      </c>
      <c r="C42" s="54" t="s">
        <v>312</v>
      </c>
      <c r="D42" s="55" t="s">
        <v>25</v>
      </c>
      <c r="E42" s="56" t="s">
        <v>190</v>
      </c>
      <c r="F42" s="57"/>
      <c r="G42" s="57"/>
      <c r="H42" s="58">
        <v>7.2440000000000504</v>
      </c>
      <c r="I42" s="57"/>
      <c r="J42" s="59" t="s">
        <v>191</v>
      </c>
      <c r="K42" s="57" t="s">
        <v>104</v>
      </c>
      <c r="L42" s="58">
        <v>1</v>
      </c>
      <c r="M42" s="59">
        <v>44.12</v>
      </c>
      <c r="N42" s="62">
        <v>44.12</v>
      </c>
      <c r="O42" s="18"/>
      <c r="P42" s="12" t="e">
        <v>#VALUE!</v>
      </c>
      <c r="Q42" s="13" t="e">
        <f t="shared" si="6"/>
        <v>#VALUE!</v>
      </c>
      <c r="R42" s="39">
        <v>0</v>
      </c>
      <c r="S42" s="40">
        <v>31.986999999999998</v>
      </c>
      <c r="T42" s="13">
        <f t="shared" si="7"/>
        <v>31.986999999999998</v>
      </c>
      <c r="V42" s="57" t="s">
        <v>104</v>
      </c>
      <c r="W42" s="7">
        <v>0</v>
      </c>
      <c r="X42" s="40">
        <v>31.986999999999998</v>
      </c>
      <c r="Y42" s="71">
        <f t="shared" si="0"/>
        <v>0</v>
      </c>
      <c r="Z42" s="18"/>
      <c r="AA42" s="77">
        <v>0</v>
      </c>
      <c r="AB42" s="78">
        <f t="shared" si="1"/>
        <v>0</v>
      </c>
      <c r="AC42" s="79">
        <v>0</v>
      </c>
      <c r="AD42" s="80">
        <f t="shared" si="2"/>
        <v>0</v>
      </c>
      <c r="AE42" s="130">
        <f t="shared" si="3"/>
        <v>0</v>
      </c>
    </row>
    <row r="43" spans="1:31" ht="45.75" thickBot="1" x14ac:dyDescent="0.3">
      <c r="A43" s="21"/>
      <c r="B43" s="63" t="s">
        <v>71</v>
      </c>
      <c r="C43" s="54" t="s">
        <v>312</v>
      </c>
      <c r="D43" s="55" t="s">
        <v>25</v>
      </c>
      <c r="E43" s="56" t="s">
        <v>192</v>
      </c>
      <c r="F43" s="57"/>
      <c r="G43" s="57"/>
      <c r="H43" s="58">
        <v>7.2450000000000498</v>
      </c>
      <c r="I43" s="57"/>
      <c r="J43" s="59" t="s">
        <v>193</v>
      </c>
      <c r="K43" s="57" t="s">
        <v>139</v>
      </c>
      <c r="L43" s="58">
        <v>13</v>
      </c>
      <c r="M43" s="59">
        <v>18.93</v>
      </c>
      <c r="N43" s="62">
        <v>246.09</v>
      </c>
      <c r="O43" s="18"/>
      <c r="P43" s="12" t="e">
        <v>#VALUE!</v>
      </c>
      <c r="Q43" s="13" t="e">
        <f t="shared" si="6"/>
        <v>#VALUE!</v>
      </c>
      <c r="R43" s="39">
        <v>0</v>
      </c>
      <c r="S43" s="40">
        <v>13.72425</v>
      </c>
      <c r="T43" s="13">
        <f t="shared" si="7"/>
        <v>178.41524999999999</v>
      </c>
      <c r="V43" s="57" t="s">
        <v>139</v>
      </c>
      <c r="W43" s="7">
        <v>0</v>
      </c>
      <c r="X43" s="40">
        <v>13.72425</v>
      </c>
      <c r="Y43" s="71">
        <f t="shared" si="0"/>
        <v>0</v>
      </c>
      <c r="Z43" s="18"/>
      <c r="AA43" s="77">
        <v>0</v>
      </c>
      <c r="AB43" s="78">
        <f t="shared" si="1"/>
        <v>0</v>
      </c>
      <c r="AC43" s="79">
        <v>0</v>
      </c>
      <c r="AD43" s="80">
        <f t="shared" si="2"/>
        <v>0</v>
      </c>
      <c r="AE43" s="130">
        <f t="shared" si="3"/>
        <v>0</v>
      </c>
    </row>
    <row r="44" spans="1:31" ht="45.75" thickBot="1" x14ac:dyDescent="0.3">
      <c r="A44" s="21"/>
      <c r="B44" s="63" t="s">
        <v>71</v>
      </c>
      <c r="C44" s="54" t="s">
        <v>312</v>
      </c>
      <c r="D44" s="55" t="s">
        <v>25</v>
      </c>
      <c r="E44" s="56" t="s">
        <v>335</v>
      </c>
      <c r="F44" s="57"/>
      <c r="G44" s="57"/>
      <c r="H44" s="58">
        <v>7.24800000000005</v>
      </c>
      <c r="I44" s="57"/>
      <c r="J44" s="59" t="s">
        <v>336</v>
      </c>
      <c r="K44" s="57" t="s">
        <v>139</v>
      </c>
      <c r="L44" s="58">
        <v>1</v>
      </c>
      <c r="M44" s="59">
        <v>114.45</v>
      </c>
      <c r="N44" s="62">
        <v>114.45</v>
      </c>
      <c r="O44" s="18"/>
      <c r="P44" s="12" t="e">
        <v>#VALUE!</v>
      </c>
      <c r="Q44" s="13" t="e">
        <f t="shared" si="6"/>
        <v>#VALUE!</v>
      </c>
      <c r="R44" s="39">
        <v>0</v>
      </c>
      <c r="S44" s="40">
        <v>82.976249999999993</v>
      </c>
      <c r="T44" s="13">
        <f t="shared" si="7"/>
        <v>82.976249999999993</v>
      </c>
      <c r="V44" s="57" t="s">
        <v>139</v>
      </c>
      <c r="W44" s="7">
        <v>0</v>
      </c>
      <c r="X44" s="40">
        <v>82.976249999999993</v>
      </c>
      <c r="Y44" s="71">
        <f t="shared" si="0"/>
        <v>0</v>
      </c>
      <c r="Z44" s="18"/>
      <c r="AA44" s="77">
        <v>0</v>
      </c>
      <c r="AB44" s="78">
        <f t="shared" si="1"/>
        <v>0</v>
      </c>
      <c r="AC44" s="79">
        <v>0</v>
      </c>
      <c r="AD44" s="80">
        <f t="shared" si="2"/>
        <v>0</v>
      </c>
      <c r="AE44" s="130">
        <f t="shared" si="3"/>
        <v>0</v>
      </c>
    </row>
    <row r="45" spans="1:31" ht="30.75" thickBot="1" x14ac:dyDescent="0.3">
      <c r="A45" s="21"/>
      <c r="B45" s="63" t="s">
        <v>71</v>
      </c>
      <c r="C45" s="54" t="s">
        <v>312</v>
      </c>
      <c r="D45" s="55" t="s">
        <v>25</v>
      </c>
      <c r="E45" s="56" t="s">
        <v>337</v>
      </c>
      <c r="F45" s="57"/>
      <c r="G45" s="57"/>
      <c r="H45" s="58">
        <v>7.2530000000000499</v>
      </c>
      <c r="I45" s="57"/>
      <c r="J45" s="59" t="s">
        <v>338</v>
      </c>
      <c r="K45" s="57" t="s">
        <v>79</v>
      </c>
      <c r="L45" s="58">
        <v>20</v>
      </c>
      <c r="M45" s="59">
        <v>20.13</v>
      </c>
      <c r="N45" s="62">
        <v>402.6</v>
      </c>
      <c r="O45" s="18"/>
      <c r="P45" s="12" t="e">
        <v>#VALUE!</v>
      </c>
      <c r="Q45" s="13" t="e">
        <f t="shared" si="6"/>
        <v>#VALUE!</v>
      </c>
      <c r="R45" s="39">
        <v>0</v>
      </c>
      <c r="S45" s="40">
        <v>14.594249999999999</v>
      </c>
      <c r="T45" s="13">
        <f t="shared" si="7"/>
        <v>291.88499999999999</v>
      </c>
      <c r="V45" s="57" t="s">
        <v>79</v>
      </c>
      <c r="W45" s="7">
        <v>0</v>
      </c>
      <c r="X45" s="40">
        <v>14.594249999999999</v>
      </c>
      <c r="Y45" s="71">
        <f t="shared" si="0"/>
        <v>0</v>
      </c>
      <c r="Z45" s="18"/>
      <c r="AA45" s="77">
        <v>0</v>
      </c>
      <c r="AB45" s="78">
        <f t="shared" si="1"/>
        <v>0</v>
      </c>
      <c r="AC45" s="79">
        <v>0</v>
      </c>
      <c r="AD45" s="80">
        <f t="shared" si="2"/>
        <v>0</v>
      </c>
      <c r="AE45" s="130">
        <f t="shared" si="3"/>
        <v>0</v>
      </c>
    </row>
    <row r="46" spans="1:31" ht="31.5" thickBot="1" x14ac:dyDescent="0.3">
      <c r="A46" s="21"/>
      <c r="B46" s="63" t="s">
        <v>71</v>
      </c>
      <c r="C46" s="54" t="s">
        <v>312</v>
      </c>
      <c r="D46" s="55" t="s">
        <v>25</v>
      </c>
      <c r="E46" s="56" t="s">
        <v>455</v>
      </c>
      <c r="F46" s="57"/>
      <c r="G46" s="57"/>
      <c r="H46" s="58">
        <v>7.3159999999999998</v>
      </c>
      <c r="I46" s="57"/>
      <c r="J46" s="59" t="s">
        <v>379</v>
      </c>
      <c r="K46" s="57" t="s">
        <v>380</v>
      </c>
      <c r="L46" s="58">
        <v>1</v>
      </c>
      <c r="M46" s="64">
        <v>400</v>
      </c>
      <c r="N46" s="62">
        <v>400</v>
      </c>
      <c r="O46" s="18"/>
      <c r="P46" s="12" t="e">
        <v>#VALUE!</v>
      </c>
      <c r="Q46" s="13">
        <f t="shared" si="6"/>
        <v>400</v>
      </c>
      <c r="R46" s="39" t="s">
        <v>381</v>
      </c>
      <c r="S46" s="40" t="s">
        <v>381</v>
      </c>
      <c r="T46" s="13">
        <f t="shared" si="7"/>
        <v>400</v>
      </c>
      <c r="V46" s="57" t="s">
        <v>380</v>
      </c>
      <c r="W46" s="7">
        <v>0</v>
      </c>
      <c r="X46" s="40" t="s">
        <v>381</v>
      </c>
      <c r="Y46" s="71">
        <v>400</v>
      </c>
      <c r="Z46" s="18"/>
      <c r="AA46" s="77">
        <v>0</v>
      </c>
      <c r="AB46" s="78">
        <f t="shared" si="1"/>
        <v>0</v>
      </c>
      <c r="AC46" s="79">
        <v>0</v>
      </c>
      <c r="AD46" s="80">
        <f t="shared" si="2"/>
        <v>0</v>
      </c>
      <c r="AE46" s="130">
        <f t="shared" si="3"/>
        <v>0</v>
      </c>
    </row>
    <row r="47" spans="1:31" ht="31.5" thickBot="1" x14ac:dyDescent="0.3">
      <c r="A47" s="21"/>
      <c r="B47" s="63" t="s">
        <v>71</v>
      </c>
      <c r="C47" s="54" t="s">
        <v>312</v>
      </c>
      <c r="D47" s="55" t="s">
        <v>25</v>
      </c>
      <c r="E47" s="56" t="s">
        <v>456</v>
      </c>
      <c r="F47" s="57"/>
      <c r="G47" s="57"/>
      <c r="H47" s="58">
        <v>7.3170000000000002</v>
      </c>
      <c r="I47" s="57"/>
      <c r="J47" s="59" t="s">
        <v>379</v>
      </c>
      <c r="K47" s="57" t="s">
        <v>380</v>
      </c>
      <c r="L47" s="58">
        <v>1</v>
      </c>
      <c r="M47" s="64">
        <v>150</v>
      </c>
      <c r="N47" s="62">
        <v>150</v>
      </c>
      <c r="O47" s="18"/>
      <c r="P47" s="12" t="e">
        <v>#VALUE!</v>
      </c>
      <c r="Q47" s="13">
        <f t="shared" si="6"/>
        <v>150</v>
      </c>
      <c r="R47" s="39" t="s">
        <v>381</v>
      </c>
      <c r="S47" s="40" t="s">
        <v>381</v>
      </c>
      <c r="T47" s="13">
        <f t="shared" si="7"/>
        <v>150</v>
      </c>
      <c r="V47" s="57" t="s">
        <v>380</v>
      </c>
      <c r="W47" s="7">
        <v>0</v>
      </c>
      <c r="X47" s="40" t="s">
        <v>381</v>
      </c>
      <c r="Y47" s="71">
        <v>150</v>
      </c>
      <c r="Z47" s="18"/>
      <c r="AA47" s="77">
        <v>0</v>
      </c>
      <c r="AB47" s="78">
        <f t="shared" si="1"/>
        <v>0</v>
      </c>
      <c r="AC47" s="79">
        <v>0</v>
      </c>
      <c r="AD47" s="80">
        <f t="shared" si="2"/>
        <v>0</v>
      </c>
      <c r="AE47" s="130">
        <f t="shared" si="3"/>
        <v>0</v>
      </c>
    </row>
    <row r="48" spans="1:31" ht="16.5" thickBot="1" x14ac:dyDescent="0.3">
      <c r="A48" s="15"/>
      <c r="B48" s="86" t="s">
        <v>71</v>
      </c>
      <c r="C48" s="87" t="s">
        <v>341</v>
      </c>
      <c r="D48" s="88" t="s">
        <v>378</v>
      </c>
      <c r="E48" s="89"/>
      <c r="F48" s="6"/>
      <c r="G48" s="6"/>
      <c r="H48" s="90"/>
      <c r="I48" s="6"/>
      <c r="J48" s="89"/>
      <c r="K48" s="91"/>
      <c r="L48" s="49"/>
      <c r="M48" s="92"/>
      <c r="N48" s="11"/>
      <c r="O48" s="18"/>
      <c r="P48" s="16"/>
      <c r="Q48" s="37"/>
      <c r="R48" s="37"/>
      <c r="S48" s="37"/>
      <c r="T48" s="37"/>
      <c r="V48" s="91"/>
      <c r="W48" s="49"/>
      <c r="X48" s="534"/>
      <c r="Y48" s="71">
        <f t="shared" si="0"/>
        <v>0</v>
      </c>
      <c r="Z48" s="18"/>
      <c r="AA48" s="77">
        <v>0</v>
      </c>
      <c r="AB48" s="78">
        <f t="shared" si="1"/>
        <v>0</v>
      </c>
      <c r="AC48" s="79">
        <v>0</v>
      </c>
      <c r="AD48" s="80">
        <f t="shared" si="2"/>
        <v>0</v>
      </c>
      <c r="AE48" s="130">
        <f t="shared" si="3"/>
        <v>0</v>
      </c>
    </row>
    <row r="49" spans="1:31" ht="105.75" thickBot="1" x14ac:dyDescent="0.3">
      <c r="A49" s="15"/>
      <c r="B49" s="86" t="s">
        <v>71</v>
      </c>
      <c r="C49" s="87" t="s">
        <v>341</v>
      </c>
      <c r="D49" s="88" t="s">
        <v>25</v>
      </c>
      <c r="E49" s="98" t="s">
        <v>344</v>
      </c>
      <c r="F49" s="9"/>
      <c r="G49" s="9"/>
      <c r="H49" s="90">
        <v>11</v>
      </c>
      <c r="I49" s="9"/>
      <c r="J49" s="114" t="s">
        <v>345</v>
      </c>
      <c r="K49" s="9" t="s">
        <v>311</v>
      </c>
      <c r="L49" s="412">
        <v>1</v>
      </c>
      <c r="M49" s="115">
        <v>1212.5</v>
      </c>
      <c r="N49" s="94">
        <v>1212.5</v>
      </c>
      <c r="O49" s="18"/>
      <c r="P49" s="12" t="e">
        <v>#VALUE!</v>
      </c>
      <c r="Q49" s="13" t="e">
        <f t="shared" ref="Q49:Q67" si="8">IF(J49="PROV SUM",N49,L49*P49)</f>
        <v>#VALUE!</v>
      </c>
      <c r="R49" s="39">
        <v>0</v>
      </c>
      <c r="S49" s="40">
        <v>1074.8812499999999</v>
      </c>
      <c r="T49" s="13">
        <f t="shared" ref="T49:T67" si="9">IF(J49="SC024",N49,IF(ISERROR(S49),"",IF(J49="PROV SUM",N49,L49*S49)))</f>
        <v>1074.8812499999999</v>
      </c>
      <c r="V49" s="9" t="s">
        <v>311</v>
      </c>
      <c r="W49" s="7">
        <v>0</v>
      </c>
      <c r="X49" s="40">
        <v>1074.8812499999999</v>
      </c>
      <c r="Y49" s="71">
        <f t="shared" si="0"/>
        <v>0</v>
      </c>
      <c r="Z49" s="18"/>
      <c r="AA49" s="77">
        <v>0</v>
      </c>
      <c r="AB49" s="78">
        <f t="shared" si="1"/>
        <v>0</v>
      </c>
      <c r="AC49" s="79">
        <v>0</v>
      </c>
      <c r="AD49" s="80">
        <f t="shared" si="2"/>
        <v>0</v>
      </c>
      <c r="AE49" s="130">
        <f t="shared" si="3"/>
        <v>0</v>
      </c>
    </row>
    <row r="50" spans="1:31" ht="105.75" thickBot="1" x14ac:dyDescent="0.3">
      <c r="A50" s="15"/>
      <c r="B50" s="86" t="s">
        <v>71</v>
      </c>
      <c r="C50" s="87" t="s">
        <v>341</v>
      </c>
      <c r="D50" s="88" t="s">
        <v>25</v>
      </c>
      <c r="E50" s="89" t="s">
        <v>350</v>
      </c>
      <c r="F50" s="6"/>
      <c r="G50" s="6"/>
      <c r="H50" s="90">
        <v>13</v>
      </c>
      <c r="I50" s="6"/>
      <c r="J50" s="89" t="s">
        <v>351</v>
      </c>
      <c r="K50" s="91" t="s">
        <v>311</v>
      </c>
      <c r="L50" s="412">
        <v>2</v>
      </c>
      <c r="M50" s="92">
        <v>222.2</v>
      </c>
      <c r="N50" s="94">
        <v>444.4</v>
      </c>
      <c r="O50" s="18"/>
      <c r="P50" s="12" t="e">
        <v>#VALUE!</v>
      </c>
      <c r="Q50" s="13" t="e">
        <f t="shared" si="8"/>
        <v>#VALUE!</v>
      </c>
      <c r="R50" s="39">
        <v>0</v>
      </c>
      <c r="S50" s="40">
        <v>196.98029999999997</v>
      </c>
      <c r="T50" s="13">
        <f t="shared" si="9"/>
        <v>393.96059999999994</v>
      </c>
      <c r="V50" s="91" t="s">
        <v>311</v>
      </c>
      <c r="W50" s="7">
        <v>0</v>
      </c>
      <c r="X50" s="40">
        <v>196.98029999999997</v>
      </c>
      <c r="Y50" s="71">
        <f t="shared" si="0"/>
        <v>0</v>
      </c>
      <c r="Z50" s="18"/>
      <c r="AA50" s="77">
        <v>0</v>
      </c>
      <c r="AB50" s="78">
        <f t="shared" si="1"/>
        <v>0</v>
      </c>
      <c r="AC50" s="79">
        <v>0</v>
      </c>
      <c r="AD50" s="80">
        <f t="shared" si="2"/>
        <v>0</v>
      </c>
      <c r="AE50" s="130">
        <f t="shared" si="3"/>
        <v>0</v>
      </c>
    </row>
    <row r="51" spans="1:31" ht="105.75" thickBot="1" x14ac:dyDescent="0.3">
      <c r="A51" s="15"/>
      <c r="B51" s="86" t="s">
        <v>71</v>
      </c>
      <c r="C51" s="87" t="s">
        <v>341</v>
      </c>
      <c r="D51" s="88" t="s">
        <v>25</v>
      </c>
      <c r="E51" s="89" t="s">
        <v>356</v>
      </c>
      <c r="F51" s="6"/>
      <c r="G51" s="6"/>
      <c r="H51" s="90">
        <v>27</v>
      </c>
      <c r="I51" s="6"/>
      <c r="J51" s="89" t="s">
        <v>357</v>
      </c>
      <c r="K51" s="91" t="s">
        <v>311</v>
      </c>
      <c r="L51" s="412">
        <v>1</v>
      </c>
      <c r="M51" s="92">
        <v>22.53</v>
      </c>
      <c r="N51" s="94">
        <v>22.53</v>
      </c>
      <c r="O51" s="18"/>
      <c r="P51" s="12" t="e">
        <v>#VALUE!</v>
      </c>
      <c r="Q51" s="13" t="e">
        <f t="shared" si="8"/>
        <v>#VALUE!</v>
      </c>
      <c r="R51" s="39">
        <v>0</v>
      </c>
      <c r="S51" s="40">
        <v>19.150500000000001</v>
      </c>
      <c r="T51" s="13">
        <f t="shared" si="9"/>
        <v>19.150500000000001</v>
      </c>
      <c r="V51" s="91" t="s">
        <v>311</v>
      </c>
      <c r="W51" s="7">
        <v>0</v>
      </c>
      <c r="X51" s="40">
        <v>19.150500000000001</v>
      </c>
      <c r="Y51" s="71">
        <f>W51*X51</f>
        <v>0</v>
      </c>
      <c r="Z51" s="18"/>
      <c r="AA51" s="77">
        <v>0</v>
      </c>
      <c r="AB51" s="78">
        <f t="shared" si="1"/>
        <v>0</v>
      </c>
      <c r="AC51" s="79">
        <v>0</v>
      </c>
      <c r="AD51" s="80">
        <f t="shared" si="2"/>
        <v>0</v>
      </c>
      <c r="AE51" s="130">
        <f t="shared" si="3"/>
        <v>0</v>
      </c>
    </row>
    <row r="52" spans="1:31" ht="120.75" thickBot="1" x14ac:dyDescent="0.3">
      <c r="A52" s="15"/>
      <c r="B52" s="86" t="s">
        <v>71</v>
      </c>
      <c r="C52" s="87" t="s">
        <v>341</v>
      </c>
      <c r="D52" s="88" t="s">
        <v>25</v>
      </c>
      <c r="E52" s="89" t="s">
        <v>358</v>
      </c>
      <c r="F52" s="6"/>
      <c r="G52" s="6"/>
      <c r="H52" s="90">
        <v>41</v>
      </c>
      <c r="I52" s="6"/>
      <c r="J52" s="89" t="s">
        <v>359</v>
      </c>
      <c r="K52" s="91" t="s">
        <v>311</v>
      </c>
      <c r="L52" s="412">
        <v>1</v>
      </c>
      <c r="M52" s="92">
        <v>29.34</v>
      </c>
      <c r="N52" s="94">
        <v>29.34</v>
      </c>
      <c r="O52" s="18"/>
      <c r="P52" s="12" t="e">
        <v>#VALUE!</v>
      </c>
      <c r="Q52" s="13" t="e">
        <f t="shared" si="8"/>
        <v>#VALUE!</v>
      </c>
      <c r="R52" s="39">
        <v>0</v>
      </c>
      <c r="S52" s="40">
        <v>24.939</v>
      </c>
      <c r="T52" s="13">
        <f t="shared" si="9"/>
        <v>24.939</v>
      </c>
      <c r="V52" s="91" t="s">
        <v>311</v>
      </c>
      <c r="W52" s="7">
        <v>0</v>
      </c>
      <c r="X52" s="40">
        <v>24.939</v>
      </c>
      <c r="Y52" s="71">
        <f t="shared" ref="Y52:Y62" si="10">W52*X52</f>
        <v>0</v>
      </c>
      <c r="Z52" s="18"/>
      <c r="AA52" s="77">
        <v>0</v>
      </c>
      <c r="AB52" s="78">
        <f t="shared" si="1"/>
        <v>0</v>
      </c>
      <c r="AC52" s="79">
        <v>0</v>
      </c>
      <c r="AD52" s="80">
        <f t="shared" si="2"/>
        <v>0</v>
      </c>
      <c r="AE52" s="130">
        <f t="shared" si="3"/>
        <v>0</v>
      </c>
    </row>
    <row r="53" spans="1:31" ht="105.75" thickBot="1" x14ac:dyDescent="0.3">
      <c r="A53" s="15"/>
      <c r="B53" s="86" t="s">
        <v>71</v>
      </c>
      <c r="C53" s="87" t="s">
        <v>341</v>
      </c>
      <c r="D53" s="88" t="s">
        <v>25</v>
      </c>
      <c r="E53" s="89" t="s">
        <v>360</v>
      </c>
      <c r="F53" s="6"/>
      <c r="G53" s="6"/>
      <c r="H53" s="90">
        <v>43</v>
      </c>
      <c r="I53" s="6"/>
      <c r="J53" s="89" t="s">
        <v>361</v>
      </c>
      <c r="K53" s="91" t="s">
        <v>311</v>
      </c>
      <c r="L53" s="412">
        <v>1</v>
      </c>
      <c r="M53" s="92">
        <v>20.399999999999999</v>
      </c>
      <c r="N53" s="94">
        <v>20.399999999999999</v>
      </c>
      <c r="O53" s="18"/>
      <c r="P53" s="12" t="e">
        <v>#VALUE!</v>
      </c>
      <c r="Q53" s="13" t="e">
        <f t="shared" si="8"/>
        <v>#VALUE!</v>
      </c>
      <c r="R53" s="39">
        <v>0</v>
      </c>
      <c r="S53" s="40">
        <v>17.34</v>
      </c>
      <c r="T53" s="13">
        <f t="shared" si="9"/>
        <v>17.34</v>
      </c>
      <c r="V53" s="91" t="s">
        <v>311</v>
      </c>
      <c r="W53" s="7">
        <v>0</v>
      </c>
      <c r="X53" s="536">
        <v>17.34</v>
      </c>
      <c r="Y53" s="71">
        <f t="shared" si="10"/>
        <v>0</v>
      </c>
      <c r="Z53" s="18"/>
      <c r="AA53" s="77">
        <v>0</v>
      </c>
      <c r="AB53" s="78">
        <f t="shared" ref="AB53:AB67" si="11">Y53*AA53</f>
        <v>0</v>
      </c>
      <c r="AC53" s="79">
        <v>0</v>
      </c>
      <c r="AD53" s="80">
        <f t="shared" ref="AD53:AD67" si="12">Y53*AC53</f>
        <v>0</v>
      </c>
      <c r="AE53" s="130">
        <f t="shared" si="3"/>
        <v>0</v>
      </c>
    </row>
    <row r="54" spans="1:31" ht="105.75" thickBot="1" x14ac:dyDescent="0.3">
      <c r="A54" s="15"/>
      <c r="B54" s="86" t="s">
        <v>71</v>
      </c>
      <c r="C54" s="87" t="s">
        <v>341</v>
      </c>
      <c r="D54" s="88" t="s">
        <v>25</v>
      </c>
      <c r="E54" s="89" t="s">
        <v>362</v>
      </c>
      <c r="F54" s="6"/>
      <c r="G54" s="6"/>
      <c r="H54" s="90">
        <v>44</v>
      </c>
      <c r="I54" s="6"/>
      <c r="J54" s="89" t="s">
        <v>363</v>
      </c>
      <c r="K54" s="91" t="s">
        <v>311</v>
      </c>
      <c r="L54" s="412">
        <v>1</v>
      </c>
      <c r="M54" s="92">
        <v>35.86</v>
      </c>
      <c r="N54" s="94">
        <v>35.86</v>
      </c>
      <c r="O54" s="18"/>
      <c r="P54" s="12" t="e">
        <v>#VALUE!</v>
      </c>
      <c r="Q54" s="13" t="e">
        <f t="shared" si="8"/>
        <v>#VALUE!</v>
      </c>
      <c r="R54" s="39">
        <v>0</v>
      </c>
      <c r="S54" s="40">
        <v>30.480999999999998</v>
      </c>
      <c r="T54" s="13">
        <f t="shared" si="9"/>
        <v>30.480999999999998</v>
      </c>
      <c r="V54" s="91" t="s">
        <v>311</v>
      </c>
      <c r="W54" s="7">
        <v>0</v>
      </c>
      <c r="X54" s="536">
        <v>30.480999999999998</v>
      </c>
      <c r="Y54" s="71">
        <f t="shared" si="10"/>
        <v>0</v>
      </c>
      <c r="Z54" s="18"/>
      <c r="AA54" s="77">
        <v>0</v>
      </c>
      <c r="AB54" s="78">
        <f t="shared" si="11"/>
        <v>0</v>
      </c>
      <c r="AC54" s="79">
        <v>0</v>
      </c>
      <c r="AD54" s="80">
        <f t="shared" si="12"/>
        <v>0</v>
      </c>
      <c r="AE54" s="130">
        <f t="shared" si="3"/>
        <v>0</v>
      </c>
    </row>
    <row r="55" spans="1:31" ht="45.75" thickBot="1" x14ac:dyDescent="0.3">
      <c r="A55" s="15"/>
      <c r="B55" s="86" t="s">
        <v>71</v>
      </c>
      <c r="C55" s="87" t="s">
        <v>341</v>
      </c>
      <c r="D55" s="88" t="s">
        <v>25</v>
      </c>
      <c r="E55" s="89" t="s">
        <v>364</v>
      </c>
      <c r="F55" s="6"/>
      <c r="G55" s="6"/>
      <c r="H55" s="90">
        <v>93</v>
      </c>
      <c r="I55" s="6"/>
      <c r="J55" s="89" t="s">
        <v>365</v>
      </c>
      <c r="K55" s="91" t="s">
        <v>311</v>
      </c>
      <c r="L55" s="412">
        <v>1</v>
      </c>
      <c r="M55" s="92">
        <v>550</v>
      </c>
      <c r="N55" s="94">
        <v>550</v>
      </c>
      <c r="O55" s="18"/>
      <c r="P55" s="12" t="e">
        <v>#VALUE!</v>
      </c>
      <c r="Q55" s="13" t="e">
        <f t="shared" si="8"/>
        <v>#VALUE!</v>
      </c>
      <c r="R55" s="39">
        <v>0</v>
      </c>
      <c r="S55" s="40">
        <v>440</v>
      </c>
      <c r="T55" s="13">
        <f t="shared" si="9"/>
        <v>440</v>
      </c>
      <c r="V55" s="91" t="s">
        <v>311</v>
      </c>
      <c r="W55" s="7">
        <v>0</v>
      </c>
      <c r="X55" s="536">
        <v>440</v>
      </c>
      <c r="Y55" s="71">
        <f t="shared" si="10"/>
        <v>0</v>
      </c>
      <c r="Z55" s="18"/>
      <c r="AA55" s="77">
        <v>0</v>
      </c>
      <c r="AB55" s="78">
        <f t="shared" si="11"/>
        <v>0</v>
      </c>
      <c r="AC55" s="79">
        <v>0</v>
      </c>
      <c r="AD55" s="80">
        <f t="shared" si="12"/>
        <v>0</v>
      </c>
      <c r="AE55" s="130">
        <f t="shared" si="3"/>
        <v>0</v>
      </c>
    </row>
    <row r="56" spans="1:31" ht="45.75" thickBot="1" x14ac:dyDescent="0.3">
      <c r="A56" s="15"/>
      <c r="B56" s="86" t="s">
        <v>71</v>
      </c>
      <c r="C56" s="87" t="s">
        <v>341</v>
      </c>
      <c r="D56" s="88" t="s">
        <v>25</v>
      </c>
      <c r="E56" s="89" t="s">
        <v>352</v>
      </c>
      <c r="F56" s="6"/>
      <c r="G56" s="6"/>
      <c r="H56" s="90">
        <v>104</v>
      </c>
      <c r="I56" s="6"/>
      <c r="J56" s="89" t="s">
        <v>353</v>
      </c>
      <c r="K56" s="91" t="s">
        <v>311</v>
      </c>
      <c r="L56" s="412">
        <v>2</v>
      </c>
      <c r="M56" s="92">
        <v>3.44</v>
      </c>
      <c r="N56" s="94">
        <v>6.88</v>
      </c>
      <c r="O56" s="18"/>
      <c r="P56" s="12" t="e">
        <v>#VALUE!</v>
      </c>
      <c r="Q56" s="13" t="e">
        <f t="shared" si="8"/>
        <v>#VALUE!</v>
      </c>
      <c r="R56" s="39">
        <v>0</v>
      </c>
      <c r="S56" s="40">
        <v>3.0495599999999996</v>
      </c>
      <c r="T56" s="13">
        <f t="shared" si="9"/>
        <v>6.0991199999999992</v>
      </c>
      <c r="V56" s="91" t="s">
        <v>311</v>
      </c>
      <c r="W56" s="7">
        <v>0</v>
      </c>
      <c r="X56" s="536">
        <v>3.0495599999999996</v>
      </c>
      <c r="Y56" s="71">
        <f t="shared" si="10"/>
        <v>0</v>
      </c>
      <c r="Z56" s="18"/>
      <c r="AA56" s="77">
        <v>0</v>
      </c>
      <c r="AB56" s="78">
        <f t="shared" si="11"/>
        <v>0</v>
      </c>
      <c r="AC56" s="79">
        <v>0</v>
      </c>
      <c r="AD56" s="80">
        <f t="shared" si="12"/>
        <v>0</v>
      </c>
      <c r="AE56" s="130">
        <f t="shared" si="3"/>
        <v>0</v>
      </c>
    </row>
    <row r="57" spans="1:31" ht="90.75" thickBot="1" x14ac:dyDescent="0.3">
      <c r="A57" s="21"/>
      <c r="B57" s="86" t="s">
        <v>71</v>
      </c>
      <c r="C57" s="87" t="s">
        <v>341</v>
      </c>
      <c r="D57" s="88" t="s">
        <v>25</v>
      </c>
      <c r="E57" s="89" t="s">
        <v>366</v>
      </c>
      <c r="F57" s="29"/>
      <c r="G57" s="29"/>
      <c r="H57" s="90">
        <v>115</v>
      </c>
      <c r="I57" s="29"/>
      <c r="J57" s="89" t="s">
        <v>367</v>
      </c>
      <c r="K57" s="91" t="s">
        <v>311</v>
      </c>
      <c r="L57" s="412">
        <v>3</v>
      </c>
      <c r="M57" s="92">
        <v>70.11</v>
      </c>
      <c r="N57" s="94">
        <v>210.32999999999998</v>
      </c>
      <c r="O57" s="18"/>
      <c r="P57" s="12" t="e">
        <v>#VALUE!</v>
      </c>
      <c r="Q57" s="13" t="e">
        <f t="shared" si="8"/>
        <v>#VALUE!</v>
      </c>
      <c r="R57" s="39">
        <v>0</v>
      </c>
      <c r="S57" s="40">
        <v>56.088000000000001</v>
      </c>
      <c r="T57" s="13">
        <f t="shared" si="9"/>
        <v>168.26400000000001</v>
      </c>
      <c r="V57" s="91" t="s">
        <v>311</v>
      </c>
      <c r="W57" s="7">
        <v>0</v>
      </c>
      <c r="X57" s="536">
        <v>56.088000000000001</v>
      </c>
      <c r="Y57" s="71">
        <f t="shared" si="10"/>
        <v>0</v>
      </c>
      <c r="Z57" s="18"/>
      <c r="AA57" s="77">
        <v>0</v>
      </c>
      <c r="AB57" s="78">
        <f t="shared" si="11"/>
        <v>0</v>
      </c>
      <c r="AC57" s="79">
        <v>0</v>
      </c>
      <c r="AD57" s="80">
        <f t="shared" si="12"/>
        <v>0</v>
      </c>
      <c r="AE57" s="130">
        <f t="shared" si="3"/>
        <v>0</v>
      </c>
    </row>
    <row r="58" spans="1:31" ht="90.75" thickBot="1" x14ac:dyDescent="0.3">
      <c r="A58" s="21"/>
      <c r="B58" s="86" t="s">
        <v>71</v>
      </c>
      <c r="C58" s="87" t="s">
        <v>341</v>
      </c>
      <c r="D58" s="88" t="s">
        <v>25</v>
      </c>
      <c r="E58" s="89" t="s">
        <v>368</v>
      </c>
      <c r="F58" s="29"/>
      <c r="G58" s="29"/>
      <c r="H58" s="90">
        <v>126</v>
      </c>
      <c r="I58" s="29"/>
      <c r="J58" s="89" t="s">
        <v>369</v>
      </c>
      <c r="K58" s="91" t="s">
        <v>311</v>
      </c>
      <c r="L58" s="412">
        <v>1</v>
      </c>
      <c r="M58" s="92">
        <v>300</v>
      </c>
      <c r="N58" s="94">
        <v>300</v>
      </c>
      <c r="O58" s="18"/>
      <c r="P58" s="12" t="e">
        <v>#VALUE!</v>
      </c>
      <c r="Q58" s="13" t="e">
        <f t="shared" si="8"/>
        <v>#VALUE!</v>
      </c>
      <c r="R58" s="39">
        <v>0</v>
      </c>
      <c r="S58" s="40">
        <v>240</v>
      </c>
      <c r="T58" s="13">
        <f t="shared" si="9"/>
        <v>240</v>
      </c>
      <c r="V58" s="91" t="s">
        <v>311</v>
      </c>
      <c r="W58" s="7">
        <v>0</v>
      </c>
      <c r="X58" s="536">
        <v>240</v>
      </c>
      <c r="Y58" s="71">
        <f t="shared" si="10"/>
        <v>0</v>
      </c>
      <c r="Z58" s="18"/>
      <c r="AA58" s="77">
        <v>0</v>
      </c>
      <c r="AB58" s="78">
        <f t="shared" si="11"/>
        <v>0</v>
      </c>
      <c r="AC58" s="79">
        <v>0</v>
      </c>
      <c r="AD58" s="80">
        <f t="shared" si="12"/>
        <v>0</v>
      </c>
      <c r="AE58" s="130">
        <f t="shared" si="3"/>
        <v>0</v>
      </c>
    </row>
    <row r="59" spans="1:31" ht="16.5" thickBot="1" x14ac:dyDescent="0.3">
      <c r="A59" s="21"/>
      <c r="B59" s="86" t="s">
        <v>71</v>
      </c>
      <c r="C59" s="87" t="s">
        <v>341</v>
      </c>
      <c r="D59" s="88" t="s">
        <v>25</v>
      </c>
      <c r="E59" s="95"/>
      <c r="F59" s="29"/>
      <c r="G59" s="29"/>
      <c r="H59" s="90">
        <v>175</v>
      </c>
      <c r="I59" s="29"/>
      <c r="J59" s="102" t="s">
        <v>355</v>
      </c>
      <c r="K59" s="91" t="s">
        <v>311</v>
      </c>
      <c r="L59" s="412">
        <v>2</v>
      </c>
      <c r="M59" s="92">
        <v>9.81</v>
      </c>
      <c r="N59" s="94">
        <v>19.62</v>
      </c>
      <c r="O59" s="18"/>
      <c r="P59" s="12" t="e">
        <v>#VALUE!</v>
      </c>
      <c r="Q59" s="13" t="e">
        <f t="shared" si="8"/>
        <v>#VALUE!</v>
      </c>
      <c r="R59" s="39">
        <v>0</v>
      </c>
      <c r="S59" s="40">
        <v>8.6965649999999997</v>
      </c>
      <c r="T59" s="13">
        <f t="shared" si="9"/>
        <v>17.393129999999999</v>
      </c>
      <c r="V59" s="91" t="s">
        <v>311</v>
      </c>
      <c r="W59" s="7">
        <v>0</v>
      </c>
      <c r="X59" s="536">
        <v>8.6965649999999997</v>
      </c>
      <c r="Y59" s="71">
        <f t="shared" si="10"/>
        <v>0</v>
      </c>
      <c r="Z59" s="18"/>
      <c r="AA59" s="77">
        <v>0</v>
      </c>
      <c r="AB59" s="78">
        <f t="shared" si="11"/>
        <v>0</v>
      </c>
      <c r="AC59" s="79">
        <v>0</v>
      </c>
      <c r="AD59" s="80">
        <f t="shared" si="12"/>
        <v>0</v>
      </c>
      <c r="AE59" s="130">
        <f t="shared" si="3"/>
        <v>0</v>
      </c>
    </row>
    <row r="60" spans="1:31" ht="76.5" thickBot="1" x14ac:dyDescent="0.3">
      <c r="A60" s="21"/>
      <c r="B60" s="86" t="s">
        <v>71</v>
      </c>
      <c r="C60" s="87" t="s">
        <v>341</v>
      </c>
      <c r="D60" s="88" t="s">
        <v>25</v>
      </c>
      <c r="E60" s="95" t="s">
        <v>342</v>
      </c>
      <c r="F60" s="29"/>
      <c r="G60" s="29"/>
      <c r="H60" s="90">
        <v>180</v>
      </c>
      <c r="I60" s="29"/>
      <c r="J60" s="96" t="s">
        <v>343</v>
      </c>
      <c r="K60" s="91" t="s">
        <v>311</v>
      </c>
      <c r="L60" s="412">
        <v>1</v>
      </c>
      <c r="M60" s="92">
        <v>62.11</v>
      </c>
      <c r="N60" s="94">
        <v>62.11</v>
      </c>
      <c r="O60" s="18"/>
      <c r="P60" s="12" t="e">
        <v>#VALUE!</v>
      </c>
      <c r="Q60" s="13" t="e">
        <f t="shared" si="8"/>
        <v>#VALUE!</v>
      </c>
      <c r="R60" s="39">
        <v>0</v>
      </c>
      <c r="S60" s="40">
        <v>55.060514999999995</v>
      </c>
      <c r="T60" s="13">
        <f t="shared" si="9"/>
        <v>55.060514999999995</v>
      </c>
      <c r="V60" s="91" t="s">
        <v>311</v>
      </c>
      <c r="W60" s="7">
        <v>0</v>
      </c>
      <c r="X60" s="536">
        <v>55.060514999999995</v>
      </c>
      <c r="Y60" s="71">
        <f t="shared" si="10"/>
        <v>0</v>
      </c>
      <c r="Z60" s="18"/>
      <c r="AA60" s="77">
        <v>0</v>
      </c>
      <c r="AB60" s="78">
        <f t="shared" si="11"/>
        <v>0</v>
      </c>
      <c r="AC60" s="79">
        <v>0</v>
      </c>
      <c r="AD60" s="80">
        <f t="shared" si="12"/>
        <v>0</v>
      </c>
      <c r="AE60" s="130">
        <f t="shared" si="3"/>
        <v>0</v>
      </c>
    </row>
    <row r="61" spans="1:31" ht="91.5" thickBot="1" x14ac:dyDescent="0.3">
      <c r="A61" s="21"/>
      <c r="B61" s="86" t="s">
        <v>71</v>
      </c>
      <c r="C61" s="87" t="s">
        <v>341</v>
      </c>
      <c r="D61" s="88" t="s">
        <v>25</v>
      </c>
      <c r="E61" s="95" t="s">
        <v>370</v>
      </c>
      <c r="F61" s="29"/>
      <c r="G61" s="29"/>
      <c r="H61" s="90">
        <v>186</v>
      </c>
      <c r="I61" s="29"/>
      <c r="J61" s="97" t="s">
        <v>371</v>
      </c>
      <c r="K61" s="91" t="s">
        <v>311</v>
      </c>
      <c r="L61" s="412">
        <v>1</v>
      </c>
      <c r="M61" s="92">
        <v>86.88</v>
      </c>
      <c r="N61" s="94">
        <v>86.88</v>
      </c>
      <c r="O61" s="18"/>
      <c r="P61" s="12" t="e">
        <v>#VALUE!</v>
      </c>
      <c r="Q61" s="13" t="e">
        <f t="shared" si="8"/>
        <v>#VALUE!</v>
      </c>
      <c r="R61" s="39">
        <v>0</v>
      </c>
      <c r="S61" s="40">
        <v>69.504000000000005</v>
      </c>
      <c r="T61" s="13">
        <f t="shared" si="9"/>
        <v>69.504000000000005</v>
      </c>
      <c r="V61" s="91" t="s">
        <v>311</v>
      </c>
      <c r="W61" s="7">
        <v>0</v>
      </c>
      <c r="X61" s="536">
        <v>69.504000000000005</v>
      </c>
      <c r="Y61" s="71">
        <f t="shared" si="10"/>
        <v>0</v>
      </c>
      <c r="Z61" s="18"/>
      <c r="AA61" s="77">
        <v>0</v>
      </c>
      <c r="AB61" s="78">
        <f t="shared" si="11"/>
        <v>0</v>
      </c>
      <c r="AC61" s="79">
        <v>0</v>
      </c>
      <c r="AD61" s="80">
        <f t="shared" si="12"/>
        <v>0</v>
      </c>
      <c r="AE61" s="130">
        <f t="shared" si="3"/>
        <v>0</v>
      </c>
    </row>
    <row r="62" spans="1:31" ht="90.75" thickBot="1" x14ac:dyDescent="0.3">
      <c r="A62" s="21"/>
      <c r="B62" s="86" t="s">
        <v>71</v>
      </c>
      <c r="C62" s="87" t="s">
        <v>341</v>
      </c>
      <c r="D62" s="88" t="s">
        <v>25</v>
      </c>
      <c r="E62" s="98" t="s">
        <v>348</v>
      </c>
      <c r="F62" s="29"/>
      <c r="G62" s="29"/>
      <c r="H62" s="90">
        <v>189</v>
      </c>
      <c r="I62" s="29"/>
      <c r="J62" s="111" t="s">
        <v>349</v>
      </c>
      <c r="K62" s="91" t="s">
        <v>311</v>
      </c>
      <c r="L62" s="412">
        <v>1</v>
      </c>
      <c r="M62" s="112">
        <v>152.85</v>
      </c>
      <c r="N62" s="94">
        <v>152.85</v>
      </c>
      <c r="O62" s="18"/>
      <c r="P62" s="12" t="e">
        <v>#VALUE!</v>
      </c>
      <c r="Q62" s="13" t="e">
        <f t="shared" si="8"/>
        <v>#VALUE!</v>
      </c>
      <c r="R62" s="39">
        <v>0</v>
      </c>
      <c r="S62" s="40">
        <v>135.50152499999999</v>
      </c>
      <c r="T62" s="13">
        <f t="shared" si="9"/>
        <v>135.50152499999999</v>
      </c>
      <c r="V62" s="91" t="s">
        <v>311</v>
      </c>
      <c r="W62" s="7">
        <v>0</v>
      </c>
      <c r="X62" s="537">
        <v>135.50152499999999</v>
      </c>
      <c r="Y62" s="71">
        <f t="shared" si="10"/>
        <v>0</v>
      </c>
      <c r="Z62" s="18"/>
      <c r="AA62" s="77">
        <v>0</v>
      </c>
      <c r="AB62" s="78">
        <f t="shared" si="11"/>
        <v>0</v>
      </c>
      <c r="AC62" s="79">
        <v>0</v>
      </c>
      <c r="AD62" s="80">
        <f t="shared" si="12"/>
        <v>0</v>
      </c>
      <c r="AE62" s="130">
        <f t="shared" si="3"/>
        <v>0</v>
      </c>
    </row>
    <row r="63" spans="1:31" ht="16.5" thickBot="1" x14ac:dyDescent="0.3">
      <c r="A63" s="21"/>
      <c r="B63" s="86" t="s">
        <v>71</v>
      </c>
      <c r="C63" s="87" t="s">
        <v>341</v>
      </c>
      <c r="D63" s="88" t="s">
        <v>25</v>
      </c>
      <c r="E63" s="98" t="s">
        <v>424</v>
      </c>
      <c r="F63" s="29"/>
      <c r="G63" s="29"/>
      <c r="H63" s="90">
        <v>190</v>
      </c>
      <c r="I63" s="29"/>
      <c r="J63" s="99" t="s">
        <v>379</v>
      </c>
      <c r="K63" s="91" t="s">
        <v>311</v>
      </c>
      <c r="L63" s="412">
        <v>1</v>
      </c>
      <c r="M63" s="100">
        <v>1500</v>
      </c>
      <c r="N63" s="94">
        <v>1500</v>
      </c>
      <c r="O63" s="18"/>
      <c r="P63" s="12" t="e">
        <v>#VALUE!</v>
      </c>
      <c r="Q63" s="13">
        <f t="shared" si="8"/>
        <v>1500</v>
      </c>
      <c r="R63" s="39" t="s">
        <v>381</v>
      </c>
      <c r="S63" s="40" t="s">
        <v>381</v>
      </c>
      <c r="T63" s="13">
        <f t="shared" si="9"/>
        <v>1500</v>
      </c>
      <c r="V63" s="91" t="s">
        <v>311</v>
      </c>
      <c r="W63" s="7">
        <v>0</v>
      </c>
      <c r="X63" s="536" t="s">
        <v>381</v>
      </c>
      <c r="Y63" s="71">
        <v>0</v>
      </c>
      <c r="Z63" s="18"/>
      <c r="AA63" s="77">
        <v>0</v>
      </c>
      <c r="AB63" s="78">
        <f t="shared" si="11"/>
        <v>0</v>
      </c>
      <c r="AC63" s="79">
        <v>0</v>
      </c>
      <c r="AD63" s="80">
        <f t="shared" si="12"/>
        <v>0</v>
      </c>
      <c r="AE63" s="130">
        <f t="shared" si="3"/>
        <v>0</v>
      </c>
    </row>
    <row r="64" spans="1:31" ht="27" thickBot="1" x14ac:dyDescent="0.3">
      <c r="A64" s="21"/>
      <c r="B64" s="86" t="s">
        <v>71</v>
      </c>
      <c r="C64" s="87" t="s">
        <v>341</v>
      </c>
      <c r="D64" s="88" t="s">
        <v>25</v>
      </c>
      <c r="E64" s="101" t="s">
        <v>425</v>
      </c>
      <c r="F64" s="29"/>
      <c r="G64" s="29"/>
      <c r="H64" s="90">
        <v>191</v>
      </c>
      <c r="I64" s="29"/>
      <c r="J64" s="99" t="s">
        <v>379</v>
      </c>
      <c r="K64" s="91" t="s">
        <v>311</v>
      </c>
      <c r="L64" s="412">
        <v>1</v>
      </c>
      <c r="M64" s="100">
        <v>100</v>
      </c>
      <c r="N64" s="94">
        <v>100</v>
      </c>
      <c r="O64" s="18"/>
      <c r="P64" s="12" t="e">
        <v>#VALUE!</v>
      </c>
      <c r="Q64" s="13">
        <f t="shared" si="8"/>
        <v>100</v>
      </c>
      <c r="R64" s="39" t="s">
        <v>381</v>
      </c>
      <c r="S64" s="40" t="s">
        <v>381</v>
      </c>
      <c r="T64" s="13">
        <f t="shared" si="9"/>
        <v>100</v>
      </c>
      <c r="V64" s="91" t="s">
        <v>311</v>
      </c>
      <c r="W64" s="7">
        <v>0</v>
      </c>
      <c r="X64" s="536" t="s">
        <v>381</v>
      </c>
      <c r="Y64" s="71">
        <v>0</v>
      </c>
      <c r="Z64" s="18"/>
      <c r="AA64" s="77">
        <v>0</v>
      </c>
      <c r="AB64" s="78">
        <f t="shared" si="11"/>
        <v>0</v>
      </c>
      <c r="AC64" s="79">
        <v>0</v>
      </c>
      <c r="AD64" s="80">
        <f t="shared" si="12"/>
        <v>0</v>
      </c>
      <c r="AE64" s="130">
        <f t="shared" si="3"/>
        <v>0</v>
      </c>
    </row>
    <row r="65" spans="1:31" ht="16.5" thickBot="1" x14ac:dyDescent="0.3">
      <c r="A65" s="21"/>
      <c r="B65" s="86" t="s">
        <v>71</v>
      </c>
      <c r="C65" s="87" t="s">
        <v>341</v>
      </c>
      <c r="D65" s="88" t="s">
        <v>25</v>
      </c>
      <c r="E65" s="101" t="s">
        <v>426</v>
      </c>
      <c r="F65" s="29"/>
      <c r="G65" s="29"/>
      <c r="H65" s="90">
        <v>192</v>
      </c>
      <c r="I65" s="29"/>
      <c r="J65" s="99" t="s">
        <v>379</v>
      </c>
      <c r="K65" s="91" t="s">
        <v>311</v>
      </c>
      <c r="L65" s="412">
        <v>1</v>
      </c>
      <c r="M65" s="100">
        <v>100</v>
      </c>
      <c r="N65" s="94">
        <v>100</v>
      </c>
      <c r="O65" s="18"/>
      <c r="P65" s="12" t="e">
        <v>#VALUE!</v>
      </c>
      <c r="Q65" s="13">
        <f t="shared" si="8"/>
        <v>100</v>
      </c>
      <c r="R65" s="39" t="s">
        <v>381</v>
      </c>
      <c r="S65" s="40" t="s">
        <v>381</v>
      </c>
      <c r="T65" s="13">
        <f t="shared" si="9"/>
        <v>100</v>
      </c>
      <c r="V65" s="91" t="s">
        <v>311</v>
      </c>
      <c r="W65" s="7">
        <v>0</v>
      </c>
      <c r="X65" s="536" t="s">
        <v>381</v>
      </c>
      <c r="Y65" s="71">
        <v>0</v>
      </c>
      <c r="Z65" s="18"/>
      <c r="AA65" s="77">
        <v>0</v>
      </c>
      <c r="AB65" s="78">
        <f t="shared" si="11"/>
        <v>0</v>
      </c>
      <c r="AC65" s="79">
        <v>0</v>
      </c>
      <c r="AD65" s="80">
        <f t="shared" si="12"/>
        <v>0</v>
      </c>
      <c r="AE65" s="130">
        <f t="shared" si="3"/>
        <v>0</v>
      </c>
    </row>
    <row r="66" spans="1:31" ht="16.5" thickBot="1" x14ac:dyDescent="0.3">
      <c r="A66" s="21"/>
      <c r="B66" s="86" t="s">
        <v>71</v>
      </c>
      <c r="C66" s="87" t="s">
        <v>341</v>
      </c>
      <c r="D66" s="88" t="s">
        <v>25</v>
      </c>
      <c r="E66" s="101" t="s">
        <v>427</v>
      </c>
      <c r="F66" s="29"/>
      <c r="G66" s="29"/>
      <c r="H66" s="90">
        <v>193</v>
      </c>
      <c r="I66" s="29"/>
      <c r="J66" s="99" t="s">
        <v>379</v>
      </c>
      <c r="K66" s="91" t="s">
        <v>311</v>
      </c>
      <c r="L66" s="412">
        <v>1</v>
      </c>
      <c r="M66" s="100">
        <v>100</v>
      </c>
      <c r="N66" s="94">
        <v>100</v>
      </c>
      <c r="O66" s="18"/>
      <c r="P66" s="12" t="e">
        <v>#VALUE!</v>
      </c>
      <c r="Q66" s="13">
        <f t="shared" si="8"/>
        <v>100</v>
      </c>
      <c r="R66" s="39" t="s">
        <v>381</v>
      </c>
      <c r="S66" s="40" t="s">
        <v>381</v>
      </c>
      <c r="T66" s="13">
        <f t="shared" si="9"/>
        <v>100</v>
      </c>
      <c r="V66" s="91" t="s">
        <v>311</v>
      </c>
      <c r="W66" s="7">
        <v>0</v>
      </c>
      <c r="X66" s="536" t="s">
        <v>381</v>
      </c>
      <c r="Y66" s="71">
        <v>0</v>
      </c>
      <c r="Z66" s="18"/>
      <c r="AA66" s="77">
        <v>0</v>
      </c>
      <c r="AB66" s="78">
        <f t="shared" si="11"/>
        <v>0</v>
      </c>
      <c r="AC66" s="79">
        <v>0</v>
      </c>
      <c r="AD66" s="80">
        <f t="shared" si="12"/>
        <v>0</v>
      </c>
      <c r="AE66" s="130">
        <f t="shared" si="3"/>
        <v>0</v>
      </c>
    </row>
    <row r="67" spans="1:31" ht="16.5" thickBot="1" x14ac:dyDescent="0.3">
      <c r="A67" s="21"/>
      <c r="B67" s="461" t="s">
        <v>71</v>
      </c>
      <c r="C67" s="462" t="s">
        <v>341</v>
      </c>
      <c r="D67" s="463" t="s">
        <v>25</v>
      </c>
      <c r="E67" s="464" t="s">
        <v>428</v>
      </c>
      <c r="F67" s="29"/>
      <c r="G67" s="29"/>
      <c r="H67" s="465">
        <v>194</v>
      </c>
      <c r="I67" s="29"/>
      <c r="J67" s="466" t="s">
        <v>379</v>
      </c>
      <c r="K67" s="467" t="s">
        <v>311</v>
      </c>
      <c r="L67" s="529">
        <v>1</v>
      </c>
      <c r="M67" s="468">
        <v>350</v>
      </c>
      <c r="N67" s="469">
        <v>350</v>
      </c>
      <c r="O67" s="18"/>
      <c r="P67" s="324" t="e">
        <v>#VALUE!</v>
      </c>
      <c r="Q67" s="325">
        <f t="shared" si="8"/>
        <v>350</v>
      </c>
      <c r="R67" s="326" t="s">
        <v>381</v>
      </c>
      <c r="S67" s="118" t="s">
        <v>381</v>
      </c>
      <c r="T67" s="325">
        <f t="shared" si="9"/>
        <v>350</v>
      </c>
      <c r="V67" s="467" t="s">
        <v>311</v>
      </c>
      <c r="W67" s="7">
        <v>0</v>
      </c>
      <c r="X67" s="538" t="s">
        <v>381</v>
      </c>
      <c r="Y67" s="119">
        <v>0</v>
      </c>
      <c r="Z67" s="18"/>
      <c r="AA67" s="341">
        <v>0</v>
      </c>
      <c r="AB67" s="342">
        <f t="shared" si="11"/>
        <v>0</v>
      </c>
      <c r="AC67" s="343">
        <v>0</v>
      </c>
      <c r="AD67" s="344">
        <f t="shared" si="12"/>
        <v>0</v>
      </c>
      <c r="AE67" s="345">
        <f t="shared" si="3"/>
        <v>0</v>
      </c>
    </row>
    <row r="68" spans="1:31" ht="16.5" thickBot="1" x14ac:dyDescent="0.3">
      <c r="A68" s="21"/>
      <c r="B68" s="461" t="s">
        <v>71</v>
      </c>
      <c r="C68" s="462" t="s">
        <v>189</v>
      </c>
      <c r="D68" s="473" t="s">
        <v>25</v>
      </c>
      <c r="E68" s="464" t="s">
        <v>774</v>
      </c>
      <c r="F68" s="29"/>
      <c r="G68" s="29"/>
      <c r="H68" s="465"/>
      <c r="I68" s="29"/>
      <c r="J68" s="466"/>
      <c r="K68" s="467"/>
      <c r="L68" s="529"/>
      <c r="M68" s="468"/>
      <c r="N68" s="469"/>
      <c r="O68" s="18"/>
      <c r="P68" s="470"/>
      <c r="Q68" s="471"/>
      <c r="R68" s="326"/>
      <c r="S68" s="472"/>
      <c r="T68" s="471"/>
      <c r="V68" s="467" t="s">
        <v>311</v>
      </c>
      <c r="W68" s="529">
        <v>1</v>
      </c>
      <c r="X68" s="538">
        <v>962.5</v>
      </c>
      <c r="Y68" s="338">
        <f>X68*W68</f>
        <v>962.5</v>
      </c>
      <c r="Z68" s="18"/>
      <c r="AA68" s="341">
        <v>1</v>
      </c>
      <c r="AB68" s="342">
        <f t="shared" ref="AB68:AB69" si="13">Y68*AA68</f>
        <v>962.5</v>
      </c>
      <c r="AC68" s="343">
        <v>0</v>
      </c>
      <c r="AD68" s="344">
        <f t="shared" ref="AD68:AD69" si="14">Y68*AC68</f>
        <v>0</v>
      </c>
      <c r="AE68" s="345">
        <f t="shared" ref="AE68:AE69" si="15">AB68-AD68</f>
        <v>962.5</v>
      </c>
    </row>
    <row r="69" spans="1:31" ht="16.5" thickBot="1" x14ac:dyDescent="0.3">
      <c r="A69" s="21"/>
      <c r="B69" s="461" t="s">
        <v>71</v>
      </c>
      <c r="C69" s="462" t="s">
        <v>189</v>
      </c>
      <c r="D69" s="473" t="s">
        <v>25</v>
      </c>
      <c r="E69" s="464" t="s">
        <v>775</v>
      </c>
      <c r="F69" s="29"/>
      <c r="G69" s="29"/>
      <c r="H69" s="465"/>
      <c r="I69" s="29"/>
      <c r="J69" s="466"/>
      <c r="K69" s="467"/>
      <c r="L69" s="529"/>
      <c r="M69" s="468"/>
      <c r="N69" s="469"/>
      <c r="O69" s="18"/>
      <c r="P69" s="470"/>
      <c r="Q69" s="471"/>
      <c r="R69" s="326"/>
      <c r="S69" s="472"/>
      <c r="T69" s="471"/>
      <c r="V69" s="467" t="s">
        <v>311</v>
      </c>
      <c r="W69" s="529">
        <v>1</v>
      </c>
      <c r="X69" s="538">
        <v>671.18</v>
      </c>
      <c r="Y69" s="338">
        <f>X69*W69</f>
        <v>671.18</v>
      </c>
      <c r="Z69" s="18"/>
      <c r="AA69" s="341">
        <v>1</v>
      </c>
      <c r="AB69" s="342">
        <f t="shared" si="13"/>
        <v>671.18</v>
      </c>
      <c r="AC69" s="343">
        <v>0</v>
      </c>
      <c r="AD69" s="344">
        <f t="shared" si="14"/>
        <v>0</v>
      </c>
      <c r="AE69" s="345">
        <f t="shared" si="15"/>
        <v>671.18</v>
      </c>
    </row>
    <row r="70" spans="1:31" ht="15.75" x14ac:dyDescent="0.25">
      <c r="A70" s="21"/>
      <c r="B70" s="461" t="s">
        <v>71</v>
      </c>
      <c r="C70" s="462" t="s">
        <v>189</v>
      </c>
      <c r="D70" s="473" t="s">
        <v>25</v>
      </c>
      <c r="E70" s="464" t="s">
        <v>788</v>
      </c>
      <c r="F70" s="29"/>
      <c r="G70" s="29"/>
      <c r="H70" s="465"/>
      <c r="I70" s="29"/>
      <c r="J70" s="466"/>
      <c r="K70" s="467"/>
      <c r="L70" s="529"/>
      <c r="M70" s="468"/>
      <c r="N70" s="469"/>
      <c r="O70" s="18"/>
      <c r="P70" s="470"/>
      <c r="Q70" s="471"/>
      <c r="R70" s="326"/>
      <c r="S70" s="472"/>
      <c r="T70" s="471"/>
      <c r="V70" s="467" t="s">
        <v>789</v>
      </c>
      <c r="W70" s="529">
        <v>1</v>
      </c>
      <c r="X70" s="538">
        <v>1500</v>
      </c>
      <c r="Y70" s="338">
        <f>X70*W70</f>
        <v>1500</v>
      </c>
      <c r="Z70" s="18"/>
      <c r="AA70" s="341">
        <v>1</v>
      </c>
      <c r="AB70" s="342">
        <f t="shared" ref="AB70" si="16">Y70*AA70</f>
        <v>1500</v>
      </c>
      <c r="AC70" s="343">
        <v>0</v>
      </c>
      <c r="AD70" s="344">
        <f t="shared" ref="AD70" si="17">Y70*AC70</f>
        <v>0</v>
      </c>
      <c r="AE70" s="345">
        <f t="shared" ref="AE70" si="18">AB70-AD70</f>
        <v>1500</v>
      </c>
    </row>
    <row r="71" spans="1:31" ht="15.75" x14ac:dyDescent="0.25">
      <c r="A71" s="21"/>
      <c r="B71" s="86"/>
      <c r="C71" s="89"/>
      <c r="D71" s="88"/>
      <c r="E71" s="101"/>
      <c r="F71" s="334"/>
      <c r="G71" s="334"/>
      <c r="H71" s="90"/>
      <c r="I71" s="334"/>
      <c r="J71" s="99"/>
      <c r="K71" s="91"/>
      <c r="L71" s="412"/>
      <c r="M71" s="100"/>
      <c r="N71" s="94"/>
      <c r="O71" s="337"/>
      <c r="P71" s="338"/>
      <c r="Q71" s="339"/>
      <c r="R71" s="294"/>
      <c r="S71" s="294"/>
      <c r="T71" s="339"/>
      <c r="V71" s="91"/>
      <c r="W71" s="412"/>
      <c r="X71" s="536"/>
      <c r="Y71" s="338"/>
      <c r="Z71" s="18"/>
      <c r="AA71" s="346"/>
      <c r="AB71" s="347"/>
      <c r="AC71" s="348"/>
      <c r="AD71" s="349"/>
      <c r="AE71" s="350"/>
    </row>
    <row r="72" spans="1:31" s="76" customFormat="1" ht="15.75" thickBot="1" x14ac:dyDescent="0.3">
      <c r="A72" s="21"/>
      <c r="B72" s="22"/>
      <c r="C72" s="23"/>
      <c r="D72" s="24"/>
      <c r="E72" s="25"/>
      <c r="F72" s="21"/>
      <c r="G72" s="21"/>
      <c r="H72" s="26"/>
      <c r="I72" s="21"/>
      <c r="J72" s="27"/>
      <c r="K72" s="21"/>
      <c r="L72" s="26"/>
      <c r="M72" s="27"/>
      <c r="N72" s="17"/>
      <c r="O72" s="18"/>
      <c r="P72" s="16"/>
      <c r="Q72" s="37"/>
      <c r="R72" s="37"/>
      <c r="S72" s="37"/>
      <c r="T72" s="37"/>
      <c r="V72" s="21"/>
      <c r="W72" s="26"/>
      <c r="X72" s="539"/>
      <c r="Y72" s="19"/>
      <c r="Z72" s="18"/>
      <c r="AA72" s="16"/>
      <c r="AB72" s="37"/>
      <c r="AC72" s="37"/>
      <c r="AD72" s="37"/>
    </row>
    <row r="73" spans="1:31" ht="15.75" thickBot="1" x14ac:dyDescent="0.3">
      <c r="S73" s="68" t="s">
        <v>5</v>
      </c>
      <c r="T73" s="69">
        <f>SUM(T11:T67)</f>
        <v>29788.850418999995</v>
      </c>
      <c r="U73" s="65"/>
      <c r="V73" s="21"/>
      <c r="W73" s="26"/>
      <c r="X73" s="540" t="s">
        <v>5</v>
      </c>
      <c r="Y73" s="69">
        <f>SUM(Y11:Y71)</f>
        <v>4513.68</v>
      </c>
      <c r="Z73" s="18"/>
      <c r="AA73" s="76"/>
      <c r="AB73" s="116">
        <f>SUM(AB11:AB71)</f>
        <v>3133.68</v>
      </c>
      <c r="AC73" s="76"/>
      <c r="AD73" s="117">
        <f>SUM(AD11:AD67)</f>
        <v>0</v>
      </c>
      <c r="AE73" s="129">
        <f>SUM(AE11:AE71)</f>
        <v>3133.68</v>
      </c>
    </row>
    <row r="75" spans="1:31" x14ac:dyDescent="0.25">
      <c r="C75" t="s">
        <v>372</v>
      </c>
      <c r="D75" s="162"/>
      <c r="T75" s="314">
        <f>SUMIF($C$10:$C$71,$C75,T$10:T$71)</f>
        <v>399.99552</v>
      </c>
      <c r="U75" s="65"/>
      <c r="Y75" s="314">
        <f>SUMIF($C$10:$C$71,$C75,Y$10:Y$71)</f>
        <v>0</v>
      </c>
      <c r="AA75" s="317" t="e">
        <f>AB75/Y75</f>
        <v>#DIV/0!</v>
      </c>
      <c r="AB75" s="314">
        <f>SUMIF($C$10:$C$71,$C75,AB$10:AB$71)</f>
        <v>0</v>
      </c>
      <c r="AC75" s="317" t="e">
        <f>AD75/Y75</f>
        <v>#DIV/0!</v>
      </c>
      <c r="AD75" s="314">
        <f>SUMIF($C$10:$C$71,$C75,AD$10:AD$71)</f>
        <v>0</v>
      </c>
      <c r="AE75" s="314">
        <f>SUMIF($C$10:$C$71,$C75,AE$10:AE$71)</f>
        <v>0</v>
      </c>
    </row>
    <row r="76" spans="1:31" x14ac:dyDescent="0.25">
      <c r="C76" t="s">
        <v>308</v>
      </c>
      <c r="D76" s="162"/>
      <c r="T76" s="314">
        <f t="shared" ref="T76:T83" si="19">SUMIF($C$10:$C$71,$C76,T$10:T$71)</f>
        <v>222.29999999999998</v>
      </c>
      <c r="U76" s="65"/>
      <c r="Y76" s="314">
        <f t="shared" ref="Y76:Y83" si="20">SUMIF($C$10:$C$71,$C76,Y$10:Y$71)</f>
        <v>0</v>
      </c>
      <c r="AA76" s="317" t="e">
        <f t="shared" ref="AA76:AA83" si="21">AB76/Y76</f>
        <v>#DIV/0!</v>
      </c>
      <c r="AB76" s="314">
        <f t="shared" ref="AB76:AB83" si="22">SUMIF($C$10:$C$71,$C76,AB$10:AB$71)</f>
        <v>0</v>
      </c>
      <c r="AC76" s="317" t="e">
        <f t="shared" ref="AC76:AC83" si="23">AD76/Y76</f>
        <v>#DIV/0!</v>
      </c>
      <c r="AD76" s="314">
        <f t="shared" ref="AD76:AE83" si="24">SUMIF($C$10:$C$71,$C76,AD$10:AD$71)</f>
        <v>0</v>
      </c>
      <c r="AE76" s="314">
        <f t="shared" si="24"/>
        <v>0</v>
      </c>
    </row>
    <row r="77" spans="1:31" x14ac:dyDescent="0.25">
      <c r="C77" t="s">
        <v>285</v>
      </c>
      <c r="D77" s="162"/>
      <c r="T77" s="314">
        <f t="shared" si="19"/>
        <v>1238.791745</v>
      </c>
      <c r="U77" s="67"/>
      <c r="Y77" s="314">
        <f t="shared" si="20"/>
        <v>830</v>
      </c>
      <c r="AA77" s="317">
        <f t="shared" si="21"/>
        <v>0</v>
      </c>
      <c r="AB77" s="314">
        <f t="shared" si="22"/>
        <v>0</v>
      </c>
      <c r="AC77" s="317">
        <f t="shared" si="23"/>
        <v>0</v>
      </c>
      <c r="AD77" s="314">
        <f t="shared" si="24"/>
        <v>0</v>
      </c>
      <c r="AE77" s="314">
        <f t="shared" si="24"/>
        <v>0</v>
      </c>
    </row>
    <row r="78" spans="1:31" x14ac:dyDescent="0.25">
      <c r="C78" t="s">
        <v>189</v>
      </c>
      <c r="D78" s="162"/>
      <c r="T78" s="314">
        <f t="shared" si="19"/>
        <v>2649.0124999999998</v>
      </c>
      <c r="U78" s="67"/>
      <c r="Y78" s="314">
        <f t="shared" si="20"/>
        <v>3133.68</v>
      </c>
      <c r="AA78" s="317">
        <f t="shared" si="21"/>
        <v>1</v>
      </c>
      <c r="AB78" s="314">
        <f t="shared" si="22"/>
        <v>3133.68</v>
      </c>
      <c r="AC78" s="317">
        <f t="shared" si="23"/>
        <v>0</v>
      </c>
      <c r="AD78" s="314">
        <f t="shared" si="24"/>
        <v>0</v>
      </c>
      <c r="AE78" s="314">
        <f t="shared" si="24"/>
        <v>3133.68</v>
      </c>
    </row>
    <row r="79" spans="1:31" x14ac:dyDescent="0.25">
      <c r="C79" t="s">
        <v>72</v>
      </c>
      <c r="D79" s="162"/>
      <c r="T79" s="314">
        <f t="shared" si="19"/>
        <v>93.177778999999987</v>
      </c>
      <c r="U79" s="67"/>
      <c r="Y79" s="314">
        <f t="shared" si="20"/>
        <v>0</v>
      </c>
      <c r="AA79" s="317" t="e">
        <f t="shared" si="21"/>
        <v>#DIV/0!</v>
      </c>
      <c r="AB79" s="314">
        <f t="shared" si="22"/>
        <v>0</v>
      </c>
      <c r="AC79" s="317" t="e">
        <f t="shared" si="23"/>
        <v>#DIV/0!</v>
      </c>
      <c r="AD79" s="314">
        <f t="shared" si="24"/>
        <v>0</v>
      </c>
      <c r="AE79" s="314">
        <f t="shared" si="24"/>
        <v>0</v>
      </c>
    </row>
    <row r="80" spans="1:31" x14ac:dyDescent="0.25">
      <c r="C80" t="s">
        <v>164</v>
      </c>
      <c r="D80" s="162"/>
      <c r="T80" s="314">
        <f t="shared" si="19"/>
        <v>13009.024034999999</v>
      </c>
      <c r="U80" s="67"/>
      <c r="Y80" s="314">
        <f t="shared" si="20"/>
        <v>0</v>
      </c>
      <c r="AA80" s="317" t="e">
        <f t="shared" si="21"/>
        <v>#DIV/0!</v>
      </c>
      <c r="AB80" s="314">
        <f t="shared" si="22"/>
        <v>0</v>
      </c>
      <c r="AC80" s="317" t="e">
        <f t="shared" si="23"/>
        <v>#DIV/0!</v>
      </c>
      <c r="AD80" s="314">
        <f t="shared" si="24"/>
        <v>0</v>
      </c>
      <c r="AE80" s="314">
        <f t="shared" si="24"/>
        <v>0</v>
      </c>
    </row>
    <row r="81" spans="3:31" x14ac:dyDescent="0.25">
      <c r="C81" t="s">
        <v>24</v>
      </c>
      <c r="D81" s="162"/>
      <c r="T81" s="314">
        <f t="shared" si="19"/>
        <v>5162.8040000000001</v>
      </c>
      <c r="U81" s="67"/>
      <c r="Y81" s="314">
        <f t="shared" si="20"/>
        <v>0</v>
      </c>
      <c r="AA81" s="317" t="e">
        <f t="shared" si="21"/>
        <v>#DIV/0!</v>
      </c>
      <c r="AB81" s="314">
        <f t="shared" si="22"/>
        <v>0</v>
      </c>
      <c r="AC81" s="317" t="e">
        <f t="shared" si="23"/>
        <v>#DIV/0!</v>
      </c>
      <c r="AD81" s="314">
        <f t="shared" si="24"/>
        <v>0</v>
      </c>
      <c r="AE81" s="314">
        <f t="shared" si="24"/>
        <v>0</v>
      </c>
    </row>
    <row r="82" spans="3:31" x14ac:dyDescent="0.25">
      <c r="C82" t="s">
        <v>312</v>
      </c>
      <c r="D82" s="162"/>
      <c r="T82" s="314">
        <f t="shared" si="19"/>
        <v>2171.1702</v>
      </c>
      <c r="Y82" s="314">
        <f t="shared" si="20"/>
        <v>550</v>
      </c>
      <c r="AA82" s="317">
        <f t="shared" si="21"/>
        <v>0</v>
      </c>
      <c r="AB82" s="314">
        <f t="shared" si="22"/>
        <v>0</v>
      </c>
      <c r="AC82" s="317">
        <f t="shared" si="23"/>
        <v>0</v>
      </c>
      <c r="AD82" s="314">
        <f t="shared" si="24"/>
        <v>0</v>
      </c>
      <c r="AE82" s="314">
        <f t="shared" si="24"/>
        <v>0</v>
      </c>
    </row>
    <row r="83" spans="3:31" x14ac:dyDescent="0.25">
      <c r="C83" t="s">
        <v>341</v>
      </c>
      <c r="D83" s="162"/>
      <c r="T83" s="314">
        <f t="shared" si="19"/>
        <v>4842.5746399999998</v>
      </c>
      <c r="Y83" s="314">
        <f t="shared" si="20"/>
        <v>0</v>
      </c>
      <c r="AA83" s="317" t="e">
        <f t="shared" si="21"/>
        <v>#DIV/0!</v>
      </c>
      <c r="AB83" s="314">
        <f t="shared" si="22"/>
        <v>0</v>
      </c>
      <c r="AC83" s="317" t="e">
        <f t="shared" si="23"/>
        <v>#DIV/0!</v>
      </c>
      <c r="AD83" s="314">
        <f t="shared" si="24"/>
        <v>0</v>
      </c>
      <c r="AE83" s="314">
        <f t="shared" si="24"/>
        <v>0</v>
      </c>
    </row>
  </sheetData>
  <autoFilter ref="B8:AE69" xr:uid="{00000000-0009-0000-0000-000014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71 X11:X12 X14 X16:X19 X21:X27 X29:X30 X32 X34:X38 X40:X47 X49:X52" xr:uid="{00000000-0002-0000-1400-000000000000}">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AG102"/>
  <sheetViews>
    <sheetView topLeftCell="B1" zoomScale="70" zoomScaleNormal="70" workbookViewId="0">
      <pane xSplit="9" ySplit="8" topLeftCell="K81" activePane="bottomRight" state="frozen"/>
      <selection activeCell="S45" sqref="S45"/>
      <selection pane="topRight" activeCell="S45" sqref="S45"/>
      <selection pane="bottomLeft" activeCell="S45" sqref="S45"/>
      <selection pane="bottomRight" activeCell="AG51" sqref="AG51"/>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4.7109375" customWidth="1"/>
    <col min="33" max="33" width="17"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605</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809</v>
      </c>
      <c r="AG7" s="664" t="s">
        <v>810</v>
      </c>
    </row>
    <row r="8" spans="1:33" s="279" customFormat="1" ht="75.75" thickBot="1" x14ac:dyDescent="0.3">
      <c r="A8" s="271" t="s">
        <v>377</v>
      </c>
      <c r="B8" s="272" t="s">
        <v>132</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6" t="s">
        <v>132</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76"/>
      <c r="AB10" s="76"/>
      <c r="AC10" s="76"/>
      <c r="AD10" s="76"/>
    </row>
    <row r="11" spans="1:33" ht="90" x14ac:dyDescent="0.25">
      <c r="A11" s="29"/>
      <c r="B11" s="356" t="s">
        <v>132</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132</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62" si="0">W12*X12</f>
        <v>399.99552</v>
      </c>
      <c r="Z12" s="18"/>
      <c r="AA12" s="346">
        <v>1</v>
      </c>
      <c r="AB12" s="347">
        <f t="shared" ref="AB12:AB52" si="1">Y12*AA12</f>
        <v>399.99552</v>
      </c>
      <c r="AC12" s="348">
        <v>1</v>
      </c>
      <c r="AD12" s="349">
        <f>Y12*AC12</f>
        <v>399.99552</v>
      </c>
      <c r="AE12" s="350">
        <f t="shared" ref="AE12:AE67" si="2">AB12-AD12</f>
        <v>0</v>
      </c>
    </row>
    <row r="13" spans="1:33" x14ac:dyDescent="0.25">
      <c r="A13" s="15"/>
      <c r="B13" s="356" t="s">
        <v>132</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c r="Z13" s="18"/>
      <c r="AA13" s="346"/>
      <c r="AB13" s="347"/>
      <c r="AC13" s="348"/>
      <c r="AD13" s="349"/>
      <c r="AE13" s="350">
        <f t="shared" si="2"/>
        <v>0</v>
      </c>
    </row>
    <row r="14" spans="1:33" ht="30" x14ac:dyDescent="0.25">
      <c r="A14" s="15"/>
      <c r="B14" s="356" t="s">
        <v>132</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ref="AD14:AD52" si="3">Y14*AC14</f>
        <v>222.29999999999998</v>
      </c>
      <c r="AE14" s="350">
        <f t="shared" si="2"/>
        <v>0</v>
      </c>
    </row>
    <row r="15" spans="1:33" x14ac:dyDescent="0.25">
      <c r="A15" s="15"/>
      <c r="B15" s="356" t="s">
        <v>132</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c r="Z15" s="18"/>
      <c r="AA15" s="346"/>
      <c r="AB15" s="347"/>
      <c r="AC15" s="348"/>
      <c r="AD15" s="349"/>
      <c r="AE15" s="350">
        <f t="shared" si="2"/>
        <v>0</v>
      </c>
    </row>
    <row r="16" spans="1:33" ht="105" x14ac:dyDescent="0.25">
      <c r="A16" s="15"/>
      <c r="B16" s="356" t="s">
        <v>132</v>
      </c>
      <c r="C16" s="331" t="s">
        <v>285</v>
      </c>
      <c r="D16" s="332" t="s">
        <v>25</v>
      </c>
      <c r="E16" s="333" t="s">
        <v>306</v>
      </c>
      <c r="F16" s="360"/>
      <c r="G16" s="360"/>
      <c r="H16" s="335">
        <v>5.0999999999999996</v>
      </c>
      <c r="I16" s="360"/>
      <c r="J16" s="336" t="s">
        <v>307</v>
      </c>
      <c r="K16" s="334" t="s">
        <v>139</v>
      </c>
      <c r="L16" s="295">
        <v>1</v>
      </c>
      <c r="M16" s="359">
        <v>480</v>
      </c>
      <c r="N16" s="125">
        <v>480</v>
      </c>
      <c r="O16" s="337"/>
      <c r="P16" s="338" t="e">
        <v>#VALUE!</v>
      </c>
      <c r="Q16" s="339" t="e">
        <f>IF(J16="PROV SUM",N16,L16*P16)</f>
        <v>#VALUE!</v>
      </c>
      <c r="R16" s="294">
        <v>0</v>
      </c>
      <c r="S16" s="294">
        <v>408</v>
      </c>
      <c r="T16" s="339">
        <f>IF(J16="SC024",N16,IF(ISERROR(S16),"",IF(J16="PROV SUM",N16,L16*S16)))</f>
        <v>408</v>
      </c>
      <c r="U16" s="112"/>
      <c r="V16" s="334" t="s">
        <v>139</v>
      </c>
      <c r="W16" s="295">
        <v>1</v>
      </c>
      <c r="X16" s="294">
        <v>408</v>
      </c>
      <c r="Y16" s="338">
        <f t="shared" si="0"/>
        <v>408</v>
      </c>
      <c r="Z16" s="18"/>
      <c r="AA16" s="346">
        <v>0</v>
      </c>
      <c r="AB16" s="347">
        <f t="shared" si="1"/>
        <v>0</v>
      </c>
      <c r="AC16" s="348">
        <v>0</v>
      </c>
      <c r="AD16" s="349">
        <f t="shared" si="3"/>
        <v>0</v>
      </c>
      <c r="AE16" s="350">
        <f t="shared" si="2"/>
        <v>0</v>
      </c>
    </row>
    <row r="17" spans="1:33" ht="60.75" x14ac:dyDescent="0.25">
      <c r="A17" s="15"/>
      <c r="B17" s="356" t="s">
        <v>132</v>
      </c>
      <c r="C17" s="331" t="s">
        <v>285</v>
      </c>
      <c r="D17" s="332" t="s">
        <v>25</v>
      </c>
      <c r="E17" s="378" t="s">
        <v>500</v>
      </c>
      <c r="F17" s="360"/>
      <c r="G17" s="360"/>
      <c r="H17" s="335">
        <v>5.24</v>
      </c>
      <c r="I17" s="360"/>
      <c r="J17" s="336" t="s">
        <v>305</v>
      </c>
      <c r="K17" s="334" t="s">
        <v>139</v>
      </c>
      <c r="L17" s="295">
        <v>1</v>
      </c>
      <c r="M17" s="359">
        <v>140.12</v>
      </c>
      <c r="N17" s="125">
        <v>140.12</v>
      </c>
      <c r="O17" s="337"/>
      <c r="P17" s="338" t="e">
        <v>#VALUE!</v>
      </c>
      <c r="Q17" s="339" t="e">
        <f>IF(J17="PROV SUM",N17,L17*P17)</f>
        <v>#VALUE!</v>
      </c>
      <c r="R17" s="294">
        <v>0</v>
      </c>
      <c r="S17" s="294">
        <v>119.102</v>
      </c>
      <c r="T17" s="339">
        <f>IF(J17="SC024",N17,IF(ISERROR(S17),"",IF(J17="PROV SUM",N17,L17*S17)))</f>
        <v>119.102</v>
      </c>
      <c r="U17" s="112"/>
      <c r="V17" s="334" t="s">
        <v>139</v>
      </c>
      <c r="W17" s="295">
        <v>1</v>
      </c>
      <c r="X17" s="294">
        <v>119.102</v>
      </c>
      <c r="Y17" s="338">
        <f t="shared" si="0"/>
        <v>119.102</v>
      </c>
      <c r="Z17" s="18"/>
      <c r="AA17" s="346">
        <v>0</v>
      </c>
      <c r="AB17" s="347">
        <f t="shared" si="1"/>
        <v>0</v>
      </c>
      <c r="AC17" s="348">
        <v>0</v>
      </c>
      <c r="AD17" s="349">
        <f t="shared" si="3"/>
        <v>0</v>
      </c>
      <c r="AE17" s="350">
        <f t="shared" si="2"/>
        <v>0</v>
      </c>
    </row>
    <row r="18" spans="1:33" ht="60" x14ac:dyDescent="0.25">
      <c r="A18" s="15"/>
      <c r="B18" s="356" t="s">
        <v>132</v>
      </c>
      <c r="C18" s="331" t="s">
        <v>285</v>
      </c>
      <c r="D18" s="332" t="s">
        <v>25</v>
      </c>
      <c r="E18" s="333" t="s">
        <v>297</v>
      </c>
      <c r="F18" s="360"/>
      <c r="G18" s="360"/>
      <c r="H18" s="335">
        <v>5.1400000000000103</v>
      </c>
      <c r="I18" s="360"/>
      <c r="J18" s="336" t="s">
        <v>298</v>
      </c>
      <c r="K18" s="334" t="s">
        <v>79</v>
      </c>
      <c r="L18" s="295">
        <v>4</v>
      </c>
      <c r="M18" s="359">
        <v>27.96</v>
      </c>
      <c r="N18" s="125">
        <v>111.84</v>
      </c>
      <c r="O18" s="337"/>
      <c r="P18" s="338" t="e">
        <v>#VALUE!</v>
      </c>
      <c r="Q18" s="339" t="e">
        <f>IF(J18="PROV SUM",N18,L18*P18)</f>
        <v>#VALUE!</v>
      </c>
      <c r="R18" s="294">
        <v>0</v>
      </c>
      <c r="S18" s="294">
        <v>23.553504</v>
      </c>
      <c r="T18" s="339">
        <f>IF(J18="SC024",N18,IF(ISERROR(S18),"",IF(J18="PROV SUM",N18,L18*S18)))</f>
        <v>94.214016000000001</v>
      </c>
      <c r="U18" s="112"/>
      <c r="V18" s="334" t="s">
        <v>79</v>
      </c>
      <c r="W18" s="295">
        <v>4</v>
      </c>
      <c r="X18" s="294">
        <v>23.553504</v>
      </c>
      <c r="Y18" s="338">
        <f t="shared" si="0"/>
        <v>94.214016000000001</v>
      </c>
      <c r="Z18" s="18"/>
      <c r="AA18" s="346">
        <v>0</v>
      </c>
      <c r="AB18" s="347">
        <f t="shared" si="1"/>
        <v>0</v>
      </c>
      <c r="AC18" s="348">
        <v>0</v>
      </c>
      <c r="AD18" s="349">
        <f t="shared" si="3"/>
        <v>0</v>
      </c>
      <c r="AE18" s="350">
        <f t="shared" si="2"/>
        <v>0</v>
      </c>
    </row>
    <row r="19" spans="1:33" ht="15.75" x14ac:dyDescent="0.25">
      <c r="A19" s="15"/>
      <c r="B19" s="356" t="s">
        <v>132</v>
      </c>
      <c r="C19" s="331" t="s">
        <v>285</v>
      </c>
      <c r="D19" s="332" t="s">
        <v>25</v>
      </c>
      <c r="E19" s="333" t="s">
        <v>457</v>
      </c>
      <c r="F19" s="360"/>
      <c r="G19" s="360"/>
      <c r="H19" s="335">
        <v>5.3860000000000001</v>
      </c>
      <c r="I19" s="360"/>
      <c r="J19" s="336" t="s">
        <v>379</v>
      </c>
      <c r="K19" s="334" t="s">
        <v>380</v>
      </c>
      <c r="L19" s="295">
        <v>1</v>
      </c>
      <c r="M19" s="359">
        <v>300</v>
      </c>
      <c r="N19" s="125">
        <v>300</v>
      </c>
      <c r="O19" s="337"/>
      <c r="P19" s="338" t="e">
        <v>#VALUE!</v>
      </c>
      <c r="Q19" s="339">
        <f>IF(J19="PROV SUM",N19,L19*P19)</f>
        <v>300</v>
      </c>
      <c r="R19" s="294" t="s">
        <v>381</v>
      </c>
      <c r="S19" s="294" t="s">
        <v>381</v>
      </c>
      <c r="T19" s="339">
        <f>IF(J19="SC024",N19,IF(ISERROR(S19),"",IF(J19="PROV SUM",N19,L19*S19)))</f>
        <v>300</v>
      </c>
      <c r="U19" s="112"/>
      <c r="V19" s="334" t="s">
        <v>380</v>
      </c>
      <c r="W19" s="295">
        <v>1</v>
      </c>
      <c r="X19" s="294" t="s">
        <v>381</v>
      </c>
      <c r="Y19" s="338">
        <v>300</v>
      </c>
      <c r="Z19" s="18"/>
      <c r="AA19" s="346">
        <v>0</v>
      </c>
      <c r="AB19" s="347">
        <f t="shared" si="1"/>
        <v>0</v>
      </c>
      <c r="AC19" s="348">
        <v>0</v>
      </c>
      <c r="AD19" s="349">
        <f t="shared" si="3"/>
        <v>0</v>
      </c>
      <c r="AE19" s="350">
        <f t="shared" si="2"/>
        <v>0</v>
      </c>
    </row>
    <row r="20" spans="1:33" x14ac:dyDescent="0.25">
      <c r="A20" s="15"/>
      <c r="B20" s="356" t="s">
        <v>132</v>
      </c>
      <c r="C20" s="361" t="s">
        <v>189</v>
      </c>
      <c r="D20" s="332" t="s">
        <v>378</v>
      </c>
      <c r="E20" s="333"/>
      <c r="F20" s="360"/>
      <c r="G20" s="360"/>
      <c r="H20" s="335"/>
      <c r="I20" s="360"/>
      <c r="J20" s="336"/>
      <c r="K20" s="334"/>
      <c r="L20" s="295"/>
      <c r="M20" s="336"/>
      <c r="N20" s="295"/>
      <c r="O20" s="337"/>
      <c r="P20" s="336"/>
      <c r="Q20" s="293"/>
      <c r="R20" s="293"/>
      <c r="S20" s="293"/>
      <c r="T20" s="293"/>
      <c r="U20" s="112"/>
      <c r="V20" s="334"/>
      <c r="W20" s="295"/>
      <c r="X20" s="293"/>
      <c r="Y20" s="338"/>
      <c r="Z20" s="18"/>
      <c r="AA20" s="346"/>
      <c r="AB20" s="347"/>
      <c r="AC20" s="348"/>
      <c r="AD20" s="349"/>
      <c r="AE20" s="350">
        <f t="shared" si="2"/>
        <v>0</v>
      </c>
    </row>
    <row r="21" spans="1:33" ht="75" x14ac:dyDescent="0.25">
      <c r="A21" s="15"/>
      <c r="B21" s="356" t="s">
        <v>132</v>
      </c>
      <c r="C21" s="361" t="s">
        <v>189</v>
      </c>
      <c r="D21" s="332" t="s">
        <v>25</v>
      </c>
      <c r="E21" s="333" t="s">
        <v>282</v>
      </c>
      <c r="F21" s="360"/>
      <c r="G21" s="360"/>
      <c r="H21" s="335">
        <v>6.11</v>
      </c>
      <c r="I21" s="360"/>
      <c r="J21" s="336" t="s">
        <v>283</v>
      </c>
      <c r="K21" s="334" t="s">
        <v>284</v>
      </c>
      <c r="L21" s="295">
        <v>1</v>
      </c>
      <c r="M21" s="359">
        <v>79.14</v>
      </c>
      <c r="N21" s="295">
        <v>79.14</v>
      </c>
      <c r="O21" s="337"/>
      <c r="P21" s="338" t="e">
        <v>#VALUE!</v>
      </c>
      <c r="Q21" s="339" t="e">
        <f t="shared" ref="Q21:Q31" si="4">IF(J21="PROV SUM",N21,L21*P21)</f>
        <v>#VALUE!</v>
      </c>
      <c r="R21" s="294">
        <v>0</v>
      </c>
      <c r="S21" s="294">
        <v>63.312000000000005</v>
      </c>
      <c r="T21" s="339">
        <f t="shared" ref="T21:T31" si="5">IF(J21="SC024",N21,IF(ISERROR(S21),"",IF(J21="PROV SUM",N21,L21*S21)))</f>
        <v>63.312000000000005</v>
      </c>
      <c r="U21" s="112"/>
      <c r="V21" s="334" t="s">
        <v>284</v>
      </c>
      <c r="W21" s="295">
        <v>2</v>
      </c>
      <c r="X21" s="294">
        <v>63.312000000000005</v>
      </c>
      <c r="Y21" s="338">
        <f t="shared" si="0"/>
        <v>126.62400000000001</v>
      </c>
      <c r="Z21" s="18"/>
      <c r="AA21" s="346">
        <v>1</v>
      </c>
      <c r="AB21" s="347">
        <f t="shared" si="1"/>
        <v>126.62400000000001</v>
      </c>
      <c r="AC21" s="348">
        <v>1</v>
      </c>
      <c r="AD21" s="349">
        <f t="shared" si="3"/>
        <v>126.62400000000001</v>
      </c>
      <c r="AE21" s="350">
        <f t="shared" si="2"/>
        <v>0</v>
      </c>
    </row>
    <row r="22" spans="1:33" ht="60" x14ac:dyDescent="0.25">
      <c r="A22" s="15"/>
      <c r="B22" s="356" t="s">
        <v>132</v>
      </c>
      <c r="C22" s="361" t="s">
        <v>189</v>
      </c>
      <c r="D22" s="332" t="s">
        <v>25</v>
      </c>
      <c r="E22" s="333" t="s">
        <v>190</v>
      </c>
      <c r="F22" s="360"/>
      <c r="G22" s="360"/>
      <c r="H22" s="335">
        <v>6.82</v>
      </c>
      <c r="I22" s="360"/>
      <c r="J22" s="336" t="s">
        <v>191</v>
      </c>
      <c r="K22" s="334" t="s">
        <v>104</v>
      </c>
      <c r="L22" s="295">
        <v>12</v>
      </c>
      <c r="M22" s="359">
        <v>44.12</v>
      </c>
      <c r="N22" s="295">
        <v>529.44000000000005</v>
      </c>
      <c r="O22" s="337"/>
      <c r="P22" s="338" t="e">
        <v>#VALUE!</v>
      </c>
      <c r="Q22" s="339" t="e">
        <f t="shared" si="4"/>
        <v>#VALUE!</v>
      </c>
      <c r="R22" s="294">
        <v>0</v>
      </c>
      <c r="S22" s="294">
        <v>31.986999999999998</v>
      </c>
      <c r="T22" s="339">
        <f t="shared" si="5"/>
        <v>383.84399999999999</v>
      </c>
      <c r="U22" s="112"/>
      <c r="V22" s="334" t="s">
        <v>104</v>
      </c>
      <c r="W22" s="295">
        <v>12</v>
      </c>
      <c r="X22" s="294">
        <v>31.986999999999998</v>
      </c>
      <c r="Y22" s="338">
        <f t="shared" si="0"/>
        <v>383.84399999999999</v>
      </c>
      <c r="Z22" s="18"/>
      <c r="AA22" s="346">
        <v>1</v>
      </c>
      <c r="AB22" s="347">
        <f t="shared" si="1"/>
        <v>383.84399999999999</v>
      </c>
      <c r="AC22" s="348">
        <v>0</v>
      </c>
      <c r="AD22" s="349">
        <f t="shared" si="3"/>
        <v>0</v>
      </c>
      <c r="AE22" s="350">
        <f t="shared" si="2"/>
        <v>383.84399999999999</v>
      </c>
      <c r="AG22" s="672">
        <v>383.84</v>
      </c>
    </row>
    <row r="23" spans="1:33" ht="45" x14ac:dyDescent="0.25">
      <c r="A23" s="15"/>
      <c r="B23" s="356" t="s">
        <v>132</v>
      </c>
      <c r="C23" s="361" t="s">
        <v>189</v>
      </c>
      <c r="D23" s="332" t="s">
        <v>25</v>
      </c>
      <c r="E23" s="333" t="s">
        <v>205</v>
      </c>
      <c r="F23" s="360"/>
      <c r="G23" s="360"/>
      <c r="H23" s="335">
        <v>6.16100000000002</v>
      </c>
      <c r="I23" s="360"/>
      <c r="J23" s="336" t="s">
        <v>206</v>
      </c>
      <c r="K23" s="334" t="s">
        <v>104</v>
      </c>
      <c r="L23" s="295">
        <v>10</v>
      </c>
      <c r="M23" s="359">
        <v>38.25</v>
      </c>
      <c r="N23" s="295">
        <v>382.5</v>
      </c>
      <c r="O23" s="337"/>
      <c r="P23" s="338" t="e">
        <v>#VALUE!</v>
      </c>
      <c r="Q23" s="339" t="e">
        <f t="shared" si="4"/>
        <v>#VALUE!</v>
      </c>
      <c r="R23" s="294">
        <v>0</v>
      </c>
      <c r="S23" s="294">
        <v>27.731249999999999</v>
      </c>
      <c r="T23" s="339">
        <f t="shared" si="5"/>
        <v>277.3125</v>
      </c>
      <c r="U23" s="112"/>
      <c r="V23" s="334" t="s">
        <v>104</v>
      </c>
      <c r="W23" s="295">
        <v>10</v>
      </c>
      <c r="X23" s="294">
        <v>27.731249999999999</v>
      </c>
      <c r="Y23" s="338">
        <f t="shared" si="0"/>
        <v>277.3125</v>
      </c>
      <c r="Z23" s="18"/>
      <c r="AA23" s="346">
        <v>1</v>
      </c>
      <c r="AB23" s="347">
        <f t="shared" si="1"/>
        <v>277.3125</v>
      </c>
      <c r="AC23" s="348">
        <v>1</v>
      </c>
      <c r="AD23" s="349">
        <f t="shared" si="3"/>
        <v>277.3125</v>
      </c>
      <c r="AE23" s="350">
        <f t="shared" si="2"/>
        <v>0</v>
      </c>
    </row>
    <row r="24" spans="1:33" ht="45" x14ac:dyDescent="0.25">
      <c r="A24" s="15"/>
      <c r="B24" s="356" t="s">
        <v>132</v>
      </c>
      <c r="C24" s="361" t="s">
        <v>189</v>
      </c>
      <c r="D24" s="332" t="s">
        <v>25</v>
      </c>
      <c r="E24" s="333" t="s">
        <v>458</v>
      </c>
      <c r="F24" s="360"/>
      <c r="G24" s="360"/>
      <c r="H24" s="335">
        <v>6.1850000000000298</v>
      </c>
      <c r="I24" s="360"/>
      <c r="J24" s="336" t="s">
        <v>220</v>
      </c>
      <c r="K24" s="334" t="s">
        <v>79</v>
      </c>
      <c r="L24" s="295">
        <v>25</v>
      </c>
      <c r="M24" s="359">
        <v>11.01</v>
      </c>
      <c r="N24" s="295">
        <v>275.25</v>
      </c>
      <c r="O24" s="337"/>
      <c r="P24" s="338" t="e">
        <v>#VALUE!</v>
      </c>
      <c r="Q24" s="339" t="e">
        <f t="shared" si="4"/>
        <v>#VALUE!</v>
      </c>
      <c r="R24" s="294">
        <v>0</v>
      </c>
      <c r="S24" s="294">
        <v>9.3584999999999994</v>
      </c>
      <c r="T24" s="339">
        <f t="shared" si="5"/>
        <v>233.96249999999998</v>
      </c>
      <c r="U24" s="112"/>
      <c r="V24" s="334" t="s">
        <v>79</v>
      </c>
      <c r="W24" s="295">
        <v>25</v>
      </c>
      <c r="X24" s="294">
        <v>9.3584999999999994</v>
      </c>
      <c r="Y24" s="338">
        <f t="shared" si="0"/>
        <v>233.96249999999998</v>
      </c>
      <c r="Z24" s="18"/>
      <c r="AA24" s="346">
        <v>1</v>
      </c>
      <c r="AB24" s="347">
        <f t="shared" si="1"/>
        <v>233.96249999999998</v>
      </c>
      <c r="AC24" s="348">
        <v>1</v>
      </c>
      <c r="AD24" s="349">
        <f t="shared" si="3"/>
        <v>233.96249999999998</v>
      </c>
      <c r="AE24" s="350">
        <f t="shared" si="2"/>
        <v>0</v>
      </c>
    </row>
    <row r="25" spans="1:33" ht="45" x14ac:dyDescent="0.25">
      <c r="A25" s="15"/>
      <c r="B25" s="356" t="s">
        <v>132</v>
      </c>
      <c r="C25" s="361" t="s">
        <v>189</v>
      </c>
      <c r="D25" s="332" t="s">
        <v>25</v>
      </c>
      <c r="E25" s="333" t="s">
        <v>240</v>
      </c>
      <c r="F25" s="360"/>
      <c r="G25" s="360"/>
      <c r="H25" s="335">
        <v>6.2180000000000399</v>
      </c>
      <c r="I25" s="360"/>
      <c r="J25" s="336" t="s">
        <v>241</v>
      </c>
      <c r="K25" s="334" t="s">
        <v>104</v>
      </c>
      <c r="L25" s="295">
        <v>15</v>
      </c>
      <c r="M25" s="359">
        <v>1.73</v>
      </c>
      <c r="N25" s="295">
        <v>25.95</v>
      </c>
      <c r="O25" s="337"/>
      <c r="P25" s="338" t="e">
        <v>#VALUE!</v>
      </c>
      <c r="Q25" s="339" t="e">
        <f t="shared" si="4"/>
        <v>#VALUE!</v>
      </c>
      <c r="R25" s="294">
        <v>0</v>
      </c>
      <c r="S25" s="294">
        <v>1.4704999999999999</v>
      </c>
      <c r="T25" s="339">
        <f t="shared" si="5"/>
        <v>22.057499999999997</v>
      </c>
      <c r="U25" s="112"/>
      <c r="V25" s="334" t="s">
        <v>104</v>
      </c>
      <c r="W25" s="295">
        <v>15</v>
      </c>
      <c r="X25" s="294">
        <v>1.4704999999999999</v>
      </c>
      <c r="Y25" s="338">
        <f t="shared" si="0"/>
        <v>22.057499999999997</v>
      </c>
      <c r="Z25" s="18"/>
      <c r="AA25" s="346">
        <v>1</v>
      </c>
      <c r="AB25" s="347">
        <f t="shared" si="1"/>
        <v>22.057499999999997</v>
      </c>
      <c r="AC25" s="348">
        <v>1</v>
      </c>
      <c r="AD25" s="349">
        <f t="shared" si="3"/>
        <v>22.057499999999997</v>
      </c>
      <c r="AE25" s="350">
        <f t="shared" si="2"/>
        <v>0</v>
      </c>
    </row>
    <row r="26" spans="1:33" ht="45" x14ac:dyDescent="0.25">
      <c r="A26" s="15"/>
      <c r="B26" s="356" t="s">
        <v>132</v>
      </c>
      <c r="C26" s="361" t="s">
        <v>189</v>
      </c>
      <c r="D26" s="332" t="s">
        <v>25</v>
      </c>
      <c r="E26" s="333" t="s">
        <v>267</v>
      </c>
      <c r="F26" s="360"/>
      <c r="G26" s="360"/>
      <c r="H26" s="335">
        <v>6.2600000000000504</v>
      </c>
      <c r="I26" s="360"/>
      <c r="J26" s="336" t="s">
        <v>268</v>
      </c>
      <c r="K26" s="334" t="s">
        <v>104</v>
      </c>
      <c r="L26" s="295">
        <v>4</v>
      </c>
      <c r="M26" s="359">
        <v>3.74</v>
      </c>
      <c r="N26" s="295">
        <v>14.96</v>
      </c>
      <c r="O26" s="337"/>
      <c r="P26" s="338" t="e">
        <v>#VALUE!</v>
      </c>
      <c r="Q26" s="339" t="e">
        <f t="shared" si="4"/>
        <v>#VALUE!</v>
      </c>
      <c r="R26" s="294">
        <v>0</v>
      </c>
      <c r="S26" s="294">
        <v>3.1790000000000003</v>
      </c>
      <c r="T26" s="339">
        <f t="shared" si="5"/>
        <v>12.716000000000001</v>
      </c>
      <c r="U26" s="112"/>
      <c r="V26" s="334" t="s">
        <v>104</v>
      </c>
      <c r="W26" s="295">
        <v>4</v>
      </c>
      <c r="X26" s="294">
        <v>3.1790000000000003</v>
      </c>
      <c r="Y26" s="338">
        <f t="shared" si="0"/>
        <v>12.716000000000001</v>
      </c>
      <c r="Z26" s="18"/>
      <c r="AA26" s="346">
        <v>1</v>
      </c>
      <c r="AB26" s="347">
        <f t="shared" si="1"/>
        <v>12.716000000000001</v>
      </c>
      <c r="AC26" s="348">
        <v>1</v>
      </c>
      <c r="AD26" s="349">
        <f t="shared" si="3"/>
        <v>12.716000000000001</v>
      </c>
      <c r="AE26" s="350">
        <f t="shared" si="2"/>
        <v>0</v>
      </c>
    </row>
    <row r="27" spans="1:33" ht="30" x14ac:dyDescent="0.25">
      <c r="A27" s="15"/>
      <c r="B27" s="356" t="s">
        <v>132</v>
      </c>
      <c r="C27" s="361" t="s">
        <v>189</v>
      </c>
      <c r="D27" s="332" t="s">
        <v>25</v>
      </c>
      <c r="E27" s="333" t="s">
        <v>433</v>
      </c>
      <c r="F27" s="360"/>
      <c r="G27" s="360"/>
      <c r="H27" s="335">
        <v>6.2620000000000502</v>
      </c>
      <c r="I27" s="360"/>
      <c r="J27" s="336" t="s">
        <v>270</v>
      </c>
      <c r="K27" s="334" t="s">
        <v>79</v>
      </c>
      <c r="L27" s="295">
        <v>15</v>
      </c>
      <c r="M27" s="359">
        <v>16.86</v>
      </c>
      <c r="N27" s="295">
        <v>252.9</v>
      </c>
      <c r="O27" s="337"/>
      <c r="P27" s="338" t="e">
        <v>#VALUE!</v>
      </c>
      <c r="Q27" s="339" t="e">
        <f t="shared" si="4"/>
        <v>#VALUE!</v>
      </c>
      <c r="R27" s="294">
        <v>0</v>
      </c>
      <c r="S27" s="294">
        <v>14.331</v>
      </c>
      <c r="T27" s="339">
        <f t="shared" si="5"/>
        <v>214.965</v>
      </c>
      <c r="U27" s="112"/>
      <c r="V27" s="334" t="s">
        <v>79</v>
      </c>
      <c r="W27" s="295">
        <v>15</v>
      </c>
      <c r="X27" s="294">
        <v>14.331</v>
      </c>
      <c r="Y27" s="338">
        <f t="shared" si="0"/>
        <v>214.965</v>
      </c>
      <c r="Z27" s="18"/>
      <c r="AA27" s="346">
        <v>1</v>
      </c>
      <c r="AB27" s="347">
        <f t="shared" si="1"/>
        <v>214.965</v>
      </c>
      <c r="AC27" s="348">
        <v>1</v>
      </c>
      <c r="AD27" s="349">
        <f t="shared" si="3"/>
        <v>214.965</v>
      </c>
      <c r="AE27" s="350">
        <f t="shared" si="2"/>
        <v>0</v>
      </c>
    </row>
    <row r="28" spans="1:33" ht="45" x14ac:dyDescent="0.25">
      <c r="A28" s="15"/>
      <c r="B28" s="356" t="s">
        <v>132</v>
      </c>
      <c r="C28" s="361" t="s">
        <v>189</v>
      </c>
      <c r="D28" s="332" t="s">
        <v>25</v>
      </c>
      <c r="E28" s="333" t="s">
        <v>276</v>
      </c>
      <c r="F28" s="360"/>
      <c r="G28" s="360"/>
      <c r="H28" s="335">
        <v>6.2650000000000503</v>
      </c>
      <c r="I28" s="360"/>
      <c r="J28" s="336" t="s">
        <v>277</v>
      </c>
      <c r="K28" s="334" t="s">
        <v>139</v>
      </c>
      <c r="L28" s="295">
        <v>2</v>
      </c>
      <c r="M28" s="359">
        <v>19.34</v>
      </c>
      <c r="N28" s="295">
        <v>38.68</v>
      </c>
      <c r="O28" s="337"/>
      <c r="P28" s="338" t="e">
        <v>#VALUE!</v>
      </c>
      <c r="Q28" s="339" t="e">
        <f t="shared" si="4"/>
        <v>#VALUE!</v>
      </c>
      <c r="R28" s="294">
        <v>0</v>
      </c>
      <c r="S28" s="294">
        <v>16.439</v>
      </c>
      <c r="T28" s="339">
        <f t="shared" si="5"/>
        <v>32.878</v>
      </c>
      <c r="U28" s="112"/>
      <c r="V28" s="334" t="s">
        <v>139</v>
      </c>
      <c r="W28" s="295">
        <v>2</v>
      </c>
      <c r="X28" s="294">
        <v>16.439</v>
      </c>
      <c r="Y28" s="338">
        <f t="shared" si="0"/>
        <v>32.878</v>
      </c>
      <c r="Z28" s="18"/>
      <c r="AA28" s="346">
        <v>1</v>
      </c>
      <c r="AB28" s="347">
        <f t="shared" si="1"/>
        <v>32.878</v>
      </c>
      <c r="AC28" s="348">
        <v>1</v>
      </c>
      <c r="AD28" s="349">
        <f t="shared" si="3"/>
        <v>32.878</v>
      </c>
      <c r="AE28" s="350">
        <f t="shared" si="2"/>
        <v>0</v>
      </c>
    </row>
    <row r="29" spans="1:33" ht="30" x14ac:dyDescent="0.25">
      <c r="A29" s="15"/>
      <c r="B29" s="356" t="s">
        <v>132</v>
      </c>
      <c r="C29" s="361" t="s">
        <v>189</v>
      </c>
      <c r="D29" s="332" t="s">
        <v>25</v>
      </c>
      <c r="E29" s="333" t="s">
        <v>459</v>
      </c>
      <c r="F29" s="360"/>
      <c r="G29" s="360"/>
      <c r="H29" s="335">
        <v>6.2760000000000602</v>
      </c>
      <c r="I29" s="360"/>
      <c r="J29" s="336" t="s">
        <v>281</v>
      </c>
      <c r="K29" s="334" t="s">
        <v>139</v>
      </c>
      <c r="L29" s="295">
        <v>1</v>
      </c>
      <c r="M29" s="359">
        <v>33.520000000000003</v>
      </c>
      <c r="N29" s="295">
        <v>33.520000000000003</v>
      </c>
      <c r="O29" s="337"/>
      <c r="P29" s="338" t="e">
        <v>#VALUE!</v>
      </c>
      <c r="Q29" s="339" t="e">
        <f t="shared" si="4"/>
        <v>#VALUE!</v>
      </c>
      <c r="R29" s="294">
        <v>0</v>
      </c>
      <c r="S29" s="294">
        <v>28.492000000000001</v>
      </c>
      <c r="T29" s="339">
        <f t="shared" si="5"/>
        <v>28.492000000000001</v>
      </c>
      <c r="U29" s="112"/>
      <c r="V29" s="334" t="s">
        <v>139</v>
      </c>
      <c r="W29" s="295">
        <v>1</v>
      </c>
      <c r="X29" s="294">
        <v>28.492000000000001</v>
      </c>
      <c r="Y29" s="338">
        <f t="shared" si="0"/>
        <v>28.492000000000001</v>
      </c>
      <c r="Z29" s="18"/>
      <c r="AA29" s="346">
        <v>1</v>
      </c>
      <c r="AB29" s="347">
        <f t="shared" si="1"/>
        <v>28.492000000000001</v>
      </c>
      <c r="AC29" s="348">
        <v>1</v>
      </c>
      <c r="AD29" s="349">
        <f t="shared" si="3"/>
        <v>28.492000000000001</v>
      </c>
      <c r="AE29" s="350">
        <f>AB29-AD29</f>
        <v>0</v>
      </c>
    </row>
    <row r="30" spans="1:33" ht="45" x14ac:dyDescent="0.25">
      <c r="A30" s="15"/>
      <c r="B30" s="356" t="s">
        <v>132</v>
      </c>
      <c r="C30" s="361" t="s">
        <v>189</v>
      </c>
      <c r="D30" s="332" t="s">
        <v>25</v>
      </c>
      <c r="E30" s="333" t="s">
        <v>439</v>
      </c>
      <c r="F30" s="360"/>
      <c r="G30" s="360"/>
      <c r="H30" s="335">
        <v>6.3060000000000702</v>
      </c>
      <c r="I30" s="360"/>
      <c r="J30" s="336" t="s">
        <v>212</v>
      </c>
      <c r="K30" s="334" t="s">
        <v>104</v>
      </c>
      <c r="L30" s="295">
        <v>25</v>
      </c>
      <c r="M30" s="359">
        <v>6.87</v>
      </c>
      <c r="N30" s="295">
        <v>171.75</v>
      </c>
      <c r="O30" s="337"/>
      <c r="P30" s="338" t="e">
        <v>#VALUE!</v>
      </c>
      <c r="Q30" s="339" t="e">
        <f t="shared" si="4"/>
        <v>#VALUE!</v>
      </c>
      <c r="R30" s="294">
        <v>0</v>
      </c>
      <c r="S30" s="294">
        <v>4.9807499999999996</v>
      </c>
      <c r="T30" s="339">
        <f t="shared" si="5"/>
        <v>124.51874999999998</v>
      </c>
      <c r="U30" s="112"/>
      <c r="V30" s="334" t="s">
        <v>104</v>
      </c>
      <c r="W30" s="295">
        <v>25</v>
      </c>
      <c r="X30" s="294">
        <v>4.9807499999999996</v>
      </c>
      <c r="Y30" s="338">
        <f t="shared" si="0"/>
        <v>124.51874999999998</v>
      </c>
      <c r="Z30" s="18"/>
      <c r="AA30" s="346">
        <v>1</v>
      </c>
      <c r="AB30" s="347">
        <f t="shared" si="1"/>
        <v>124.51874999999998</v>
      </c>
      <c r="AC30" s="348">
        <v>1</v>
      </c>
      <c r="AD30" s="349">
        <f t="shared" si="3"/>
        <v>124.51874999999998</v>
      </c>
      <c r="AE30" s="350">
        <f t="shared" si="2"/>
        <v>0</v>
      </c>
    </row>
    <row r="31" spans="1:33" ht="45.75" x14ac:dyDescent="0.25">
      <c r="A31" s="15"/>
      <c r="B31" s="356" t="s">
        <v>132</v>
      </c>
      <c r="C31" s="361" t="s">
        <v>189</v>
      </c>
      <c r="D31" s="332" t="s">
        <v>25</v>
      </c>
      <c r="E31" s="333" t="s">
        <v>460</v>
      </c>
      <c r="F31" s="360"/>
      <c r="G31" s="360"/>
      <c r="H31" s="335">
        <v>6.399</v>
      </c>
      <c r="I31" s="360"/>
      <c r="J31" s="336" t="s">
        <v>379</v>
      </c>
      <c r="K31" s="334" t="s">
        <v>380</v>
      </c>
      <c r="L31" s="295">
        <v>1</v>
      </c>
      <c r="M31" s="359">
        <v>200</v>
      </c>
      <c r="N31" s="295">
        <v>200</v>
      </c>
      <c r="O31" s="337"/>
      <c r="P31" s="338" t="e">
        <v>#VALUE!</v>
      </c>
      <c r="Q31" s="339">
        <f t="shared" si="4"/>
        <v>200</v>
      </c>
      <c r="R31" s="294" t="s">
        <v>381</v>
      </c>
      <c r="S31" s="294" t="s">
        <v>381</v>
      </c>
      <c r="T31" s="339">
        <f t="shared" si="5"/>
        <v>200</v>
      </c>
      <c r="U31" s="112"/>
      <c r="V31" s="334" t="s">
        <v>380</v>
      </c>
      <c r="W31" s="295">
        <v>1</v>
      </c>
      <c r="X31" s="294" t="s">
        <v>381</v>
      </c>
      <c r="Y31" s="338">
        <v>200</v>
      </c>
      <c r="Z31" s="18"/>
      <c r="AA31" s="346">
        <v>0</v>
      </c>
      <c r="AB31" s="347">
        <f t="shared" si="1"/>
        <v>0</v>
      </c>
      <c r="AC31" s="348">
        <v>0</v>
      </c>
      <c r="AD31" s="349">
        <f t="shared" si="3"/>
        <v>0</v>
      </c>
      <c r="AE31" s="350">
        <f t="shared" si="2"/>
        <v>0</v>
      </c>
    </row>
    <row r="32" spans="1:33" x14ac:dyDescent="0.25">
      <c r="A32" s="15"/>
      <c r="B32" s="356" t="s">
        <v>132</v>
      </c>
      <c r="C32" s="361" t="s">
        <v>72</v>
      </c>
      <c r="D32" s="332" t="s">
        <v>378</v>
      </c>
      <c r="E32" s="333"/>
      <c r="F32" s="360"/>
      <c r="G32" s="360"/>
      <c r="H32" s="335"/>
      <c r="I32" s="360"/>
      <c r="J32" s="336"/>
      <c r="K32" s="334"/>
      <c r="L32" s="295"/>
      <c r="M32" s="336"/>
      <c r="N32" s="295"/>
      <c r="O32" s="362"/>
      <c r="P32" s="336"/>
      <c r="Q32" s="293"/>
      <c r="R32" s="293"/>
      <c r="S32" s="293"/>
      <c r="T32" s="293"/>
      <c r="U32" s="112"/>
      <c r="V32" s="334"/>
      <c r="W32" s="295"/>
      <c r="X32" s="293"/>
      <c r="Y32" s="338"/>
      <c r="Z32" s="18"/>
      <c r="AA32" s="346"/>
      <c r="AB32" s="347"/>
      <c r="AC32" s="348"/>
      <c r="AD32" s="349"/>
      <c r="AE32" s="350">
        <f t="shared" si="2"/>
        <v>0</v>
      </c>
    </row>
    <row r="33" spans="1:32" ht="45" x14ac:dyDescent="0.25">
      <c r="A33" s="15"/>
      <c r="B33" s="356" t="s">
        <v>132</v>
      </c>
      <c r="C33" s="361" t="s">
        <v>72</v>
      </c>
      <c r="D33" s="332" t="s">
        <v>25</v>
      </c>
      <c r="E33" s="333" t="s">
        <v>133</v>
      </c>
      <c r="F33" s="360"/>
      <c r="G33" s="360"/>
      <c r="H33" s="335">
        <v>3.63</v>
      </c>
      <c r="I33" s="360"/>
      <c r="J33" s="336" t="s">
        <v>134</v>
      </c>
      <c r="K33" s="334" t="s">
        <v>104</v>
      </c>
      <c r="L33" s="295">
        <v>4</v>
      </c>
      <c r="M33" s="359">
        <v>11.87</v>
      </c>
      <c r="N33" s="295">
        <v>47.48</v>
      </c>
      <c r="O33" s="362"/>
      <c r="P33" s="338" t="e">
        <v>#VALUE!</v>
      </c>
      <c r="Q33" s="339" t="e">
        <f t="shared" ref="Q33:Q39" si="6">IF(J33="PROV SUM",N33,L33*P33)</f>
        <v>#VALUE!</v>
      </c>
      <c r="R33" s="294">
        <v>0</v>
      </c>
      <c r="S33" s="294">
        <v>10.522754999999998</v>
      </c>
      <c r="T33" s="339">
        <f t="shared" ref="T33:T39" si="7">IF(J33="SC024",N33,IF(ISERROR(S33),"",IF(J33="PROV SUM",N33,L33*S33)))</f>
        <v>42.091019999999993</v>
      </c>
      <c r="U33" s="112"/>
      <c r="V33" s="334" t="s">
        <v>104</v>
      </c>
      <c r="W33" s="295">
        <v>0</v>
      </c>
      <c r="X33" s="294">
        <v>10.522754999999998</v>
      </c>
      <c r="Y33" s="338">
        <f t="shared" si="0"/>
        <v>0</v>
      </c>
      <c r="Z33" s="18"/>
      <c r="AA33" s="346">
        <v>1</v>
      </c>
      <c r="AB33" s="347">
        <f t="shared" si="1"/>
        <v>0</v>
      </c>
      <c r="AC33" s="348">
        <v>1</v>
      </c>
      <c r="AD33" s="349">
        <f t="shared" si="3"/>
        <v>0</v>
      </c>
      <c r="AE33" s="350">
        <f t="shared" si="2"/>
        <v>0</v>
      </c>
    </row>
    <row r="34" spans="1:32" ht="120" x14ac:dyDescent="0.25">
      <c r="A34" s="15"/>
      <c r="B34" s="356" t="s">
        <v>132</v>
      </c>
      <c r="C34" s="361" t="s">
        <v>72</v>
      </c>
      <c r="D34" s="332" t="s">
        <v>25</v>
      </c>
      <c r="E34" s="333" t="s">
        <v>105</v>
      </c>
      <c r="F34" s="360"/>
      <c r="G34" s="360"/>
      <c r="H34" s="335">
        <v>3.1799999999999899</v>
      </c>
      <c r="I34" s="360"/>
      <c r="J34" s="336" t="s">
        <v>106</v>
      </c>
      <c r="K34" s="334" t="s">
        <v>79</v>
      </c>
      <c r="L34" s="295">
        <v>70</v>
      </c>
      <c r="M34" s="359">
        <v>10.17</v>
      </c>
      <c r="N34" s="295">
        <v>711.9</v>
      </c>
      <c r="O34" s="362"/>
      <c r="P34" s="338" t="e">
        <v>#VALUE!</v>
      </c>
      <c r="Q34" s="339" t="e">
        <f t="shared" si="6"/>
        <v>#VALUE!</v>
      </c>
      <c r="R34" s="294">
        <v>0</v>
      </c>
      <c r="S34" s="294">
        <v>8.136000000000001</v>
      </c>
      <c r="T34" s="339">
        <f t="shared" si="7"/>
        <v>569.5200000000001</v>
      </c>
      <c r="U34" s="112"/>
      <c r="V34" s="334" t="s">
        <v>79</v>
      </c>
      <c r="W34" s="295">
        <v>0</v>
      </c>
      <c r="X34" s="294">
        <v>8.136000000000001</v>
      </c>
      <c r="Y34" s="338">
        <f t="shared" si="0"/>
        <v>0</v>
      </c>
      <c r="Z34" s="18"/>
      <c r="AA34" s="346">
        <v>1</v>
      </c>
      <c r="AB34" s="347">
        <f t="shared" si="1"/>
        <v>0</v>
      </c>
      <c r="AC34" s="348">
        <v>1</v>
      </c>
      <c r="AD34" s="349">
        <f t="shared" si="3"/>
        <v>0</v>
      </c>
      <c r="AE34" s="350">
        <f t="shared" si="2"/>
        <v>0</v>
      </c>
    </row>
    <row r="35" spans="1:32" ht="30" x14ac:dyDescent="0.25">
      <c r="A35" s="15"/>
      <c r="B35" s="356" t="s">
        <v>132</v>
      </c>
      <c r="C35" s="361" t="s">
        <v>72</v>
      </c>
      <c r="D35" s="332" t="s">
        <v>25</v>
      </c>
      <c r="E35" s="333" t="s">
        <v>122</v>
      </c>
      <c r="F35" s="360"/>
      <c r="G35" s="360"/>
      <c r="H35" s="335">
        <v>3.1889999999999898</v>
      </c>
      <c r="I35" s="360"/>
      <c r="J35" s="336" t="s">
        <v>123</v>
      </c>
      <c r="K35" s="334" t="s">
        <v>104</v>
      </c>
      <c r="L35" s="295">
        <v>10</v>
      </c>
      <c r="M35" s="359">
        <v>5.58</v>
      </c>
      <c r="N35" s="295">
        <v>55.8</v>
      </c>
      <c r="O35" s="362"/>
      <c r="P35" s="338" t="e">
        <v>#VALUE!</v>
      </c>
      <c r="Q35" s="339" t="e">
        <f t="shared" si="6"/>
        <v>#VALUE!</v>
      </c>
      <c r="R35" s="294">
        <v>0</v>
      </c>
      <c r="S35" s="294">
        <v>4.4640000000000004</v>
      </c>
      <c r="T35" s="339">
        <f t="shared" si="7"/>
        <v>44.64</v>
      </c>
      <c r="U35" s="112"/>
      <c r="V35" s="334" t="s">
        <v>104</v>
      </c>
      <c r="W35" s="295">
        <v>0</v>
      </c>
      <c r="X35" s="294">
        <v>4.4640000000000004</v>
      </c>
      <c r="Y35" s="338">
        <f t="shared" si="0"/>
        <v>0</v>
      </c>
      <c r="Z35" s="18"/>
      <c r="AA35" s="346">
        <v>1</v>
      </c>
      <c r="AB35" s="347">
        <f t="shared" si="1"/>
        <v>0</v>
      </c>
      <c r="AC35" s="348">
        <v>1</v>
      </c>
      <c r="AD35" s="349">
        <f t="shared" si="3"/>
        <v>0</v>
      </c>
      <c r="AE35" s="350">
        <f t="shared" si="2"/>
        <v>0</v>
      </c>
    </row>
    <row r="36" spans="1:32" ht="75" x14ac:dyDescent="0.25">
      <c r="A36" s="15"/>
      <c r="B36" s="356" t="s">
        <v>132</v>
      </c>
      <c r="C36" s="361" t="s">
        <v>72</v>
      </c>
      <c r="D36" s="332" t="s">
        <v>25</v>
      </c>
      <c r="E36" s="333" t="s">
        <v>137</v>
      </c>
      <c r="F36" s="360"/>
      <c r="G36" s="360"/>
      <c r="H36" s="335">
        <v>3.2979999999999801</v>
      </c>
      <c r="I36" s="360"/>
      <c r="J36" s="336" t="s">
        <v>138</v>
      </c>
      <c r="K36" s="334" t="s">
        <v>139</v>
      </c>
      <c r="L36" s="295">
        <v>1</v>
      </c>
      <c r="M36" s="359">
        <v>148.47999999999999</v>
      </c>
      <c r="N36" s="295">
        <v>148.47999999999999</v>
      </c>
      <c r="O36" s="362"/>
      <c r="P36" s="338" t="e">
        <v>#VALUE!</v>
      </c>
      <c r="Q36" s="339" t="e">
        <f t="shared" si="6"/>
        <v>#VALUE!</v>
      </c>
      <c r="R36" s="294">
        <v>0</v>
      </c>
      <c r="S36" s="294">
        <v>110.03852799999999</v>
      </c>
      <c r="T36" s="339">
        <f t="shared" si="7"/>
        <v>110.03852799999999</v>
      </c>
      <c r="U36" s="112"/>
      <c r="V36" s="334" t="s">
        <v>139</v>
      </c>
      <c r="W36" s="295">
        <v>0</v>
      </c>
      <c r="X36" s="294">
        <v>110.03852799999999</v>
      </c>
      <c r="Y36" s="338">
        <f t="shared" si="0"/>
        <v>0</v>
      </c>
      <c r="Z36" s="18"/>
      <c r="AA36" s="346">
        <v>1</v>
      </c>
      <c r="AB36" s="347">
        <f t="shared" si="1"/>
        <v>0</v>
      </c>
      <c r="AC36" s="348">
        <v>1</v>
      </c>
      <c r="AD36" s="349">
        <f t="shared" si="3"/>
        <v>0</v>
      </c>
      <c r="AE36" s="350">
        <f t="shared" si="2"/>
        <v>0</v>
      </c>
    </row>
    <row r="37" spans="1:32" ht="45" x14ac:dyDescent="0.25">
      <c r="A37" s="15"/>
      <c r="B37" s="356" t="s">
        <v>132</v>
      </c>
      <c r="C37" s="361" t="s">
        <v>72</v>
      </c>
      <c r="D37" s="332" t="s">
        <v>25</v>
      </c>
      <c r="E37" s="333" t="s">
        <v>140</v>
      </c>
      <c r="F37" s="360"/>
      <c r="G37" s="360"/>
      <c r="H37" s="335">
        <v>3.3239999999999901</v>
      </c>
      <c r="I37" s="360"/>
      <c r="J37" s="336" t="s">
        <v>141</v>
      </c>
      <c r="K37" s="334" t="s">
        <v>104</v>
      </c>
      <c r="L37" s="295">
        <v>5</v>
      </c>
      <c r="M37" s="359">
        <v>7.33</v>
      </c>
      <c r="N37" s="295">
        <v>36.65</v>
      </c>
      <c r="O37" s="362"/>
      <c r="P37" s="338" t="e">
        <v>#VALUE!</v>
      </c>
      <c r="Q37" s="339" t="e">
        <f t="shared" si="6"/>
        <v>#VALUE!</v>
      </c>
      <c r="R37" s="294">
        <v>0</v>
      </c>
      <c r="S37" s="294">
        <v>5.4322629999999998</v>
      </c>
      <c r="T37" s="339">
        <f t="shared" si="7"/>
        <v>27.161314999999998</v>
      </c>
      <c r="U37" s="112"/>
      <c r="V37" s="334" t="s">
        <v>104</v>
      </c>
      <c r="W37" s="295">
        <v>0</v>
      </c>
      <c r="X37" s="294">
        <v>5.4322629999999998</v>
      </c>
      <c r="Y37" s="338">
        <f t="shared" si="0"/>
        <v>0</v>
      </c>
      <c r="Z37" s="18"/>
      <c r="AA37" s="346">
        <v>1</v>
      </c>
      <c r="AB37" s="347">
        <f t="shared" si="1"/>
        <v>0</v>
      </c>
      <c r="AC37" s="348">
        <v>1</v>
      </c>
      <c r="AD37" s="349">
        <f t="shared" si="3"/>
        <v>0</v>
      </c>
      <c r="AE37" s="350">
        <f t="shared" si="2"/>
        <v>0</v>
      </c>
    </row>
    <row r="38" spans="1:32" ht="15.75" x14ac:dyDescent="0.25">
      <c r="A38" s="15"/>
      <c r="B38" s="356" t="s">
        <v>132</v>
      </c>
      <c r="C38" s="361" t="s">
        <v>72</v>
      </c>
      <c r="D38" s="332" t="s">
        <v>25</v>
      </c>
      <c r="E38" s="333" t="s">
        <v>461</v>
      </c>
      <c r="F38" s="360"/>
      <c r="G38" s="360"/>
      <c r="H38" s="335">
        <v>3.4340000000000002</v>
      </c>
      <c r="I38" s="360"/>
      <c r="J38" s="336" t="s">
        <v>379</v>
      </c>
      <c r="K38" s="334" t="s">
        <v>380</v>
      </c>
      <c r="L38" s="295">
        <v>1</v>
      </c>
      <c r="M38" s="359">
        <v>150</v>
      </c>
      <c r="N38" s="295">
        <v>150</v>
      </c>
      <c r="O38" s="362"/>
      <c r="P38" s="338" t="e">
        <v>#VALUE!</v>
      </c>
      <c r="Q38" s="339">
        <f t="shared" si="6"/>
        <v>150</v>
      </c>
      <c r="R38" s="294" t="s">
        <v>381</v>
      </c>
      <c r="S38" s="294" t="s">
        <v>381</v>
      </c>
      <c r="T38" s="339">
        <f t="shared" si="7"/>
        <v>150</v>
      </c>
      <c r="U38" s="112"/>
      <c r="V38" s="334" t="s">
        <v>380</v>
      </c>
      <c r="W38" s="295">
        <v>0</v>
      </c>
      <c r="X38" s="294">
        <v>150</v>
      </c>
      <c r="Y38" s="338"/>
      <c r="Z38" s="18"/>
      <c r="AA38" s="346">
        <v>1</v>
      </c>
      <c r="AB38" s="347">
        <f t="shared" si="1"/>
        <v>0</v>
      </c>
      <c r="AC38" s="348">
        <v>0</v>
      </c>
      <c r="AD38" s="349">
        <f t="shared" si="3"/>
        <v>0</v>
      </c>
      <c r="AE38" s="350">
        <f t="shared" si="2"/>
        <v>0</v>
      </c>
    </row>
    <row r="39" spans="1:32" ht="15.75" x14ac:dyDescent="0.25">
      <c r="A39" s="15"/>
      <c r="B39" s="356" t="s">
        <v>132</v>
      </c>
      <c r="C39" s="361" t="s">
        <v>72</v>
      </c>
      <c r="D39" s="332" t="s">
        <v>25</v>
      </c>
      <c r="E39" s="333" t="s">
        <v>462</v>
      </c>
      <c r="F39" s="360"/>
      <c r="G39" s="360"/>
      <c r="H39" s="335">
        <v>3.4350000000000001</v>
      </c>
      <c r="I39" s="360"/>
      <c r="J39" s="336" t="s">
        <v>379</v>
      </c>
      <c r="K39" s="334" t="s">
        <v>380</v>
      </c>
      <c r="L39" s="295">
        <v>1</v>
      </c>
      <c r="M39" s="359">
        <v>500</v>
      </c>
      <c r="N39" s="295">
        <v>500</v>
      </c>
      <c r="O39" s="362"/>
      <c r="P39" s="338" t="e">
        <v>#VALUE!</v>
      </c>
      <c r="Q39" s="339">
        <f t="shared" si="6"/>
        <v>500</v>
      </c>
      <c r="R39" s="294" t="s">
        <v>381</v>
      </c>
      <c r="S39" s="294" t="s">
        <v>381</v>
      </c>
      <c r="T39" s="339">
        <f t="shared" si="7"/>
        <v>500</v>
      </c>
      <c r="U39" s="112"/>
      <c r="V39" s="334" t="s">
        <v>380</v>
      </c>
      <c r="W39" s="295">
        <v>0</v>
      </c>
      <c r="X39" s="294">
        <v>500</v>
      </c>
      <c r="Y39" s="338"/>
      <c r="Z39" s="18"/>
      <c r="AA39" s="346">
        <v>1</v>
      </c>
      <c r="AB39" s="347">
        <f t="shared" si="1"/>
        <v>0</v>
      </c>
      <c r="AC39" s="348">
        <v>0</v>
      </c>
      <c r="AD39" s="349">
        <f t="shared" si="3"/>
        <v>0</v>
      </c>
      <c r="AE39" s="350">
        <f t="shared" si="2"/>
        <v>0</v>
      </c>
    </row>
    <row r="40" spans="1:32" x14ac:dyDescent="0.25">
      <c r="A40" s="15"/>
      <c r="B40" s="356" t="s">
        <v>132</v>
      </c>
      <c r="C40" s="361" t="s">
        <v>164</v>
      </c>
      <c r="D40" s="332" t="s">
        <v>378</v>
      </c>
      <c r="E40" s="333"/>
      <c r="F40" s="360"/>
      <c r="G40" s="360"/>
      <c r="H40" s="335"/>
      <c r="I40" s="360"/>
      <c r="J40" s="336"/>
      <c r="K40" s="334"/>
      <c r="L40" s="295"/>
      <c r="M40" s="336"/>
      <c r="N40" s="295"/>
      <c r="O40" s="362"/>
      <c r="P40" s="336"/>
      <c r="Q40" s="293"/>
      <c r="R40" s="293"/>
      <c r="S40" s="293"/>
      <c r="T40" s="293"/>
      <c r="U40" s="112"/>
      <c r="V40" s="334"/>
      <c r="W40" s="295"/>
      <c r="X40" s="293"/>
      <c r="Y40" s="338"/>
      <c r="Z40" s="18"/>
      <c r="AA40" s="346"/>
      <c r="AB40" s="347"/>
      <c r="AC40" s="348"/>
      <c r="AD40" s="349"/>
      <c r="AE40" s="350">
        <f t="shared" si="2"/>
        <v>0</v>
      </c>
    </row>
    <row r="41" spans="1:32" ht="60" x14ac:dyDescent="0.25">
      <c r="A41" s="15"/>
      <c r="B41" s="356" t="s">
        <v>132</v>
      </c>
      <c r="C41" s="361" t="s">
        <v>164</v>
      </c>
      <c r="D41" s="332" t="s">
        <v>25</v>
      </c>
      <c r="E41" s="333" t="s">
        <v>187</v>
      </c>
      <c r="F41" s="360"/>
      <c r="G41" s="360"/>
      <c r="H41" s="335">
        <v>4.1399999999999997</v>
      </c>
      <c r="I41" s="360"/>
      <c r="J41" s="336" t="s">
        <v>188</v>
      </c>
      <c r="K41" s="334" t="s">
        <v>57</v>
      </c>
      <c r="L41" s="295">
        <v>15</v>
      </c>
      <c r="M41" s="359">
        <v>6.75</v>
      </c>
      <c r="N41" s="295">
        <v>101.25</v>
      </c>
      <c r="O41" s="362"/>
      <c r="P41" s="338" t="e">
        <v>#VALUE!</v>
      </c>
      <c r="Q41" s="339" t="e">
        <f>IF(J41="PROV SUM",N41,L41*P41)</f>
        <v>#VALUE!</v>
      </c>
      <c r="R41" s="294">
        <v>0</v>
      </c>
      <c r="S41" s="294">
        <v>6.4124999999999996</v>
      </c>
      <c r="T41" s="339">
        <f>IF(J41="SC024",N41,IF(ISERROR(S41),"",IF(J41="PROV SUM",N41,L41*S41)))</f>
        <v>96.1875</v>
      </c>
      <c r="U41" s="112"/>
      <c r="V41" s="334" t="s">
        <v>57</v>
      </c>
      <c r="W41" s="295">
        <v>15</v>
      </c>
      <c r="X41" s="294">
        <v>6.4124999999999996</v>
      </c>
      <c r="Y41" s="338">
        <f t="shared" si="0"/>
        <v>96.1875</v>
      </c>
      <c r="Z41" s="18"/>
      <c r="AA41" s="346">
        <v>1</v>
      </c>
      <c r="AB41" s="347">
        <f t="shared" si="1"/>
        <v>96.1875</v>
      </c>
      <c r="AC41" s="348">
        <v>1</v>
      </c>
      <c r="AD41" s="349">
        <f t="shared" si="3"/>
        <v>96.1875</v>
      </c>
      <c r="AE41" s="350">
        <f t="shared" si="2"/>
        <v>0</v>
      </c>
    </row>
    <row r="42" spans="1:32" ht="90" x14ac:dyDescent="0.25">
      <c r="A42" s="15"/>
      <c r="B42" s="356" t="s">
        <v>132</v>
      </c>
      <c r="C42" s="361" t="s">
        <v>164</v>
      </c>
      <c r="D42" s="332" t="s">
        <v>25</v>
      </c>
      <c r="E42" s="333" t="s">
        <v>169</v>
      </c>
      <c r="F42" s="360"/>
      <c r="G42" s="360"/>
      <c r="H42" s="335">
        <v>4.8899999999999801</v>
      </c>
      <c r="I42" s="360"/>
      <c r="J42" s="336" t="s">
        <v>170</v>
      </c>
      <c r="K42" s="334" t="s">
        <v>75</v>
      </c>
      <c r="L42" s="295">
        <v>5</v>
      </c>
      <c r="M42" s="359">
        <v>29.05</v>
      </c>
      <c r="N42" s="295">
        <v>145.25</v>
      </c>
      <c r="O42" s="362"/>
      <c r="P42" s="338" t="e">
        <v>#VALUE!</v>
      </c>
      <c r="Q42" s="339" t="e">
        <f>IF(J42="PROV SUM",N42,L42*P42)</f>
        <v>#VALUE!</v>
      </c>
      <c r="R42" s="294">
        <v>0</v>
      </c>
      <c r="S42" s="294">
        <v>25.752824999999998</v>
      </c>
      <c r="T42" s="339">
        <f>IF(J42="SC024",N42,IF(ISERROR(S42),"",IF(J42="PROV SUM",N42,L42*S42)))</f>
        <v>128.76412499999998</v>
      </c>
      <c r="U42" s="112"/>
      <c r="V42" s="334" t="s">
        <v>75</v>
      </c>
      <c r="W42" s="295">
        <v>2</v>
      </c>
      <c r="X42" s="294">
        <v>25.752824999999998</v>
      </c>
      <c r="Y42" s="338">
        <f t="shared" si="0"/>
        <v>51.505649999999996</v>
      </c>
      <c r="Z42" s="18"/>
      <c r="AA42" s="346">
        <v>1</v>
      </c>
      <c r="AB42" s="347">
        <f t="shared" si="1"/>
        <v>51.505649999999996</v>
      </c>
      <c r="AC42" s="348">
        <v>1</v>
      </c>
      <c r="AD42" s="349">
        <f t="shared" si="3"/>
        <v>51.505649999999996</v>
      </c>
      <c r="AE42" s="350">
        <f t="shared" si="2"/>
        <v>0</v>
      </c>
    </row>
    <row r="43" spans="1:32" ht="90" x14ac:dyDescent="0.25">
      <c r="A43" s="15"/>
      <c r="B43" s="356" t="s">
        <v>132</v>
      </c>
      <c r="C43" s="361" t="s">
        <v>164</v>
      </c>
      <c r="D43" s="332" t="s">
        <v>25</v>
      </c>
      <c r="E43" s="333" t="s">
        <v>171</v>
      </c>
      <c r="F43" s="360"/>
      <c r="G43" s="360"/>
      <c r="H43" s="335">
        <v>4.8999999999999799</v>
      </c>
      <c r="I43" s="360"/>
      <c r="J43" s="336" t="s">
        <v>172</v>
      </c>
      <c r="K43" s="334" t="s">
        <v>75</v>
      </c>
      <c r="L43" s="295">
        <v>10</v>
      </c>
      <c r="M43" s="359">
        <v>35.61</v>
      </c>
      <c r="N43" s="295">
        <v>356.1</v>
      </c>
      <c r="O43" s="362"/>
      <c r="P43" s="338" t="e">
        <v>#VALUE!</v>
      </c>
      <c r="Q43" s="339" t="e">
        <f>IF(J43="PROV SUM",N43,L43*P43)</f>
        <v>#VALUE!</v>
      </c>
      <c r="R43" s="294">
        <v>0</v>
      </c>
      <c r="S43" s="294">
        <v>31.568264999999997</v>
      </c>
      <c r="T43" s="339">
        <f>IF(J43="SC024",N43,IF(ISERROR(S43),"",IF(J43="PROV SUM",N43,L43*S43)))</f>
        <v>315.68264999999997</v>
      </c>
      <c r="U43" s="112"/>
      <c r="V43" s="334" t="s">
        <v>75</v>
      </c>
      <c r="W43" s="295">
        <v>13</v>
      </c>
      <c r="X43" s="294">
        <v>31.568264999999997</v>
      </c>
      <c r="Y43" s="338">
        <f t="shared" si="0"/>
        <v>410.38744499999996</v>
      </c>
      <c r="Z43" s="18"/>
      <c r="AA43" s="346">
        <v>1</v>
      </c>
      <c r="AB43" s="347">
        <f t="shared" si="1"/>
        <v>410.38744499999996</v>
      </c>
      <c r="AC43" s="348">
        <v>1</v>
      </c>
      <c r="AD43" s="349">
        <f t="shared" si="3"/>
        <v>410.38744499999996</v>
      </c>
      <c r="AE43" s="350">
        <f t="shared" si="2"/>
        <v>0</v>
      </c>
    </row>
    <row r="44" spans="1:32" x14ac:dyDescent="0.25">
      <c r="A44" s="15"/>
      <c r="B44" s="356" t="s">
        <v>132</v>
      </c>
      <c r="C44" s="361" t="s">
        <v>24</v>
      </c>
      <c r="D44" s="332" t="s">
        <v>378</v>
      </c>
      <c r="E44" s="333"/>
      <c r="F44" s="360"/>
      <c r="G44" s="360"/>
      <c r="H44" s="335"/>
      <c r="I44" s="360"/>
      <c r="J44" s="336"/>
      <c r="K44" s="334"/>
      <c r="L44" s="295"/>
      <c r="M44" s="336"/>
      <c r="N44" s="295"/>
      <c r="O44" s="362"/>
      <c r="P44" s="336"/>
      <c r="Q44" s="293"/>
      <c r="R44" s="293"/>
      <c r="S44" s="293"/>
      <c r="T44" s="293"/>
      <c r="U44" s="112"/>
      <c r="V44" s="334"/>
      <c r="W44" s="295"/>
      <c r="X44" s="293"/>
      <c r="Y44" s="338">
        <f t="shared" si="0"/>
        <v>0</v>
      </c>
      <c r="Z44" s="18"/>
      <c r="AA44" s="346">
        <v>0</v>
      </c>
      <c r="AB44" s="347">
        <f t="shared" si="1"/>
        <v>0</v>
      </c>
      <c r="AC44" s="348">
        <v>0</v>
      </c>
      <c r="AD44" s="349">
        <f t="shared" si="3"/>
        <v>0</v>
      </c>
      <c r="AE44" s="350">
        <f t="shared" si="2"/>
        <v>0</v>
      </c>
    </row>
    <row r="45" spans="1:32" ht="120" x14ac:dyDescent="0.25">
      <c r="A45" s="21"/>
      <c r="B45" s="331" t="s">
        <v>132</v>
      </c>
      <c r="C45" s="331" t="s">
        <v>24</v>
      </c>
      <c r="D45" s="332" t="s">
        <v>25</v>
      </c>
      <c r="E45" s="333" t="s">
        <v>26</v>
      </c>
      <c r="F45" s="334"/>
      <c r="G45" s="334"/>
      <c r="H45" s="335">
        <v>2.1</v>
      </c>
      <c r="I45" s="334"/>
      <c r="J45" s="336" t="s">
        <v>27</v>
      </c>
      <c r="K45" s="334" t="s">
        <v>28</v>
      </c>
      <c r="L45" s="295">
        <v>100</v>
      </c>
      <c r="M45" s="124">
        <v>12.92</v>
      </c>
      <c r="N45" s="125">
        <v>1292</v>
      </c>
      <c r="O45" s="337"/>
      <c r="P45" s="338" t="e">
        <v>#VALUE!</v>
      </c>
      <c r="Q45" s="339" t="e">
        <f>IF(J45="PROV SUM",N45,L45*P45)</f>
        <v>#VALUE!</v>
      </c>
      <c r="R45" s="294">
        <v>0</v>
      </c>
      <c r="S45" s="294">
        <v>16.4084</v>
      </c>
      <c r="T45" s="339">
        <f>IF(J45="SC024",N45,IF(ISERROR(S45),"",IF(J45="PROV SUM",N45,L45*S45)))</f>
        <v>1640.8400000000001</v>
      </c>
      <c r="U45" s="112"/>
      <c r="V45" s="334" t="s">
        <v>28</v>
      </c>
      <c r="W45" s="295">
        <v>165</v>
      </c>
      <c r="X45" s="294">
        <v>16.4084</v>
      </c>
      <c r="Y45" s="338">
        <f t="shared" si="0"/>
        <v>2707.386</v>
      </c>
      <c r="Z45" s="18"/>
      <c r="AA45" s="346">
        <v>1</v>
      </c>
      <c r="AB45" s="347">
        <f t="shared" si="1"/>
        <v>2707.386</v>
      </c>
      <c r="AC45" s="348">
        <v>1</v>
      </c>
      <c r="AD45" s="349">
        <f t="shared" si="3"/>
        <v>2707.386</v>
      </c>
      <c r="AE45" s="350">
        <f t="shared" si="2"/>
        <v>0</v>
      </c>
    </row>
    <row r="46" spans="1:32" ht="30" x14ac:dyDescent="0.25">
      <c r="A46" s="21"/>
      <c r="B46" s="331" t="s">
        <v>132</v>
      </c>
      <c r="C46" s="331" t="s">
        <v>24</v>
      </c>
      <c r="D46" s="332" t="s">
        <v>25</v>
      </c>
      <c r="E46" s="333" t="s">
        <v>29</v>
      </c>
      <c r="F46" s="334"/>
      <c r="G46" s="334"/>
      <c r="H46" s="335">
        <v>2.5</v>
      </c>
      <c r="I46" s="334"/>
      <c r="J46" s="336" t="s">
        <v>30</v>
      </c>
      <c r="K46" s="334" t="s">
        <v>31</v>
      </c>
      <c r="L46" s="295">
        <v>1</v>
      </c>
      <c r="M46" s="124">
        <v>420</v>
      </c>
      <c r="N46" s="125">
        <v>420</v>
      </c>
      <c r="O46" s="337"/>
      <c r="P46" s="338" t="e">
        <v>#VALUE!</v>
      </c>
      <c r="Q46" s="339" t="e">
        <f>IF(J46="PROV SUM",N46,L46*P46)</f>
        <v>#VALUE!</v>
      </c>
      <c r="R46" s="294">
        <v>0</v>
      </c>
      <c r="S46" s="294">
        <v>533.4</v>
      </c>
      <c r="T46" s="339">
        <f>IF(J46="SC024",N46,IF(ISERROR(S46),"",IF(J46="PROV SUM",N46,L46*S46)))</f>
        <v>533.4</v>
      </c>
      <c r="U46" s="112"/>
      <c r="V46" s="334" t="s">
        <v>31</v>
      </c>
      <c r="W46" s="295">
        <v>1</v>
      </c>
      <c r="X46" s="294">
        <v>533.4</v>
      </c>
      <c r="Y46" s="338">
        <f t="shared" si="0"/>
        <v>533.4</v>
      </c>
      <c r="Z46" s="18"/>
      <c r="AA46" s="346">
        <v>1</v>
      </c>
      <c r="AB46" s="347">
        <f t="shared" si="1"/>
        <v>533.4</v>
      </c>
      <c r="AC46" s="348">
        <v>1</v>
      </c>
      <c r="AD46" s="349">
        <f t="shared" si="3"/>
        <v>533.4</v>
      </c>
      <c r="AE46" s="350">
        <f t="shared" si="2"/>
        <v>0</v>
      </c>
    </row>
    <row r="47" spans="1:32" x14ac:dyDescent="0.25">
      <c r="A47" s="21"/>
      <c r="B47" s="331" t="s">
        <v>132</v>
      </c>
      <c r="C47" s="331" t="s">
        <v>24</v>
      </c>
      <c r="D47" s="332" t="s">
        <v>25</v>
      </c>
      <c r="E47" s="333" t="s">
        <v>32</v>
      </c>
      <c r="F47" s="334"/>
      <c r="G47" s="334"/>
      <c r="H47" s="335">
        <v>2.6</v>
      </c>
      <c r="I47" s="334"/>
      <c r="J47" s="336" t="s">
        <v>33</v>
      </c>
      <c r="K47" s="334" t="s">
        <v>31</v>
      </c>
      <c r="L47" s="295">
        <v>1</v>
      </c>
      <c r="M47" s="124">
        <v>50</v>
      </c>
      <c r="N47" s="125">
        <v>50</v>
      </c>
      <c r="O47" s="337"/>
      <c r="P47" s="338" t="e">
        <v>#VALUE!</v>
      </c>
      <c r="Q47" s="339" t="e">
        <f>IF(J47="PROV SUM",N47,L47*P47)</f>
        <v>#VALUE!</v>
      </c>
      <c r="R47" s="294">
        <v>0</v>
      </c>
      <c r="S47" s="294">
        <v>63.5</v>
      </c>
      <c r="T47" s="339">
        <f>IF(J47="SC024",N47,IF(ISERROR(S47),"",IF(J47="PROV SUM",N47,L47*S47)))</f>
        <v>63.5</v>
      </c>
      <c r="U47" s="112"/>
      <c r="V47" s="334" t="s">
        <v>31</v>
      </c>
      <c r="W47" s="295">
        <v>1</v>
      </c>
      <c r="X47" s="294">
        <v>63.5</v>
      </c>
      <c r="Y47" s="338">
        <f t="shared" si="0"/>
        <v>63.5</v>
      </c>
      <c r="Z47" s="18"/>
      <c r="AA47" s="346">
        <v>1</v>
      </c>
      <c r="AB47" s="347">
        <f t="shared" si="1"/>
        <v>63.5</v>
      </c>
      <c r="AC47" s="348">
        <v>1</v>
      </c>
      <c r="AD47" s="349">
        <f t="shared" si="3"/>
        <v>63.5</v>
      </c>
      <c r="AE47" s="350">
        <f t="shared" si="2"/>
        <v>0</v>
      </c>
    </row>
    <row r="48" spans="1:32" x14ac:dyDescent="0.25">
      <c r="A48" s="21"/>
      <c r="B48" s="331" t="s">
        <v>132</v>
      </c>
      <c r="C48" s="331" t="s">
        <v>24</v>
      </c>
      <c r="D48" s="332" t="s">
        <v>25</v>
      </c>
      <c r="E48" s="333" t="s">
        <v>41</v>
      </c>
      <c r="F48" s="334"/>
      <c r="G48" s="334"/>
      <c r="H48" s="335">
        <v>2.16</v>
      </c>
      <c r="I48" s="334"/>
      <c r="J48" s="336" t="s">
        <v>42</v>
      </c>
      <c r="K48" s="334" t="s">
        <v>31</v>
      </c>
      <c r="L48" s="295">
        <v>1</v>
      </c>
      <c r="M48" s="124">
        <v>379.8</v>
      </c>
      <c r="N48" s="125">
        <v>379.8</v>
      </c>
      <c r="O48" s="337"/>
      <c r="P48" s="338" t="e">
        <v>#VALUE!</v>
      </c>
      <c r="Q48" s="339" t="e">
        <f>IF(J48="PROV SUM",N48,L48*P48)</f>
        <v>#VALUE!</v>
      </c>
      <c r="R48" s="294">
        <v>0</v>
      </c>
      <c r="S48" s="294">
        <v>482.346</v>
      </c>
      <c r="T48" s="339">
        <f>IF(J48="SC024",N48,IF(ISERROR(S48),"",IF(J48="PROV SUM",N48,L48*S48)))</f>
        <v>482.346</v>
      </c>
      <c r="U48" s="112"/>
      <c r="V48" s="334" t="s">
        <v>31</v>
      </c>
      <c r="W48" s="295">
        <v>1</v>
      </c>
      <c r="X48" s="294">
        <v>482.346</v>
      </c>
      <c r="Y48" s="338">
        <f t="shared" si="0"/>
        <v>482.346</v>
      </c>
      <c r="Z48" s="18"/>
      <c r="AA48" s="346">
        <v>1</v>
      </c>
      <c r="AB48" s="347">
        <f t="shared" si="1"/>
        <v>482.346</v>
      </c>
      <c r="AC48" s="348">
        <v>0</v>
      </c>
      <c r="AD48" s="349">
        <f t="shared" si="3"/>
        <v>0</v>
      </c>
      <c r="AE48" s="350">
        <f t="shared" si="2"/>
        <v>482.346</v>
      </c>
      <c r="AF48" s="668" t="s">
        <v>842</v>
      </c>
    </row>
    <row r="49" spans="1:33" ht="60" x14ac:dyDescent="0.25">
      <c r="A49" s="21"/>
      <c r="B49" s="331" t="s">
        <v>132</v>
      </c>
      <c r="C49" s="331" t="s">
        <v>24</v>
      </c>
      <c r="D49" s="332" t="s">
        <v>25</v>
      </c>
      <c r="E49" s="333" t="s">
        <v>382</v>
      </c>
      <c r="F49" s="334"/>
      <c r="G49" s="334"/>
      <c r="H49" s="335"/>
      <c r="I49" s="334"/>
      <c r="J49" s="336" t="s">
        <v>383</v>
      </c>
      <c r="K49" s="334" t="s">
        <v>31</v>
      </c>
      <c r="L49" s="295"/>
      <c r="M49" s="124">
        <v>4.8300000000000003E-2</v>
      </c>
      <c r="N49" s="125">
        <v>0</v>
      </c>
      <c r="O49" s="337"/>
      <c r="P49" s="338" t="e">
        <v>#VALUE!</v>
      </c>
      <c r="Q49" s="339" t="e">
        <f>IF(J49="PROV SUM",N49,L49*P49)</f>
        <v>#VALUE!</v>
      </c>
      <c r="R49" s="294" t="e">
        <v>#N/A</v>
      </c>
      <c r="S49" s="294" t="e">
        <v>#N/A</v>
      </c>
      <c r="T49" s="339">
        <f>IF(J49="SC024",N49,IF(ISERROR(S49),"",IF(J49="PROV SUM",N49,L49*S49)))</f>
        <v>0</v>
      </c>
      <c r="U49" s="112"/>
      <c r="V49" s="334" t="s">
        <v>416</v>
      </c>
      <c r="W49" s="295">
        <v>14.4</v>
      </c>
      <c r="X49" s="379">
        <f>SUM(Y45+Y46+Y47+Y72)*0.0483</f>
        <v>239.95372380000001</v>
      </c>
      <c r="Y49" s="338">
        <f>X49*W49</f>
        <v>3455.3336227200002</v>
      </c>
      <c r="Z49" s="18"/>
      <c r="AA49" s="346">
        <v>1</v>
      </c>
      <c r="AB49" s="347">
        <f t="shared" si="1"/>
        <v>3455.3336227200002</v>
      </c>
      <c r="AC49" s="348">
        <v>0</v>
      </c>
      <c r="AD49" s="349">
        <f t="shared" si="3"/>
        <v>0</v>
      </c>
      <c r="AE49" s="350">
        <f t="shared" si="2"/>
        <v>3455.3336227200002</v>
      </c>
      <c r="AF49" s="668" t="s">
        <v>821</v>
      </c>
    </row>
    <row r="50" spans="1:33" x14ac:dyDescent="0.25">
      <c r="A50" s="21"/>
      <c r="B50" s="330" t="s">
        <v>132</v>
      </c>
      <c r="C50" s="331" t="s">
        <v>312</v>
      </c>
      <c r="D50" s="332" t="s">
        <v>378</v>
      </c>
      <c r="E50" s="333"/>
      <c r="F50" s="334"/>
      <c r="G50" s="334"/>
      <c r="H50" s="335"/>
      <c r="I50" s="334"/>
      <c r="J50" s="336"/>
      <c r="K50" s="334"/>
      <c r="L50" s="295"/>
      <c r="M50" s="336"/>
      <c r="N50" s="125"/>
      <c r="O50" s="337"/>
      <c r="P50" s="357"/>
      <c r="Q50" s="358"/>
      <c r="R50" s="358"/>
      <c r="S50" s="358"/>
      <c r="T50" s="358"/>
      <c r="U50" s="112"/>
      <c r="V50" s="334"/>
      <c r="W50" s="295"/>
      <c r="X50" s="358"/>
      <c r="Y50" s="338">
        <f t="shared" si="0"/>
        <v>0</v>
      </c>
      <c r="Z50" s="18"/>
      <c r="AA50" s="346">
        <v>0</v>
      </c>
      <c r="AB50" s="347">
        <f t="shared" si="1"/>
        <v>0</v>
      </c>
      <c r="AC50" s="348">
        <v>0</v>
      </c>
      <c r="AD50" s="349">
        <f t="shared" si="3"/>
        <v>0</v>
      </c>
      <c r="AE50" s="350">
        <f t="shared" si="2"/>
        <v>0</v>
      </c>
      <c r="AF50" s="668"/>
    </row>
    <row r="51" spans="1:33" ht="60" x14ac:dyDescent="0.25">
      <c r="A51" s="21"/>
      <c r="B51" s="330" t="s">
        <v>132</v>
      </c>
      <c r="C51" s="331" t="s">
        <v>312</v>
      </c>
      <c r="D51" s="332" t="s">
        <v>25</v>
      </c>
      <c r="E51" s="333" t="s">
        <v>190</v>
      </c>
      <c r="F51" s="334"/>
      <c r="G51" s="334"/>
      <c r="H51" s="335">
        <v>7.2440000000000504</v>
      </c>
      <c r="I51" s="334"/>
      <c r="J51" s="336" t="s">
        <v>191</v>
      </c>
      <c r="K51" s="334" t="s">
        <v>104</v>
      </c>
      <c r="L51" s="295">
        <v>17</v>
      </c>
      <c r="M51" s="359">
        <v>44.12</v>
      </c>
      <c r="N51" s="125">
        <v>750.04</v>
      </c>
      <c r="O51" s="337"/>
      <c r="P51" s="338" t="e">
        <v>#VALUE!</v>
      </c>
      <c r="Q51" s="339" t="e">
        <f>IF(J51="PROV SUM",N51,L51*P51)</f>
        <v>#VALUE!</v>
      </c>
      <c r="R51" s="294">
        <v>0</v>
      </c>
      <c r="S51" s="294">
        <v>31.986999999999998</v>
      </c>
      <c r="T51" s="339">
        <f>IF(J51="SC024",N51,IF(ISERROR(S51),"",IF(J51="PROV SUM",N51,L51*S51)))</f>
        <v>543.779</v>
      </c>
      <c r="U51" s="112"/>
      <c r="V51" s="334" t="s">
        <v>104</v>
      </c>
      <c r="W51" s="295">
        <v>17</v>
      </c>
      <c r="X51" s="294">
        <v>31.986999999999998</v>
      </c>
      <c r="Y51" s="338">
        <f t="shared" si="0"/>
        <v>543.779</v>
      </c>
      <c r="Z51" s="18"/>
      <c r="AA51" s="346">
        <v>1</v>
      </c>
      <c r="AB51" s="347">
        <f t="shared" si="1"/>
        <v>543.779</v>
      </c>
      <c r="AC51" s="348">
        <v>0</v>
      </c>
      <c r="AD51" s="349">
        <f t="shared" si="3"/>
        <v>0</v>
      </c>
      <c r="AE51" s="350">
        <f t="shared" si="2"/>
        <v>543.779</v>
      </c>
      <c r="AF51" s="668"/>
      <c r="AG51" s="672">
        <v>543.78</v>
      </c>
    </row>
    <row r="52" spans="1:33" ht="15.75" x14ac:dyDescent="0.25">
      <c r="A52" s="21"/>
      <c r="B52" s="330" t="s">
        <v>132</v>
      </c>
      <c r="C52" s="331" t="s">
        <v>312</v>
      </c>
      <c r="D52" s="332" t="s">
        <v>25</v>
      </c>
      <c r="E52" s="333" t="s">
        <v>463</v>
      </c>
      <c r="F52" s="334"/>
      <c r="G52" s="334"/>
      <c r="H52" s="335">
        <v>7.3159999999999998</v>
      </c>
      <c r="I52" s="334"/>
      <c r="J52" s="336" t="s">
        <v>379</v>
      </c>
      <c r="K52" s="334" t="s">
        <v>380</v>
      </c>
      <c r="L52" s="295">
        <v>1</v>
      </c>
      <c r="M52" s="295">
        <v>200</v>
      </c>
      <c r="N52" s="125">
        <v>200</v>
      </c>
      <c r="O52" s="337"/>
      <c r="P52" s="338" t="e">
        <v>#VALUE!</v>
      </c>
      <c r="Q52" s="339">
        <f>IF(J52="PROV SUM",N52,L52*P52)</f>
        <v>200</v>
      </c>
      <c r="R52" s="294" t="s">
        <v>381</v>
      </c>
      <c r="S52" s="294" t="s">
        <v>381</v>
      </c>
      <c r="T52" s="339">
        <f>IF(J52="SC024",N52,IF(ISERROR(S52),"",IF(J52="PROV SUM",N52,L52*S52)))</f>
        <v>200</v>
      </c>
      <c r="U52" s="112"/>
      <c r="V52" s="334" t="s">
        <v>380</v>
      </c>
      <c r="W52" s="295">
        <v>1</v>
      </c>
      <c r="X52" s="294" t="s">
        <v>381</v>
      </c>
      <c r="Y52" s="338">
        <v>200</v>
      </c>
      <c r="Z52" s="18"/>
      <c r="AA52" s="346">
        <v>0</v>
      </c>
      <c r="AB52" s="347">
        <f t="shared" si="1"/>
        <v>0</v>
      </c>
      <c r="AC52" s="348">
        <v>0</v>
      </c>
      <c r="AD52" s="349">
        <f t="shared" si="3"/>
        <v>0</v>
      </c>
      <c r="AE52" s="350">
        <f t="shared" si="2"/>
        <v>0</v>
      </c>
    </row>
    <row r="53" spans="1:33" ht="30.75" x14ac:dyDescent="0.25">
      <c r="A53" s="21"/>
      <c r="B53" s="330" t="s">
        <v>132</v>
      </c>
      <c r="C53" s="331" t="s">
        <v>312</v>
      </c>
      <c r="D53" s="332" t="s">
        <v>25</v>
      </c>
      <c r="E53" s="333" t="s">
        <v>464</v>
      </c>
      <c r="F53" s="334"/>
      <c r="G53" s="334"/>
      <c r="H53" s="335">
        <v>7.3170000000000002</v>
      </c>
      <c r="I53" s="334"/>
      <c r="J53" s="336" t="s">
        <v>379</v>
      </c>
      <c r="K53" s="334" t="s">
        <v>380</v>
      </c>
      <c r="L53" s="295">
        <v>1</v>
      </c>
      <c r="M53" s="295">
        <v>800</v>
      </c>
      <c r="N53" s="125">
        <v>800</v>
      </c>
      <c r="O53" s="337"/>
      <c r="P53" s="338" t="e">
        <v>#VALUE!</v>
      </c>
      <c r="Q53" s="339">
        <f>IF(J53="PROV SUM",N53,L53*P53)</f>
        <v>800</v>
      </c>
      <c r="R53" s="294" t="s">
        <v>381</v>
      </c>
      <c r="S53" s="294" t="s">
        <v>381</v>
      </c>
      <c r="T53" s="339">
        <f>IF(J53="SC024",N53,IF(ISERROR(S53),"",IF(J53="PROV SUM",N53,L53*S53)))</f>
        <v>800</v>
      </c>
      <c r="U53" s="112"/>
      <c r="V53" s="334" t="s">
        <v>380</v>
      </c>
      <c r="W53" s="295">
        <v>1</v>
      </c>
      <c r="X53" s="294" t="s">
        <v>381</v>
      </c>
      <c r="Y53" s="338">
        <v>800</v>
      </c>
      <c r="Z53" s="18"/>
      <c r="AA53" s="346">
        <v>0</v>
      </c>
      <c r="AB53" s="347">
        <f t="shared" ref="AB53:AB67" si="8">Y53*AA53</f>
        <v>0</v>
      </c>
      <c r="AC53" s="348">
        <v>0</v>
      </c>
      <c r="AD53" s="349">
        <f t="shared" ref="AD53:AD67" si="9">Y53*AC53</f>
        <v>0</v>
      </c>
      <c r="AE53" s="350">
        <f t="shared" si="2"/>
        <v>0</v>
      </c>
    </row>
    <row r="54" spans="1:33" ht="15.75" x14ac:dyDescent="0.25">
      <c r="A54" s="21"/>
      <c r="B54" s="330" t="s">
        <v>132</v>
      </c>
      <c r="C54" s="331" t="s">
        <v>312</v>
      </c>
      <c r="D54" s="332" t="s">
        <v>25</v>
      </c>
      <c r="E54" s="333" t="s">
        <v>465</v>
      </c>
      <c r="F54" s="334"/>
      <c r="G54" s="334"/>
      <c r="H54" s="335">
        <v>7.3179999999999996</v>
      </c>
      <c r="I54" s="334"/>
      <c r="J54" s="336" t="s">
        <v>379</v>
      </c>
      <c r="K54" s="334" t="s">
        <v>380</v>
      </c>
      <c r="L54" s="295">
        <v>1</v>
      </c>
      <c r="M54" s="295">
        <v>800</v>
      </c>
      <c r="N54" s="125">
        <v>800</v>
      </c>
      <c r="O54" s="337"/>
      <c r="P54" s="338" t="e">
        <v>#VALUE!</v>
      </c>
      <c r="Q54" s="339">
        <f>IF(J54="PROV SUM",N54,L54*P54)</f>
        <v>800</v>
      </c>
      <c r="R54" s="294" t="s">
        <v>381</v>
      </c>
      <c r="S54" s="294" t="s">
        <v>381</v>
      </c>
      <c r="T54" s="339">
        <f>IF(J54="SC024",N54,IF(ISERROR(S54),"",IF(J54="PROV SUM",N54,L54*S54)))</f>
        <v>800</v>
      </c>
      <c r="U54" s="112"/>
      <c r="V54" s="334" t="s">
        <v>380</v>
      </c>
      <c r="W54" s="295">
        <v>1</v>
      </c>
      <c r="X54" s="294" t="s">
        <v>381</v>
      </c>
      <c r="Y54" s="338">
        <v>800</v>
      </c>
      <c r="Z54" s="18"/>
      <c r="AA54" s="346">
        <v>0</v>
      </c>
      <c r="AB54" s="347">
        <f t="shared" si="8"/>
        <v>0</v>
      </c>
      <c r="AC54" s="348">
        <v>0</v>
      </c>
      <c r="AD54" s="349">
        <f t="shared" si="9"/>
        <v>0</v>
      </c>
      <c r="AE54" s="350">
        <f t="shared" si="2"/>
        <v>0</v>
      </c>
    </row>
    <row r="55" spans="1:33" ht="15.75" x14ac:dyDescent="0.25">
      <c r="A55" s="15"/>
      <c r="B55" s="86" t="s">
        <v>132</v>
      </c>
      <c r="C55" s="89" t="s">
        <v>341</v>
      </c>
      <c r="D55" s="88" t="s">
        <v>378</v>
      </c>
      <c r="E55" s="89"/>
      <c r="F55" s="360"/>
      <c r="G55" s="360"/>
      <c r="H55" s="90"/>
      <c r="I55" s="360"/>
      <c r="J55" s="89"/>
      <c r="K55" s="91"/>
      <c r="L55" s="295"/>
      <c r="M55" s="92"/>
      <c r="N55" s="125"/>
      <c r="O55" s="337"/>
      <c r="P55" s="357"/>
      <c r="Q55" s="358"/>
      <c r="R55" s="358"/>
      <c r="S55" s="358"/>
      <c r="T55" s="358"/>
      <c r="U55" s="112"/>
      <c r="V55" s="91"/>
      <c r="W55" s="295"/>
      <c r="X55" s="92"/>
      <c r="Y55" s="338">
        <f t="shared" si="0"/>
        <v>0</v>
      </c>
      <c r="Z55" s="18"/>
      <c r="AA55" s="346">
        <v>0</v>
      </c>
      <c r="AB55" s="347">
        <f t="shared" si="8"/>
        <v>0</v>
      </c>
      <c r="AC55" s="348">
        <v>0</v>
      </c>
      <c r="AD55" s="349">
        <f t="shared" si="9"/>
        <v>0</v>
      </c>
      <c r="AE55" s="350">
        <f t="shared" si="2"/>
        <v>0</v>
      </c>
    </row>
    <row r="56" spans="1:33" ht="105" x14ac:dyDescent="0.25">
      <c r="A56" s="15"/>
      <c r="B56" s="86" t="s">
        <v>132</v>
      </c>
      <c r="C56" s="89" t="s">
        <v>341</v>
      </c>
      <c r="D56" s="88" t="s">
        <v>25</v>
      </c>
      <c r="E56" s="89" t="s">
        <v>350</v>
      </c>
      <c r="F56" s="334"/>
      <c r="G56" s="334"/>
      <c r="H56" s="90">
        <v>13</v>
      </c>
      <c r="I56" s="334"/>
      <c r="J56" s="89" t="s">
        <v>351</v>
      </c>
      <c r="K56" s="334" t="s">
        <v>311</v>
      </c>
      <c r="L56" s="93">
        <v>2</v>
      </c>
      <c r="M56" s="92">
        <v>222.2</v>
      </c>
      <c r="N56" s="94">
        <v>444.4</v>
      </c>
      <c r="O56" s="337"/>
      <c r="P56" s="338" t="e">
        <v>#VALUE!</v>
      </c>
      <c r="Q56" s="339" t="e">
        <f t="shared" ref="Q56:Q67" si="10">IF(J56="PROV SUM",N56,L56*P56)</f>
        <v>#VALUE!</v>
      </c>
      <c r="R56" s="294">
        <v>0</v>
      </c>
      <c r="S56" s="294">
        <v>196.98029999999997</v>
      </c>
      <c r="T56" s="339">
        <f t="shared" ref="T56:T67" si="11">IF(J56="SC024",N56,IF(ISERROR(S56),"",IF(J56="PROV SUM",N56,L56*S56)))</f>
        <v>393.96059999999994</v>
      </c>
      <c r="U56" s="112"/>
      <c r="V56" s="334" t="s">
        <v>311</v>
      </c>
      <c r="W56" s="93">
        <v>2</v>
      </c>
      <c r="X56" s="510">
        <v>196.98029999999997</v>
      </c>
      <c r="Y56" s="338">
        <f t="shared" si="0"/>
        <v>393.96059999999994</v>
      </c>
      <c r="Z56" s="18"/>
      <c r="AA56" s="346">
        <v>0</v>
      </c>
      <c r="AB56" s="347">
        <f t="shared" si="8"/>
        <v>0</v>
      </c>
      <c r="AC56" s="348">
        <v>0</v>
      </c>
      <c r="AD56" s="349">
        <f t="shared" si="9"/>
        <v>0</v>
      </c>
      <c r="AE56" s="350">
        <f t="shared" si="2"/>
        <v>0</v>
      </c>
    </row>
    <row r="57" spans="1:33" ht="105" x14ac:dyDescent="0.25">
      <c r="A57" s="15"/>
      <c r="B57" s="86" t="s">
        <v>132</v>
      </c>
      <c r="C57" s="89" t="s">
        <v>341</v>
      </c>
      <c r="D57" s="88" t="s">
        <v>25</v>
      </c>
      <c r="E57" s="89" t="s">
        <v>356</v>
      </c>
      <c r="F57" s="360"/>
      <c r="G57" s="360"/>
      <c r="H57" s="90">
        <v>27</v>
      </c>
      <c r="I57" s="360"/>
      <c r="J57" s="89" t="s">
        <v>357</v>
      </c>
      <c r="K57" s="91" t="s">
        <v>311</v>
      </c>
      <c r="L57" s="93">
        <v>1</v>
      </c>
      <c r="M57" s="92">
        <v>22.53</v>
      </c>
      <c r="N57" s="94">
        <v>22.53</v>
      </c>
      <c r="O57" s="337"/>
      <c r="P57" s="338" t="e">
        <v>#VALUE!</v>
      </c>
      <c r="Q57" s="339" t="e">
        <f t="shared" si="10"/>
        <v>#VALUE!</v>
      </c>
      <c r="R57" s="294">
        <v>0</v>
      </c>
      <c r="S57" s="294">
        <v>19.150500000000001</v>
      </c>
      <c r="T57" s="339">
        <f t="shared" si="11"/>
        <v>19.150500000000001</v>
      </c>
      <c r="U57" s="112"/>
      <c r="V57" s="91" t="s">
        <v>311</v>
      </c>
      <c r="W57" s="93">
        <v>1</v>
      </c>
      <c r="X57" s="92">
        <v>19.150500000000001</v>
      </c>
      <c r="Y57" s="338">
        <f t="shared" si="0"/>
        <v>19.150500000000001</v>
      </c>
      <c r="Z57" s="18"/>
      <c r="AA57" s="346">
        <v>0</v>
      </c>
      <c r="AB57" s="347">
        <f t="shared" si="8"/>
        <v>0</v>
      </c>
      <c r="AC57" s="348">
        <v>0</v>
      </c>
      <c r="AD57" s="349">
        <f t="shared" si="9"/>
        <v>0</v>
      </c>
      <c r="AE57" s="350">
        <f t="shared" si="2"/>
        <v>0</v>
      </c>
    </row>
    <row r="58" spans="1:33" ht="120" x14ac:dyDescent="0.25">
      <c r="A58" s="15"/>
      <c r="B58" s="86" t="s">
        <v>132</v>
      </c>
      <c r="C58" s="89" t="s">
        <v>341</v>
      </c>
      <c r="D58" s="88" t="s">
        <v>25</v>
      </c>
      <c r="E58" s="89" t="s">
        <v>358</v>
      </c>
      <c r="F58" s="360"/>
      <c r="G58" s="360"/>
      <c r="H58" s="90">
        <v>41</v>
      </c>
      <c r="I58" s="360"/>
      <c r="J58" s="89" t="s">
        <v>359</v>
      </c>
      <c r="K58" s="91" t="s">
        <v>311</v>
      </c>
      <c r="L58" s="93">
        <v>1</v>
      </c>
      <c r="M58" s="92">
        <v>29.34</v>
      </c>
      <c r="N58" s="94">
        <v>29.34</v>
      </c>
      <c r="O58" s="337"/>
      <c r="P58" s="338" t="e">
        <v>#VALUE!</v>
      </c>
      <c r="Q58" s="339" t="e">
        <f t="shared" si="10"/>
        <v>#VALUE!</v>
      </c>
      <c r="R58" s="294">
        <v>0</v>
      </c>
      <c r="S58" s="294">
        <v>24.939</v>
      </c>
      <c r="T58" s="339">
        <f t="shared" si="11"/>
        <v>24.939</v>
      </c>
      <c r="U58" s="112"/>
      <c r="V58" s="91" t="s">
        <v>311</v>
      </c>
      <c r="W58" s="93">
        <v>1</v>
      </c>
      <c r="X58" s="92">
        <v>24.939</v>
      </c>
      <c r="Y58" s="338">
        <f t="shared" si="0"/>
        <v>24.939</v>
      </c>
      <c r="Z58" s="18"/>
      <c r="AA58" s="346">
        <v>0</v>
      </c>
      <c r="AB58" s="347">
        <f t="shared" si="8"/>
        <v>0</v>
      </c>
      <c r="AC58" s="348">
        <v>0</v>
      </c>
      <c r="AD58" s="349">
        <f t="shared" si="9"/>
        <v>0</v>
      </c>
      <c r="AE58" s="350">
        <f t="shared" si="2"/>
        <v>0</v>
      </c>
    </row>
    <row r="59" spans="1:33" ht="15.75" x14ac:dyDescent="0.25">
      <c r="A59" s="15"/>
      <c r="B59" s="86" t="s">
        <v>132</v>
      </c>
      <c r="C59" s="89" t="s">
        <v>341</v>
      </c>
      <c r="D59" s="88" t="s">
        <v>25</v>
      </c>
      <c r="E59" s="89"/>
      <c r="F59" s="360"/>
      <c r="G59" s="360"/>
      <c r="H59" s="90">
        <v>104</v>
      </c>
      <c r="I59" s="360"/>
      <c r="J59" s="89" t="s">
        <v>353</v>
      </c>
      <c r="K59" s="91" t="s">
        <v>311</v>
      </c>
      <c r="L59" s="93">
        <v>2</v>
      </c>
      <c r="M59" s="92">
        <v>3.44</v>
      </c>
      <c r="N59" s="94">
        <v>6.88</v>
      </c>
      <c r="O59" s="337"/>
      <c r="P59" s="338" t="e">
        <v>#VALUE!</v>
      </c>
      <c r="Q59" s="339" t="e">
        <f t="shared" si="10"/>
        <v>#VALUE!</v>
      </c>
      <c r="R59" s="294">
        <v>0</v>
      </c>
      <c r="S59" s="294">
        <v>3.0495599999999996</v>
      </c>
      <c r="T59" s="339">
        <f t="shared" si="11"/>
        <v>6.0991199999999992</v>
      </c>
      <c r="U59" s="112"/>
      <c r="V59" s="91" t="s">
        <v>311</v>
      </c>
      <c r="W59" s="93">
        <v>2</v>
      </c>
      <c r="X59" s="92">
        <v>3.0495599999999996</v>
      </c>
      <c r="Y59" s="338">
        <f t="shared" si="0"/>
        <v>6.0991199999999992</v>
      </c>
      <c r="Z59" s="18"/>
      <c r="AA59" s="346">
        <v>0</v>
      </c>
      <c r="AB59" s="347">
        <f t="shared" si="8"/>
        <v>0</v>
      </c>
      <c r="AC59" s="348">
        <v>0</v>
      </c>
      <c r="AD59" s="349">
        <f t="shared" si="9"/>
        <v>0</v>
      </c>
      <c r="AE59" s="350">
        <f t="shared" si="2"/>
        <v>0</v>
      </c>
    </row>
    <row r="60" spans="1:33" ht="90" x14ac:dyDescent="0.25">
      <c r="A60" s="15"/>
      <c r="B60" s="86" t="s">
        <v>132</v>
      </c>
      <c r="C60" s="89" t="s">
        <v>341</v>
      </c>
      <c r="D60" s="88" t="s">
        <v>25</v>
      </c>
      <c r="E60" s="89" t="s">
        <v>366</v>
      </c>
      <c r="F60" s="360"/>
      <c r="G60" s="360"/>
      <c r="H60" s="90">
        <v>115</v>
      </c>
      <c r="I60" s="360"/>
      <c r="J60" s="89" t="s">
        <v>367</v>
      </c>
      <c r="K60" s="91" t="s">
        <v>311</v>
      </c>
      <c r="L60" s="93">
        <v>2</v>
      </c>
      <c r="M60" s="92">
        <v>70.11</v>
      </c>
      <c r="N60" s="94">
        <v>140.22</v>
      </c>
      <c r="O60" s="337"/>
      <c r="P60" s="338" t="e">
        <v>#VALUE!</v>
      </c>
      <c r="Q60" s="339" t="e">
        <f t="shared" si="10"/>
        <v>#VALUE!</v>
      </c>
      <c r="R60" s="294">
        <v>0</v>
      </c>
      <c r="S60" s="294">
        <v>56.088000000000001</v>
      </c>
      <c r="T60" s="339">
        <f t="shared" si="11"/>
        <v>112.176</v>
      </c>
      <c r="U60" s="112"/>
      <c r="V60" s="91" t="s">
        <v>311</v>
      </c>
      <c r="W60" s="93">
        <v>2</v>
      </c>
      <c r="X60" s="92">
        <v>56.088000000000001</v>
      </c>
      <c r="Y60" s="338">
        <f t="shared" si="0"/>
        <v>112.176</v>
      </c>
      <c r="Z60" s="18"/>
      <c r="AA60" s="346">
        <v>0</v>
      </c>
      <c r="AB60" s="347">
        <f t="shared" si="8"/>
        <v>0</v>
      </c>
      <c r="AC60" s="348">
        <v>0</v>
      </c>
      <c r="AD60" s="349">
        <f t="shared" si="9"/>
        <v>0</v>
      </c>
      <c r="AE60" s="350">
        <f t="shared" si="2"/>
        <v>0</v>
      </c>
    </row>
    <row r="61" spans="1:33" ht="75.75" x14ac:dyDescent="0.25">
      <c r="A61" s="15"/>
      <c r="B61" s="86" t="s">
        <v>132</v>
      </c>
      <c r="C61" s="89" t="s">
        <v>341</v>
      </c>
      <c r="D61" s="88" t="s">
        <v>25</v>
      </c>
      <c r="E61" s="95" t="s">
        <v>342</v>
      </c>
      <c r="F61" s="360"/>
      <c r="G61" s="360"/>
      <c r="H61" s="90">
        <v>180</v>
      </c>
      <c r="I61" s="360"/>
      <c r="J61" s="96" t="s">
        <v>343</v>
      </c>
      <c r="K61" s="91" t="s">
        <v>311</v>
      </c>
      <c r="L61" s="93">
        <v>1</v>
      </c>
      <c r="M61" s="92">
        <v>62.11</v>
      </c>
      <c r="N61" s="94">
        <v>62.11</v>
      </c>
      <c r="O61" s="337"/>
      <c r="P61" s="338" t="e">
        <v>#VALUE!</v>
      </c>
      <c r="Q61" s="339" t="e">
        <f t="shared" si="10"/>
        <v>#VALUE!</v>
      </c>
      <c r="R61" s="294">
        <v>0</v>
      </c>
      <c r="S61" s="294">
        <v>55.060514999999995</v>
      </c>
      <c r="T61" s="339">
        <f t="shared" si="11"/>
        <v>55.060514999999995</v>
      </c>
      <c r="U61" s="112"/>
      <c r="V61" s="91" t="s">
        <v>311</v>
      </c>
      <c r="W61" s="93">
        <v>1</v>
      </c>
      <c r="X61" s="92">
        <v>55.060514999999995</v>
      </c>
      <c r="Y61" s="338">
        <f t="shared" si="0"/>
        <v>55.060514999999995</v>
      </c>
      <c r="Z61" s="18"/>
      <c r="AA61" s="346">
        <v>0</v>
      </c>
      <c r="AB61" s="347">
        <f t="shared" si="8"/>
        <v>0</v>
      </c>
      <c r="AC61" s="348">
        <v>0</v>
      </c>
      <c r="AD61" s="349">
        <f t="shared" si="9"/>
        <v>0</v>
      </c>
      <c r="AE61" s="350">
        <f t="shared" si="2"/>
        <v>0</v>
      </c>
    </row>
    <row r="62" spans="1:33" ht="90.75" x14ac:dyDescent="0.25">
      <c r="A62" s="15"/>
      <c r="B62" s="86" t="s">
        <v>132</v>
      </c>
      <c r="C62" s="89" t="s">
        <v>341</v>
      </c>
      <c r="D62" s="88" t="s">
        <v>25</v>
      </c>
      <c r="E62" s="95" t="s">
        <v>370</v>
      </c>
      <c r="F62" s="360"/>
      <c r="G62" s="360"/>
      <c r="H62" s="90">
        <v>186</v>
      </c>
      <c r="I62" s="360"/>
      <c r="J62" s="97" t="s">
        <v>371</v>
      </c>
      <c r="K62" s="91" t="s">
        <v>311</v>
      </c>
      <c r="L62" s="93">
        <v>1</v>
      </c>
      <c r="M62" s="92">
        <v>86.88</v>
      </c>
      <c r="N62" s="94">
        <v>86.88</v>
      </c>
      <c r="O62" s="337"/>
      <c r="P62" s="338" t="e">
        <v>#VALUE!</v>
      </c>
      <c r="Q62" s="339" t="e">
        <f t="shared" si="10"/>
        <v>#VALUE!</v>
      </c>
      <c r="R62" s="294">
        <v>0</v>
      </c>
      <c r="S62" s="294">
        <v>69.504000000000005</v>
      </c>
      <c r="T62" s="339">
        <f t="shared" si="11"/>
        <v>69.504000000000005</v>
      </c>
      <c r="U62" s="112"/>
      <c r="V62" s="91" t="s">
        <v>311</v>
      </c>
      <c r="W62" s="93">
        <v>1</v>
      </c>
      <c r="X62" s="92">
        <v>69.504000000000005</v>
      </c>
      <c r="Y62" s="338">
        <f t="shared" si="0"/>
        <v>69.504000000000005</v>
      </c>
      <c r="Z62" s="18"/>
      <c r="AA62" s="346">
        <v>0</v>
      </c>
      <c r="AB62" s="347">
        <f t="shared" si="8"/>
        <v>0</v>
      </c>
      <c r="AC62" s="348">
        <v>0</v>
      </c>
      <c r="AD62" s="349">
        <f t="shared" si="9"/>
        <v>0</v>
      </c>
      <c r="AE62" s="350">
        <f t="shared" si="2"/>
        <v>0</v>
      </c>
    </row>
    <row r="63" spans="1:33" ht="15.75" x14ac:dyDescent="0.25">
      <c r="A63" s="15"/>
      <c r="B63" s="86" t="s">
        <v>132</v>
      </c>
      <c r="C63" s="89" t="s">
        <v>341</v>
      </c>
      <c r="D63" s="88" t="s">
        <v>25</v>
      </c>
      <c r="E63" s="98" t="s">
        <v>424</v>
      </c>
      <c r="F63" s="360"/>
      <c r="G63" s="360"/>
      <c r="H63" s="90">
        <v>190</v>
      </c>
      <c r="I63" s="360"/>
      <c r="J63" s="99" t="s">
        <v>379</v>
      </c>
      <c r="K63" s="91" t="s">
        <v>311</v>
      </c>
      <c r="L63" s="93">
        <v>1</v>
      </c>
      <c r="M63" s="100">
        <v>1500</v>
      </c>
      <c r="N63" s="94">
        <v>1500</v>
      </c>
      <c r="O63" s="337"/>
      <c r="P63" s="338" t="e">
        <v>#VALUE!</v>
      </c>
      <c r="Q63" s="339">
        <f t="shared" si="10"/>
        <v>1500</v>
      </c>
      <c r="R63" s="294" t="s">
        <v>381</v>
      </c>
      <c r="S63" s="294" t="s">
        <v>381</v>
      </c>
      <c r="T63" s="339">
        <f t="shared" si="11"/>
        <v>1500</v>
      </c>
      <c r="U63" s="112"/>
      <c r="V63" s="91" t="s">
        <v>311</v>
      </c>
      <c r="W63" s="93">
        <v>1</v>
      </c>
      <c r="X63" s="100" t="s">
        <v>381</v>
      </c>
      <c r="Y63" s="338">
        <v>1500</v>
      </c>
      <c r="Z63" s="18"/>
      <c r="AA63" s="346">
        <v>0</v>
      </c>
      <c r="AB63" s="347">
        <f t="shared" si="8"/>
        <v>0</v>
      </c>
      <c r="AC63" s="348">
        <v>0</v>
      </c>
      <c r="AD63" s="349">
        <f t="shared" si="9"/>
        <v>0</v>
      </c>
      <c r="AE63" s="350">
        <f t="shared" si="2"/>
        <v>0</v>
      </c>
    </row>
    <row r="64" spans="1:33" ht="26.25" x14ac:dyDescent="0.25">
      <c r="A64" s="21"/>
      <c r="B64" s="86" t="s">
        <v>132</v>
      </c>
      <c r="C64" s="89" t="s">
        <v>341</v>
      </c>
      <c r="D64" s="88" t="s">
        <v>25</v>
      </c>
      <c r="E64" s="101" t="s">
        <v>425</v>
      </c>
      <c r="F64" s="334"/>
      <c r="G64" s="334"/>
      <c r="H64" s="90">
        <v>191</v>
      </c>
      <c r="I64" s="334"/>
      <c r="J64" s="99" t="s">
        <v>379</v>
      </c>
      <c r="K64" s="91" t="s">
        <v>311</v>
      </c>
      <c r="L64" s="93">
        <v>1</v>
      </c>
      <c r="M64" s="100">
        <v>100</v>
      </c>
      <c r="N64" s="94">
        <v>100</v>
      </c>
      <c r="O64" s="337"/>
      <c r="P64" s="338" t="e">
        <v>#VALUE!</v>
      </c>
      <c r="Q64" s="339">
        <f t="shared" si="10"/>
        <v>100</v>
      </c>
      <c r="R64" s="294" t="s">
        <v>381</v>
      </c>
      <c r="S64" s="294" t="s">
        <v>381</v>
      </c>
      <c r="T64" s="339">
        <f t="shared" si="11"/>
        <v>100</v>
      </c>
      <c r="U64" s="112"/>
      <c r="V64" s="91" t="s">
        <v>311</v>
      </c>
      <c r="W64" s="93">
        <v>1</v>
      </c>
      <c r="X64" s="100" t="s">
        <v>381</v>
      </c>
      <c r="Y64" s="338">
        <v>100</v>
      </c>
      <c r="Z64" s="18"/>
      <c r="AA64" s="346">
        <v>0</v>
      </c>
      <c r="AB64" s="347">
        <f t="shared" si="8"/>
        <v>0</v>
      </c>
      <c r="AC64" s="348">
        <v>0</v>
      </c>
      <c r="AD64" s="349">
        <f t="shared" si="9"/>
        <v>0</v>
      </c>
      <c r="AE64" s="350">
        <f t="shared" si="2"/>
        <v>0</v>
      </c>
    </row>
    <row r="65" spans="1:33" ht="15.75" x14ac:dyDescent="0.25">
      <c r="A65" s="21"/>
      <c r="B65" s="86" t="s">
        <v>132</v>
      </c>
      <c r="C65" s="89" t="s">
        <v>341</v>
      </c>
      <c r="D65" s="88" t="s">
        <v>25</v>
      </c>
      <c r="E65" s="101" t="s">
        <v>426</v>
      </c>
      <c r="F65" s="334"/>
      <c r="G65" s="334"/>
      <c r="H65" s="90">
        <v>192</v>
      </c>
      <c r="I65" s="334"/>
      <c r="J65" s="99" t="s">
        <v>379</v>
      </c>
      <c r="K65" s="91" t="s">
        <v>311</v>
      </c>
      <c r="L65" s="93">
        <v>1</v>
      </c>
      <c r="M65" s="100">
        <v>100</v>
      </c>
      <c r="N65" s="94">
        <v>100</v>
      </c>
      <c r="O65" s="337"/>
      <c r="P65" s="338" t="e">
        <v>#VALUE!</v>
      </c>
      <c r="Q65" s="339">
        <f t="shared" si="10"/>
        <v>100</v>
      </c>
      <c r="R65" s="294" t="s">
        <v>381</v>
      </c>
      <c r="S65" s="294" t="s">
        <v>381</v>
      </c>
      <c r="T65" s="339">
        <f t="shared" si="11"/>
        <v>100</v>
      </c>
      <c r="U65" s="112"/>
      <c r="V65" s="91" t="s">
        <v>311</v>
      </c>
      <c r="W65" s="93">
        <v>1</v>
      </c>
      <c r="X65" s="100" t="s">
        <v>381</v>
      </c>
      <c r="Y65" s="338">
        <v>100</v>
      </c>
      <c r="Z65" s="18"/>
      <c r="AA65" s="346">
        <v>0</v>
      </c>
      <c r="AB65" s="347">
        <f t="shared" si="8"/>
        <v>0</v>
      </c>
      <c r="AC65" s="348">
        <v>0</v>
      </c>
      <c r="AD65" s="349">
        <f t="shared" si="9"/>
        <v>0</v>
      </c>
      <c r="AE65" s="350">
        <f t="shared" si="2"/>
        <v>0</v>
      </c>
    </row>
    <row r="66" spans="1:33" ht="15.75" x14ac:dyDescent="0.25">
      <c r="A66" s="21"/>
      <c r="B66" s="86" t="s">
        <v>132</v>
      </c>
      <c r="C66" s="89" t="s">
        <v>341</v>
      </c>
      <c r="D66" s="88" t="s">
        <v>25</v>
      </c>
      <c r="E66" s="101" t="s">
        <v>427</v>
      </c>
      <c r="F66" s="334"/>
      <c r="G66" s="334"/>
      <c r="H66" s="90">
        <v>193</v>
      </c>
      <c r="I66" s="334"/>
      <c r="J66" s="99" t="s">
        <v>379</v>
      </c>
      <c r="K66" s="91" t="s">
        <v>311</v>
      </c>
      <c r="L66" s="93">
        <v>1</v>
      </c>
      <c r="M66" s="100">
        <v>100</v>
      </c>
      <c r="N66" s="94">
        <v>100</v>
      </c>
      <c r="O66" s="337"/>
      <c r="P66" s="338" t="e">
        <v>#VALUE!</v>
      </c>
      <c r="Q66" s="339">
        <f t="shared" si="10"/>
        <v>100</v>
      </c>
      <c r="R66" s="294" t="s">
        <v>381</v>
      </c>
      <c r="S66" s="294" t="s">
        <v>381</v>
      </c>
      <c r="T66" s="339">
        <f t="shared" si="11"/>
        <v>100</v>
      </c>
      <c r="U66" s="112"/>
      <c r="V66" s="91" t="s">
        <v>311</v>
      </c>
      <c r="W66" s="93">
        <v>1</v>
      </c>
      <c r="X66" s="100" t="s">
        <v>381</v>
      </c>
      <c r="Y66" s="338">
        <v>100</v>
      </c>
      <c r="Z66" s="18"/>
      <c r="AA66" s="346">
        <v>0</v>
      </c>
      <c r="AB66" s="347">
        <f t="shared" si="8"/>
        <v>0</v>
      </c>
      <c r="AC66" s="348">
        <v>0</v>
      </c>
      <c r="AD66" s="349">
        <f t="shared" si="9"/>
        <v>0</v>
      </c>
      <c r="AE66" s="350">
        <f t="shared" si="2"/>
        <v>0</v>
      </c>
    </row>
    <row r="67" spans="1:33" ht="15.75" x14ac:dyDescent="0.25">
      <c r="A67" s="21"/>
      <c r="B67" s="86" t="s">
        <v>132</v>
      </c>
      <c r="C67" s="89" t="s">
        <v>341</v>
      </c>
      <c r="D67" s="88" t="s">
        <v>25</v>
      </c>
      <c r="E67" s="101" t="s">
        <v>428</v>
      </c>
      <c r="F67" s="334"/>
      <c r="G67" s="334"/>
      <c r="H67" s="90">
        <v>194</v>
      </c>
      <c r="I67" s="334"/>
      <c r="J67" s="99" t="s">
        <v>379</v>
      </c>
      <c r="K67" s="91" t="s">
        <v>311</v>
      </c>
      <c r="L67" s="93">
        <v>1</v>
      </c>
      <c r="M67" s="100">
        <v>350</v>
      </c>
      <c r="N67" s="94">
        <v>350</v>
      </c>
      <c r="O67" s="337"/>
      <c r="P67" s="338" t="e">
        <v>#VALUE!</v>
      </c>
      <c r="Q67" s="339">
        <f t="shared" si="10"/>
        <v>350</v>
      </c>
      <c r="R67" s="294" t="s">
        <v>381</v>
      </c>
      <c r="S67" s="294" t="s">
        <v>381</v>
      </c>
      <c r="T67" s="339">
        <f t="shared" si="11"/>
        <v>350</v>
      </c>
      <c r="U67" s="112"/>
      <c r="V67" s="91" t="s">
        <v>311</v>
      </c>
      <c r="W67" s="93">
        <v>1</v>
      </c>
      <c r="X67" s="100" t="s">
        <v>381</v>
      </c>
      <c r="Y67" s="338">
        <v>350</v>
      </c>
      <c r="Z67" s="18"/>
      <c r="AA67" s="346">
        <v>0</v>
      </c>
      <c r="AB67" s="347">
        <f t="shared" si="8"/>
        <v>0</v>
      </c>
      <c r="AC67" s="348">
        <v>0</v>
      </c>
      <c r="AD67" s="349">
        <f t="shared" si="9"/>
        <v>0</v>
      </c>
      <c r="AE67" s="350">
        <f t="shared" si="2"/>
        <v>0</v>
      </c>
    </row>
    <row r="68" spans="1:33" ht="15.75" x14ac:dyDescent="0.25">
      <c r="A68" s="21"/>
      <c r="B68" s="86" t="s">
        <v>132</v>
      </c>
      <c r="C68" s="89" t="s">
        <v>341</v>
      </c>
      <c r="D68" s="88" t="s">
        <v>25</v>
      </c>
      <c r="E68" s="101" t="s">
        <v>705</v>
      </c>
      <c r="F68" s="334"/>
      <c r="G68" s="334"/>
      <c r="H68" s="90"/>
      <c r="I68" s="334"/>
      <c r="J68" s="99"/>
      <c r="K68" s="91"/>
      <c r="L68" s="93"/>
      <c r="M68" s="100"/>
      <c r="N68" s="94"/>
      <c r="O68" s="337"/>
      <c r="P68" s="338"/>
      <c r="Q68" s="339"/>
      <c r="R68" s="294"/>
      <c r="S68" s="294"/>
      <c r="T68" s="339"/>
      <c r="U68" s="112"/>
      <c r="V68" s="91" t="s">
        <v>311</v>
      </c>
      <c r="W68" s="93">
        <v>1</v>
      </c>
      <c r="X68" s="100">
        <v>1500</v>
      </c>
      <c r="Y68" s="338">
        <f t="shared" ref="Y68:Y88" si="12">W68*X68</f>
        <v>1500</v>
      </c>
      <c r="Z68" s="18"/>
      <c r="AA68" s="346">
        <v>0</v>
      </c>
      <c r="AB68" s="347">
        <f t="shared" ref="AB68:AB88" si="13">Y68*AA68</f>
        <v>0</v>
      </c>
      <c r="AC68" s="348">
        <v>0</v>
      </c>
      <c r="AD68" s="349">
        <f t="shared" ref="AD68:AD88" si="14">Y68*AC68</f>
        <v>0</v>
      </c>
      <c r="AE68" s="350">
        <f t="shared" ref="AE68:AE88" si="15">AB68-AD68</f>
        <v>0</v>
      </c>
    </row>
    <row r="69" spans="1:33" ht="15.75" x14ac:dyDescent="0.25">
      <c r="A69" s="21"/>
      <c r="B69" s="86" t="s">
        <v>132</v>
      </c>
      <c r="C69" s="89" t="s">
        <v>341</v>
      </c>
      <c r="D69" s="88" t="s">
        <v>25</v>
      </c>
      <c r="E69" s="101" t="s">
        <v>742</v>
      </c>
      <c r="F69" s="334"/>
      <c r="G69" s="334"/>
      <c r="H69" s="90"/>
      <c r="I69" s="334"/>
      <c r="J69" s="99"/>
      <c r="K69" s="91"/>
      <c r="L69" s="93"/>
      <c r="M69" s="100"/>
      <c r="N69" s="94"/>
      <c r="O69" s="337"/>
      <c r="P69" s="338"/>
      <c r="Q69" s="339"/>
      <c r="R69" s="294"/>
      <c r="S69" s="294"/>
      <c r="T69" s="339"/>
      <c r="U69" s="112"/>
      <c r="V69" s="91" t="s">
        <v>311</v>
      </c>
      <c r="W69" s="93">
        <v>1</v>
      </c>
      <c r="X69" s="100">
        <v>500</v>
      </c>
      <c r="Y69" s="338">
        <f t="shared" si="12"/>
        <v>500</v>
      </c>
      <c r="Z69" s="18"/>
      <c r="AA69" s="346">
        <v>0</v>
      </c>
      <c r="AB69" s="347">
        <f t="shared" si="13"/>
        <v>0</v>
      </c>
      <c r="AC69" s="348">
        <v>0</v>
      </c>
      <c r="AD69" s="349">
        <f t="shared" si="14"/>
        <v>0</v>
      </c>
      <c r="AE69" s="350">
        <f t="shared" si="15"/>
        <v>0</v>
      </c>
    </row>
    <row r="70" spans="1:33" ht="15.75" x14ac:dyDescent="0.25">
      <c r="A70" s="21"/>
      <c r="B70" s="86" t="s">
        <v>132</v>
      </c>
      <c r="C70" s="89" t="s">
        <v>341</v>
      </c>
      <c r="D70" s="88" t="s">
        <v>25</v>
      </c>
      <c r="E70" s="101" t="s">
        <v>707</v>
      </c>
      <c r="F70" s="334"/>
      <c r="G70" s="334"/>
      <c r="H70" s="90"/>
      <c r="I70" s="334"/>
      <c r="J70" s="99"/>
      <c r="K70" s="91"/>
      <c r="L70" s="93"/>
      <c r="M70" s="100"/>
      <c r="N70" s="94"/>
      <c r="O70" s="337"/>
      <c r="P70" s="338"/>
      <c r="Q70" s="339"/>
      <c r="R70" s="294"/>
      <c r="S70" s="294"/>
      <c r="T70" s="339"/>
      <c r="U70" s="112"/>
      <c r="V70" s="91" t="s">
        <v>57</v>
      </c>
      <c r="W70" s="93">
        <v>2</v>
      </c>
      <c r="X70" s="100">
        <v>1250</v>
      </c>
      <c r="Y70" s="338">
        <f t="shared" si="12"/>
        <v>2500</v>
      </c>
      <c r="Z70" s="18"/>
      <c r="AA70" s="346">
        <v>0</v>
      </c>
      <c r="AB70" s="347">
        <f t="shared" si="13"/>
        <v>0</v>
      </c>
      <c r="AC70" s="348">
        <v>0</v>
      </c>
      <c r="AD70" s="349">
        <f t="shared" si="14"/>
        <v>0</v>
      </c>
      <c r="AE70" s="350">
        <f t="shared" si="15"/>
        <v>0</v>
      </c>
    </row>
    <row r="71" spans="1:33" ht="26.25" x14ac:dyDescent="0.25">
      <c r="A71" s="21"/>
      <c r="B71" s="86" t="s">
        <v>132</v>
      </c>
      <c r="C71" s="89" t="s">
        <v>24</v>
      </c>
      <c r="D71" s="88" t="s">
        <v>25</v>
      </c>
      <c r="E71" s="101" t="s">
        <v>50</v>
      </c>
      <c r="F71" s="334"/>
      <c r="G71" s="334"/>
      <c r="H71" s="90"/>
      <c r="I71" s="334"/>
      <c r="J71" s="99"/>
      <c r="K71" s="91"/>
      <c r="L71" s="93"/>
      <c r="M71" s="100"/>
      <c r="N71" s="94"/>
      <c r="O71" s="337"/>
      <c r="P71" s="338"/>
      <c r="Q71" s="339"/>
      <c r="R71" s="294"/>
      <c r="S71" s="294"/>
      <c r="T71" s="339"/>
      <c r="U71" s="112"/>
      <c r="V71" s="91" t="s">
        <v>756</v>
      </c>
      <c r="W71" s="93">
        <v>51</v>
      </c>
      <c r="X71" s="100">
        <v>40.32</v>
      </c>
      <c r="Y71" s="338">
        <f t="shared" si="12"/>
        <v>2056.3200000000002</v>
      </c>
      <c r="Z71" s="18"/>
      <c r="AA71" s="346">
        <v>1</v>
      </c>
      <c r="AB71" s="347">
        <f t="shared" si="13"/>
        <v>2056.3200000000002</v>
      </c>
      <c r="AC71" s="348">
        <v>0</v>
      </c>
      <c r="AD71" s="349">
        <f t="shared" si="14"/>
        <v>0</v>
      </c>
      <c r="AE71" s="350">
        <f t="shared" si="15"/>
        <v>2056.3200000000002</v>
      </c>
      <c r="AF71" s="668" t="s">
        <v>838</v>
      </c>
      <c r="AG71" s="668"/>
    </row>
    <row r="72" spans="1:33" ht="15.75" x14ac:dyDescent="0.25">
      <c r="A72" s="21"/>
      <c r="B72" s="86" t="s">
        <v>132</v>
      </c>
      <c r="C72" s="89" t="s">
        <v>24</v>
      </c>
      <c r="D72" s="88" t="s">
        <v>25</v>
      </c>
      <c r="E72" s="101" t="s">
        <v>38</v>
      </c>
      <c r="F72" s="334"/>
      <c r="G72" s="334"/>
      <c r="H72" s="90"/>
      <c r="I72" s="334"/>
      <c r="J72" s="99"/>
      <c r="K72" s="91"/>
      <c r="L72" s="93"/>
      <c r="M72" s="100"/>
      <c r="N72" s="94"/>
      <c r="O72" s="337"/>
      <c r="P72" s="338"/>
      <c r="Q72" s="339"/>
      <c r="R72" s="294"/>
      <c r="S72" s="294"/>
      <c r="T72" s="339"/>
      <c r="U72" s="112"/>
      <c r="V72" s="91" t="s">
        <v>311</v>
      </c>
      <c r="W72" s="93">
        <v>1</v>
      </c>
      <c r="X72" s="100">
        <v>1663.7</v>
      </c>
      <c r="Y72" s="338">
        <f t="shared" si="12"/>
        <v>1663.7</v>
      </c>
      <c r="Z72" s="18"/>
      <c r="AA72" s="346">
        <v>1</v>
      </c>
      <c r="AB72" s="347">
        <f t="shared" si="13"/>
        <v>1663.7</v>
      </c>
      <c r="AC72" s="348">
        <v>0</v>
      </c>
      <c r="AD72" s="349">
        <f t="shared" si="14"/>
        <v>0</v>
      </c>
      <c r="AE72" s="350">
        <f t="shared" si="15"/>
        <v>1663.7</v>
      </c>
      <c r="AF72" s="668" t="s">
        <v>838</v>
      </c>
      <c r="AG72" s="668"/>
    </row>
    <row r="73" spans="1:33" ht="15.75" x14ac:dyDescent="0.25">
      <c r="A73" s="21"/>
      <c r="B73" s="86" t="s">
        <v>132</v>
      </c>
      <c r="C73" s="89" t="s">
        <v>704</v>
      </c>
      <c r="D73" s="88" t="s">
        <v>25</v>
      </c>
      <c r="E73" s="101" t="s">
        <v>727</v>
      </c>
      <c r="F73" s="334"/>
      <c r="G73" s="334"/>
      <c r="H73" s="90"/>
      <c r="I73" s="334"/>
      <c r="J73" s="99"/>
      <c r="K73" s="91"/>
      <c r="L73" s="93"/>
      <c r="M73" s="100"/>
      <c r="N73" s="94"/>
      <c r="O73" s="337"/>
      <c r="P73" s="338"/>
      <c r="Q73" s="339"/>
      <c r="R73" s="294"/>
      <c r="S73" s="294"/>
      <c r="T73" s="339"/>
      <c r="U73" s="112"/>
      <c r="V73" s="91" t="s">
        <v>160</v>
      </c>
      <c r="W73" s="93">
        <v>20</v>
      </c>
      <c r="X73" s="100">
        <v>61.75</v>
      </c>
      <c r="Y73" s="338">
        <f t="shared" si="12"/>
        <v>1235</v>
      </c>
      <c r="Z73" s="18"/>
      <c r="AA73" s="346">
        <v>1</v>
      </c>
      <c r="AB73" s="347">
        <f t="shared" si="13"/>
        <v>1235</v>
      </c>
      <c r="AC73" s="348">
        <v>0</v>
      </c>
      <c r="AD73" s="349">
        <f t="shared" si="14"/>
        <v>0</v>
      </c>
      <c r="AE73" s="350">
        <f t="shared" si="15"/>
        <v>1235</v>
      </c>
      <c r="AF73" s="668"/>
      <c r="AG73" s="669">
        <v>1235</v>
      </c>
    </row>
    <row r="74" spans="1:33" ht="90" x14ac:dyDescent="0.25">
      <c r="A74" s="21"/>
      <c r="B74" s="86" t="s">
        <v>132</v>
      </c>
      <c r="C74" s="89" t="s">
        <v>72</v>
      </c>
      <c r="D74" s="88" t="s">
        <v>25</v>
      </c>
      <c r="E74" s="101" t="s">
        <v>692</v>
      </c>
      <c r="F74" s="334"/>
      <c r="G74" s="334"/>
      <c r="H74" s="90"/>
      <c r="I74" s="334"/>
      <c r="J74" s="99"/>
      <c r="K74" s="91"/>
      <c r="L74" s="93"/>
      <c r="M74" s="100"/>
      <c r="N74" s="94"/>
      <c r="O74" s="337"/>
      <c r="P74" s="338"/>
      <c r="Q74" s="339"/>
      <c r="R74" s="294"/>
      <c r="S74" s="294"/>
      <c r="T74" s="339"/>
      <c r="U74" s="112"/>
      <c r="V74" s="91" t="s">
        <v>79</v>
      </c>
      <c r="W74" s="93">
        <v>61</v>
      </c>
      <c r="X74" s="100">
        <v>69.040000000000006</v>
      </c>
      <c r="Y74" s="338">
        <f t="shared" si="12"/>
        <v>4211.4400000000005</v>
      </c>
      <c r="Z74" s="18"/>
      <c r="AA74" s="346">
        <v>1</v>
      </c>
      <c r="AB74" s="347">
        <f t="shared" si="13"/>
        <v>4211.4400000000005</v>
      </c>
      <c r="AC74" s="348">
        <v>1</v>
      </c>
      <c r="AD74" s="349">
        <f t="shared" si="14"/>
        <v>4211.4400000000005</v>
      </c>
      <c r="AE74" s="350">
        <f t="shared" si="15"/>
        <v>0</v>
      </c>
      <c r="AF74" s="668"/>
      <c r="AG74" s="668"/>
    </row>
    <row r="75" spans="1:33" ht="26.25" x14ac:dyDescent="0.25">
      <c r="A75" s="21"/>
      <c r="B75" s="86" t="s">
        <v>132</v>
      </c>
      <c r="C75" s="89" t="s">
        <v>72</v>
      </c>
      <c r="D75" s="88" t="s">
        <v>25</v>
      </c>
      <c r="E75" s="101" t="s">
        <v>693</v>
      </c>
      <c r="F75" s="334"/>
      <c r="G75" s="334"/>
      <c r="H75" s="90"/>
      <c r="I75" s="334"/>
      <c r="J75" s="99"/>
      <c r="K75" s="91"/>
      <c r="L75" s="93"/>
      <c r="M75" s="100"/>
      <c r="N75" s="94"/>
      <c r="O75" s="337"/>
      <c r="P75" s="338"/>
      <c r="Q75" s="339"/>
      <c r="R75" s="294"/>
      <c r="S75" s="294"/>
      <c r="T75" s="339"/>
      <c r="U75" s="112"/>
      <c r="V75" s="91" t="s">
        <v>75</v>
      </c>
      <c r="W75" s="93">
        <v>36</v>
      </c>
      <c r="X75" s="100">
        <v>11.016</v>
      </c>
      <c r="Y75" s="338">
        <f t="shared" si="12"/>
        <v>396.57600000000002</v>
      </c>
      <c r="Z75" s="18"/>
      <c r="AA75" s="346">
        <v>1</v>
      </c>
      <c r="AB75" s="347">
        <f t="shared" si="13"/>
        <v>396.57600000000002</v>
      </c>
      <c r="AC75" s="348">
        <v>1</v>
      </c>
      <c r="AD75" s="349">
        <f t="shared" si="14"/>
        <v>396.57600000000002</v>
      </c>
      <c r="AE75" s="350">
        <f t="shared" si="15"/>
        <v>0</v>
      </c>
    </row>
    <row r="76" spans="1:33" ht="64.5" x14ac:dyDescent="0.25">
      <c r="A76" s="21"/>
      <c r="B76" s="86" t="s">
        <v>132</v>
      </c>
      <c r="C76" s="89" t="s">
        <v>72</v>
      </c>
      <c r="D76" s="88" t="s">
        <v>25</v>
      </c>
      <c r="E76" s="101" t="s">
        <v>696</v>
      </c>
      <c r="F76" s="334"/>
      <c r="G76" s="334"/>
      <c r="H76" s="90"/>
      <c r="I76" s="334"/>
      <c r="J76" s="99"/>
      <c r="K76" s="91"/>
      <c r="L76" s="93"/>
      <c r="M76" s="100"/>
      <c r="N76" s="94"/>
      <c r="O76" s="337"/>
      <c r="P76" s="338"/>
      <c r="Q76" s="339"/>
      <c r="R76" s="294"/>
      <c r="S76" s="294"/>
      <c r="T76" s="339"/>
      <c r="U76" s="112"/>
      <c r="V76" s="91" t="s">
        <v>139</v>
      </c>
      <c r="W76" s="93">
        <v>2</v>
      </c>
      <c r="X76" s="100">
        <v>130.12800000000001</v>
      </c>
      <c r="Y76" s="338">
        <f t="shared" si="12"/>
        <v>260.25600000000003</v>
      </c>
      <c r="Z76" s="18"/>
      <c r="AA76" s="346">
        <v>1</v>
      </c>
      <c r="AB76" s="347">
        <f t="shared" si="13"/>
        <v>260.25600000000003</v>
      </c>
      <c r="AC76" s="348">
        <v>1</v>
      </c>
      <c r="AD76" s="349">
        <f t="shared" si="14"/>
        <v>260.25600000000003</v>
      </c>
      <c r="AE76" s="350">
        <f t="shared" si="15"/>
        <v>0</v>
      </c>
    </row>
    <row r="77" spans="1:33" ht="39" x14ac:dyDescent="0.25">
      <c r="A77" s="21"/>
      <c r="B77" s="86" t="s">
        <v>132</v>
      </c>
      <c r="C77" s="89" t="s">
        <v>72</v>
      </c>
      <c r="D77" s="88" t="s">
        <v>25</v>
      </c>
      <c r="E77" s="101" t="s">
        <v>728</v>
      </c>
      <c r="F77" s="334"/>
      <c r="G77" s="334"/>
      <c r="H77" s="90"/>
      <c r="I77" s="334"/>
      <c r="J77" s="99"/>
      <c r="K77" s="91"/>
      <c r="L77" s="93"/>
      <c r="M77" s="100"/>
      <c r="N77" s="94"/>
      <c r="O77" s="337"/>
      <c r="P77" s="338"/>
      <c r="Q77" s="339"/>
      <c r="R77" s="294"/>
      <c r="S77" s="294"/>
      <c r="T77" s="339"/>
      <c r="U77" s="112"/>
      <c r="V77" s="91" t="s">
        <v>104</v>
      </c>
      <c r="W77" s="93">
        <v>9</v>
      </c>
      <c r="X77" s="100">
        <v>110.70400000000001</v>
      </c>
      <c r="Y77" s="338">
        <f t="shared" si="12"/>
        <v>996.33600000000001</v>
      </c>
      <c r="Z77" s="18"/>
      <c r="AA77" s="346">
        <v>1</v>
      </c>
      <c r="AB77" s="347">
        <f t="shared" si="13"/>
        <v>996.33600000000001</v>
      </c>
      <c r="AC77" s="348">
        <v>1</v>
      </c>
      <c r="AD77" s="349">
        <f t="shared" si="14"/>
        <v>996.33600000000001</v>
      </c>
      <c r="AE77" s="350">
        <f t="shared" si="15"/>
        <v>0</v>
      </c>
    </row>
    <row r="78" spans="1:33" ht="15.75" x14ac:dyDescent="0.25">
      <c r="A78" s="21"/>
      <c r="B78" s="86" t="s">
        <v>132</v>
      </c>
      <c r="C78" s="89" t="s">
        <v>72</v>
      </c>
      <c r="D78" s="88" t="s">
        <v>25</v>
      </c>
      <c r="E78" s="101" t="s">
        <v>740</v>
      </c>
      <c r="F78" s="334"/>
      <c r="G78" s="334"/>
      <c r="H78" s="90"/>
      <c r="I78" s="334"/>
      <c r="J78" s="99"/>
      <c r="K78" s="91"/>
      <c r="L78" s="93"/>
      <c r="M78" s="100"/>
      <c r="N78" s="94"/>
      <c r="O78" s="337"/>
      <c r="P78" s="338"/>
      <c r="Q78" s="339"/>
      <c r="R78" s="294"/>
      <c r="S78" s="294"/>
      <c r="T78" s="339"/>
      <c r="U78" s="112"/>
      <c r="V78" s="91" t="s">
        <v>104</v>
      </c>
      <c r="W78" s="93">
        <v>9</v>
      </c>
      <c r="X78" s="100">
        <v>69.191999999999993</v>
      </c>
      <c r="Y78" s="338">
        <f t="shared" si="12"/>
        <v>622.72799999999995</v>
      </c>
      <c r="Z78" s="18"/>
      <c r="AA78" s="346">
        <v>1</v>
      </c>
      <c r="AB78" s="347">
        <f t="shared" si="13"/>
        <v>622.72799999999995</v>
      </c>
      <c r="AC78" s="348">
        <v>1</v>
      </c>
      <c r="AD78" s="349">
        <f t="shared" si="14"/>
        <v>622.72799999999995</v>
      </c>
      <c r="AE78" s="350">
        <f t="shared" si="15"/>
        <v>0</v>
      </c>
    </row>
    <row r="79" spans="1:33" ht="26.25" x14ac:dyDescent="0.25">
      <c r="A79" s="21"/>
      <c r="B79" s="86" t="s">
        <v>132</v>
      </c>
      <c r="C79" s="89" t="s">
        <v>72</v>
      </c>
      <c r="D79" s="88" t="s">
        <v>25</v>
      </c>
      <c r="E79" s="101" t="s">
        <v>730</v>
      </c>
      <c r="F79" s="334"/>
      <c r="G79" s="334"/>
      <c r="H79" s="90"/>
      <c r="I79" s="334"/>
      <c r="J79" s="99"/>
      <c r="K79" s="91"/>
      <c r="L79" s="93"/>
      <c r="M79" s="100"/>
      <c r="N79" s="94"/>
      <c r="O79" s="337"/>
      <c r="P79" s="338"/>
      <c r="Q79" s="339"/>
      <c r="R79" s="294"/>
      <c r="S79" s="294"/>
      <c r="T79" s="339"/>
      <c r="U79" s="112"/>
      <c r="V79" s="91" t="s">
        <v>104</v>
      </c>
      <c r="W79" s="93">
        <v>12</v>
      </c>
      <c r="X79" s="100">
        <v>165</v>
      </c>
      <c r="Y79" s="338">
        <f t="shared" si="12"/>
        <v>1980</v>
      </c>
      <c r="Z79" s="18"/>
      <c r="AA79" s="346">
        <v>1</v>
      </c>
      <c r="AB79" s="347">
        <f t="shared" si="13"/>
        <v>1980</v>
      </c>
      <c r="AC79" s="348">
        <v>1</v>
      </c>
      <c r="AD79" s="349">
        <f t="shared" si="14"/>
        <v>1980</v>
      </c>
      <c r="AE79" s="350">
        <f t="shared" si="15"/>
        <v>0</v>
      </c>
    </row>
    <row r="80" spans="1:33" ht="39" x14ac:dyDescent="0.25">
      <c r="A80" s="21"/>
      <c r="B80" s="86" t="s">
        <v>132</v>
      </c>
      <c r="C80" s="89" t="s">
        <v>72</v>
      </c>
      <c r="D80" s="88" t="s">
        <v>25</v>
      </c>
      <c r="E80" s="101" t="s">
        <v>731</v>
      </c>
      <c r="F80" s="334"/>
      <c r="G80" s="334"/>
      <c r="H80" s="90"/>
      <c r="I80" s="334"/>
      <c r="J80" s="99"/>
      <c r="K80" s="91"/>
      <c r="L80" s="93"/>
      <c r="M80" s="100"/>
      <c r="N80" s="94"/>
      <c r="O80" s="337"/>
      <c r="P80" s="338"/>
      <c r="Q80" s="339"/>
      <c r="R80" s="294"/>
      <c r="S80" s="294"/>
      <c r="T80" s="339"/>
      <c r="U80" s="112"/>
      <c r="V80" s="91" t="s">
        <v>104</v>
      </c>
      <c r="W80" s="93">
        <v>31</v>
      </c>
      <c r="X80" s="100">
        <v>46.472000000000008</v>
      </c>
      <c r="Y80" s="338">
        <f t="shared" si="12"/>
        <v>1440.6320000000003</v>
      </c>
      <c r="Z80" s="18"/>
      <c r="AA80" s="346">
        <v>1</v>
      </c>
      <c r="AB80" s="347">
        <f t="shared" si="13"/>
        <v>1440.6320000000003</v>
      </c>
      <c r="AC80" s="348">
        <v>1</v>
      </c>
      <c r="AD80" s="349">
        <f t="shared" si="14"/>
        <v>1440.6320000000003</v>
      </c>
      <c r="AE80" s="350">
        <f t="shared" si="15"/>
        <v>0</v>
      </c>
    </row>
    <row r="81" spans="1:33" ht="39" x14ac:dyDescent="0.25">
      <c r="A81" s="21"/>
      <c r="B81" s="86" t="s">
        <v>132</v>
      </c>
      <c r="C81" s="89" t="s">
        <v>72</v>
      </c>
      <c r="D81" s="88" t="s">
        <v>25</v>
      </c>
      <c r="E81" s="101" t="s">
        <v>741</v>
      </c>
      <c r="F81" s="334"/>
      <c r="G81" s="334"/>
      <c r="H81" s="90"/>
      <c r="I81" s="334"/>
      <c r="J81" s="99"/>
      <c r="K81" s="91"/>
      <c r="L81" s="93"/>
      <c r="M81" s="100"/>
      <c r="N81" s="94"/>
      <c r="O81" s="337"/>
      <c r="P81" s="338"/>
      <c r="Q81" s="339"/>
      <c r="R81" s="294"/>
      <c r="S81" s="294"/>
      <c r="T81" s="339"/>
      <c r="U81" s="112"/>
      <c r="V81" s="91" t="s">
        <v>79</v>
      </c>
      <c r="W81" s="93">
        <v>1</v>
      </c>
      <c r="X81" s="100">
        <v>108.512</v>
      </c>
      <c r="Y81" s="338">
        <f t="shared" si="12"/>
        <v>108.512</v>
      </c>
      <c r="Z81" s="18"/>
      <c r="AA81" s="346">
        <v>1</v>
      </c>
      <c r="AB81" s="347">
        <f t="shared" si="13"/>
        <v>108.512</v>
      </c>
      <c r="AC81" s="348">
        <v>1</v>
      </c>
      <c r="AD81" s="349">
        <f t="shared" si="14"/>
        <v>108.512</v>
      </c>
      <c r="AE81" s="350">
        <f t="shared" si="15"/>
        <v>0</v>
      </c>
    </row>
    <row r="82" spans="1:33" ht="39" x14ac:dyDescent="0.25">
      <c r="A82" s="21"/>
      <c r="B82" s="86" t="s">
        <v>132</v>
      </c>
      <c r="C82" s="89" t="s">
        <v>72</v>
      </c>
      <c r="D82" s="88" t="s">
        <v>25</v>
      </c>
      <c r="E82" s="101" t="s">
        <v>698</v>
      </c>
      <c r="F82" s="334"/>
      <c r="G82" s="334"/>
      <c r="H82" s="90"/>
      <c r="I82" s="334"/>
      <c r="J82" s="99"/>
      <c r="K82" s="91"/>
      <c r="L82" s="93"/>
      <c r="M82" s="100"/>
      <c r="N82" s="94"/>
      <c r="O82" s="337"/>
      <c r="P82" s="338"/>
      <c r="Q82" s="339"/>
      <c r="R82" s="294"/>
      <c r="S82" s="294"/>
      <c r="T82" s="339"/>
      <c r="U82" s="112"/>
      <c r="V82" s="91" t="s">
        <v>104</v>
      </c>
      <c r="W82" s="93">
        <v>1</v>
      </c>
      <c r="X82" s="100">
        <v>55.655999999999999</v>
      </c>
      <c r="Y82" s="338">
        <f t="shared" si="12"/>
        <v>55.655999999999999</v>
      </c>
      <c r="Z82" s="18"/>
      <c r="AA82" s="346">
        <v>1</v>
      </c>
      <c r="AB82" s="347">
        <f t="shared" si="13"/>
        <v>55.655999999999999</v>
      </c>
      <c r="AC82" s="348">
        <v>1</v>
      </c>
      <c r="AD82" s="349">
        <f t="shared" si="14"/>
        <v>55.655999999999999</v>
      </c>
      <c r="AE82" s="350">
        <f t="shared" si="15"/>
        <v>0</v>
      </c>
    </row>
    <row r="83" spans="1:33" ht="26.25" x14ac:dyDescent="0.25">
      <c r="A83" s="21"/>
      <c r="B83" s="86" t="s">
        <v>132</v>
      </c>
      <c r="C83" s="89" t="s">
        <v>72</v>
      </c>
      <c r="D83" s="88" t="s">
        <v>25</v>
      </c>
      <c r="E83" s="101" t="s">
        <v>718</v>
      </c>
      <c r="F83" s="334"/>
      <c r="G83" s="334"/>
      <c r="H83" s="90"/>
      <c r="I83" s="334"/>
      <c r="J83" s="99"/>
      <c r="K83" s="91"/>
      <c r="L83" s="93"/>
      <c r="M83" s="100"/>
      <c r="N83" s="94"/>
      <c r="O83" s="337"/>
      <c r="P83" s="338"/>
      <c r="Q83" s="339"/>
      <c r="R83" s="294"/>
      <c r="S83" s="294"/>
      <c r="T83" s="339"/>
      <c r="U83" s="112"/>
      <c r="V83" s="91" t="s">
        <v>79</v>
      </c>
      <c r="W83" s="93">
        <v>8</v>
      </c>
      <c r="X83" s="100">
        <v>10</v>
      </c>
      <c r="Y83" s="338">
        <f t="shared" si="12"/>
        <v>80</v>
      </c>
      <c r="Z83" s="18"/>
      <c r="AA83" s="346">
        <v>1</v>
      </c>
      <c r="AB83" s="347">
        <f t="shared" si="13"/>
        <v>80</v>
      </c>
      <c r="AC83" s="348">
        <v>1</v>
      </c>
      <c r="AD83" s="349">
        <f t="shared" si="14"/>
        <v>80</v>
      </c>
      <c r="AE83" s="350">
        <f t="shared" si="15"/>
        <v>0</v>
      </c>
    </row>
    <row r="84" spans="1:33" ht="39" x14ac:dyDescent="0.25">
      <c r="A84" s="21"/>
      <c r="B84" s="86" t="s">
        <v>132</v>
      </c>
      <c r="C84" s="89" t="s">
        <v>72</v>
      </c>
      <c r="D84" s="88" t="s">
        <v>25</v>
      </c>
      <c r="E84" s="101" t="s">
        <v>719</v>
      </c>
      <c r="F84" s="334"/>
      <c r="G84" s="334"/>
      <c r="H84" s="90"/>
      <c r="I84" s="334"/>
      <c r="J84" s="99"/>
      <c r="K84" s="91"/>
      <c r="L84" s="93"/>
      <c r="M84" s="100"/>
      <c r="N84" s="94"/>
      <c r="O84" s="337"/>
      <c r="P84" s="338"/>
      <c r="Q84" s="339"/>
      <c r="R84" s="294"/>
      <c r="S84" s="294"/>
      <c r="T84" s="339"/>
      <c r="U84" s="112"/>
      <c r="V84" s="91" t="s">
        <v>79</v>
      </c>
      <c r="W84" s="93">
        <v>8</v>
      </c>
      <c r="X84" s="100">
        <v>23.040000000000003</v>
      </c>
      <c r="Y84" s="338">
        <f t="shared" si="12"/>
        <v>184.32000000000002</v>
      </c>
      <c r="Z84" s="18"/>
      <c r="AA84" s="346">
        <v>1</v>
      </c>
      <c r="AB84" s="347">
        <f t="shared" si="13"/>
        <v>184.32000000000002</v>
      </c>
      <c r="AC84" s="348">
        <v>1</v>
      </c>
      <c r="AD84" s="349">
        <f t="shared" si="14"/>
        <v>184.32000000000002</v>
      </c>
      <c r="AE84" s="350">
        <f t="shared" si="15"/>
        <v>0</v>
      </c>
    </row>
    <row r="85" spans="1:33" ht="39" x14ac:dyDescent="0.25">
      <c r="A85" s="21"/>
      <c r="B85" s="86" t="s">
        <v>132</v>
      </c>
      <c r="C85" s="89" t="s">
        <v>72</v>
      </c>
      <c r="D85" s="88" t="s">
        <v>25</v>
      </c>
      <c r="E85" s="101" t="s">
        <v>720</v>
      </c>
      <c r="F85" s="334"/>
      <c r="G85" s="334"/>
      <c r="H85" s="90"/>
      <c r="I85" s="334"/>
      <c r="J85" s="99"/>
      <c r="K85" s="91"/>
      <c r="L85" s="93"/>
      <c r="M85" s="100"/>
      <c r="N85" s="94"/>
      <c r="O85" s="337"/>
      <c r="P85" s="338"/>
      <c r="Q85" s="339"/>
      <c r="R85" s="294"/>
      <c r="S85" s="294"/>
      <c r="T85" s="339"/>
      <c r="U85" s="112"/>
      <c r="V85" s="91" t="s">
        <v>104</v>
      </c>
      <c r="W85" s="93">
        <v>16</v>
      </c>
      <c r="X85" s="100">
        <v>8.7360000000000007</v>
      </c>
      <c r="Y85" s="338">
        <f t="shared" si="12"/>
        <v>139.77600000000001</v>
      </c>
      <c r="Z85" s="18"/>
      <c r="AA85" s="346">
        <v>1</v>
      </c>
      <c r="AB85" s="347">
        <f t="shared" si="13"/>
        <v>139.77600000000001</v>
      </c>
      <c r="AC85" s="348">
        <v>1</v>
      </c>
      <c r="AD85" s="349">
        <f t="shared" si="14"/>
        <v>139.77600000000001</v>
      </c>
      <c r="AE85" s="350">
        <f t="shared" si="15"/>
        <v>0</v>
      </c>
    </row>
    <row r="86" spans="1:33" ht="26.25" x14ac:dyDescent="0.25">
      <c r="A86" s="21"/>
      <c r="B86" s="86" t="s">
        <v>132</v>
      </c>
      <c r="C86" s="89" t="s">
        <v>72</v>
      </c>
      <c r="D86" s="88" t="s">
        <v>25</v>
      </c>
      <c r="E86" s="101" t="s">
        <v>697</v>
      </c>
      <c r="F86" s="334"/>
      <c r="G86" s="334"/>
      <c r="H86" s="90"/>
      <c r="I86" s="334"/>
      <c r="J86" s="99"/>
      <c r="K86" s="91"/>
      <c r="L86" s="93"/>
      <c r="M86" s="100"/>
      <c r="N86" s="94"/>
      <c r="O86" s="337"/>
      <c r="P86" s="338"/>
      <c r="Q86" s="339"/>
      <c r="R86" s="294"/>
      <c r="S86" s="294"/>
      <c r="T86" s="339"/>
      <c r="U86" s="112"/>
      <c r="V86" s="91" t="s">
        <v>79</v>
      </c>
      <c r="W86" s="93">
        <v>52</v>
      </c>
      <c r="X86" s="100">
        <v>8.6880000000000006</v>
      </c>
      <c r="Y86" s="338">
        <f t="shared" si="12"/>
        <v>451.77600000000001</v>
      </c>
      <c r="Z86" s="18"/>
      <c r="AA86" s="346">
        <v>1</v>
      </c>
      <c r="AB86" s="347">
        <f t="shared" si="13"/>
        <v>451.77600000000001</v>
      </c>
      <c r="AC86" s="348">
        <v>1</v>
      </c>
      <c r="AD86" s="349">
        <f t="shared" si="14"/>
        <v>451.77600000000001</v>
      </c>
      <c r="AE86" s="350">
        <f t="shared" si="15"/>
        <v>0</v>
      </c>
    </row>
    <row r="87" spans="1:33" ht="26.25" x14ac:dyDescent="0.25">
      <c r="A87" s="21"/>
      <c r="B87" s="86" t="s">
        <v>132</v>
      </c>
      <c r="C87" s="89" t="s">
        <v>72</v>
      </c>
      <c r="D87" s="88" t="s">
        <v>25</v>
      </c>
      <c r="E87" s="101" t="s">
        <v>699</v>
      </c>
      <c r="F87" s="334"/>
      <c r="G87" s="334"/>
      <c r="H87" s="90"/>
      <c r="I87" s="334"/>
      <c r="J87" s="99"/>
      <c r="K87" s="91"/>
      <c r="L87" s="93"/>
      <c r="M87" s="100"/>
      <c r="N87" s="94"/>
      <c r="O87" s="337"/>
      <c r="P87" s="338"/>
      <c r="Q87" s="339"/>
      <c r="R87" s="294"/>
      <c r="S87" s="294"/>
      <c r="T87" s="339"/>
      <c r="U87" s="112"/>
      <c r="V87" s="91" t="s">
        <v>79</v>
      </c>
      <c r="W87" s="93">
        <v>6</v>
      </c>
      <c r="X87" s="100">
        <v>17.832000000000001</v>
      </c>
      <c r="Y87" s="338">
        <f t="shared" si="12"/>
        <v>106.992</v>
      </c>
      <c r="Z87" s="18"/>
      <c r="AA87" s="346">
        <v>1</v>
      </c>
      <c r="AB87" s="347">
        <f t="shared" si="13"/>
        <v>106.992</v>
      </c>
      <c r="AC87" s="348">
        <v>1</v>
      </c>
      <c r="AD87" s="349">
        <f t="shared" si="14"/>
        <v>106.992</v>
      </c>
      <c r="AE87" s="350">
        <f t="shared" si="15"/>
        <v>0</v>
      </c>
    </row>
    <row r="88" spans="1:33" ht="26.25" x14ac:dyDescent="0.25">
      <c r="A88" s="21"/>
      <c r="B88" s="86" t="s">
        <v>132</v>
      </c>
      <c r="C88" s="89" t="s">
        <v>164</v>
      </c>
      <c r="D88" s="88" t="s">
        <v>25</v>
      </c>
      <c r="E88" s="101" t="s">
        <v>700</v>
      </c>
      <c r="F88" s="334"/>
      <c r="G88" s="334"/>
      <c r="H88" s="90"/>
      <c r="I88" s="334"/>
      <c r="J88" s="99"/>
      <c r="K88" s="91"/>
      <c r="L88" s="93"/>
      <c r="M88" s="100"/>
      <c r="N88" s="94"/>
      <c r="O88" s="337"/>
      <c r="P88" s="338"/>
      <c r="Q88" s="339"/>
      <c r="R88" s="294"/>
      <c r="S88" s="294"/>
      <c r="T88" s="339"/>
      <c r="U88" s="112"/>
      <c r="V88" s="91" t="s">
        <v>703</v>
      </c>
      <c r="W88" s="93">
        <v>15</v>
      </c>
      <c r="X88" s="100">
        <v>143.43</v>
      </c>
      <c r="Y88" s="338">
        <f t="shared" si="12"/>
        <v>2151.4500000000003</v>
      </c>
      <c r="Z88" s="18"/>
      <c r="AA88" s="346">
        <v>1</v>
      </c>
      <c r="AB88" s="347">
        <f t="shared" si="13"/>
        <v>2151.4500000000003</v>
      </c>
      <c r="AC88" s="348">
        <v>1</v>
      </c>
      <c r="AD88" s="349">
        <f t="shared" si="14"/>
        <v>2151.4500000000003</v>
      </c>
      <c r="AE88" s="350">
        <f t="shared" si="15"/>
        <v>0</v>
      </c>
      <c r="AG88" s="668">
        <v>2151.4499999999998</v>
      </c>
    </row>
    <row r="89" spans="1:33" ht="15.75" x14ac:dyDescent="0.25">
      <c r="A89" s="21"/>
      <c r="B89" s="86"/>
      <c r="C89" s="89"/>
      <c r="D89" s="88"/>
      <c r="E89" s="101"/>
      <c r="F89" s="334"/>
      <c r="G89" s="334"/>
      <c r="H89" s="90"/>
      <c r="I89" s="334"/>
      <c r="J89" s="99"/>
      <c r="K89" s="91"/>
      <c r="L89" s="93"/>
      <c r="M89" s="100"/>
      <c r="N89" s="94"/>
      <c r="O89" s="337"/>
      <c r="P89" s="338"/>
      <c r="Q89" s="339"/>
      <c r="R89" s="294"/>
      <c r="S89" s="294"/>
      <c r="T89" s="339"/>
      <c r="U89" s="112"/>
      <c r="V89" s="91"/>
      <c r="W89" s="93"/>
      <c r="X89" s="100"/>
      <c r="Y89" s="338"/>
      <c r="Z89" s="18"/>
      <c r="AA89" s="346"/>
      <c r="AB89" s="347"/>
      <c r="AC89" s="348"/>
      <c r="AD89" s="349"/>
      <c r="AE89" s="350"/>
    </row>
    <row r="90" spans="1:33" ht="15.75" thickBot="1" x14ac:dyDescent="0.3">
      <c r="A90" s="21"/>
      <c r="B90" s="381"/>
      <c r="C90" s="23"/>
      <c r="D90" s="24"/>
      <c r="E90" s="25"/>
      <c r="F90" s="21"/>
      <c r="G90" s="21"/>
      <c r="H90" s="26"/>
      <c r="I90" s="21"/>
      <c r="J90" s="27"/>
      <c r="K90" s="21"/>
      <c r="L90" s="28"/>
      <c r="M90" s="27"/>
      <c r="N90" s="17"/>
      <c r="O90" s="18"/>
      <c r="P90" s="16"/>
      <c r="Q90" s="18"/>
      <c r="R90" s="18"/>
      <c r="S90" s="18"/>
      <c r="T90" s="18"/>
    </row>
    <row r="91" spans="1:33" ht="15.75" thickBot="1" x14ac:dyDescent="0.3">
      <c r="S91" s="68" t="s">
        <v>5</v>
      </c>
      <c r="T91" s="69">
        <f>SUM(T11:T89)</f>
        <v>13016.509659000001</v>
      </c>
      <c r="U91" s="65"/>
      <c r="V91" s="21"/>
      <c r="W91" s="28"/>
      <c r="X91" s="68" t="s">
        <v>5</v>
      </c>
      <c r="Y91" s="69">
        <f>SUM(Y11:Y89)</f>
        <v>38817.166738719992</v>
      </c>
      <c r="Z91" s="18"/>
      <c r="AA91" s="76"/>
      <c r="AB91" s="116">
        <f>SUM(AB11:AB89)</f>
        <v>28564.960987720002</v>
      </c>
      <c r="AC91" s="76"/>
      <c r="AD91" s="117">
        <f>SUM(AD11:AD89)</f>
        <v>18744.638364999999</v>
      </c>
      <c r="AE91" s="129">
        <f>SUM(AE11:AE89)</f>
        <v>9820.3226227200012</v>
      </c>
    </row>
    <row r="93" spans="1:33" x14ac:dyDescent="0.25">
      <c r="C93" t="s">
        <v>372</v>
      </c>
      <c r="D93" s="162"/>
      <c r="T93" s="314">
        <f>SUMIF($C$10:$C$89,$C93,T$10:T$89)</f>
        <v>399.99552</v>
      </c>
      <c r="U93" s="65"/>
      <c r="Y93" s="314">
        <f>SUMIF($C$10:$C$89,$C93,Y$10:Y$89)</f>
        <v>399.99552</v>
      </c>
      <c r="AA93" s="317">
        <f>AB93/Y93</f>
        <v>1</v>
      </c>
      <c r="AB93" s="314">
        <f>SUMIF($C$10:$C$89,$C93,AB$10:AB$89)</f>
        <v>399.99552</v>
      </c>
      <c r="AC93" s="317">
        <f>AD93/Y93</f>
        <v>1</v>
      </c>
      <c r="AD93" s="314">
        <f>SUMIF($C$10:$C$89,$C93,AD$10:AD$89)</f>
        <v>399.99552</v>
      </c>
      <c r="AE93" s="314">
        <f>SUMIF($C$10:$C$89,$C93,AE$10:AE$89)</f>
        <v>0</v>
      </c>
    </row>
    <row r="94" spans="1:33" x14ac:dyDescent="0.25">
      <c r="C94" t="s">
        <v>308</v>
      </c>
      <c r="D94" s="162"/>
      <c r="T94" s="314">
        <f t="shared" ref="T94:T102" si="16">SUMIF($C$10:$C$89,$C94,T$10:T$89)</f>
        <v>222.29999999999998</v>
      </c>
      <c r="U94" s="65"/>
      <c r="Y94" s="314">
        <f t="shared" ref="Y94:Y102" si="17">SUMIF($C$10:$C$89,$C94,Y$10:Y$89)</f>
        <v>222.29999999999998</v>
      </c>
      <c r="AA94" s="317">
        <f t="shared" ref="AA94:AA102" si="18">AB94/Y94</f>
        <v>1</v>
      </c>
      <c r="AB94" s="314">
        <f t="shared" ref="AB94:AB102" si="19">SUMIF($C$10:$C$89,$C94,AB$10:AB$89)</f>
        <v>222.29999999999998</v>
      </c>
      <c r="AC94" s="317">
        <f t="shared" ref="AC94:AC102" si="20">AD94/Y94</f>
        <v>1</v>
      </c>
      <c r="AD94" s="314">
        <f t="shared" ref="AD94:AE102" si="21">SUMIF($C$10:$C$89,$C94,AD$10:AD$89)</f>
        <v>222.29999999999998</v>
      </c>
      <c r="AE94" s="314">
        <f t="shared" si="21"/>
        <v>0</v>
      </c>
    </row>
    <row r="95" spans="1:33" x14ac:dyDescent="0.25">
      <c r="C95" t="s">
        <v>285</v>
      </c>
      <c r="D95" s="162"/>
      <c r="T95" s="314">
        <f t="shared" si="16"/>
        <v>921.31601599999999</v>
      </c>
      <c r="U95" s="65"/>
      <c r="Y95" s="314">
        <f t="shared" si="17"/>
        <v>921.31601599999999</v>
      </c>
      <c r="AA95" s="317">
        <f t="shared" si="18"/>
        <v>0</v>
      </c>
      <c r="AB95" s="314">
        <f t="shared" si="19"/>
        <v>0</v>
      </c>
      <c r="AC95" s="317">
        <f t="shared" si="20"/>
        <v>0</v>
      </c>
      <c r="AD95" s="314">
        <f t="shared" si="21"/>
        <v>0</v>
      </c>
      <c r="AE95" s="314">
        <f t="shared" si="21"/>
        <v>0</v>
      </c>
    </row>
    <row r="96" spans="1:33" x14ac:dyDescent="0.25">
      <c r="C96" t="s">
        <v>189</v>
      </c>
      <c r="D96" s="162"/>
      <c r="T96" s="314">
        <f t="shared" si="16"/>
        <v>1594.0582499999998</v>
      </c>
      <c r="U96" s="65"/>
      <c r="Y96" s="314">
        <f t="shared" si="17"/>
        <v>1657.3702499999997</v>
      </c>
      <c r="AA96" s="317">
        <f t="shared" si="18"/>
        <v>0.87932690356907273</v>
      </c>
      <c r="AB96" s="314">
        <f t="shared" si="19"/>
        <v>1457.3702499999997</v>
      </c>
      <c r="AC96" s="317">
        <f t="shared" si="20"/>
        <v>0.6477286834369087</v>
      </c>
      <c r="AD96" s="314">
        <f t="shared" si="21"/>
        <v>1073.5262500000001</v>
      </c>
      <c r="AE96" s="314">
        <f t="shared" si="21"/>
        <v>383.84399999999999</v>
      </c>
    </row>
    <row r="97" spans="3:31" x14ac:dyDescent="0.25">
      <c r="C97" t="s">
        <v>72</v>
      </c>
      <c r="D97" s="162"/>
      <c r="T97" s="314">
        <f t="shared" si="16"/>
        <v>1443.450863</v>
      </c>
      <c r="U97" s="65"/>
      <c r="Y97" s="314">
        <f t="shared" si="17"/>
        <v>11035.000000000002</v>
      </c>
      <c r="AA97" s="317">
        <f t="shared" si="18"/>
        <v>1</v>
      </c>
      <c r="AB97" s="314">
        <f t="shared" si="19"/>
        <v>11035.000000000002</v>
      </c>
      <c r="AC97" s="317">
        <f t="shared" si="20"/>
        <v>1</v>
      </c>
      <c r="AD97" s="314">
        <f t="shared" si="21"/>
        <v>11035.000000000002</v>
      </c>
      <c r="AE97" s="314">
        <f t="shared" si="21"/>
        <v>0</v>
      </c>
    </row>
    <row r="98" spans="3:31" x14ac:dyDescent="0.25">
      <c r="C98" t="s">
        <v>164</v>
      </c>
      <c r="D98" s="162"/>
      <c r="T98" s="314">
        <f t="shared" si="16"/>
        <v>540.63427499999989</v>
      </c>
      <c r="U98" s="65"/>
      <c r="Y98" s="314">
        <f t="shared" si="17"/>
        <v>2709.5305950000002</v>
      </c>
      <c r="AA98" s="317">
        <f t="shared" si="18"/>
        <v>1</v>
      </c>
      <c r="AB98" s="314">
        <f t="shared" si="19"/>
        <v>2709.5305950000002</v>
      </c>
      <c r="AC98" s="317">
        <f t="shared" si="20"/>
        <v>1</v>
      </c>
      <c r="AD98" s="314">
        <f t="shared" si="21"/>
        <v>2709.5305950000002</v>
      </c>
      <c r="AE98" s="314">
        <f t="shared" si="21"/>
        <v>0</v>
      </c>
    </row>
    <row r="99" spans="3:31" x14ac:dyDescent="0.25">
      <c r="C99" t="s">
        <v>24</v>
      </c>
      <c r="D99" s="162"/>
      <c r="T99" s="314">
        <f t="shared" si="16"/>
        <v>2720.0860000000002</v>
      </c>
      <c r="U99" s="65"/>
      <c r="Y99" s="314">
        <f t="shared" si="17"/>
        <v>10961.985622720002</v>
      </c>
      <c r="AA99" s="317">
        <f t="shared" si="18"/>
        <v>1</v>
      </c>
      <c r="AB99" s="314">
        <f t="shared" si="19"/>
        <v>10961.985622720002</v>
      </c>
      <c r="AC99" s="317">
        <f t="shared" si="20"/>
        <v>0.30143133860269616</v>
      </c>
      <c r="AD99" s="314">
        <f t="shared" si="21"/>
        <v>3304.2860000000001</v>
      </c>
      <c r="AE99" s="314">
        <f t="shared" si="21"/>
        <v>7657.6996227200007</v>
      </c>
    </row>
    <row r="100" spans="3:31" x14ac:dyDescent="0.25">
      <c r="C100" t="s">
        <v>312</v>
      </c>
      <c r="D100" s="162"/>
      <c r="T100" s="314">
        <f t="shared" si="16"/>
        <v>2343.779</v>
      </c>
      <c r="U100" s="65"/>
      <c r="Y100" s="314">
        <f t="shared" si="17"/>
        <v>2343.779</v>
      </c>
      <c r="AA100" s="317">
        <f t="shared" si="18"/>
        <v>0.23200950260242112</v>
      </c>
      <c r="AB100" s="314">
        <f t="shared" si="19"/>
        <v>543.779</v>
      </c>
      <c r="AC100" s="317">
        <f t="shared" si="20"/>
        <v>0</v>
      </c>
      <c r="AD100" s="314">
        <f t="shared" si="21"/>
        <v>0</v>
      </c>
      <c r="AE100" s="314">
        <f t="shared" si="21"/>
        <v>543.779</v>
      </c>
    </row>
    <row r="101" spans="3:31" x14ac:dyDescent="0.25">
      <c r="C101" t="s">
        <v>341</v>
      </c>
      <c r="D101" s="162"/>
      <c r="T101" s="314">
        <f t="shared" si="16"/>
        <v>2830.8897350000002</v>
      </c>
      <c r="U101" s="65"/>
      <c r="Y101" s="314">
        <f t="shared" si="17"/>
        <v>7330.8897350000007</v>
      </c>
      <c r="AA101" s="317">
        <f t="shared" si="18"/>
        <v>0</v>
      </c>
      <c r="AB101" s="314">
        <f t="shared" si="19"/>
        <v>0</v>
      </c>
      <c r="AC101" s="317">
        <f t="shared" si="20"/>
        <v>0</v>
      </c>
      <c r="AD101" s="314">
        <f t="shared" si="21"/>
        <v>0</v>
      </c>
      <c r="AE101" s="314">
        <f t="shared" si="21"/>
        <v>0</v>
      </c>
    </row>
    <row r="102" spans="3:31" x14ac:dyDescent="0.25">
      <c r="C102" t="s">
        <v>704</v>
      </c>
      <c r="T102" s="314">
        <f t="shared" si="16"/>
        <v>0</v>
      </c>
      <c r="Y102" s="314">
        <f t="shared" si="17"/>
        <v>1235</v>
      </c>
      <c r="AA102" s="317">
        <f t="shared" si="18"/>
        <v>1</v>
      </c>
      <c r="AB102" s="314">
        <f t="shared" si="19"/>
        <v>1235</v>
      </c>
      <c r="AC102" s="317">
        <f t="shared" si="20"/>
        <v>0</v>
      </c>
      <c r="AD102" s="314">
        <f t="shared" si="21"/>
        <v>0</v>
      </c>
      <c r="AE102" s="314">
        <f t="shared" si="21"/>
        <v>1235</v>
      </c>
    </row>
  </sheetData>
  <autoFilter ref="B8:AE88" xr:uid="{00000000-0009-0000-0000-000015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X11:X12 X14 X16:X19 X21:X31 X33:X39 X41:X43 X51:X54 X45:X48 S56:S89" xr:uid="{00000000-0002-0000-1500-000000000000}">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AH79"/>
  <sheetViews>
    <sheetView topLeftCell="B1" zoomScale="70" zoomScaleNormal="70" workbookViewId="0">
      <pane xSplit="9" ySplit="8" topLeftCell="K15" activePane="bottomRight" state="frozen"/>
      <selection activeCell="S45" sqref="S45"/>
      <selection pane="topRight" activeCell="S45" sqref="S45"/>
      <selection pane="bottomLeft" activeCell="S45" sqref="S45"/>
      <selection pane="bottomRight" activeCell="E12" sqref="E12"/>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8.7109375" customWidth="1"/>
    <col min="8" max="8" width="18.5703125" customWidth="1"/>
    <col min="9" max="9" width="8.7109375" customWidth="1"/>
    <col min="10" max="10" width="12.42578125"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6.28515625" customWidth="1"/>
    <col min="33" max="33" width="18.28515625" customWidth="1"/>
    <col min="34" max="34" width="12.85546875" bestFit="1"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606</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809</v>
      </c>
      <c r="AG7" s="664" t="s">
        <v>810</v>
      </c>
    </row>
    <row r="8" spans="1:33" s="279" customFormat="1" ht="75.75" thickBot="1" x14ac:dyDescent="0.3">
      <c r="A8" s="271" t="s">
        <v>377</v>
      </c>
      <c r="B8" s="272" t="s">
        <v>99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x14ac:dyDescent="0.25">
      <c r="A10" s="29" t="s">
        <v>429</v>
      </c>
      <c r="B10" s="356" t="s">
        <v>99</v>
      </c>
      <c r="C10" s="331" t="s">
        <v>372</v>
      </c>
      <c r="D10" s="332" t="s">
        <v>378</v>
      </c>
      <c r="E10" s="333"/>
      <c r="F10" s="334"/>
      <c r="G10" s="334"/>
      <c r="H10" s="335"/>
      <c r="I10" s="334"/>
      <c r="J10" s="336"/>
      <c r="K10" s="336"/>
      <c r="L10" s="336"/>
      <c r="M10" s="336"/>
      <c r="N10" s="336"/>
      <c r="O10" s="337"/>
      <c r="P10" s="357"/>
      <c r="Q10" s="358"/>
      <c r="R10" s="358"/>
      <c r="S10" s="358"/>
      <c r="T10" s="358"/>
      <c r="V10" s="112"/>
      <c r="W10" s="112"/>
      <c r="X10" s="112"/>
      <c r="Y10" s="112"/>
      <c r="AA10" s="380"/>
      <c r="AB10" s="380"/>
      <c r="AC10" s="380"/>
      <c r="AD10" s="380"/>
      <c r="AE10" s="112"/>
    </row>
    <row r="11" spans="1:33" ht="90" x14ac:dyDescent="0.25">
      <c r="A11" s="29"/>
      <c r="B11" s="356" t="s">
        <v>99</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99</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V12" s="334" t="s">
        <v>79</v>
      </c>
      <c r="W12" s="295">
        <v>46.04</v>
      </c>
      <c r="X12" s="294">
        <v>8.6880000000000006</v>
      </c>
      <c r="Y12" s="338">
        <f t="shared" ref="Y12:Y41" si="0">W12*X12</f>
        <v>399.99552</v>
      </c>
      <c r="Z12" s="18"/>
      <c r="AA12" s="346">
        <v>1</v>
      </c>
      <c r="AB12" s="347">
        <f t="shared" ref="AB12:AB41" si="1">Y12*AA12</f>
        <v>399.99552</v>
      </c>
      <c r="AC12" s="348">
        <v>1</v>
      </c>
      <c r="AD12" s="349">
        <f>Y12*AC12</f>
        <v>399.99552</v>
      </c>
      <c r="AE12" s="350">
        <f t="shared" ref="AE12:AE41" si="2">AB12-AD12</f>
        <v>0</v>
      </c>
    </row>
    <row r="13" spans="1:33" x14ac:dyDescent="0.25">
      <c r="A13" s="15"/>
      <c r="B13" s="356" t="s">
        <v>99</v>
      </c>
      <c r="C13" s="331" t="s">
        <v>308</v>
      </c>
      <c r="D13" s="332" t="s">
        <v>378</v>
      </c>
      <c r="E13" s="333"/>
      <c r="F13" s="360"/>
      <c r="G13" s="360"/>
      <c r="H13" s="335"/>
      <c r="I13" s="360"/>
      <c r="J13" s="336"/>
      <c r="K13" s="334"/>
      <c r="L13" s="295"/>
      <c r="M13" s="336"/>
      <c r="N13" s="125"/>
      <c r="O13" s="337"/>
      <c r="P13" s="357"/>
      <c r="Q13" s="358"/>
      <c r="R13" s="358"/>
      <c r="S13" s="358"/>
      <c r="T13" s="358"/>
      <c r="V13" s="334"/>
      <c r="W13" s="295"/>
      <c r="X13" s="358"/>
      <c r="Y13" s="338">
        <f t="shared" si="0"/>
        <v>0</v>
      </c>
      <c r="Z13" s="18"/>
      <c r="AA13" s="346">
        <v>0</v>
      </c>
      <c r="AB13" s="347">
        <f t="shared" si="1"/>
        <v>0</v>
      </c>
      <c r="AC13" s="348">
        <v>0</v>
      </c>
      <c r="AD13" s="349">
        <f t="shared" ref="AD13:AD41" si="3">Y13*AC13</f>
        <v>0</v>
      </c>
      <c r="AE13" s="350">
        <f t="shared" si="2"/>
        <v>0</v>
      </c>
    </row>
    <row r="14" spans="1:33" ht="30" x14ac:dyDescent="0.25">
      <c r="A14" s="15"/>
      <c r="B14" s="356" t="s">
        <v>99</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V14" s="334" t="s">
        <v>311</v>
      </c>
      <c r="W14" s="295">
        <v>1</v>
      </c>
      <c r="X14" s="294">
        <v>222.29999999999998</v>
      </c>
      <c r="Y14" s="338">
        <f t="shared" si="0"/>
        <v>222.29999999999998</v>
      </c>
      <c r="Z14" s="18"/>
      <c r="AA14" s="346">
        <v>1</v>
      </c>
      <c r="AB14" s="347">
        <f t="shared" si="1"/>
        <v>222.29999999999998</v>
      </c>
      <c r="AC14" s="348">
        <v>1</v>
      </c>
      <c r="AD14" s="349">
        <f t="shared" si="3"/>
        <v>222.29999999999998</v>
      </c>
      <c r="AE14" s="350">
        <f t="shared" si="2"/>
        <v>0</v>
      </c>
    </row>
    <row r="15" spans="1:33" x14ac:dyDescent="0.25">
      <c r="A15" s="15"/>
      <c r="B15" s="356" t="s">
        <v>99</v>
      </c>
      <c r="C15" s="331" t="s">
        <v>285</v>
      </c>
      <c r="D15" s="332" t="s">
        <v>378</v>
      </c>
      <c r="E15" s="333"/>
      <c r="F15" s="360"/>
      <c r="G15" s="360"/>
      <c r="H15" s="335"/>
      <c r="I15" s="360"/>
      <c r="J15" s="336"/>
      <c r="K15" s="334"/>
      <c r="L15" s="295"/>
      <c r="M15" s="336"/>
      <c r="N15" s="125"/>
      <c r="O15" s="337"/>
      <c r="P15" s="357"/>
      <c r="Q15" s="358"/>
      <c r="R15" s="358"/>
      <c r="S15" s="358"/>
      <c r="T15" s="358"/>
      <c r="V15" s="334"/>
      <c r="W15" s="295"/>
      <c r="X15" s="358"/>
      <c r="Y15" s="338">
        <f t="shared" si="0"/>
        <v>0</v>
      </c>
      <c r="Z15" s="18"/>
      <c r="AA15" s="346">
        <v>0</v>
      </c>
      <c r="AB15" s="347">
        <f t="shared" si="1"/>
        <v>0</v>
      </c>
      <c r="AC15" s="348">
        <v>0</v>
      </c>
      <c r="AD15" s="349">
        <f t="shared" si="3"/>
        <v>0</v>
      </c>
      <c r="AE15" s="350">
        <f t="shared" si="2"/>
        <v>0</v>
      </c>
    </row>
    <row r="16" spans="1:33" ht="105" x14ac:dyDescent="0.25">
      <c r="A16" s="15"/>
      <c r="B16" s="356" t="s">
        <v>99</v>
      </c>
      <c r="C16" s="331" t="s">
        <v>285</v>
      </c>
      <c r="D16" s="332" t="s">
        <v>25</v>
      </c>
      <c r="E16" s="333" t="s">
        <v>306</v>
      </c>
      <c r="F16" s="360"/>
      <c r="G16" s="360"/>
      <c r="H16" s="335">
        <v>5.0999999999999996</v>
      </c>
      <c r="I16" s="360"/>
      <c r="J16" s="336" t="s">
        <v>307</v>
      </c>
      <c r="K16" s="334" t="s">
        <v>139</v>
      </c>
      <c r="L16" s="295">
        <v>1</v>
      </c>
      <c r="M16" s="359">
        <v>480</v>
      </c>
      <c r="N16" s="125">
        <v>480</v>
      </c>
      <c r="O16" s="337"/>
      <c r="P16" s="338" t="e">
        <v>#VALUE!</v>
      </c>
      <c r="Q16" s="339" t="e">
        <f>IF(J16="PROV SUM",N16,L16*P16)</f>
        <v>#VALUE!</v>
      </c>
      <c r="R16" s="294">
        <v>0</v>
      </c>
      <c r="S16" s="294">
        <v>408</v>
      </c>
      <c r="T16" s="339">
        <f>IF(J16="SC024",N16,IF(ISERROR(S16),"",IF(J16="PROV SUM",N16,L16*S16)))</f>
        <v>408</v>
      </c>
      <c r="V16" s="334" t="s">
        <v>139</v>
      </c>
      <c r="W16" s="295">
        <v>1</v>
      </c>
      <c r="X16" s="294">
        <v>408</v>
      </c>
      <c r="Y16" s="338">
        <f t="shared" si="0"/>
        <v>408</v>
      </c>
      <c r="Z16" s="18"/>
      <c r="AA16" s="346">
        <v>0</v>
      </c>
      <c r="AB16" s="347">
        <f t="shared" si="1"/>
        <v>0</v>
      </c>
      <c r="AC16" s="348">
        <v>0</v>
      </c>
      <c r="AD16" s="349">
        <f t="shared" si="3"/>
        <v>0</v>
      </c>
      <c r="AE16" s="350">
        <f>AB16-AD16</f>
        <v>0</v>
      </c>
    </row>
    <row r="17" spans="1:34" ht="60.75" x14ac:dyDescent="0.25">
      <c r="A17" s="15"/>
      <c r="B17" s="356" t="s">
        <v>99</v>
      </c>
      <c r="C17" s="331" t="s">
        <v>285</v>
      </c>
      <c r="D17" s="332" t="s">
        <v>25</v>
      </c>
      <c r="E17" s="378" t="s">
        <v>500</v>
      </c>
      <c r="F17" s="360"/>
      <c r="G17" s="360"/>
      <c r="H17" s="335">
        <v>5.1350000000000096</v>
      </c>
      <c r="I17" s="360"/>
      <c r="J17" s="336" t="s">
        <v>296</v>
      </c>
      <c r="K17" s="334" t="s">
        <v>79</v>
      </c>
      <c r="L17" s="295">
        <v>4</v>
      </c>
      <c r="M17" s="359">
        <v>21.11</v>
      </c>
      <c r="N17" s="125">
        <v>84.44</v>
      </c>
      <c r="O17" s="337"/>
      <c r="P17" s="338" t="e">
        <v>#VALUE!</v>
      </c>
      <c r="Q17" s="339" t="e">
        <f>IF(J17="PROV SUM",N17,L17*P17)</f>
        <v>#VALUE!</v>
      </c>
      <c r="R17" s="294">
        <v>0</v>
      </c>
      <c r="S17" s="294">
        <v>17.783064</v>
      </c>
      <c r="T17" s="339">
        <f>IF(J17="SC024",N17,IF(ISERROR(S17),"",IF(J17="PROV SUM",N17,L17*S17)))</f>
        <v>71.132255999999998</v>
      </c>
      <c r="V17" s="334" t="s">
        <v>79</v>
      </c>
      <c r="W17" s="295">
        <v>6</v>
      </c>
      <c r="X17" s="294">
        <v>17.783064</v>
      </c>
      <c r="Y17" s="338">
        <f t="shared" si="0"/>
        <v>106.698384</v>
      </c>
      <c r="Z17" s="18"/>
      <c r="AA17" s="346">
        <v>0</v>
      </c>
      <c r="AB17" s="347">
        <f t="shared" si="1"/>
        <v>0</v>
      </c>
      <c r="AC17" s="348">
        <v>0</v>
      </c>
      <c r="AD17" s="349">
        <f t="shared" si="3"/>
        <v>0</v>
      </c>
      <c r="AE17" s="350">
        <f t="shared" si="2"/>
        <v>0</v>
      </c>
    </row>
    <row r="18" spans="1:34" x14ac:dyDescent="0.25">
      <c r="A18" s="15"/>
      <c r="B18" s="356" t="s">
        <v>99</v>
      </c>
      <c r="C18" s="361" t="s">
        <v>189</v>
      </c>
      <c r="D18" s="332" t="s">
        <v>378</v>
      </c>
      <c r="E18" s="333"/>
      <c r="F18" s="360"/>
      <c r="G18" s="360"/>
      <c r="H18" s="335"/>
      <c r="I18" s="360"/>
      <c r="J18" s="336"/>
      <c r="K18" s="334"/>
      <c r="L18" s="295"/>
      <c r="M18" s="336"/>
      <c r="N18" s="295"/>
      <c r="O18" s="337"/>
      <c r="P18" s="336"/>
      <c r="Q18" s="293"/>
      <c r="R18" s="293"/>
      <c r="S18" s="293"/>
      <c r="T18" s="293"/>
      <c r="V18" s="334"/>
      <c r="W18" s="295"/>
      <c r="X18" s="293"/>
      <c r="Y18" s="338">
        <f t="shared" si="0"/>
        <v>0</v>
      </c>
      <c r="Z18" s="18"/>
      <c r="AA18" s="346">
        <v>0</v>
      </c>
      <c r="AB18" s="347">
        <f t="shared" si="1"/>
        <v>0</v>
      </c>
      <c r="AC18" s="348">
        <v>0</v>
      </c>
      <c r="AD18" s="349">
        <f t="shared" si="3"/>
        <v>0</v>
      </c>
      <c r="AE18" s="350">
        <f t="shared" si="2"/>
        <v>0</v>
      </c>
    </row>
    <row r="19" spans="1:34" ht="30" x14ac:dyDescent="0.25">
      <c r="A19" s="15"/>
      <c r="B19" s="356" t="s">
        <v>99</v>
      </c>
      <c r="C19" s="361" t="s">
        <v>189</v>
      </c>
      <c r="D19" s="332" t="s">
        <v>25</v>
      </c>
      <c r="E19" s="333" t="s">
        <v>337</v>
      </c>
      <c r="F19" s="360"/>
      <c r="G19" s="360"/>
      <c r="H19" s="335">
        <v>6.91</v>
      </c>
      <c r="I19" s="360"/>
      <c r="J19" s="336" t="s">
        <v>338</v>
      </c>
      <c r="K19" s="334" t="s">
        <v>79</v>
      </c>
      <c r="L19" s="295">
        <v>4</v>
      </c>
      <c r="M19" s="359">
        <v>20.13</v>
      </c>
      <c r="N19" s="295">
        <v>80.52</v>
      </c>
      <c r="O19" s="337"/>
      <c r="P19" s="338" t="e">
        <v>#VALUE!</v>
      </c>
      <c r="Q19" s="339" t="e">
        <f t="shared" ref="Q19:Q25" si="4">IF(J19="PROV SUM",N19,L19*P19)</f>
        <v>#VALUE!</v>
      </c>
      <c r="R19" s="294">
        <v>0</v>
      </c>
      <c r="S19" s="294">
        <v>14.594249999999999</v>
      </c>
      <c r="T19" s="339">
        <f t="shared" ref="T19:T25" si="5">IF(J19="SC024",N19,IF(ISERROR(S19),"",IF(J19="PROV SUM",N19,L19*S19)))</f>
        <v>58.376999999999995</v>
      </c>
      <c r="V19" s="334" t="s">
        <v>79</v>
      </c>
      <c r="W19" s="295">
        <v>30</v>
      </c>
      <c r="X19" s="294">
        <v>14.594249999999999</v>
      </c>
      <c r="Y19" s="338">
        <f t="shared" si="0"/>
        <v>437.82749999999999</v>
      </c>
      <c r="Z19" s="18"/>
      <c r="AA19" s="346">
        <v>1</v>
      </c>
      <c r="AB19" s="347">
        <f t="shared" si="1"/>
        <v>437.82749999999999</v>
      </c>
      <c r="AC19" s="348">
        <v>0.13335</v>
      </c>
      <c r="AD19" s="349">
        <f t="shared" si="3"/>
        <v>58.384297124999996</v>
      </c>
      <c r="AE19" s="350">
        <f t="shared" si="2"/>
        <v>379.443202875</v>
      </c>
      <c r="AG19" s="668">
        <v>328.37</v>
      </c>
    </row>
    <row r="20" spans="1:34" ht="45" x14ac:dyDescent="0.25">
      <c r="A20" s="15"/>
      <c r="B20" s="356" t="s">
        <v>99</v>
      </c>
      <c r="C20" s="361" t="s">
        <v>189</v>
      </c>
      <c r="D20" s="332" t="s">
        <v>25</v>
      </c>
      <c r="E20" s="333" t="s">
        <v>466</v>
      </c>
      <c r="F20" s="360"/>
      <c r="G20" s="360"/>
      <c r="H20" s="335">
        <v>6.1860000000000301</v>
      </c>
      <c r="I20" s="360"/>
      <c r="J20" s="336" t="s">
        <v>222</v>
      </c>
      <c r="K20" s="334" t="s">
        <v>79</v>
      </c>
      <c r="L20" s="295">
        <v>6</v>
      </c>
      <c r="M20" s="359">
        <v>11.63</v>
      </c>
      <c r="N20" s="295">
        <v>69.78</v>
      </c>
      <c r="O20" s="337"/>
      <c r="P20" s="338" t="e">
        <v>#VALUE!</v>
      </c>
      <c r="Q20" s="339" t="e">
        <f t="shared" si="4"/>
        <v>#VALUE!</v>
      </c>
      <c r="R20" s="294">
        <v>0</v>
      </c>
      <c r="S20" s="294">
        <v>9.8855000000000004</v>
      </c>
      <c r="T20" s="339">
        <f t="shared" si="5"/>
        <v>59.313000000000002</v>
      </c>
      <c r="V20" s="334" t="s">
        <v>79</v>
      </c>
      <c r="W20" s="295">
        <v>32</v>
      </c>
      <c r="X20" s="294">
        <v>9.8855000000000004</v>
      </c>
      <c r="Y20" s="338">
        <f t="shared" si="0"/>
        <v>316.33600000000001</v>
      </c>
      <c r="Z20" s="18"/>
      <c r="AA20" s="346">
        <v>1</v>
      </c>
      <c r="AB20" s="347">
        <f t="shared" si="1"/>
        <v>316.33600000000001</v>
      </c>
      <c r="AC20" s="348">
        <v>1</v>
      </c>
      <c r="AD20" s="349">
        <f t="shared" si="3"/>
        <v>316.33600000000001</v>
      </c>
      <c r="AE20" s="350">
        <f t="shared" si="2"/>
        <v>0</v>
      </c>
    </row>
    <row r="21" spans="1:34" ht="30" x14ac:dyDescent="0.25">
      <c r="A21" s="15"/>
      <c r="B21" s="356" t="s">
        <v>99</v>
      </c>
      <c r="C21" s="361" t="s">
        <v>189</v>
      </c>
      <c r="D21" s="332" t="s">
        <v>25</v>
      </c>
      <c r="E21" s="333" t="s">
        <v>467</v>
      </c>
      <c r="F21" s="360"/>
      <c r="G21" s="360"/>
      <c r="H21" s="335">
        <v>6.2580000000000497</v>
      </c>
      <c r="I21" s="360"/>
      <c r="J21" s="336" t="s">
        <v>266</v>
      </c>
      <c r="K21" s="334" t="s">
        <v>79</v>
      </c>
      <c r="L21" s="295">
        <v>1</v>
      </c>
      <c r="M21" s="359">
        <v>12.41</v>
      </c>
      <c r="N21" s="295">
        <v>12.41</v>
      </c>
      <c r="O21" s="337"/>
      <c r="P21" s="338" t="e">
        <v>#VALUE!</v>
      </c>
      <c r="Q21" s="339" t="e">
        <f t="shared" si="4"/>
        <v>#VALUE!</v>
      </c>
      <c r="R21" s="294">
        <v>0</v>
      </c>
      <c r="S21" s="294">
        <v>10.548500000000001</v>
      </c>
      <c r="T21" s="339">
        <f t="shared" si="5"/>
        <v>10.548500000000001</v>
      </c>
      <c r="V21" s="334" t="s">
        <v>79</v>
      </c>
      <c r="W21" s="295">
        <v>1</v>
      </c>
      <c r="X21" s="294">
        <v>10.548500000000001</v>
      </c>
      <c r="Y21" s="338">
        <f t="shared" si="0"/>
        <v>10.548500000000001</v>
      </c>
      <c r="Z21" s="18"/>
      <c r="AA21" s="346">
        <v>1</v>
      </c>
      <c r="AB21" s="347">
        <f t="shared" si="1"/>
        <v>10.548500000000001</v>
      </c>
      <c r="AC21" s="348">
        <v>1</v>
      </c>
      <c r="AD21" s="349">
        <f t="shared" si="3"/>
        <v>10.548500000000001</v>
      </c>
      <c r="AE21" s="350">
        <f t="shared" si="2"/>
        <v>0</v>
      </c>
    </row>
    <row r="22" spans="1:34" ht="30" x14ac:dyDescent="0.25">
      <c r="A22" s="15"/>
      <c r="B22" s="356" t="s">
        <v>99</v>
      </c>
      <c r="C22" s="361" t="s">
        <v>189</v>
      </c>
      <c r="D22" s="332" t="s">
        <v>25</v>
      </c>
      <c r="E22" s="333" t="s">
        <v>269</v>
      </c>
      <c r="F22" s="360"/>
      <c r="G22" s="360"/>
      <c r="H22" s="335">
        <v>6.2620000000000502</v>
      </c>
      <c r="I22" s="360"/>
      <c r="J22" s="336" t="s">
        <v>270</v>
      </c>
      <c r="K22" s="334" t="s">
        <v>79</v>
      </c>
      <c r="L22" s="295">
        <v>20</v>
      </c>
      <c r="M22" s="359">
        <v>16.86</v>
      </c>
      <c r="N22" s="295">
        <v>337.2</v>
      </c>
      <c r="O22" s="337"/>
      <c r="P22" s="338" t="e">
        <v>#VALUE!</v>
      </c>
      <c r="Q22" s="339" t="e">
        <f t="shared" si="4"/>
        <v>#VALUE!</v>
      </c>
      <c r="R22" s="294">
        <v>0</v>
      </c>
      <c r="S22" s="294">
        <v>14.331</v>
      </c>
      <c r="T22" s="339">
        <f t="shared" si="5"/>
        <v>286.62</v>
      </c>
      <c r="V22" s="334" t="s">
        <v>79</v>
      </c>
      <c r="W22" s="295">
        <v>20</v>
      </c>
      <c r="X22" s="294">
        <v>14.331</v>
      </c>
      <c r="Y22" s="338">
        <f t="shared" si="0"/>
        <v>286.62</v>
      </c>
      <c r="Z22" s="18"/>
      <c r="AA22" s="346">
        <v>1</v>
      </c>
      <c r="AB22" s="347">
        <f t="shared" si="1"/>
        <v>286.62</v>
      </c>
      <c r="AC22" s="348">
        <v>1</v>
      </c>
      <c r="AD22" s="349">
        <f t="shared" si="3"/>
        <v>286.62</v>
      </c>
      <c r="AE22" s="350">
        <f t="shared" si="2"/>
        <v>0</v>
      </c>
    </row>
    <row r="23" spans="1:34" ht="30" x14ac:dyDescent="0.25">
      <c r="A23" s="15"/>
      <c r="B23" s="356" t="s">
        <v>99</v>
      </c>
      <c r="C23" s="361" t="s">
        <v>189</v>
      </c>
      <c r="D23" s="332" t="s">
        <v>25</v>
      </c>
      <c r="E23" s="333" t="s">
        <v>272</v>
      </c>
      <c r="F23" s="360"/>
      <c r="G23" s="360"/>
      <c r="H23" s="335">
        <v>6.2630000000000496</v>
      </c>
      <c r="I23" s="360"/>
      <c r="J23" s="336" t="s">
        <v>273</v>
      </c>
      <c r="K23" s="334" t="s">
        <v>104</v>
      </c>
      <c r="L23" s="295">
        <v>42</v>
      </c>
      <c r="M23" s="359">
        <v>3.81</v>
      </c>
      <c r="N23" s="295">
        <v>160.02000000000001</v>
      </c>
      <c r="O23" s="337"/>
      <c r="P23" s="338" t="e">
        <v>#VALUE!</v>
      </c>
      <c r="Q23" s="339" t="e">
        <f t="shared" si="4"/>
        <v>#VALUE!</v>
      </c>
      <c r="R23" s="294">
        <v>0</v>
      </c>
      <c r="S23" s="294">
        <v>3.2385000000000002</v>
      </c>
      <c r="T23" s="339">
        <f t="shared" si="5"/>
        <v>136.017</v>
      </c>
      <c r="V23" s="334" t="s">
        <v>104</v>
      </c>
      <c r="W23" s="295">
        <v>42</v>
      </c>
      <c r="X23" s="294">
        <v>3.2385000000000002</v>
      </c>
      <c r="Y23" s="338">
        <f t="shared" si="0"/>
        <v>136.017</v>
      </c>
      <c r="Z23" s="18"/>
      <c r="AA23" s="346">
        <v>1</v>
      </c>
      <c r="AB23" s="347">
        <f t="shared" si="1"/>
        <v>136.017</v>
      </c>
      <c r="AC23" s="348">
        <v>1</v>
      </c>
      <c r="AD23" s="349">
        <f t="shared" si="3"/>
        <v>136.017</v>
      </c>
      <c r="AE23" s="350">
        <f t="shared" si="2"/>
        <v>0</v>
      </c>
    </row>
    <row r="24" spans="1:34" ht="45" x14ac:dyDescent="0.25">
      <c r="A24" s="15"/>
      <c r="B24" s="356" t="s">
        <v>99</v>
      </c>
      <c r="C24" s="361" t="s">
        <v>189</v>
      </c>
      <c r="D24" s="332" t="s">
        <v>25</v>
      </c>
      <c r="E24" s="333" t="s">
        <v>274</v>
      </c>
      <c r="F24" s="360"/>
      <c r="G24" s="360"/>
      <c r="H24" s="335">
        <v>6.26400000000005</v>
      </c>
      <c r="I24" s="360"/>
      <c r="J24" s="336" t="s">
        <v>275</v>
      </c>
      <c r="K24" s="334" t="s">
        <v>139</v>
      </c>
      <c r="L24" s="295">
        <v>2</v>
      </c>
      <c r="M24" s="359">
        <v>9.67</v>
      </c>
      <c r="N24" s="295">
        <v>19.34</v>
      </c>
      <c r="O24" s="337"/>
      <c r="P24" s="338" t="e">
        <v>#VALUE!</v>
      </c>
      <c r="Q24" s="339" t="e">
        <f t="shared" si="4"/>
        <v>#VALUE!</v>
      </c>
      <c r="R24" s="294">
        <v>0</v>
      </c>
      <c r="S24" s="294">
        <v>8.2195</v>
      </c>
      <c r="T24" s="339">
        <f t="shared" si="5"/>
        <v>16.439</v>
      </c>
      <c r="V24" s="334" t="s">
        <v>139</v>
      </c>
      <c r="W24" s="295">
        <v>2</v>
      </c>
      <c r="X24" s="294">
        <v>8.2195</v>
      </c>
      <c r="Y24" s="338">
        <f t="shared" si="0"/>
        <v>16.439</v>
      </c>
      <c r="Z24" s="18"/>
      <c r="AA24" s="346">
        <v>1</v>
      </c>
      <c r="AB24" s="347">
        <f t="shared" si="1"/>
        <v>16.439</v>
      </c>
      <c r="AC24" s="348">
        <v>1</v>
      </c>
      <c r="AD24" s="349">
        <f t="shared" si="3"/>
        <v>16.439</v>
      </c>
      <c r="AE24" s="350">
        <f t="shared" si="2"/>
        <v>0</v>
      </c>
    </row>
    <row r="25" spans="1:34" ht="45" x14ac:dyDescent="0.25">
      <c r="A25" s="15"/>
      <c r="B25" s="356" t="s">
        <v>99</v>
      </c>
      <c r="C25" s="361" t="s">
        <v>189</v>
      </c>
      <c r="D25" s="332" t="s">
        <v>25</v>
      </c>
      <c r="E25" s="333" t="s">
        <v>468</v>
      </c>
      <c r="F25" s="360"/>
      <c r="G25" s="360"/>
      <c r="H25" s="335">
        <v>6.399</v>
      </c>
      <c r="I25" s="360"/>
      <c r="J25" s="336" t="s">
        <v>379</v>
      </c>
      <c r="K25" s="334" t="s">
        <v>380</v>
      </c>
      <c r="L25" s="295">
        <v>1</v>
      </c>
      <c r="M25" s="359">
        <v>500</v>
      </c>
      <c r="N25" s="295">
        <v>500</v>
      </c>
      <c r="O25" s="337"/>
      <c r="P25" s="338" t="e">
        <v>#VALUE!</v>
      </c>
      <c r="Q25" s="339">
        <f t="shared" si="4"/>
        <v>500</v>
      </c>
      <c r="R25" s="294" t="s">
        <v>381</v>
      </c>
      <c r="S25" s="294" t="s">
        <v>381</v>
      </c>
      <c r="T25" s="339">
        <f t="shared" si="5"/>
        <v>500</v>
      </c>
      <c r="V25" s="334" t="s">
        <v>380</v>
      </c>
      <c r="W25" s="295">
        <v>1</v>
      </c>
      <c r="X25" s="294" t="s">
        <v>381</v>
      </c>
      <c r="Y25" s="338">
        <v>500</v>
      </c>
      <c r="Z25" s="18"/>
      <c r="AA25" s="346">
        <v>0</v>
      </c>
      <c r="AB25" s="347">
        <f t="shared" si="1"/>
        <v>0</v>
      </c>
      <c r="AC25" s="348">
        <v>0</v>
      </c>
      <c r="AD25" s="349">
        <f t="shared" si="3"/>
        <v>0</v>
      </c>
      <c r="AE25" s="350">
        <f t="shared" si="2"/>
        <v>0</v>
      </c>
    </row>
    <row r="26" spans="1:34" x14ac:dyDescent="0.25">
      <c r="A26" s="15"/>
      <c r="B26" s="356" t="s">
        <v>99</v>
      </c>
      <c r="C26" s="361" t="s">
        <v>72</v>
      </c>
      <c r="D26" s="332" t="s">
        <v>378</v>
      </c>
      <c r="E26" s="333"/>
      <c r="F26" s="360"/>
      <c r="G26" s="360"/>
      <c r="H26" s="335"/>
      <c r="I26" s="360"/>
      <c r="J26" s="336"/>
      <c r="K26" s="334"/>
      <c r="L26" s="295"/>
      <c r="M26" s="336"/>
      <c r="N26" s="295"/>
      <c r="O26" s="362"/>
      <c r="P26" s="336"/>
      <c r="Q26" s="293"/>
      <c r="R26" s="293"/>
      <c r="S26" s="293"/>
      <c r="T26" s="293"/>
      <c r="V26" s="334"/>
      <c r="W26" s="295"/>
      <c r="X26" s="293"/>
      <c r="Y26" s="338">
        <f t="shared" si="0"/>
        <v>0</v>
      </c>
      <c r="Z26" s="18"/>
      <c r="AA26" s="346">
        <v>0</v>
      </c>
      <c r="AB26" s="347">
        <f t="shared" si="1"/>
        <v>0</v>
      </c>
      <c r="AC26" s="348">
        <v>0</v>
      </c>
      <c r="AD26" s="349">
        <f t="shared" si="3"/>
        <v>0</v>
      </c>
      <c r="AE26" s="350">
        <f t="shared" si="2"/>
        <v>0</v>
      </c>
    </row>
    <row r="27" spans="1:34" ht="120" x14ac:dyDescent="0.25">
      <c r="A27" s="15"/>
      <c r="B27" s="356" t="s">
        <v>99</v>
      </c>
      <c r="C27" s="361" t="s">
        <v>72</v>
      </c>
      <c r="D27" s="332" t="s">
        <v>25</v>
      </c>
      <c r="E27" s="333" t="s">
        <v>100</v>
      </c>
      <c r="F27" s="360"/>
      <c r="G27" s="360"/>
      <c r="H27" s="335">
        <v>3.21999999999999</v>
      </c>
      <c r="I27" s="360"/>
      <c r="J27" s="336" t="s">
        <v>101</v>
      </c>
      <c r="K27" s="334" t="s">
        <v>79</v>
      </c>
      <c r="L27" s="295">
        <v>40</v>
      </c>
      <c r="M27" s="359">
        <v>138.28</v>
      </c>
      <c r="N27" s="295">
        <v>5531.2</v>
      </c>
      <c r="O27" s="362"/>
      <c r="P27" s="338" t="e">
        <v>#VALUE!</v>
      </c>
      <c r="Q27" s="339" t="e">
        <f>IF(J27="PROV SUM",N27,L27*P27)</f>
        <v>#VALUE!</v>
      </c>
      <c r="R27" s="294">
        <v>0</v>
      </c>
      <c r="S27" s="294">
        <v>110.62400000000001</v>
      </c>
      <c r="T27" s="339">
        <f>IF(J27="SC024",N27,IF(ISERROR(S27),"",IF(J27="PROV SUM",N27,L27*S27)))</f>
        <v>4424.96</v>
      </c>
      <c r="V27" s="334" t="s">
        <v>79</v>
      </c>
      <c r="W27" s="295">
        <v>46</v>
      </c>
      <c r="X27" s="294">
        <v>110.62400000000001</v>
      </c>
      <c r="Y27" s="338">
        <f t="shared" si="0"/>
        <v>5088.7040000000006</v>
      </c>
      <c r="Z27" s="18"/>
      <c r="AA27" s="346">
        <v>1</v>
      </c>
      <c r="AB27" s="347">
        <f t="shared" si="1"/>
        <v>5088.7040000000006</v>
      </c>
      <c r="AC27" s="348">
        <v>1</v>
      </c>
      <c r="AD27" s="349">
        <f t="shared" si="3"/>
        <v>5088.7040000000006</v>
      </c>
      <c r="AE27" s="350">
        <f>AB27-AD27</f>
        <v>0</v>
      </c>
    </row>
    <row r="28" spans="1:34" x14ac:dyDescent="0.25">
      <c r="A28" s="15"/>
      <c r="B28" s="356" t="s">
        <v>99</v>
      </c>
      <c r="C28" s="361" t="s">
        <v>164</v>
      </c>
      <c r="D28" s="332" t="s">
        <v>378</v>
      </c>
      <c r="E28" s="333"/>
      <c r="F28" s="360"/>
      <c r="G28" s="360"/>
      <c r="H28" s="335"/>
      <c r="I28" s="360"/>
      <c r="J28" s="336"/>
      <c r="K28" s="334"/>
      <c r="L28" s="295"/>
      <c r="M28" s="336"/>
      <c r="N28" s="295"/>
      <c r="O28" s="362"/>
      <c r="P28" s="336"/>
      <c r="Q28" s="293"/>
      <c r="R28" s="293"/>
      <c r="S28" s="293"/>
      <c r="T28" s="293"/>
      <c r="V28" s="334"/>
      <c r="W28" s="295"/>
      <c r="X28" s="293"/>
      <c r="Y28" s="338">
        <f t="shared" si="0"/>
        <v>0</v>
      </c>
      <c r="Z28" s="18"/>
      <c r="AA28" s="346">
        <v>0</v>
      </c>
      <c r="AB28" s="347">
        <f t="shared" si="1"/>
        <v>0</v>
      </c>
      <c r="AC28" s="348">
        <v>0</v>
      </c>
      <c r="AD28" s="349">
        <f t="shared" si="3"/>
        <v>0</v>
      </c>
      <c r="AE28" s="350">
        <f t="shared" si="2"/>
        <v>0</v>
      </c>
    </row>
    <row r="29" spans="1:34" ht="90" x14ac:dyDescent="0.25">
      <c r="A29" s="15"/>
      <c r="B29" s="356" t="s">
        <v>99</v>
      </c>
      <c r="C29" s="361" t="s">
        <v>164</v>
      </c>
      <c r="D29" s="332" t="s">
        <v>25</v>
      </c>
      <c r="E29" s="333" t="s">
        <v>167</v>
      </c>
      <c r="F29" s="360"/>
      <c r="G29" s="360"/>
      <c r="H29" s="335">
        <v>4.4199999999999902</v>
      </c>
      <c r="I29" s="360"/>
      <c r="J29" s="336" t="s">
        <v>168</v>
      </c>
      <c r="K29" s="334" t="s">
        <v>79</v>
      </c>
      <c r="L29" s="295">
        <v>3</v>
      </c>
      <c r="M29" s="359">
        <v>698.79</v>
      </c>
      <c r="N29" s="295">
        <v>2096.37</v>
      </c>
      <c r="O29" s="362"/>
      <c r="P29" s="338" t="e">
        <v>#VALUE!</v>
      </c>
      <c r="Q29" s="339" t="e">
        <f>IF(J29="PROV SUM",N29,L29*P29)</f>
        <v>#VALUE!</v>
      </c>
      <c r="R29" s="294">
        <v>0</v>
      </c>
      <c r="S29" s="294">
        <v>619.47733499999993</v>
      </c>
      <c r="T29" s="339">
        <f>IF(J29="SC024",N29,IF(ISERROR(S29),"",IF(J29="PROV SUM",N29,L29*S29)))</f>
        <v>1858.4320049999997</v>
      </c>
      <c r="V29" s="334" t="s">
        <v>79</v>
      </c>
      <c r="W29" s="295">
        <v>30</v>
      </c>
      <c r="X29" s="294">
        <v>619.47733499999993</v>
      </c>
      <c r="Y29" s="338">
        <f t="shared" si="0"/>
        <v>18584.320049999998</v>
      </c>
      <c r="Z29" s="18"/>
      <c r="AA29" s="346">
        <v>1</v>
      </c>
      <c r="AB29" s="347">
        <f t="shared" si="1"/>
        <v>18584.320049999998</v>
      </c>
      <c r="AC29" s="348">
        <v>0.5</v>
      </c>
      <c r="AD29" s="349">
        <f t="shared" si="3"/>
        <v>9292.1600249999992</v>
      </c>
      <c r="AE29" s="350">
        <f t="shared" si="2"/>
        <v>9292.1600249999992</v>
      </c>
      <c r="AF29" s="672" t="s">
        <v>847</v>
      </c>
      <c r="AG29" s="672">
        <v>9292.16</v>
      </c>
      <c r="AH29" s="162"/>
    </row>
    <row r="30" spans="1:34" ht="90" x14ac:dyDescent="0.25">
      <c r="A30" s="15"/>
      <c r="B30" s="356" t="s">
        <v>99</v>
      </c>
      <c r="C30" s="361" t="s">
        <v>164</v>
      </c>
      <c r="D30" s="332" t="s">
        <v>25</v>
      </c>
      <c r="E30" s="333" t="s">
        <v>173</v>
      </c>
      <c r="F30" s="360"/>
      <c r="G30" s="360"/>
      <c r="H30" s="335">
        <v>4.9099999999999797</v>
      </c>
      <c r="I30" s="360"/>
      <c r="J30" s="336" t="s">
        <v>174</v>
      </c>
      <c r="K30" s="334" t="s">
        <v>75</v>
      </c>
      <c r="L30" s="295">
        <v>7</v>
      </c>
      <c r="M30" s="359">
        <v>98.99</v>
      </c>
      <c r="N30" s="295">
        <v>692.93</v>
      </c>
      <c r="O30" s="362"/>
      <c r="P30" s="338" t="e">
        <v>#VALUE!</v>
      </c>
      <c r="Q30" s="339" t="e">
        <f>IF(J30="PROV SUM",N30,L30*P30)</f>
        <v>#VALUE!</v>
      </c>
      <c r="R30" s="294">
        <v>0</v>
      </c>
      <c r="S30" s="294">
        <v>87.754634999999993</v>
      </c>
      <c r="T30" s="339">
        <f>IF(J30="SC024",N30,IF(ISERROR(S30),"",IF(J30="PROV SUM",N30,L30*S30)))</f>
        <v>614.28244499999994</v>
      </c>
      <c r="V30" s="334" t="s">
        <v>75</v>
      </c>
      <c r="W30" s="295">
        <v>0</v>
      </c>
      <c r="X30" s="294">
        <v>87.754634999999993</v>
      </c>
      <c r="Y30" s="338">
        <f t="shared" si="0"/>
        <v>0</v>
      </c>
      <c r="Z30" s="18"/>
      <c r="AA30" s="346">
        <v>1</v>
      </c>
      <c r="AB30" s="347">
        <f t="shared" si="1"/>
        <v>0</v>
      </c>
      <c r="AC30" s="348">
        <v>0</v>
      </c>
      <c r="AD30" s="349">
        <f t="shared" si="3"/>
        <v>0</v>
      </c>
      <c r="AE30" s="350">
        <f t="shared" si="2"/>
        <v>0</v>
      </c>
    </row>
    <row r="31" spans="1:34" ht="30" x14ac:dyDescent="0.25">
      <c r="A31" s="15"/>
      <c r="B31" s="356" t="s">
        <v>99</v>
      </c>
      <c r="C31" s="361" t="s">
        <v>164</v>
      </c>
      <c r="D31" s="332" t="s">
        <v>25</v>
      </c>
      <c r="E31" s="333" t="s">
        <v>175</v>
      </c>
      <c r="F31" s="360"/>
      <c r="G31" s="360"/>
      <c r="H31" s="335">
        <v>4.1149999999999904</v>
      </c>
      <c r="I31" s="360"/>
      <c r="J31" s="336" t="s">
        <v>176</v>
      </c>
      <c r="K31" s="334" t="s">
        <v>139</v>
      </c>
      <c r="L31" s="295">
        <v>2</v>
      </c>
      <c r="M31" s="359">
        <v>4.8099999999999996</v>
      </c>
      <c r="N31" s="295">
        <v>9.6199999999999992</v>
      </c>
      <c r="O31" s="362"/>
      <c r="P31" s="338" t="e">
        <v>#VALUE!</v>
      </c>
      <c r="Q31" s="339" t="e">
        <f>IF(J31="PROV SUM",N31,L31*P31)</f>
        <v>#VALUE!</v>
      </c>
      <c r="R31" s="294">
        <v>0</v>
      </c>
      <c r="S31" s="294">
        <v>4.2640649999999996</v>
      </c>
      <c r="T31" s="339">
        <f>IF(J31="SC024",N31,IF(ISERROR(S31),"",IF(J31="PROV SUM",N31,L31*S31)))</f>
        <v>8.5281299999999991</v>
      </c>
      <c r="V31" s="334" t="s">
        <v>139</v>
      </c>
      <c r="W31" s="295">
        <v>0</v>
      </c>
      <c r="X31" s="294">
        <v>4.2640649999999996</v>
      </c>
      <c r="Y31" s="338">
        <f t="shared" si="0"/>
        <v>0</v>
      </c>
      <c r="Z31" s="18"/>
      <c r="AA31" s="346">
        <v>1</v>
      </c>
      <c r="AB31" s="347">
        <f t="shared" si="1"/>
        <v>0</v>
      </c>
      <c r="AC31" s="348">
        <v>0</v>
      </c>
      <c r="AD31" s="349">
        <f t="shared" si="3"/>
        <v>0</v>
      </c>
      <c r="AE31" s="350">
        <f t="shared" si="2"/>
        <v>0</v>
      </c>
    </row>
    <row r="32" spans="1:34" ht="75" x14ac:dyDescent="0.25">
      <c r="A32" s="15"/>
      <c r="B32" s="356" t="s">
        <v>99</v>
      </c>
      <c r="C32" s="361" t="s">
        <v>164</v>
      </c>
      <c r="D32" s="332" t="s">
        <v>25</v>
      </c>
      <c r="E32" s="333" t="s">
        <v>177</v>
      </c>
      <c r="F32" s="360"/>
      <c r="G32" s="360"/>
      <c r="H32" s="335">
        <v>4.1289999999999898</v>
      </c>
      <c r="I32" s="360"/>
      <c r="J32" s="336" t="s">
        <v>178</v>
      </c>
      <c r="K32" s="334" t="s">
        <v>75</v>
      </c>
      <c r="L32" s="295">
        <v>2</v>
      </c>
      <c r="M32" s="359">
        <v>28.43</v>
      </c>
      <c r="N32" s="295">
        <v>56.86</v>
      </c>
      <c r="O32" s="362"/>
      <c r="P32" s="338" t="e">
        <v>#VALUE!</v>
      </c>
      <c r="Q32" s="339" t="e">
        <f>IF(J32="PROV SUM",N32,L32*P32)</f>
        <v>#VALUE!</v>
      </c>
      <c r="R32" s="294">
        <v>0</v>
      </c>
      <c r="S32" s="294">
        <v>25.203194999999997</v>
      </c>
      <c r="T32" s="339">
        <f>IF(J32="SC024",N32,IF(ISERROR(S32),"",IF(J32="PROV SUM",N32,L32*S32)))</f>
        <v>50.406389999999995</v>
      </c>
      <c r="V32" s="334" t="s">
        <v>75</v>
      </c>
      <c r="W32" s="295">
        <v>0</v>
      </c>
      <c r="X32" s="294">
        <v>25.203194999999997</v>
      </c>
      <c r="Y32" s="338">
        <f t="shared" si="0"/>
        <v>0</v>
      </c>
      <c r="Z32" s="18"/>
      <c r="AA32" s="346">
        <v>1</v>
      </c>
      <c r="AB32" s="347">
        <f t="shared" si="1"/>
        <v>0</v>
      </c>
      <c r="AC32" s="348">
        <v>0</v>
      </c>
      <c r="AD32" s="349">
        <f t="shared" si="3"/>
        <v>0</v>
      </c>
      <c r="AE32" s="350">
        <f t="shared" si="2"/>
        <v>0</v>
      </c>
    </row>
    <row r="33" spans="1:32" x14ac:dyDescent="0.25">
      <c r="A33" s="15"/>
      <c r="B33" s="356" t="s">
        <v>99</v>
      </c>
      <c r="C33" s="361" t="s">
        <v>24</v>
      </c>
      <c r="D33" s="332" t="s">
        <v>378</v>
      </c>
      <c r="E33" s="333"/>
      <c r="F33" s="360"/>
      <c r="G33" s="360"/>
      <c r="H33" s="335"/>
      <c r="I33" s="360"/>
      <c r="J33" s="336"/>
      <c r="K33" s="334"/>
      <c r="L33" s="295"/>
      <c r="M33" s="336"/>
      <c r="N33" s="295"/>
      <c r="O33" s="362"/>
      <c r="P33" s="336"/>
      <c r="Q33" s="293"/>
      <c r="R33" s="293"/>
      <c r="S33" s="293"/>
      <c r="T33" s="293"/>
      <c r="V33" s="334"/>
      <c r="W33" s="295"/>
      <c r="X33" s="293"/>
      <c r="Y33" s="338">
        <f t="shared" si="0"/>
        <v>0</v>
      </c>
      <c r="Z33" s="18"/>
      <c r="AA33" s="346">
        <v>0</v>
      </c>
      <c r="AB33" s="347">
        <f t="shared" si="1"/>
        <v>0</v>
      </c>
      <c r="AC33" s="348">
        <v>0</v>
      </c>
      <c r="AD33" s="349">
        <f t="shared" si="3"/>
        <v>0</v>
      </c>
      <c r="AE33" s="350">
        <f t="shared" si="2"/>
        <v>0</v>
      </c>
    </row>
    <row r="34" spans="1:32" ht="120" x14ac:dyDescent="0.25">
      <c r="A34" s="21"/>
      <c r="B34" s="331" t="s">
        <v>99</v>
      </c>
      <c r="C34" s="331" t="s">
        <v>24</v>
      </c>
      <c r="D34" s="332" t="s">
        <v>25</v>
      </c>
      <c r="E34" s="333" t="s">
        <v>26</v>
      </c>
      <c r="F34" s="334"/>
      <c r="G34" s="334"/>
      <c r="H34" s="335">
        <v>2.1</v>
      </c>
      <c r="I34" s="334"/>
      <c r="J34" s="336" t="s">
        <v>27</v>
      </c>
      <c r="K34" s="334" t="s">
        <v>28</v>
      </c>
      <c r="L34" s="295">
        <v>117</v>
      </c>
      <c r="M34" s="124">
        <v>12.92</v>
      </c>
      <c r="N34" s="125">
        <v>1511.64</v>
      </c>
      <c r="O34" s="337"/>
      <c r="P34" s="338" t="e">
        <v>#VALUE!</v>
      </c>
      <c r="Q34" s="339" t="e">
        <f>IF(J34="PROV SUM",N34,L34*P34)</f>
        <v>#VALUE!</v>
      </c>
      <c r="R34" s="294">
        <v>0</v>
      </c>
      <c r="S34" s="294">
        <v>16.4084</v>
      </c>
      <c r="T34" s="339">
        <f>IF(J34="SC024",N34,IF(ISERROR(S34),"",IF(J34="PROV SUM",N34,L34*S34)))</f>
        <v>1919.7828</v>
      </c>
      <c r="V34" s="334" t="s">
        <v>28</v>
      </c>
      <c r="W34" s="295">
        <v>130</v>
      </c>
      <c r="X34" s="294">
        <v>16.4084</v>
      </c>
      <c r="Y34" s="338">
        <f t="shared" si="0"/>
        <v>2133.0920000000001</v>
      </c>
      <c r="Z34" s="18"/>
      <c r="AA34" s="346">
        <v>1</v>
      </c>
      <c r="AB34" s="347">
        <f t="shared" si="1"/>
        <v>2133.0920000000001</v>
      </c>
      <c r="AC34" s="348">
        <v>1</v>
      </c>
      <c r="AD34" s="349">
        <f t="shared" si="3"/>
        <v>2133.0920000000001</v>
      </c>
      <c r="AE34" s="350">
        <f t="shared" si="2"/>
        <v>0</v>
      </c>
    </row>
    <row r="35" spans="1:32" ht="30" x14ac:dyDescent="0.25">
      <c r="A35" s="21"/>
      <c r="B35" s="331" t="s">
        <v>99</v>
      </c>
      <c r="C35" s="331" t="s">
        <v>24</v>
      </c>
      <c r="D35" s="332" t="s">
        <v>25</v>
      </c>
      <c r="E35" s="333" t="s">
        <v>29</v>
      </c>
      <c r="F35" s="334"/>
      <c r="G35" s="334"/>
      <c r="H35" s="335">
        <v>2.5</v>
      </c>
      <c r="I35" s="334"/>
      <c r="J35" s="336" t="s">
        <v>30</v>
      </c>
      <c r="K35" s="334" t="s">
        <v>31</v>
      </c>
      <c r="L35" s="295">
        <v>1</v>
      </c>
      <c r="M35" s="124">
        <v>420</v>
      </c>
      <c r="N35" s="125">
        <v>420</v>
      </c>
      <c r="O35" s="337"/>
      <c r="P35" s="338" t="e">
        <v>#VALUE!</v>
      </c>
      <c r="Q35" s="339" t="e">
        <f>IF(J35="PROV SUM",N35,L35*P35)</f>
        <v>#VALUE!</v>
      </c>
      <c r="R35" s="294">
        <v>0</v>
      </c>
      <c r="S35" s="294">
        <v>533.4</v>
      </c>
      <c r="T35" s="339">
        <f>IF(J35="SC024",N35,IF(ISERROR(S35),"",IF(J35="PROV SUM",N35,L35*S35)))</f>
        <v>533.4</v>
      </c>
      <c r="V35" s="334" t="s">
        <v>31</v>
      </c>
      <c r="W35" s="295">
        <v>1</v>
      </c>
      <c r="X35" s="294">
        <v>533.4</v>
      </c>
      <c r="Y35" s="338">
        <f t="shared" si="0"/>
        <v>533.4</v>
      </c>
      <c r="Z35" s="18"/>
      <c r="AA35" s="346">
        <v>1</v>
      </c>
      <c r="AB35" s="347">
        <f t="shared" si="1"/>
        <v>533.4</v>
      </c>
      <c r="AC35" s="348">
        <v>1</v>
      </c>
      <c r="AD35" s="349">
        <f t="shared" si="3"/>
        <v>533.4</v>
      </c>
      <c r="AE35" s="350">
        <f t="shared" si="2"/>
        <v>0</v>
      </c>
      <c r="AF35" s="668"/>
    </row>
    <row r="36" spans="1:32" x14ac:dyDescent="0.25">
      <c r="A36" s="21"/>
      <c r="B36" s="331" t="s">
        <v>99</v>
      </c>
      <c r="C36" s="331" t="s">
        <v>24</v>
      </c>
      <c r="D36" s="332" t="s">
        <v>25</v>
      </c>
      <c r="E36" s="333" t="s">
        <v>32</v>
      </c>
      <c r="F36" s="334"/>
      <c r="G36" s="334"/>
      <c r="H36" s="335">
        <v>2.6</v>
      </c>
      <c r="I36" s="334"/>
      <c r="J36" s="336" t="s">
        <v>33</v>
      </c>
      <c r="K36" s="334" t="s">
        <v>31</v>
      </c>
      <c r="L36" s="295">
        <v>1</v>
      </c>
      <c r="M36" s="124">
        <v>50</v>
      </c>
      <c r="N36" s="125">
        <v>50</v>
      </c>
      <c r="O36" s="337"/>
      <c r="P36" s="338" t="e">
        <v>#VALUE!</v>
      </c>
      <c r="Q36" s="339" t="e">
        <f>IF(J36="PROV SUM",N36,L36*P36)</f>
        <v>#VALUE!</v>
      </c>
      <c r="R36" s="294">
        <v>0</v>
      </c>
      <c r="S36" s="294">
        <v>63.5</v>
      </c>
      <c r="T36" s="339">
        <f>IF(J36="SC024",N36,IF(ISERROR(S36),"",IF(J36="PROV SUM",N36,L36*S36)))</f>
        <v>63.5</v>
      </c>
      <c r="V36" s="334" t="s">
        <v>31</v>
      </c>
      <c r="W36" s="295">
        <v>1</v>
      </c>
      <c r="X36" s="294">
        <v>63.5</v>
      </c>
      <c r="Y36" s="338">
        <f t="shared" si="0"/>
        <v>63.5</v>
      </c>
      <c r="Z36" s="18"/>
      <c r="AA36" s="346">
        <v>1</v>
      </c>
      <c r="AB36" s="347">
        <f t="shared" si="1"/>
        <v>63.5</v>
      </c>
      <c r="AC36" s="348">
        <v>0</v>
      </c>
      <c r="AD36" s="349">
        <f t="shared" si="3"/>
        <v>0</v>
      </c>
      <c r="AE36" s="350">
        <f t="shared" si="2"/>
        <v>63.5</v>
      </c>
      <c r="AF36" s="668" t="s">
        <v>838</v>
      </c>
    </row>
    <row r="37" spans="1:32" x14ac:dyDescent="0.25">
      <c r="A37" s="21"/>
      <c r="B37" s="331" t="s">
        <v>99</v>
      </c>
      <c r="C37" s="331" t="s">
        <v>24</v>
      </c>
      <c r="D37" s="332" t="s">
        <v>25</v>
      </c>
      <c r="E37" s="333" t="s">
        <v>43</v>
      </c>
      <c r="F37" s="334"/>
      <c r="G37" s="334"/>
      <c r="H37" s="335">
        <v>2.17</v>
      </c>
      <c r="I37" s="334"/>
      <c r="J37" s="336" t="s">
        <v>44</v>
      </c>
      <c r="K37" s="334" t="s">
        <v>31</v>
      </c>
      <c r="L37" s="295">
        <v>1</v>
      </c>
      <c r="M37" s="124">
        <v>842</v>
      </c>
      <c r="N37" s="125">
        <v>842</v>
      </c>
      <c r="O37" s="337"/>
      <c r="P37" s="338" t="e">
        <v>#VALUE!</v>
      </c>
      <c r="Q37" s="339" t="e">
        <f>IF(J37="PROV SUM",N37,L37*P37)</f>
        <v>#VALUE!</v>
      </c>
      <c r="R37" s="294">
        <v>0</v>
      </c>
      <c r="S37" s="294">
        <v>1069.3399999999999</v>
      </c>
      <c r="T37" s="339">
        <f>IF(J37="SC024",N37,IF(ISERROR(S37),"",IF(J37="PROV SUM",N37,L37*S37)))</f>
        <v>1069.3399999999999</v>
      </c>
      <c r="V37" s="334" t="s">
        <v>31</v>
      </c>
      <c r="W37" s="295">
        <v>1</v>
      </c>
      <c r="X37" s="294">
        <v>1069.3399999999999</v>
      </c>
      <c r="Y37" s="338">
        <f t="shared" si="0"/>
        <v>1069.3399999999999</v>
      </c>
      <c r="Z37" s="18"/>
      <c r="AA37" s="346">
        <v>1</v>
      </c>
      <c r="AB37" s="347">
        <f t="shared" si="1"/>
        <v>1069.3399999999999</v>
      </c>
      <c r="AC37" s="348">
        <v>1</v>
      </c>
      <c r="AD37" s="349">
        <f t="shared" si="3"/>
        <v>1069.3399999999999</v>
      </c>
      <c r="AE37" s="350">
        <f t="shared" si="2"/>
        <v>0</v>
      </c>
      <c r="AF37" s="668"/>
    </row>
    <row r="38" spans="1:32" ht="60" x14ac:dyDescent="0.25">
      <c r="A38" s="21"/>
      <c r="B38" s="331" t="s">
        <v>99</v>
      </c>
      <c r="C38" s="331" t="s">
        <v>24</v>
      </c>
      <c r="D38" s="332" t="s">
        <v>25</v>
      </c>
      <c r="E38" s="333" t="s">
        <v>382</v>
      </c>
      <c r="F38" s="334"/>
      <c r="G38" s="334"/>
      <c r="H38" s="335"/>
      <c r="I38" s="334"/>
      <c r="J38" s="336" t="s">
        <v>383</v>
      </c>
      <c r="K38" s="334" t="s">
        <v>31</v>
      </c>
      <c r="L38" s="295"/>
      <c r="M38" s="124">
        <v>4.8300000000000003E-2</v>
      </c>
      <c r="N38" s="125">
        <v>0</v>
      </c>
      <c r="O38" s="337"/>
      <c r="P38" s="338" t="e">
        <v>#VALUE!</v>
      </c>
      <c r="Q38" s="339" t="e">
        <f>IF(J38="PROV SUM",N38,L38*P38)</f>
        <v>#VALUE!</v>
      </c>
      <c r="R38" s="294" t="e">
        <v>#N/A</v>
      </c>
      <c r="S38" s="294" t="e">
        <v>#N/A</v>
      </c>
      <c r="T38" s="339">
        <f>IF(J38="SC024",N38,IF(ISERROR(S38),"",IF(J38="PROV SUM",N38,L38*S38)))</f>
        <v>0</v>
      </c>
      <c r="V38" s="334" t="s">
        <v>416</v>
      </c>
      <c r="W38" s="295">
        <v>23</v>
      </c>
      <c r="X38" s="379">
        <f>SUM(Y34+Y35+Y36+Y42)*0.0483</f>
        <v>212.2153236</v>
      </c>
      <c r="Y38" s="338">
        <f>X38*W38</f>
        <v>4880.9524428000004</v>
      </c>
      <c r="Z38" s="18"/>
      <c r="AA38" s="346">
        <v>1</v>
      </c>
      <c r="AB38" s="347">
        <f t="shared" si="1"/>
        <v>4880.9524428000004</v>
      </c>
      <c r="AC38" s="348">
        <v>0</v>
      </c>
      <c r="AD38" s="349">
        <f t="shared" si="3"/>
        <v>0</v>
      </c>
      <c r="AE38" s="350">
        <f t="shared" si="2"/>
        <v>4880.9524428000004</v>
      </c>
      <c r="AF38" s="668" t="s">
        <v>838</v>
      </c>
    </row>
    <row r="39" spans="1:32" x14ac:dyDescent="0.25">
      <c r="A39" s="21"/>
      <c r="B39" s="330" t="s">
        <v>99</v>
      </c>
      <c r="C39" s="331" t="s">
        <v>312</v>
      </c>
      <c r="D39" s="332" t="s">
        <v>378</v>
      </c>
      <c r="E39" s="333"/>
      <c r="F39" s="334"/>
      <c r="G39" s="334"/>
      <c r="H39" s="335"/>
      <c r="I39" s="334"/>
      <c r="J39" s="336"/>
      <c r="K39" s="334"/>
      <c r="L39" s="295"/>
      <c r="M39" s="336"/>
      <c r="N39" s="125"/>
      <c r="O39" s="337"/>
      <c r="P39" s="357"/>
      <c r="Q39" s="358"/>
      <c r="R39" s="358"/>
      <c r="S39" s="358"/>
      <c r="T39" s="358"/>
      <c r="V39" s="334"/>
      <c r="W39" s="295"/>
      <c r="X39" s="358"/>
      <c r="Y39" s="338">
        <f t="shared" si="0"/>
        <v>0</v>
      </c>
      <c r="Z39" s="18"/>
      <c r="AA39" s="346">
        <v>0</v>
      </c>
      <c r="AB39" s="347">
        <f t="shared" si="1"/>
        <v>0</v>
      </c>
      <c r="AC39" s="348">
        <v>0</v>
      </c>
      <c r="AD39" s="349">
        <f t="shared" si="3"/>
        <v>0</v>
      </c>
      <c r="AE39" s="350">
        <f t="shared" si="2"/>
        <v>0</v>
      </c>
      <c r="AF39" s="668"/>
    </row>
    <row r="40" spans="1:32" ht="60" x14ac:dyDescent="0.25">
      <c r="A40" s="21"/>
      <c r="B40" s="330" t="s">
        <v>99</v>
      </c>
      <c r="C40" s="331" t="s">
        <v>312</v>
      </c>
      <c r="D40" s="332" t="s">
        <v>25</v>
      </c>
      <c r="E40" s="333" t="s">
        <v>313</v>
      </c>
      <c r="F40" s="334"/>
      <c r="G40" s="334"/>
      <c r="H40" s="335">
        <v>7.4000000000000199</v>
      </c>
      <c r="I40" s="334"/>
      <c r="J40" s="336" t="s">
        <v>314</v>
      </c>
      <c r="K40" s="334" t="s">
        <v>79</v>
      </c>
      <c r="L40" s="295">
        <v>16</v>
      </c>
      <c r="M40" s="359">
        <v>58.8</v>
      </c>
      <c r="N40" s="125">
        <v>940.8</v>
      </c>
      <c r="O40" s="337"/>
      <c r="P40" s="338" t="e">
        <v>#VALUE!</v>
      </c>
      <c r="Q40" s="339" t="e">
        <f>IF(J40="PROV SUM",N40,L40*P40)</f>
        <v>#VALUE!</v>
      </c>
      <c r="R40" s="294">
        <v>0</v>
      </c>
      <c r="S40" s="294">
        <v>48.351239999999997</v>
      </c>
      <c r="T40" s="339">
        <f>IF(J40="SC024",N40,IF(ISERROR(S40),"",IF(J40="PROV SUM",N40,L40*S40)))</f>
        <v>773.61983999999995</v>
      </c>
      <c r="V40" s="334" t="s">
        <v>79</v>
      </c>
      <c r="W40" s="295">
        <v>16</v>
      </c>
      <c r="X40" s="294">
        <v>48.351239999999997</v>
      </c>
      <c r="Y40" s="338">
        <f t="shared" si="0"/>
        <v>773.61983999999995</v>
      </c>
      <c r="Z40" s="18"/>
      <c r="AA40" s="346">
        <v>1</v>
      </c>
      <c r="AB40" s="347">
        <f t="shared" si="1"/>
        <v>773.61983999999995</v>
      </c>
      <c r="AC40" s="348">
        <v>1</v>
      </c>
      <c r="AD40" s="349">
        <f t="shared" si="3"/>
        <v>773.61983999999995</v>
      </c>
      <c r="AE40" s="350">
        <f t="shared" si="2"/>
        <v>0</v>
      </c>
      <c r="AF40" s="668"/>
    </row>
    <row r="41" spans="1:32" ht="45" x14ac:dyDescent="0.25">
      <c r="A41" s="21"/>
      <c r="B41" s="330" t="s">
        <v>99</v>
      </c>
      <c r="C41" s="331" t="s">
        <v>312</v>
      </c>
      <c r="D41" s="332" t="s">
        <v>25</v>
      </c>
      <c r="E41" s="333" t="s">
        <v>331</v>
      </c>
      <c r="F41" s="334"/>
      <c r="G41" s="334"/>
      <c r="H41" s="335">
        <v>7.2170000000000396</v>
      </c>
      <c r="I41" s="334"/>
      <c r="J41" s="336" t="s">
        <v>332</v>
      </c>
      <c r="K41" s="334" t="s">
        <v>79</v>
      </c>
      <c r="L41" s="295">
        <v>31</v>
      </c>
      <c r="M41" s="336">
        <v>169.05</v>
      </c>
      <c r="N41" s="125">
        <v>5240.55</v>
      </c>
      <c r="O41" s="337"/>
      <c r="P41" s="338" t="e">
        <v>#VALUE!</v>
      </c>
      <c r="Q41" s="339" t="e">
        <f>IF(J41="PROV SUM",N41,L41*P41)</f>
        <v>#VALUE!</v>
      </c>
      <c r="R41" s="294">
        <v>0</v>
      </c>
      <c r="S41" s="294">
        <v>122.56125</v>
      </c>
      <c r="T41" s="339">
        <f>IF(J41="SC024",N41,IF(ISERROR(S41),"",IF(J41="PROV SUM",N41,L41*S41)))</f>
        <v>3799.3987499999998</v>
      </c>
      <c r="V41" s="334" t="s">
        <v>79</v>
      </c>
      <c r="W41" s="295">
        <v>31</v>
      </c>
      <c r="X41" s="294">
        <v>122.56125</v>
      </c>
      <c r="Y41" s="338">
        <f t="shared" si="0"/>
        <v>3799.3987499999998</v>
      </c>
      <c r="Z41" s="18"/>
      <c r="AA41" s="346">
        <v>1</v>
      </c>
      <c r="AB41" s="347">
        <f t="shared" si="1"/>
        <v>3799.3987499999998</v>
      </c>
      <c r="AC41" s="348">
        <v>1</v>
      </c>
      <c r="AD41" s="349">
        <f t="shared" si="3"/>
        <v>3799.3987499999998</v>
      </c>
      <c r="AE41" s="350">
        <f t="shared" si="2"/>
        <v>0</v>
      </c>
      <c r="AF41" s="668"/>
    </row>
    <row r="42" spans="1:32" x14ac:dyDescent="0.25">
      <c r="A42" s="21"/>
      <c r="B42" s="356" t="s">
        <v>99</v>
      </c>
      <c r="C42" s="331" t="s">
        <v>24</v>
      </c>
      <c r="D42" s="332"/>
      <c r="E42" s="402" t="s">
        <v>38</v>
      </c>
      <c r="F42" s="334"/>
      <c r="G42" s="334"/>
      <c r="H42" s="335"/>
      <c r="I42" s="334"/>
      <c r="J42" s="336"/>
      <c r="K42" s="334"/>
      <c r="L42" s="295"/>
      <c r="M42" s="336"/>
      <c r="N42" s="125"/>
      <c r="O42" s="337"/>
      <c r="P42" s="338"/>
      <c r="Q42" s="339"/>
      <c r="R42" s="294"/>
      <c r="S42" s="294"/>
      <c r="T42" s="339"/>
      <c r="V42" s="332" t="s">
        <v>311</v>
      </c>
      <c r="W42" s="417">
        <v>1</v>
      </c>
      <c r="X42" s="408">
        <v>1663.7</v>
      </c>
      <c r="Y42" s="338">
        <f t="shared" ref="Y42:Y65" si="6">W42*X42</f>
        <v>1663.7</v>
      </c>
      <c r="Z42" s="18"/>
      <c r="AA42" s="346">
        <v>1</v>
      </c>
      <c r="AB42" s="347">
        <f t="shared" ref="AB42:AB65" si="7">Y42*AA42</f>
        <v>1663.7</v>
      </c>
      <c r="AC42" s="348">
        <v>0</v>
      </c>
      <c r="AD42" s="349">
        <f t="shared" ref="AD42:AD65" si="8">Y42*AC42</f>
        <v>0</v>
      </c>
      <c r="AE42" s="350">
        <f t="shared" ref="AE42:AE65" si="9">AB42-AD42</f>
        <v>1663.7</v>
      </c>
      <c r="AF42" s="668" t="s">
        <v>838</v>
      </c>
    </row>
    <row r="43" spans="1:32" ht="60" x14ac:dyDescent="0.25">
      <c r="A43" s="21"/>
      <c r="B43" s="356" t="s">
        <v>99</v>
      </c>
      <c r="C43" s="400"/>
      <c r="D43" s="401"/>
      <c r="E43" s="403" t="s">
        <v>323</v>
      </c>
      <c r="F43" s="334"/>
      <c r="G43" s="334"/>
      <c r="H43" s="335"/>
      <c r="I43" s="334"/>
      <c r="J43" s="336"/>
      <c r="K43" s="334"/>
      <c r="L43" s="295"/>
      <c r="M43" s="336"/>
      <c r="N43" s="125"/>
      <c r="O43" s="337"/>
      <c r="P43" s="338"/>
      <c r="Q43" s="339"/>
      <c r="R43" s="294"/>
      <c r="S43" s="294"/>
      <c r="T43" s="339"/>
      <c r="V43" s="382" t="s">
        <v>284</v>
      </c>
      <c r="W43" s="383">
        <v>1</v>
      </c>
      <c r="X43" s="408">
        <v>110</v>
      </c>
      <c r="Y43" s="338">
        <f t="shared" si="6"/>
        <v>110</v>
      </c>
      <c r="Z43" s="18"/>
      <c r="AA43" s="346">
        <v>0</v>
      </c>
      <c r="AB43" s="347">
        <f t="shared" si="7"/>
        <v>0</v>
      </c>
      <c r="AC43" s="348">
        <v>0</v>
      </c>
      <c r="AD43" s="349">
        <f t="shared" si="8"/>
        <v>0</v>
      </c>
      <c r="AE43" s="350">
        <f t="shared" si="9"/>
        <v>0</v>
      </c>
    </row>
    <row r="44" spans="1:32" ht="30" x14ac:dyDescent="0.25">
      <c r="A44" s="21"/>
      <c r="B44" s="356" t="s">
        <v>99</v>
      </c>
      <c r="C44" s="331" t="s">
        <v>189</v>
      </c>
      <c r="D44" s="332"/>
      <c r="E44" s="402" t="s">
        <v>757</v>
      </c>
      <c r="F44" s="334"/>
      <c r="G44" s="334"/>
      <c r="H44" s="335"/>
      <c r="I44" s="334"/>
      <c r="J44" s="336"/>
      <c r="K44" s="334"/>
      <c r="L44" s="295"/>
      <c r="M44" s="336"/>
      <c r="N44" s="125"/>
      <c r="O44" s="337"/>
      <c r="P44" s="338"/>
      <c r="Q44" s="339"/>
      <c r="R44" s="294"/>
      <c r="S44" s="294"/>
      <c r="T44" s="339"/>
      <c r="V44" s="332" t="s">
        <v>311</v>
      </c>
      <c r="W44" s="417">
        <v>1</v>
      </c>
      <c r="X44" s="408">
        <v>10000</v>
      </c>
      <c r="Y44" s="338">
        <f t="shared" si="6"/>
        <v>10000</v>
      </c>
      <c r="Z44" s="18"/>
      <c r="AA44" s="346">
        <v>0</v>
      </c>
      <c r="AB44" s="347">
        <f t="shared" si="7"/>
        <v>0</v>
      </c>
      <c r="AC44" s="348">
        <v>0</v>
      </c>
      <c r="AD44" s="349">
        <f t="shared" si="8"/>
        <v>0</v>
      </c>
      <c r="AE44" s="350">
        <f t="shared" si="9"/>
        <v>0</v>
      </c>
      <c r="AF44" s="666" t="s">
        <v>848</v>
      </c>
    </row>
    <row r="45" spans="1:32" ht="30" x14ac:dyDescent="0.25">
      <c r="A45" s="21"/>
      <c r="B45" s="356" t="s">
        <v>99</v>
      </c>
      <c r="C45" s="402" t="s">
        <v>758</v>
      </c>
      <c r="D45" s="401"/>
      <c r="E45" s="406" t="s">
        <v>759</v>
      </c>
      <c r="F45" s="334"/>
      <c r="G45" s="334"/>
      <c r="H45" s="335"/>
      <c r="I45" s="334"/>
      <c r="J45" s="336"/>
      <c r="K45" s="334"/>
      <c r="L45" s="295"/>
      <c r="M45" s="336"/>
      <c r="N45" s="125"/>
      <c r="O45" s="337"/>
      <c r="P45" s="338"/>
      <c r="Q45" s="339"/>
      <c r="R45" s="294"/>
      <c r="S45" s="294"/>
      <c r="T45" s="339"/>
      <c r="V45" s="414" t="s">
        <v>311</v>
      </c>
      <c r="W45" s="383">
        <v>1</v>
      </c>
      <c r="X45" s="408">
        <v>2000</v>
      </c>
      <c r="Y45" s="338">
        <f t="shared" si="6"/>
        <v>2000</v>
      </c>
      <c r="Z45" s="18"/>
      <c r="AA45" s="346">
        <v>0</v>
      </c>
      <c r="AB45" s="347">
        <f t="shared" si="7"/>
        <v>0</v>
      </c>
      <c r="AC45" s="348">
        <v>0</v>
      </c>
      <c r="AD45" s="349">
        <f t="shared" si="8"/>
        <v>0</v>
      </c>
      <c r="AE45" s="350">
        <f t="shared" si="9"/>
        <v>0</v>
      </c>
      <c r="AF45" s="666" t="s">
        <v>848</v>
      </c>
    </row>
    <row r="46" spans="1:32" ht="30" x14ac:dyDescent="0.25">
      <c r="A46" s="21"/>
      <c r="B46" s="356" t="s">
        <v>99</v>
      </c>
      <c r="C46" s="402" t="s">
        <v>164</v>
      </c>
      <c r="D46" s="401"/>
      <c r="E46" s="403" t="s">
        <v>712</v>
      </c>
      <c r="F46" s="334"/>
      <c r="G46" s="334"/>
      <c r="H46" s="335"/>
      <c r="I46" s="334"/>
      <c r="J46" s="336"/>
      <c r="K46" s="334"/>
      <c r="L46" s="295"/>
      <c r="M46" s="336"/>
      <c r="N46" s="125"/>
      <c r="O46" s="337"/>
      <c r="P46" s="338"/>
      <c r="Q46" s="339"/>
      <c r="R46" s="294"/>
      <c r="S46" s="294"/>
      <c r="T46" s="339"/>
      <c r="V46" s="414" t="s">
        <v>311</v>
      </c>
      <c r="W46" s="383">
        <v>1</v>
      </c>
      <c r="X46" s="408">
        <v>1500</v>
      </c>
      <c r="Y46" s="338">
        <f t="shared" si="6"/>
        <v>1500</v>
      </c>
      <c r="Z46" s="18"/>
      <c r="AA46" s="346">
        <v>0</v>
      </c>
      <c r="AB46" s="347">
        <f t="shared" si="7"/>
        <v>0</v>
      </c>
      <c r="AC46" s="348">
        <v>0</v>
      </c>
      <c r="AD46" s="349">
        <f t="shared" si="8"/>
        <v>0</v>
      </c>
      <c r="AE46" s="350">
        <f t="shared" si="9"/>
        <v>0</v>
      </c>
      <c r="AF46" s="666" t="s">
        <v>848</v>
      </c>
    </row>
    <row r="47" spans="1:32" x14ac:dyDescent="0.25">
      <c r="A47" s="21"/>
      <c r="B47" s="356" t="s">
        <v>99</v>
      </c>
      <c r="C47" s="400" t="s">
        <v>704</v>
      </c>
      <c r="D47" s="401"/>
      <c r="E47" s="403" t="s">
        <v>760</v>
      </c>
      <c r="F47" s="334"/>
      <c r="G47" s="334"/>
      <c r="H47" s="335"/>
      <c r="I47" s="334"/>
      <c r="J47" s="336"/>
      <c r="K47" s="334"/>
      <c r="L47" s="295"/>
      <c r="M47" s="336"/>
      <c r="N47" s="125"/>
      <c r="O47" s="337"/>
      <c r="P47" s="338"/>
      <c r="Q47" s="339"/>
      <c r="R47" s="294"/>
      <c r="S47" s="294"/>
      <c r="T47" s="339"/>
      <c r="V47" s="414" t="s">
        <v>160</v>
      </c>
      <c r="W47" s="383">
        <v>8</v>
      </c>
      <c r="X47" s="408">
        <v>5</v>
      </c>
      <c r="Y47" s="338">
        <f t="shared" si="6"/>
        <v>40</v>
      </c>
      <c r="Z47" s="18"/>
      <c r="AA47" s="346">
        <v>0</v>
      </c>
      <c r="AB47" s="347">
        <f t="shared" si="7"/>
        <v>0</v>
      </c>
      <c r="AC47" s="348">
        <v>0</v>
      </c>
      <c r="AD47" s="349">
        <f t="shared" si="8"/>
        <v>0</v>
      </c>
      <c r="AE47" s="350">
        <f t="shared" si="9"/>
        <v>0</v>
      </c>
    </row>
    <row r="48" spans="1:32" ht="45" x14ac:dyDescent="0.25">
      <c r="A48" s="21"/>
      <c r="B48" s="356" t="s">
        <v>99</v>
      </c>
      <c r="C48" s="331" t="s">
        <v>285</v>
      </c>
      <c r="D48" s="401"/>
      <c r="E48" s="403" t="s">
        <v>761</v>
      </c>
      <c r="F48" s="334"/>
      <c r="G48" s="334"/>
      <c r="H48" s="335"/>
      <c r="I48" s="334"/>
      <c r="J48" s="336"/>
      <c r="K48" s="334"/>
      <c r="L48" s="295"/>
      <c r="M48" s="336"/>
      <c r="N48" s="125"/>
      <c r="O48" s="337"/>
      <c r="P48" s="338"/>
      <c r="Q48" s="339"/>
      <c r="R48" s="294"/>
      <c r="S48" s="294"/>
      <c r="T48" s="339"/>
      <c r="V48" s="414" t="s">
        <v>160</v>
      </c>
      <c r="W48" s="383">
        <v>8</v>
      </c>
      <c r="X48" s="408">
        <v>17.63</v>
      </c>
      <c r="Y48" s="338">
        <f t="shared" si="6"/>
        <v>141.04</v>
      </c>
      <c r="Z48" s="18"/>
      <c r="AA48" s="346">
        <v>1</v>
      </c>
      <c r="AB48" s="347">
        <f t="shared" si="7"/>
        <v>141.04</v>
      </c>
      <c r="AC48" s="348">
        <v>0</v>
      </c>
      <c r="AD48" s="349">
        <f t="shared" si="8"/>
        <v>0</v>
      </c>
      <c r="AE48" s="350">
        <f t="shared" si="9"/>
        <v>141.04</v>
      </c>
      <c r="AF48" s="703" t="s">
        <v>849</v>
      </c>
    </row>
    <row r="49" spans="1:32" x14ac:dyDescent="0.25">
      <c r="A49" s="21"/>
      <c r="B49" s="356" t="s">
        <v>99</v>
      </c>
      <c r="C49" s="402" t="s">
        <v>189</v>
      </c>
      <c r="D49" s="401"/>
      <c r="E49" s="403" t="s">
        <v>762</v>
      </c>
      <c r="F49" s="334"/>
      <c r="G49" s="334"/>
      <c r="H49" s="335"/>
      <c r="I49" s="334"/>
      <c r="J49" s="336"/>
      <c r="K49" s="334"/>
      <c r="L49" s="295"/>
      <c r="M49" s="336"/>
      <c r="N49" s="125"/>
      <c r="O49" s="337"/>
      <c r="P49" s="338"/>
      <c r="Q49" s="339"/>
      <c r="R49" s="294"/>
      <c r="S49" s="294"/>
      <c r="T49" s="339"/>
      <c r="V49" s="414" t="s">
        <v>311</v>
      </c>
      <c r="W49" s="383">
        <v>1</v>
      </c>
      <c r="X49" s="408">
        <v>2000</v>
      </c>
      <c r="Y49" s="338">
        <f t="shared" si="6"/>
        <v>2000</v>
      </c>
      <c r="Z49" s="18"/>
      <c r="AA49" s="346">
        <v>1</v>
      </c>
      <c r="AB49" s="347">
        <f t="shared" si="7"/>
        <v>2000</v>
      </c>
      <c r="AC49" s="348">
        <v>0</v>
      </c>
      <c r="AD49" s="349">
        <f t="shared" si="8"/>
        <v>0</v>
      </c>
      <c r="AE49" s="350">
        <f t="shared" si="9"/>
        <v>2000</v>
      </c>
      <c r="AF49" s="666" t="s">
        <v>807</v>
      </c>
    </row>
    <row r="50" spans="1:32" ht="30" x14ac:dyDescent="0.25">
      <c r="A50" s="21"/>
      <c r="B50" s="356" t="s">
        <v>99</v>
      </c>
      <c r="C50" s="400" t="s">
        <v>72</v>
      </c>
      <c r="D50" s="401"/>
      <c r="E50" s="403" t="s">
        <v>693</v>
      </c>
      <c r="F50" s="334"/>
      <c r="G50" s="334"/>
      <c r="H50" s="335"/>
      <c r="I50" s="334"/>
      <c r="J50" s="336"/>
      <c r="K50" s="334"/>
      <c r="L50" s="295"/>
      <c r="M50" s="336"/>
      <c r="N50" s="125"/>
      <c r="O50" s="337"/>
      <c r="P50" s="338"/>
      <c r="Q50" s="339"/>
      <c r="R50" s="294"/>
      <c r="S50" s="294"/>
      <c r="T50" s="339"/>
      <c r="V50" s="414" t="s">
        <v>75</v>
      </c>
      <c r="W50" s="383">
        <v>66</v>
      </c>
      <c r="X50" s="408">
        <v>11.016</v>
      </c>
      <c r="Y50" s="338">
        <f t="shared" si="6"/>
        <v>727.05600000000004</v>
      </c>
      <c r="Z50" s="18"/>
      <c r="AA50" s="346">
        <v>1</v>
      </c>
      <c r="AB50" s="347">
        <f t="shared" si="7"/>
        <v>727.05600000000004</v>
      </c>
      <c r="AC50" s="348">
        <v>1</v>
      </c>
      <c r="AD50" s="349">
        <f t="shared" si="8"/>
        <v>727.05600000000004</v>
      </c>
      <c r="AE50" s="350">
        <f t="shared" si="9"/>
        <v>0</v>
      </c>
    </row>
    <row r="51" spans="1:32" ht="75" x14ac:dyDescent="0.25">
      <c r="A51" s="21"/>
      <c r="B51" s="356" t="s">
        <v>99</v>
      </c>
      <c r="C51" s="400" t="s">
        <v>72</v>
      </c>
      <c r="D51" s="401"/>
      <c r="E51" s="403" t="s">
        <v>696</v>
      </c>
      <c r="F51" s="334"/>
      <c r="G51" s="334"/>
      <c r="H51" s="335"/>
      <c r="I51" s="334"/>
      <c r="J51" s="336"/>
      <c r="K51" s="334"/>
      <c r="L51" s="295"/>
      <c r="M51" s="336"/>
      <c r="N51" s="125"/>
      <c r="O51" s="337"/>
      <c r="P51" s="338"/>
      <c r="Q51" s="339"/>
      <c r="R51" s="294"/>
      <c r="S51" s="294"/>
      <c r="T51" s="339"/>
      <c r="V51" s="414" t="s">
        <v>139</v>
      </c>
      <c r="W51" s="383">
        <v>1</v>
      </c>
      <c r="X51" s="408">
        <v>130.12800000000001</v>
      </c>
      <c r="Y51" s="338">
        <f t="shared" si="6"/>
        <v>130.12800000000001</v>
      </c>
      <c r="Z51" s="18"/>
      <c r="AA51" s="346">
        <v>1</v>
      </c>
      <c r="AB51" s="347">
        <f t="shared" si="7"/>
        <v>130.12800000000001</v>
      </c>
      <c r="AC51" s="348">
        <v>1</v>
      </c>
      <c r="AD51" s="349">
        <f t="shared" si="8"/>
        <v>130.12800000000001</v>
      </c>
      <c r="AE51" s="350">
        <f t="shared" si="9"/>
        <v>0</v>
      </c>
    </row>
    <row r="52" spans="1:32" ht="45" x14ac:dyDescent="0.25">
      <c r="A52" s="21"/>
      <c r="B52" s="356" t="s">
        <v>99</v>
      </c>
      <c r="C52" s="400" t="s">
        <v>72</v>
      </c>
      <c r="D52" s="401"/>
      <c r="E52" s="403" t="s">
        <v>728</v>
      </c>
      <c r="F52" s="334"/>
      <c r="G52" s="334"/>
      <c r="H52" s="335"/>
      <c r="I52" s="334"/>
      <c r="J52" s="336"/>
      <c r="K52" s="334"/>
      <c r="L52" s="295"/>
      <c r="M52" s="336"/>
      <c r="N52" s="125"/>
      <c r="O52" s="337"/>
      <c r="P52" s="338"/>
      <c r="Q52" s="339"/>
      <c r="R52" s="294"/>
      <c r="S52" s="294"/>
      <c r="T52" s="339"/>
      <c r="V52" s="414" t="s">
        <v>104</v>
      </c>
      <c r="W52" s="383">
        <v>9</v>
      </c>
      <c r="X52" s="408">
        <v>110.70400000000001</v>
      </c>
      <c r="Y52" s="338">
        <f t="shared" si="6"/>
        <v>996.33600000000001</v>
      </c>
      <c r="Z52" s="18"/>
      <c r="AA52" s="346">
        <v>1</v>
      </c>
      <c r="AB52" s="347">
        <f t="shared" si="7"/>
        <v>996.33600000000001</v>
      </c>
      <c r="AC52" s="348">
        <v>1</v>
      </c>
      <c r="AD52" s="349">
        <f t="shared" si="8"/>
        <v>996.33600000000001</v>
      </c>
      <c r="AE52" s="350">
        <f t="shared" si="9"/>
        <v>0</v>
      </c>
    </row>
    <row r="53" spans="1:32" x14ac:dyDescent="0.25">
      <c r="A53" s="21"/>
      <c r="B53" s="356" t="s">
        <v>99</v>
      </c>
      <c r="C53" s="400" t="s">
        <v>72</v>
      </c>
      <c r="D53" s="401"/>
      <c r="E53" s="403" t="s">
        <v>763</v>
      </c>
      <c r="F53" s="334"/>
      <c r="G53" s="334"/>
      <c r="H53" s="335"/>
      <c r="I53" s="334"/>
      <c r="J53" s="336"/>
      <c r="K53" s="334"/>
      <c r="L53" s="295"/>
      <c r="M53" s="336"/>
      <c r="N53" s="125"/>
      <c r="O53" s="337"/>
      <c r="P53" s="338"/>
      <c r="Q53" s="339"/>
      <c r="R53" s="294"/>
      <c r="S53" s="294"/>
      <c r="T53" s="339"/>
      <c r="V53" s="414" t="s">
        <v>104</v>
      </c>
      <c r="W53" s="383">
        <v>9</v>
      </c>
      <c r="X53" s="408">
        <v>47.112000000000002</v>
      </c>
      <c r="Y53" s="338">
        <f t="shared" si="6"/>
        <v>424.00800000000004</v>
      </c>
      <c r="Z53" s="18"/>
      <c r="AA53" s="346">
        <v>1</v>
      </c>
      <c r="AB53" s="347">
        <f t="shared" si="7"/>
        <v>424.00800000000004</v>
      </c>
      <c r="AC53" s="348">
        <v>1</v>
      </c>
      <c r="AD53" s="349">
        <f t="shared" si="8"/>
        <v>424.00800000000004</v>
      </c>
      <c r="AE53" s="350">
        <f t="shared" si="9"/>
        <v>0</v>
      </c>
    </row>
    <row r="54" spans="1:32" ht="30" x14ac:dyDescent="0.25">
      <c r="A54" s="21"/>
      <c r="B54" s="356" t="s">
        <v>99</v>
      </c>
      <c r="C54" s="400" t="s">
        <v>72</v>
      </c>
      <c r="D54" s="401"/>
      <c r="E54" s="403" t="s">
        <v>730</v>
      </c>
      <c r="F54" s="334"/>
      <c r="G54" s="334"/>
      <c r="H54" s="335"/>
      <c r="I54" s="334"/>
      <c r="J54" s="336"/>
      <c r="K54" s="334"/>
      <c r="L54" s="295"/>
      <c r="M54" s="336"/>
      <c r="N54" s="125"/>
      <c r="O54" s="337"/>
      <c r="P54" s="338"/>
      <c r="Q54" s="339"/>
      <c r="R54" s="294"/>
      <c r="S54" s="294"/>
      <c r="T54" s="339"/>
      <c r="V54" s="414" t="s">
        <v>104</v>
      </c>
      <c r="W54" s="383">
        <v>12</v>
      </c>
      <c r="X54" s="408">
        <v>165</v>
      </c>
      <c r="Y54" s="338">
        <f t="shared" si="6"/>
        <v>1980</v>
      </c>
      <c r="Z54" s="18"/>
      <c r="AA54" s="346">
        <v>1</v>
      </c>
      <c r="AB54" s="347">
        <f t="shared" si="7"/>
        <v>1980</v>
      </c>
      <c r="AC54" s="348">
        <v>1</v>
      </c>
      <c r="AD54" s="349">
        <f t="shared" si="8"/>
        <v>1980</v>
      </c>
      <c r="AE54" s="350">
        <f t="shared" si="9"/>
        <v>0</v>
      </c>
    </row>
    <row r="55" spans="1:32" ht="45" x14ac:dyDescent="0.25">
      <c r="A55" s="21"/>
      <c r="B55" s="356" t="s">
        <v>99</v>
      </c>
      <c r="C55" s="400" t="s">
        <v>72</v>
      </c>
      <c r="D55" s="401"/>
      <c r="E55" s="403" t="s">
        <v>731</v>
      </c>
      <c r="F55" s="334"/>
      <c r="G55" s="334"/>
      <c r="H55" s="335"/>
      <c r="I55" s="334"/>
      <c r="J55" s="336"/>
      <c r="K55" s="334"/>
      <c r="L55" s="295"/>
      <c r="M55" s="336"/>
      <c r="N55" s="125"/>
      <c r="O55" s="337"/>
      <c r="P55" s="338"/>
      <c r="Q55" s="339"/>
      <c r="R55" s="294"/>
      <c r="S55" s="294"/>
      <c r="T55" s="339"/>
      <c r="V55" s="414" t="s">
        <v>104</v>
      </c>
      <c r="W55" s="383">
        <v>19</v>
      </c>
      <c r="X55" s="408">
        <v>46.472000000000008</v>
      </c>
      <c r="Y55" s="338">
        <f t="shared" si="6"/>
        <v>882.96800000000019</v>
      </c>
      <c r="Z55" s="18"/>
      <c r="AA55" s="346">
        <v>1</v>
      </c>
      <c r="AB55" s="347">
        <f t="shared" si="7"/>
        <v>882.96800000000019</v>
      </c>
      <c r="AC55" s="348">
        <v>1</v>
      </c>
      <c r="AD55" s="349">
        <f t="shared" si="8"/>
        <v>882.96800000000019</v>
      </c>
      <c r="AE55" s="350">
        <f t="shared" si="9"/>
        <v>0</v>
      </c>
    </row>
    <row r="56" spans="1:32" ht="45" x14ac:dyDescent="0.25">
      <c r="A56" s="21"/>
      <c r="B56" s="356" t="s">
        <v>99</v>
      </c>
      <c r="C56" s="400" t="s">
        <v>72</v>
      </c>
      <c r="D56" s="401"/>
      <c r="E56" s="403" t="s">
        <v>741</v>
      </c>
      <c r="F56" s="334"/>
      <c r="G56" s="334"/>
      <c r="H56" s="335"/>
      <c r="I56" s="334"/>
      <c r="J56" s="336"/>
      <c r="K56" s="334"/>
      <c r="L56" s="295"/>
      <c r="M56" s="336"/>
      <c r="N56" s="125"/>
      <c r="O56" s="337"/>
      <c r="P56" s="338"/>
      <c r="Q56" s="339"/>
      <c r="R56" s="294"/>
      <c r="S56" s="294"/>
      <c r="T56" s="339"/>
      <c r="V56" s="414" t="s">
        <v>79</v>
      </c>
      <c r="W56" s="383">
        <v>1</v>
      </c>
      <c r="X56" s="408">
        <v>108.512</v>
      </c>
      <c r="Y56" s="338">
        <f t="shared" si="6"/>
        <v>108.512</v>
      </c>
      <c r="Z56" s="18"/>
      <c r="AA56" s="346">
        <v>1</v>
      </c>
      <c r="AB56" s="347">
        <f t="shared" si="7"/>
        <v>108.512</v>
      </c>
      <c r="AC56" s="348">
        <v>1</v>
      </c>
      <c r="AD56" s="349">
        <f t="shared" si="8"/>
        <v>108.512</v>
      </c>
      <c r="AE56" s="350">
        <f t="shared" si="9"/>
        <v>0</v>
      </c>
    </row>
    <row r="57" spans="1:32" ht="45" x14ac:dyDescent="0.25">
      <c r="A57" s="21"/>
      <c r="B57" s="356" t="s">
        <v>99</v>
      </c>
      <c r="C57" s="400" t="s">
        <v>72</v>
      </c>
      <c r="D57" s="401"/>
      <c r="E57" s="403" t="s">
        <v>698</v>
      </c>
      <c r="F57" s="334"/>
      <c r="G57" s="334"/>
      <c r="H57" s="335"/>
      <c r="I57" s="334"/>
      <c r="J57" s="336"/>
      <c r="K57" s="334"/>
      <c r="L57" s="295"/>
      <c r="M57" s="336"/>
      <c r="N57" s="125"/>
      <c r="O57" s="337"/>
      <c r="P57" s="338"/>
      <c r="Q57" s="339"/>
      <c r="R57" s="294"/>
      <c r="S57" s="294"/>
      <c r="T57" s="339"/>
      <c r="V57" s="414" t="s">
        <v>104</v>
      </c>
      <c r="W57" s="383">
        <v>1</v>
      </c>
      <c r="X57" s="408">
        <v>55.655999999999999</v>
      </c>
      <c r="Y57" s="338">
        <f t="shared" si="6"/>
        <v>55.655999999999999</v>
      </c>
      <c r="Z57" s="18"/>
      <c r="AA57" s="346">
        <v>1</v>
      </c>
      <c r="AB57" s="347">
        <f t="shared" si="7"/>
        <v>55.655999999999999</v>
      </c>
      <c r="AC57" s="348">
        <v>1</v>
      </c>
      <c r="AD57" s="349">
        <f t="shared" si="8"/>
        <v>55.655999999999999</v>
      </c>
      <c r="AE57" s="350">
        <f t="shared" si="9"/>
        <v>0</v>
      </c>
    </row>
    <row r="58" spans="1:32" ht="30" x14ac:dyDescent="0.25">
      <c r="A58" s="21"/>
      <c r="B58" s="356" t="s">
        <v>99</v>
      </c>
      <c r="C58" s="400" t="s">
        <v>72</v>
      </c>
      <c r="D58" s="401"/>
      <c r="E58" s="403" t="s">
        <v>718</v>
      </c>
      <c r="F58" s="334"/>
      <c r="G58" s="334"/>
      <c r="H58" s="335"/>
      <c r="I58" s="334"/>
      <c r="J58" s="336"/>
      <c r="K58" s="334"/>
      <c r="L58" s="295"/>
      <c r="M58" s="336"/>
      <c r="N58" s="125"/>
      <c r="O58" s="337"/>
      <c r="P58" s="338"/>
      <c r="Q58" s="339"/>
      <c r="R58" s="294"/>
      <c r="S58" s="294"/>
      <c r="T58" s="339"/>
      <c r="V58" s="414" t="s">
        <v>79</v>
      </c>
      <c r="W58" s="383">
        <v>8</v>
      </c>
      <c r="X58" s="408">
        <v>10</v>
      </c>
      <c r="Y58" s="338">
        <f t="shared" si="6"/>
        <v>80</v>
      </c>
      <c r="Z58" s="18"/>
      <c r="AA58" s="346">
        <v>1</v>
      </c>
      <c r="AB58" s="347">
        <f t="shared" si="7"/>
        <v>80</v>
      </c>
      <c r="AC58" s="348">
        <v>1</v>
      </c>
      <c r="AD58" s="349">
        <f t="shared" si="8"/>
        <v>80</v>
      </c>
      <c r="AE58" s="350">
        <f t="shared" si="9"/>
        <v>0</v>
      </c>
    </row>
    <row r="59" spans="1:32" ht="45" x14ac:dyDescent="0.25">
      <c r="A59" s="21"/>
      <c r="B59" s="356" t="s">
        <v>99</v>
      </c>
      <c r="C59" s="400" t="s">
        <v>72</v>
      </c>
      <c r="D59" s="401"/>
      <c r="E59" s="403" t="s">
        <v>719</v>
      </c>
      <c r="F59" s="334"/>
      <c r="G59" s="334"/>
      <c r="H59" s="335"/>
      <c r="I59" s="334"/>
      <c r="J59" s="336"/>
      <c r="K59" s="334"/>
      <c r="L59" s="295"/>
      <c r="M59" s="336"/>
      <c r="N59" s="125"/>
      <c r="O59" s="337"/>
      <c r="P59" s="338"/>
      <c r="Q59" s="339"/>
      <c r="R59" s="294"/>
      <c r="S59" s="294"/>
      <c r="T59" s="339"/>
      <c r="V59" s="414" t="s">
        <v>79</v>
      </c>
      <c r="W59" s="383">
        <v>8</v>
      </c>
      <c r="X59" s="408">
        <v>23.040000000000003</v>
      </c>
      <c r="Y59" s="338">
        <f t="shared" si="6"/>
        <v>184.32000000000002</v>
      </c>
      <c r="Z59" s="18"/>
      <c r="AA59" s="346">
        <v>1</v>
      </c>
      <c r="AB59" s="347">
        <f t="shared" si="7"/>
        <v>184.32000000000002</v>
      </c>
      <c r="AC59" s="348">
        <v>1</v>
      </c>
      <c r="AD59" s="349">
        <f t="shared" si="8"/>
        <v>184.32000000000002</v>
      </c>
      <c r="AE59" s="350">
        <f t="shared" si="9"/>
        <v>0</v>
      </c>
    </row>
    <row r="60" spans="1:32" ht="45" x14ac:dyDescent="0.25">
      <c r="A60" s="21"/>
      <c r="B60" s="356" t="s">
        <v>99</v>
      </c>
      <c r="C60" s="400" t="s">
        <v>72</v>
      </c>
      <c r="D60" s="401"/>
      <c r="E60" s="403" t="s">
        <v>720</v>
      </c>
      <c r="F60" s="334"/>
      <c r="G60" s="334"/>
      <c r="H60" s="335"/>
      <c r="I60" s="334"/>
      <c r="J60" s="336"/>
      <c r="K60" s="334"/>
      <c r="L60" s="295"/>
      <c r="M60" s="336"/>
      <c r="N60" s="125"/>
      <c r="O60" s="337"/>
      <c r="P60" s="338"/>
      <c r="Q60" s="339"/>
      <c r="R60" s="294"/>
      <c r="S60" s="294"/>
      <c r="T60" s="339"/>
      <c r="V60" s="414" t="s">
        <v>104</v>
      </c>
      <c r="W60" s="383">
        <v>16</v>
      </c>
      <c r="X60" s="408">
        <v>8.7360000000000007</v>
      </c>
      <c r="Y60" s="338">
        <f t="shared" si="6"/>
        <v>139.77600000000001</v>
      </c>
      <c r="Z60" s="18"/>
      <c r="AA60" s="346">
        <v>1</v>
      </c>
      <c r="AB60" s="347">
        <f t="shared" si="7"/>
        <v>139.77600000000001</v>
      </c>
      <c r="AC60" s="348">
        <v>1</v>
      </c>
      <c r="AD60" s="349">
        <f t="shared" si="8"/>
        <v>139.77600000000001</v>
      </c>
      <c r="AE60" s="350">
        <f t="shared" si="9"/>
        <v>0</v>
      </c>
    </row>
    <row r="61" spans="1:32" x14ac:dyDescent="0.25">
      <c r="A61" s="21"/>
      <c r="B61" s="356" t="s">
        <v>99</v>
      </c>
      <c r="C61" s="361" t="s">
        <v>758</v>
      </c>
      <c r="D61" s="424"/>
      <c r="E61" s="405" t="s">
        <v>734</v>
      </c>
      <c r="F61" s="334"/>
      <c r="G61" s="334"/>
      <c r="H61" s="335"/>
      <c r="I61" s="334"/>
      <c r="J61" s="336"/>
      <c r="K61" s="334"/>
      <c r="L61" s="295"/>
      <c r="M61" s="336"/>
      <c r="N61" s="125"/>
      <c r="O61" s="337"/>
      <c r="P61" s="338"/>
      <c r="Q61" s="339"/>
      <c r="R61" s="294"/>
      <c r="S61" s="294"/>
      <c r="T61" s="339"/>
      <c r="V61" s="418" t="s">
        <v>311</v>
      </c>
      <c r="W61" s="417">
        <v>1</v>
      </c>
      <c r="X61" s="408">
        <v>500</v>
      </c>
      <c r="Y61" s="338">
        <f t="shared" si="6"/>
        <v>500</v>
      </c>
      <c r="Z61" s="18"/>
      <c r="AA61" s="346">
        <v>0</v>
      </c>
      <c r="AB61" s="347">
        <f t="shared" si="7"/>
        <v>0</v>
      </c>
      <c r="AC61" s="348">
        <v>0</v>
      </c>
      <c r="AD61" s="349">
        <f t="shared" si="8"/>
        <v>0</v>
      </c>
      <c r="AE61" s="350">
        <f t="shared" si="9"/>
        <v>0</v>
      </c>
    </row>
    <row r="62" spans="1:32" x14ac:dyDescent="0.25">
      <c r="A62" s="21"/>
      <c r="B62" s="356" t="s">
        <v>99</v>
      </c>
      <c r="C62" s="361" t="s">
        <v>758</v>
      </c>
      <c r="D62" s="424"/>
      <c r="E62" s="405" t="s">
        <v>705</v>
      </c>
      <c r="F62" s="334"/>
      <c r="G62" s="334"/>
      <c r="H62" s="335"/>
      <c r="I62" s="334"/>
      <c r="J62" s="336"/>
      <c r="K62" s="334"/>
      <c r="L62" s="295"/>
      <c r="M62" s="336"/>
      <c r="N62" s="125"/>
      <c r="O62" s="337"/>
      <c r="P62" s="338"/>
      <c r="Q62" s="339"/>
      <c r="R62" s="294"/>
      <c r="S62" s="294"/>
      <c r="T62" s="339"/>
      <c r="V62" s="418" t="s">
        <v>311</v>
      </c>
      <c r="W62" s="417">
        <v>1</v>
      </c>
      <c r="X62" s="408">
        <v>1500</v>
      </c>
      <c r="Y62" s="338">
        <f t="shared" si="6"/>
        <v>1500</v>
      </c>
      <c r="Z62" s="18"/>
      <c r="AA62" s="346">
        <v>0</v>
      </c>
      <c r="AB62" s="347">
        <f t="shared" si="7"/>
        <v>0</v>
      </c>
      <c r="AC62" s="348">
        <v>0</v>
      </c>
      <c r="AD62" s="349">
        <f t="shared" si="8"/>
        <v>0</v>
      </c>
      <c r="AE62" s="350">
        <f t="shared" si="9"/>
        <v>0</v>
      </c>
    </row>
    <row r="63" spans="1:32" x14ac:dyDescent="0.25">
      <c r="A63" s="21"/>
      <c r="B63" s="356" t="s">
        <v>99</v>
      </c>
      <c r="C63" s="333" t="s">
        <v>758</v>
      </c>
      <c r="D63" s="401"/>
      <c r="E63" s="406" t="s">
        <v>706</v>
      </c>
      <c r="F63" s="334"/>
      <c r="G63" s="334"/>
      <c r="H63" s="335"/>
      <c r="I63" s="334"/>
      <c r="J63" s="336"/>
      <c r="K63" s="334"/>
      <c r="L63" s="295"/>
      <c r="M63" s="336"/>
      <c r="N63" s="125"/>
      <c r="O63" s="337"/>
      <c r="P63" s="338"/>
      <c r="Q63" s="339"/>
      <c r="R63" s="294"/>
      <c r="S63" s="294"/>
      <c r="T63" s="339"/>
      <c r="V63" s="414" t="s">
        <v>311</v>
      </c>
      <c r="W63" s="412">
        <v>1</v>
      </c>
      <c r="X63" s="413">
        <v>500</v>
      </c>
      <c r="Y63" s="338">
        <f t="shared" si="6"/>
        <v>500</v>
      </c>
      <c r="Z63" s="18"/>
      <c r="AA63" s="346">
        <v>0</v>
      </c>
      <c r="AB63" s="347">
        <f t="shared" si="7"/>
        <v>0</v>
      </c>
      <c r="AC63" s="348">
        <v>0</v>
      </c>
      <c r="AD63" s="349">
        <f t="shared" si="8"/>
        <v>0</v>
      </c>
      <c r="AE63" s="350">
        <f t="shared" si="9"/>
        <v>0</v>
      </c>
    </row>
    <row r="64" spans="1:32" x14ac:dyDescent="0.25">
      <c r="A64" s="21"/>
      <c r="B64" s="356" t="s">
        <v>99</v>
      </c>
      <c r="C64" s="402" t="s">
        <v>758</v>
      </c>
      <c r="D64" s="401"/>
      <c r="E64" s="406" t="s">
        <v>707</v>
      </c>
      <c r="F64" s="334"/>
      <c r="G64" s="334"/>
      <c r="H64" s="335"/>
      <c r="I64" s="334"/>
      <c r="J64" s="336"/>
      <c r="K64" s="334"/>
      <c r="L64" s="295"/>
      <c r="M64" s="336"/>
      <c r="N64" s="125"/>
      <c r="O64" s="337"/>
      <c r="P64" s="338"/>
      <c r="Q64" s="339"/>
      <c r="R64" s="294"/>
      <c r="S64" s="294"/>
      <c r="T64" s="339"/>
      <c r="V64" s="414" t="s">
        <v>57</v>
      </c>
      <c r="W64" s="383">
        <v>2</v>
      </c>
      <c r="X64" s="408">
        <v>1250</v>
      </c>
      <c r="Y64" s="338">
        <f t="shared" si="6"/>
        <v>2500</v>
      </c>
      <c r="Z64" s="18"/>
      <c r="AA64" s="346">
        <v>0</v>
      </c>
      <c r="AB64" s="347">
        <f t="shared" si="7"/>
        <v>0</v>
      </c>
      <c r="AC64" s="348">
        <v>0</v>
      </c>
      <c r="AD64" s="349">
        <f t="shared" si="8"/>
        <v>0</v>
      </c>
      <c r="AE64" s="350">
        <f t="shared" si="9"/>
        <v>0</v>
      </c>
    </row>
    <row r="65" spans="1:31" s="496" customFormat="1" x14ac:dyDescent="0.25">
      <c r="A65" s="511"/>
      <c r="B65" s="512" t="s">
        <v>99</v>
      </c>
      <c r="C65" s="484" t="s">
        <v>189</v>
      </c>
      <c r="D65" s="513" t="s">
        <v>25</v>
      </c>
      <c r="E65" s="514" t="s">
        <v>776</v>
      </c>
      <c r="F65" s="483"/>
      <c r="G65" s="483"/>
      <c r="H65" s="515"/>
      <c r="I65" s="483"/>
      <c r="J65" s="516"/>
      <c r="K65" s="483"/>
      <c r="L65" s="485"/>
      <c r="M65" s="516"/>
      <c r="N65" s="517"/>
      <c r="O65" s="518"/>
      <c r="P65" s="489"/>
      <c r="Q65" s="487"/>
      <c r="R65" s="486"/>
      <c r="S65" s="486"/>
      <c r="T65" s="487"/>
      <c r="V65" s="519" t="s">
        <v>311</v>
      </c>
      <c r="W65" s="520">
        <v>1</v>
      </c>
      <c r="X65" s="521">
        <v>660</v>
      </c>
      <c r="Y65" s="489">
        <f t="shared" si="6"/>
        <v>660</v>
      </c>
      <c r="Z65" s="490"/>
      <c r="AA65" s="491">
        <v>1</v>
      </c>
      <c r="AB65" s="492">
        <f t="shared" si="7"/>
        <v>660</v>
      </c>
      <c r="AC65" s="493">
        <v>1</v>
      </c>
      <c r="AD65" s="522">
        <f t="shared" si="8"/>
        <v>660</v>
      </c>
      <c r="AE65" s="495">
        <f t="shared" si="9"/>
        <v>0</v>
      </c>
    </row>
    <row r="66" spans="1:31" x14ac:dyDescent="0.25">
      <c r="A66" s="21"/>
      <c r="B66" s="330"/>
      <c r="C66" s="331"/>
      <c r="D66" s="332"/>
      <c r="E66" s="333"/>
      <c r="F66" s="334"/>
      <c r="G66" s="334"/>
      <c r="H66" s="335"/>
      <c r="I66" s="334"/>
      <c r="J66" s="336"/>
      <c r="K66" s="334"/>
      <c r="L66" s="295"/>
      <c r="M66" s="336"/>
      <c r="N66" s="125"/>
      <c r="O66" s="337"/>
      <c r="P66" s="338"/>
      <c r="Q66" s="339"/>
      <c r="R66" s="294"/>
      <c r="S66" s="294"/>
      <c r="T66" s="339"/>
      <c r="V66" s="334"/>
      <c r="W66" s="295"/>
      <c r="X66" s="294"/>
      <c r="Y66" s="338"/>
      <c r="Z66" s="18"/>
      <c r="AA66" s="346"/>
      <c r="AB66" s="347"/>
      <c r="AC66" s="348"/>
      <c r="AD66" s="349"/>
      <c r="AE66" s="350"/>
    </row>
    <row r="67" spans="1:31" ht="15.75" thickBot="1" x14ac:dyDescent="0.3"/>
    <row r="68" spans="1:31" ht="15.75" thickBot="1" x14ac:dyDescent="0.3">
      <c r="S68" s="68" t="s">
        <v>5</v>
      </c>
      <c r="T68" s="69">
        <f>SUM(T11:T66)</f>
        <v>17284.392635999997</v>
      </c>
      <c r="U68" s="65"/>
      <c r="V68" s="21"/>
      <c r="W68" s="28"/>
      <c r="X68" s="68" t="s">
        <v>5</v>
      </c>
      <c r="Y68" s="69">
        <f>SUM(Y11:Y66)</f>
        <v>68590.608986800013</v>
      </c>
      <c r="Z68" s="18"/>
      <c r="AA68" s="76"/>
      <c r="AB68" s="116">
        <f>SUM(AB11:AB66)</f>
        <v>48925.910602800002</v>
      </c>
      <c r="AC68" s="76"/>
      <c r="AD68" s="117">
        <f>SUM(AD11:AD66)</f>
        <v>30505.114932125005</v>
      </c>
      <c r="AE68" s="129">
        <f>SUM(AE11:AE66)</f>
        <v>18420.795670675001</v>
      </c>
    </row>
    <row r="70" spans="1:31" x14ac:dyDescent="0.25">
      <c r="C70" t="s">
        <v>372</v>
      </c>
      <c r="D70" s="162"/>
      <c r="T70" s="314">
        <f>SUMIF($C$10:$C$66,$C70,T$10:T$66)</f>
        <v>399.99552</v>
      </c>
      <c r="U70" s="65"/>
      <c r="Y70" s="314">
        <f>SUMIF($C$10:$C$66,$C70,Y$10:Y$66)</f>
        <v>399.99552</v>
      </c>
      <c r="AA70" s="317">
        <f>AB70/Y70</f>
        <v>1</v>
      </c>
      <c r="AB70" s="314">
        <f>SUMIF($C$10:$C$66,$C70,AB$10:AB$66)</f>
        <v>399.99552</v>
      </c>
      <c r="AC70" s="317">
        <f>AD70/Y70</f>
        <v>1</v>
      </c>
      <c r="AD70" s="314">
        <f>SUMIF($C$10:$C$66,$C70,AD$10:AD$66)</f>
        <v>399.99552</v>
      </c>
      <c r="AE70" s="314">
        <f>SUMIF($C$10:$C$66,$C70,AE$10:AE$66)</f>
        <v>0</v>
      </c>
    </row>
    <row r="71" spans="1:31" x14ac:dyDescent="0.25">
      <c r="C71" t="s">
        <v>308</v>
      </c>
      <c r="D71" s="162"/>
      <c r="T71" s="314">
        <f t="shared" ref="T71:T79" si="10">SUMIF($C$10:$C$66,$C71,T$10:T$66)</f>
        <v>222.29999999999998</v>
      </c>
      <c r="U71" s="65"/>
      <c r="Y71" s="314">
        <f t="shared" ref="Y71:Y79" si="11">SUMIF($C$10:$C$66,$C71,Y$10:Y$66)</f>
        <v>222.29999999999998</v>
      </c>
      <c r="AA71" s="317">
        <f t="shared" ref="AA71:AA79" si="12">AB71/Y71</f>
        <v>1</v>
      </c>
      <c r="AB71" s="314">
        <f t="shared" ref="AB71:AB79" si="13">SUMIF($C$10:$C$66,$C71,AB$10:AB$66)</f>
        <v>222.29999999999998</v>
      </c>
      <c r="AC71" s="317">
        <f t="shared" ref="AC71:AC79" si="14">AD71/Y71</f>
        <v>1</v>
      </c>
      <c r="AD71" s="314">
        <f t="shared" ref="AD71:AE79" si="15">SUMIF($C$10:$C$66,$C71,AD$10:AD$66)</f>
        <v>222.29999999999998</v>
      </c>
      <c r="AE71" s="314">
        <f t="shared" si="15"/>
        <v>0</v>
      </c>
    </row>
    <row r="72" spans="1:31" x14ac:dyDescent="0.25">
      <c r="C72" t="s">
        <v>285</v>
      </c>
      <c r="D72" s="162"/>
      <c r="T72" s="314">
        <f t="shared" si="10"/>
        <v>479.13225599999998</v>
      </c>
      <c r="U72" s="65"/>
      <c r="Y72" s="314">
        <f t="shared" si="11"/>
        <v>655.738384</v>
      </c>
      <c r="AA72" s="317">
        <f t="shared" si="12"/>
        <v>0.21508577725716907</v>
      </c>
      <c r="AB72" s="314">
        <f t="shared" si="13"/>
        <v>141.04</v>
      </c>
      <c r="AC72" s="317">
        <f t="shared" si="14"/>
        <v>0</v>
      </c>
      <c r="AD72" s="314">
        <f t="shared" si="15"/>
        <v>0</v>
      </c>
      <c r="AE72" s="314">
        <f t="shared" si="15"/>
        <v>141.04</v>
      </c>
    </row>
    <row r="73" spans="1:31" x14ac:dyDescent="0.25">
      <c r="C73" t="s">
        <v>189</v>
      </c>
      <c r="D73" s="162"/>
      <c r="T73" s="314">
        <f t="shared" si="10"/>
        <v>1067.3145</v>
      </c>
      <c r="U73" s="65"/>
      <c r="Y73" s="314">
        <f t="shared" si="11"/>
        <v>14363.788</v>
      </c>
      <c r="AA73" s="317">
        <f t="shared" si="12"/>
        <v>0.26899505896355475</v>
      </c>
      <c r="AB73" s="314">
        <f t="shared" si="13"/>
        <v>3863.788</v>
      </c>
      <c r="AC73" s="317">
        <f t="shared" si="14"/>
        <v>0.10333936960953474</v>
      </c>
      <c r="AD73" s="314">
        <f t="shared" si="15"/>
        <v>1484.3447971249998</v>
      </c>
      <c r="AE73" s="314">
        <f t="shared" si="15"/>
        <v>2379.4432028749998</v>
      </c>
    </row>
    <row r="74" spans="1:31" x14ac:dyDescent="0.25">
      <c r="C74" t="s">
        <v>72</v>
      </c>
      <c r="D74" s="162"/>
      <c r="T74" s="314">
        <f t="shared" si="10"/>
        <v>4424.96</v>
      </c>
      <c r="U74" s="65"/>
      <c r="Y74" s="314">
        <f t="shared" si="11"/>
        <v>10797.464000000002</v>
      </c>
      <c r="AA74" s="317">
        <f t="shared" si="12"/>
        <v>1</v>
      </c>
      <c r="AB74" s="314">
        <f t="shared" si="13"/>
        <v>10797.464000000002</v>
      </c>
      <c r="AC74" s="317">
        <f t="shared" si="14"/>
        <v>1</v>
      </c>
      <c r="AD74" s="314">
        <f t="shared" si="15"/>
        <v>10797.464000000002</v>
      </c>
      <c r="AE74" s="314">
        <f t="shared" si="15"/>
        <v>0</v>
      </c>
    </row>
    <row r="75" spans="1:31" x14ac:dyDescent="0.25">
      <c r="C75" t="s">
        <v>164</v>
      </c>
      <c r="D75" s="162"/>
      <c r="T75" s="314">
        <f t="shared" si="10"/>
        <v>2531.6489699999997</v>
      </c>
      <c r="U75" s="65"/>
      <c r="Y75" s="314">
        <f t="shared" si="11"/>
        <v>20084.320049999998</v>
      </c>
      <c r="AA75" s="317">
        <f t="shared" si="12"/>
        <v>0.92531487268347923</v>
      </c>
      <c r="AB75" s="314">
        <f t="shared" si="13"/>
        <v>18584.320049999998</v>
      </c>
      <c r="AC75" s="317">
        <f t="shared" si="14"/>
        <v>0.46265743634173961</v>
      </c>
      <c r="AD75" s="314">
        <f t="shared" si="15"/>
        <v>9292.1600249999992</v>
      </c>
      <c r="AE75" s="314">
        <f t="shared" si="15"/>
        <v>9292.1600249999992</v>
      </c>
    </row>
    <row r="76" spans="1:31" x14ac:dyDescent="0.25">
      <c r="C76" t="s">
        <v>24</v>
      </c>
      <c r="D76" s="162"/>
      <c r="T76" s="314">
        <f t="shared" si="10"/>
        <v>3586.0227999999997</v>
      </c>
      <c r="U76" s="65"/>
      <c r="Y76" s="314">
        <f t="shared" si="11"/>
        <v>10343.984442800001</v>
      </c>
      <c r="AA76" s="317">
        <f t="shared" si="12"/>
        <v>1</v>
      </c>
      <c r="AB76" s="314">
        <f t="shared" si="13"/>
        <v>10343.984442800001</v>
      </c>
      <c r="AC76" s="317">
        <f t="shared" si="14"/>
        <v>0.36115986259050792</v>
      </c>
      <c r="AD76" s="314">
        <f t="shared" si="15"/>
        <v>3735.8320000000003</v>
      </c>
      <c r="AE76" s="314">
        <f t="shared" si="15"/>
        <v>6608.1524428000002</v>
      </c>
    </row>
    <row r="77" spans="1:31" x14ac:dyDescent="0.25">
      <c r="C77" t="s">
        <v>312</v>
      </c>
      <c r="D77" s="162"/>
      <c r="T77" s="314">
        <f t="shared" si="10"/>
        <v>4573.0185899999997</v>
      </c>
      <c r="U77" s="65"/>
      <c r="Y77" s="314">
        <f t="shared" si="11"/>
        <v>4573.0185899999997</v>
      </c>
      <c r="AA77" s="317">
        <f t="shared" si="12"/>
        <v>1</v>
      </c>
      <c r="AB77" s="314">
        <f t="shared" si="13"/>
        <v>4573.0185899999997</v>
      </c>
      <c r="AC77" s="317">
        <f t="shared" si="14"/>
        <v>1</v>
      </c>
      <c r="AD77" s="314">
        <f t="shared" si="15"/>
        <v>4573.0185899999997</v>
      </c>
      <c r="AE77" s="314">
        <f t="shared" si="15"/>
        <v>0</v>
      </c>
    </row>
    <row r="78" spans="1:31" x14ac:dyDescent="0.25">
      <c r="C78" t="s">
        <v>704</v>
      </c>
      <c r="T78" s="314">
        <f t="shared" si="10"/>
        <v>0</v>
      </c>
      <c r="Y78" s="314">
        <f t="shared" si="11"/>
        <v>40</v>
      </c>
      <c r="AA78" s="317">
        <f t="shared" si="12"/>
        <v>0</v>
      </c>
      <c r="AB78" s="314">
        <f t="shared" si="13"/>
        <v>0</v>
      </c>
      <c r="AC78" s="317">
        <f t="shared" si="14"/>
        <v>0</v>
      </c>
      <c r="AD78" s="314">
        <f t="shared" si="15"/>
        <v>0</v>
      </c>
      <c r="AE78" s="314">
        <f t="shared" si="15"/>
        <v>0</v>
      </c>
    </row>
    <row r="79" spans="1:31" x14ac:dyDescent="0.25">
      <c r="C79" t="s">
        <v>758</v>
      </c>
      <c r="T79" s="314">
        <f t="shared" si="10"/>
        <v>0</v>
      </c>
      <c r="Y79" s="314">
        <f t="shared" si="11"/>
        <v>7000</v>
      </c>
      <c r="AA79" s="317">
        <f t="shared" si="12"/>
        <v>0</v>
      </c>
      <c r="AB79" s="314">
        <f t="shared" si="13"/>
        <v>0</v>
      </c>
      <c r="AC79" s="317">
        <f t="shared" si="14"/>
        <v>0</v>
      </c>
      <c r="AD79" s="314">
        <f t="shared" si="15"/>
        <v>0</v>
      </c>
      <c r="AE79" s="314">
        <f t="shared" si="15"/>
        <v>0</v>
      </c>
    </row>
  </sheetData>
  <autoFilter ref="B8:AE65" xr:uid="{00000000-0009-0000-0000-000016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X11:X12 X14 X16:X17 X19:X25 X27 X29:X32 X34:X37 X40:X60 X63:X66 S40:S66" xr:uid="{00000000-0002-0000-1600-000000000000}">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AE72"/>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V68" sqref="V68"/>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1406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607</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row>
    <row r="8" spans="1:31" s="279" customFormat="1" ht="75.75" thickBot="1" x14ac:dyDescent="0.3">
      <c r="A8" s="271" t="s">
        <v>377</v>
      </c>
      <c r="B8" s="272" t="s">
        <v>469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469</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469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1">
        <f>W11*X11</f>
        <v>0</v>
      </c>
      <c r="Z11" s="18"/>
      <c r="AA11" s="77">
        <v>0</v>
      </c>
      <c r="AB11" s="78">
        <f>Y11*AA11</f>
        <v>0</v>
      </c>
      <c r="AC11" s="79">
        <v>0</v>
      </c>
      <c r="AD11" s="80">
        <f>Y11*AC11</f>
        <v>0</v>
      </c>
      <c r="AE11" s="130">
        <f>AB11-AD11</f>
        <v>0</v>
      </c>
    </row>
    <row r="12" spans="1:31" ht="45.75" thickBot="1" x14ac:dyDescent="0.3">
      <c r="A12" s="29"/>
      <c r="B12" s="2" t="s">
        <v>469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1">
        <f t="shared" ref="Y12:Y61" si="0">W12*X12</f>
        <v>0</v>
      </c>
      <c r="Z12" s="18"/>
      <c r="AA12" s="77">
        <v>0</v>
      </c>
      <c r="AB12" s="78">
        <f t="shared" ref="AB12:AB52" si="1">Y12*AA12</f>
        <v>0</v>
      </c>
      <c r="AC12" s="79">
        <v>0</v>
      </c>
      <c r="AD12" s="80">
        <f t="shared" ref="AD12:AD60" si="2">Y12*AC12</f>
        <v>0</v>
      </c>
      <c r="AE12" s="130">
        <f t="shared" ref="AE12:AE61" si="3">AB12-AD12</f>
        <v>0</v>
      </c>
    </row>
    <row r="13" spans="1:31" ht="15.75" thickBot="1" x14ac:dyDescent="0.3">
      <c r="A13" s="15"/>
      <c r="B13" s="2" t="s">
        <v>469</v>
      </c>
      <c r="C13" s="3" t="s">
        <v>308</v>
      </c>
      <c r="D13" s="4" t="s">
        <v>378</v>
      </c>
      <c r="E13" s="5"/>
      <c r="F13" s="6"/>
      <c r="G13" s="6"/>
      <c r="H13" s="7"/>
      <c r="I13" s="6"/>
      <c r="J13" s="8"/>
      <c r="K13" s="9"/>
      <c r="L13" s="38"/>
      <c r="M13" s="8"/>
      <c r="N13" s="11"/>
      <c r="O13" s="18"/>
      <c r="P13" s="16"/>
      <c r="Q13" s="37"/>
      <c r="R13" s="37"/>
      <c r="S13" s="37"/>
      <c r="T13" s="37"/>
      <c r="V13" s="9"/>
      <c r="W13" s="38"/>
      <c r="X13" s="37"/>
      <c r="Y13" s="71">
        <f t="shared" si="0"/>
        <v>0</v>
      </c>
      <c r="Z13" s="18"/>
      <c r="AA13" s="77">
        <v>0</v>
      </c>
      <c r="AB13" s="78">
        <f t="shared" si="1"/>
        <v>0</v>
      </c>
      <c r="AC13" s="79">
        <v>0</v>
      </c>
      <c r="AD13" s="80">
        <f t="shared" si="2"/>
        <v>0</v>
      </c>
      <c r="AE13" s="130">
        <f t="shared" si="3"/>
        <v>0</v>
      </c>
    </row>
    <row r="14" spans="1:31" ht="30.75" thickBot="1" x14ac:dyDescent="0.3">
      <c r="A14" s="15"/>
      <c r="B14" s="2" t="s">
        <v>469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469</v>
      </c>
      <c r="C15" s="3" t="s">
        <v>285</v>
      </c>
      <c r="D15" s="4" t="s">
        <v>378</v>
      </c>
      <c r="E15" s="5"/>
      <c r="F15" s="6"/>
      <c r="G15" s="6"/>
      <c r="H15" s="7"/>
      <c r="I15" s="6"/>
      <c r="J15" s="8"/>
      <c r="K15" s="9"/>
      <c r="L15" s="38"/>
      <c r="M15" s="8"/>
      <c r="N15" s="11"/>
      <c r="O15" s="18"/>
      <c r="P15" s="16"/>
      <c r="Q15" s="37"/>
      <c r="R15" s="37"/>
      <c r="S15" s="37"/>
      <c r="T15" s="37"/>
      <c r="V15" s="9"/>
      <c r="W15" s="38"/>
      <c r="X15" s="37"/>
      <c r="Y15" s="71"/>
      <c r="Z15" s="18"/>
      <c r="AA15" s="77"/>
      <c r="AB15" s="78"/>
      <c r="AC15" s="79"/>
      <c r="AD15" s="80"/>
      <c r="AE15" s="130">
        <f t="shared" si="3"/>
        <v>0</v>
      </c>
    </row>
    <row r="16" spans="1:31" ht="106.5" thickBot="1" x14ac:dyDescent="0.3">
      <c r="A16" s="15"/>
      <c r="B16" s="2" t="s">
        <v>469</v>
      </c>
      <c r="C16" s="3" t="s">
        <v>285</v>
      </c>
      <c r="D16" s="4" t="s">
        <v>25</v>
      </c>
      <c r="E16" s="5" t="s">
        <v>470</v>
      </c>
      <c r="F16" s="6"/>
      <c r="G16" s="6"/>
      <c r="H16" s="7">
        <v>5.3879999999999999</v>
      </c>
      <c r="I16" s="6"/>
      <c r="J16" s="8" t="s">
        <v>379</v>
      </c>
      <c r="K16" s="9" t="s">
        <v>380</v>
      </c>
      <c r="L16" s="38">
        <v>1</v>
      </c>
      <c r="M16" s="10">
        <v>900</v>
      </c>
      <c r="N16" s="11">
        <v>900</v>
      </c>
      <c r="O16" s="18"/>
      <c r="P16" s="12" t="e">
        <v>#VALUE!</v>
      </c>
      <c r="Q16" s="13">
        <f>IF(J16="PROV SUM",N16,L16*P16)</f>
        <v>900</v>
      </c>
      <c r="R16" s="39" t="s">
        <v>381</v>
      </c>
      <c r="S16" s="40" t="s">
        <v>381</v>
      </c>
      <c r="T16" s="13">
        <f>IF(J16="SC024",N16,IF(ISERROR(S16),"",IF(J16="PROV SUM",N16,L16*S16)))</f>
        <v>900</v>
      </c>
      <c r="V16" s="9" t="s">
        <v>380</v>
      </c>
      <c r="W16" s="38">
        <v>0</v>
      </c>
      <c r="X16" s="40">
        <v>900</v>
      </c>
      <c r="Y16" s="71">
        <f t="shared" si="0"/>
        <v>0</v>
      </c>
      <c r="Z16" s="18"/>
      <c r="AA16" s="77">
        <v>0</v>
      </c>
      <c r="AB16" s="78">
        <f t="shared" si="1"/>
        <v>0</v>
      </c>
      <c r="AC16" s="79">
        <v>0</v>
      </c>
      <c r="AD16" s="80">
        <f t="shared" si="2"/>
        <v>0</v>
      </c>
      <c r="AE16" s="130">
        <f>AB16-AD16</f>
        <v>0</v>
      </c>
    </row>
    <row r="17" spans="1:31" ht="61.5" thickBot="1" x14ac:dyDescent="0.3">
      <c r="A17" s="15"/>
      <c r="B17" s="2" t="s">
        <v>469</v>
      </c>
      <c r="C17" s="3" t="s">
        <v>285</v>
      </c>
      <c r="D17" s="4" t="s">
        <v>25</v>
      </c>
      <c r="E17" s="5" t="s">
        <v>471</v>
      </c>
      <c r="F17" s="6"/>
      <c r="G17" s="6"/>
      <c r="H17" s="7">
        <v>5.3890000000000002</v>
      </c>
      <c r="I17" s="6"/>
      <c r="J17" s="8" t="s">
        <v>379</v>
      </c>
      <c r="K17" s="9" t="s">
        <v>380</v>
      </c>
      <c r="L17" s="38">
        <v>1</v>
      </c>
      <c r="M17" s="10">
        <v>500</v>
      </c>
      <c r="N17" s="11">
        <v>500</v>
      </c>
      <c r="O17" s="18"/>
      <c r="P17" s="12" t="e">
        <v>#VALUE!</v>
      </c>
      <c r="Q17" s="13">
        <f>IF(J17="PROV SUM",N17,L17*P17)</f>
        <v>500</v>
      </c>
      <c r="R17" s="39" t="s">
        <v>381</v>
      </c>
      <c r="S17" s="40" t="s">
        <v>381</v>
      </c>
      <c r="T17" s="13">
        <f>IF(J17="SC024",N17,IF(ISERROR(S17),"",IF(J17="PROV SUM",N17,L17*S17)))</f>
        <v>500</v>
      </c>
      <c r="V17" s="9" t="s">
        <v>380</v>
      </c>
      <c r="W17" s="38">
        <v>0</v>
      </c>
      <c r="X17" s="40">
        <v>500</v>
      </c>
      <c r="Y17" s="71">
        <f t="shared" si="0"/>
        <v>0</v>
      </c>
      <c r="Z17" s="18"/>
      <c r="AA17" s="77">
        <v>0</v>
      </c>
      <c r="AB17" s="78">
        <f t="shared" si="1"/>
        <v>0</v>
      </c>
      <c r="AC17" s="79">
        <v>0</v>
      </c>
      <c r="AD17" s="80">
        <f t="shared" si="2"/>
        <v>0</v>
      </c>
      <c r="AE17" s="130">
        <f t="shared" si="3"/>
        <v>0</v>
      </c>
    </row>
    <row r="18" spans="1:31" ht="15.75" thickBot="1" x14ac:dyDescent="0.3">
      <c r="A18" s="15"/>
      <c r="B18" s="2" t="s">
        <v>469</v>
      </c>
      <c r="C18" s="41" t="s">
        <v>189</v>
      </c>
      <c r="D18" s="4" t="s">
        <v>378</v>
      </c>
      <c r="E18" s="5"/>
      <c r="F18" s="6"/>
      <c r="G18" s="6"/>
      <c r="H18" s="7"/>
      <c r="I18" s="6"/>
      <c r="J18" s="8"/>
      <c r="K18" s="9"/>
      <c r="L18" s="38"/>
      <c r="M18" s="8"/>
      <c r="N18" s="38"/>
      <c r="O18" s="18"/>
      <c r="P18" s="27"/>
      <c r="Q18" s="42"/>
      <c r="R18" s="42"/>
      <c r="S18" s="42"/>
      <c r="T18" s="42"/>
      <c r="V18" s="9"/>
      <c r="W18" s="38"/>
      <c r="X18" s="42"/>
      <c r="Y18" s="71"/>
      <c r="Z18" s="18"/>
      <c r="AA18" s="77"/>
      <c r="AB18" s="78"/>
      <c r="AC18" s="79"/>
      <c r="AD18" s="80"/>
      <c r="AE18" s="130">
        <f t="shared" si="3"/>
        <v>0</v>
      </c>
    </row>
    <row r="19" spans="1:31" ht="30.75" thickBot="1" x14ac:dyDescent="0.3">
      <c r="A19" s="15"/>
      <c r="B19" s="2" t="s">
        <v>469</v>
      </c>
      <c r="C19" s="41" t="s">
        <v>189</v>
      </c>
      <c r="D19" s="4" t="s">
        <v>25</v>
      </c>
      <c r="E19" s="5" t="s">
        <v>337</v>
      </c>
      <c r="F19" s="6"/>
      <c r="G19" s="6"/>
      <c r="H19" s="7">
        <v>6.91</v>
      </c>
      <c r="I19" s="6"/>
      <c r="J19" s="8" t="s">
        <v>338</v>
      </c>
      <c r="K19" s="9" t="s">
        <v>79</v>
      </c>
      <c r="L19" s="38">
        <v>2</v>
      </c>
      <c r="M19" s="10">
        <v>20.13</v>
      </c>
      <c r="N19" s="38">
        <v>40.26</v>
      </c>
      <c r="O19" s="18"/>
      <c r="P19" s="12" t="e">
        <v>#VALUE!</v>
      </c>
      <c r="Q19" s="13" t="e">
        <f t="shared" ref="Q19:Q35" si="4">IF(J19="PROV SUM",N19,L19*P19)</f>
        <v>#VALUE!</v>
      </c>
      <c r="R19" s="39">
        <v>0</v>
      </c>
      <c r="S19" s="40">
        <v>14.594249999999999</v>
      </c>
      <c r="T19" s="13">
        <f t="shared" ref="T19:T35" si="5">IF(J19="SC024",N19,IF(ISERROR(S19),"",IF(J19="PROV SUM",N19,L19*S19)))</f>
        <v>29.188499999999998</v>
      </c>
      <c r="V19" s="9" t="s">
        <v>79</v>
      </c>
      <c r="W19" s="38">
        <v>0</v>
      </c>
      <c r="X19" s="40">
        <v>14.594249999999999</v>
      </c>
      <c r="Y19" s="71">
        <f t="shared" si="0"/>
        <v>0</v>
      </c>
      <c r="Z19" s="18"/>
      <c r="AA19" s="77">
        <v>0</v>
      </c>
      <c r="AB19" s="78">
        <f t="shared" si="1"/>
        <v>0</v>
      </c>
      <c r="AC19" s="79">
        <v>0</v>
      </c>
      <c r="AD19" s="80">
        <f t="shared" si="2"/>
        <v>0</v>
      </c>
      <c r="AE19" s="130">
        <f t="shared" si="3"/>
        <v>0</v>
      </c>
    </row>
    <row r="20" spans="1:31" ht="30.75" thickBot="1" x14ac:dyDescent="0.3">
      <c r="A20" s="15"/>
      <c r="B20" s="2" t="s">
        <v>469</v>
      </c>
      <c r="C20" s="41" t="s">
        <v>189</v>
      </c>
      <c r="D20" s="4" t="s">
        <v>25</v>
      </c>
      <c r="E20" s="5" t="s">
        <v>227</v>
      </c>
      <c r="F20" s="6"/>
      <c r="G20" s="6"/>
      <c r="H20" s="7">
        <v>6.1940000000000301</v>
      </c>
      <c r="I20" s="6"/>
      <c r="J20" s="8" t="s">
        <v>228</v>
      </c>
      <c r="K20" s="9" t="s">
        <v>79</v>
      </c>
      <c r="L20" s="38">
        <v>60</v>
      </c>
      <c r="M20" s="10">
        <v>7.02</v>
      </c>
      <c r="N20" s="38">
        <v>421.2</v>
      </c>
      <c r="O20" s="18"/>
      <c r="P20" s="12" t="e">
        <v>#VALUE!</v>
      </c>
      <c r="Q20" s="13" t="e">
        <f t="shared" si="4"/>
        <v>#VALUE!</v>
      </c>
      <c r="R20" s="39">
        <v>0</v>
      </c>
      <c r="S20" s="40">
        <v>5.9669999999999996</v>
      </c>
      <c r="T20" s="13">
        <f t="shared" si="5"/>
        <v>358.02</v>
      </c>
      <c r="V20" s="9" t="s">
        <v>79</v>
      </c>
      <c r="W20" s="38">
        <v>0</v>
      </c>
      <c r="X20" s="40">
        <v>5.9669999999999996</v>
      </c>
      <c r="Y20" s="71">
        <f t="shared" si="0"/>
        <v>0</v>
      </c>
      <c r="Z20" s="18"/>
      <c r="AA20" s="77">
        <v>0</v>
      </c>
      <c r="AB20" s="78">
        <f t="shared" si="1"/>
        <v>0</v>
      </c>
      <c r="AC20" s="79">
        <v>0</v>
      </c>
      <c r="AD20" s="80">
        <f t="shared" si="2"/>
        <v>0</v>
      </c>
      <c r="AE20" s="130">
        <f t="shared" si="3"/>
        <v>0</v>
      </c>
    </row>
    <row r="21" spans="1:31" ht="45.75" thickBot="1" x14ac:dyDescent="0.3">
      <c r="A21" s="15"/>
      <c r="B21" s="2" t="s">
        <v>469</v>
      </c>
      <c r="C21" s="41" t="s">
        <v>189</v>
      </c>
      <c r="D21" s="4" t="s">
        <v>25</v>
      </c>
      <c r="E21" s="5" t="s">
        <v>236</v>
      </c>
      <c r="F21" s="6"/>
      <c r="G21" s="6"/>
      <c r="H21" s="7">
        <v>6.2140000000000404</v>
      </c>
      <c r="I21" s="6"/>
      <c r="J21" s="8" t="s">
        <v>237</v>
      </c>
      <c r="K21" s="9" t="s">
        <v>139</v>
      </c>
      <c r="L21" s="38">
        <v>1</v>
      </c>
      <c r="M21" s="10">
        <v>16.98</v>
      </c>
      <c r="N21" s="38">
        <v>16.98</v>
      </c>
      <c r="O21" s="18"/>
      <c r="P21" s="12" t="e">
        <v>#VALUE!</v>
      </c>
      <c r="Q21" s="13" t="e">
        <f t="shared" si="4"/>
        <v>#VALUE!</v>
      </c>
      <c r="R21" s="39">
        <v>0</v>
      </c>
      <c r="S21" s="40">
        <v>14.433</v>
      </c>
      <c r="T21" s="13">
        <f t="shared" si="5"/>
        <v>14.433</v>
      </c>
      <c r="V21" s="9" t="s">
        <v>139</v>
      </c>
      <c r="W21" s="38">
        <v>0</v>
      </c>
      <c r="X21" s="40">
        <v>14.433</v>
      </c>
      <c r="Y21" s="71">
        <f t="shared" si="0"/>
        <v>0</v>
      </c>
      <c r="Z21" s="18"/>
      <c r="AA21" s="77">
        <v>0</v>
      </c>
      <c r="AB21" s="78">
        <f t="shared" si="1"/>
        <v>0</v>
      </c>
      <c r="AC21" s="79">
        <v>0</v>
      </c>
      <c r="AD21" s="80">
        <f t="shared" si="2"/>
        <v>0</v>
      </c>
      <c r="AE21" s="130">
        <f t="shared" si="3"/>
        <v>0</v>
      </c>
    </row>
    <row r="22" spans="1:31" ht="45.75" thickBot="1" x14ac:dyDescent="0.3">
      <c r="A22" s="15"/>
      <c r="B22" s="2" t="s">
        <v>469</v>
      </c>
      <c r="C22" s="41" t="s">
        <v>189</v>
      </c>
      <c r="D22" s="4" t="s">
        <v>25</v>
      </c>
      <c r="E22" s="5" t="s">
        <v>238</v>
      </c>
      <c r="F22" s="6"/>
      <c r="G22" s="6"/>
      <c r="H22" s="7">
        <v>6.2150000000000398</v>
      </c>
      <c r="I22" s="6"/>
      <c r="J22" s="8" t="s">
        <v>239</v>
      </c>
      <c r="K22" s="9" t="s">
        <v>79</v>
      </c>
      <c r="L22" s="38">
        <v>1</v>
      </c>
      <c r="M22" s="10">
        <v>16.079999999999998</v>
      </c>
      <c r="N22" s="38">
        <v>16.079999999999998</v>
      </c>
      <c r="O22" s="18"/>
      <c r="P22" s="12" t="e">
        <v>#VALUE!</v>
      </c>
      <c r="Q22" s="13" t="e">
        <f t="shared" si="4"/>
        <v>#VALUE!</v>
      </c>
      <c r="R22" s="39">
        <v>0</v>
      </c>
      <c r="S22" s="40">
        <v>13.667999999999997</v>
      </c>
      <c r="T22" s="13">
        <f t="shared" si="5"/>
        <v>13.667999999999997</v>
      </c>
      <c r="V22" s="9" t="s">
        <v>79</v>
      </c>
      <c r="W22" s="38">
        <v>0</v>
      </c>
      <c r="X22" s="40">
        <v>13.667999999999997</v>
      </c>
      <c r="Y22" s="71">
        <f t="shared" si="0"/>
        <v>0</v>
      </c>
      <c r="Z22" s="18"/>
      <c r="AA22" s="77">
        <v>0</v>
      </c>
      <c r="AB22" s="78">
        <f t="shared" si="1"/>
        <v>0</v>
      </c>
      <c r="AC22" s="79">
        <v>0</v>
      </c>
      <c r="AD22" s="80">
        <f t="shared" si="2"/>
        <v>0</v>
      </c>
      <c r="AE22" s="130">
        <f t="shared" si="3"/>
        <v>0</v>
      </c>
    </row>
    <row r="23" spans="1:31" ht="45.75" thickBot="1" x14ac:dyDescent="0.3">
      <c r="A23" s="15"/>
      <c r="B23" s="2" t="s">
        <v>469</v>
      </c>
      <c r="C23" s="41" t="s">
        <v>189</v>
      </c>
      <c r="D23" s="4" t="s">
        <v>25</v>
      </c>
      <c r="E23" s="5" t="s">
        <v>240</v>
      </c>
      <c r="F23" s="6"/>
      <c r="G23" s="6"/>
      <c r="H23" s="7">
        <v>6.2180000000000399</v>
      </c>
      <c r="I23" s="6"/>
      <c r="J23" s="8" t="s">
        <v>241</v>
      </c>
      <c r="K23" s="9" t="s">
        <v>104</v>
      </c>
      <c r="L23" s="38">
        <v>12</v>
      </c>
      <c r="M23" s="10">
        <v>1.73</v>
      </c>
      <c r="N23" s="38">
        <v>20.76</v>
      </c>
      <c r="O23" s="18"/>
      <c r="P23" s="12" t="e">
        <v>#VALUE!</v>
      </c>
      <c r="Q23" s="13" t="e">
        <f t="shared" si="4"/>
        <v>#VALUE!</v>
      </c>
      <c r="R23" s="39">
        <v>0</v>
      </c>
      <c r="S23" s="40">
        <v>1.4704999999999999</v>
      </c>
      <c r="T23" s="13">
        <f t="shared" si="5"/>
        <v>17.646000000000001</v>
      </c>
      <c r="V23" s="9" t="s">
        <v>104</v>
      </c>
      <c r="W23" s="38">
        <v>0</v>
      </c>
      <c r="X23" s="40">
        <v>1.4704999999999999</v>
      </c>
      <c r="Y23" s="71">
        <f t="shared" si="0"/>
        <v>0</v>
      </c>
      <c r="Z23" s="18"/>
      <c r="AA23" s="77">
        <v>0</v>
      </c>
      <c r="AB23" s="78">
        <f t="shared" si="1"/>
        <v>0</v>
      </c>
      <c r="AC23" s="79">
        <v>0</v>
      </c>
      <c r="AD23" s="80">
        <f t="shared" si="2"/>
        <v>0</v>
      </c>
      <c r="AE23" s="130">
        <f t="shared" si="3"/>
        <v>0</v>
      </c>
    </row>
    <row r="24" spans="1:31" ht="30.75" thickBot="1" x14ac:dyDescent="0.3">
      <c r="A24" s="15"/>
      <c r="B24" s="2" t="s">
        <v>469</v>
      </c>
      <c r="C24" s="41" t="s">
        <v>189</v>
      </c>
      <c r="D24" s="4" t="s">
        <v>25</v>
      </c>
      <c r="E24" s="5" t="s">
        <v>411</v>
      </c>
      <c r="F24" s="6"/>
      <c r="G24" s="6"/>
      <c r="H24" s="7">
        <v>6.2360000000000504</v>
      </c>
      <c r="I24" s="6"/>
      <c r="J24" s="8" t="s">
        <v>251</v>
      </c>
      <c r="K24" s="9" t="s">
        <v>79</v>
      </c>
      <c r="L24" s="38">
        <v>18</v>
      </c>
      <c r="M24" s="10">
        <v>25.87</v>
      </c>
      <c r="N24" s="38">
        <v>465.66</v>
      </c>
      <c r="O24" s="18"/>
      <c r="P24" s="12" t="e">
        <v>#VALUE!</v>
      </c>
      <c r="Q24" s="13" t="e">
        <f t="shared" si="4"/>
        <v>#VALUE!</v>
      </c>
      <c r="R24" s="39">
        <v>0</v>
      </c>
      <c r="S24" s="40">
        <v>21.9895</v>
      </c>
      <c r="T24" s="13">
        <f t="shared" si="5"/>
        <v>395.81099999999998</v>
      </c>
      <c r="V24" s="9" t="s">
        <v>79</v>
      </c>
      <c r="W24" s="38">
        <v>0</v>
      </c>
      <c r="X24" s="40">
        <v>21.9895</v>
      </c>
      <c r="Y24" s="71">
        <f t="shared" si="0"/>
        <v>0</v>
      </c>
      <c r="Z24" s="18"/>
      <c r="AA24" s="77">
        <v>0</v>
      </c>
      <c r="AB24" s="78">
        <f t="shared" si="1"/>
        <v>0</v>
      </c>
      <c r="AC24" s="79">
        <v>0</v>
      </c>
      <c r="AD24" s="80">
        <f t="shared" si="2"/>
        <v>0</v>
      </c>
      <c r="AE24" s="130">
        <f t="shared" si="3"/>
        <v>0</v>
      </c>
    </row>
    <row r="25" spans="1:31" ht="30.75" thickBot="1" x14ac:dyDescent="0.3">
      <c r="A25" s="15"/>
      <c r="B25" s="2" t="s">
        <v>469</v>
      </c>
      <c r="C25" s="41" t="s">
        <v>189</v>
      </c>
      <c r="D25" s="4" t="s">
        <v>25</v>
      </c>
      <c r="E25" s="5" t="s">
        <v>412</v>
      </c>
      <c r="F25" s="6"/>
      <c r="G25" s="6"/>
      <c r="H25" s="7">
        <v>6.2370000000000498</v>
      </c>
      <c r="I25" s="6"/>
      <c r="J25" s="8" t="s">
        <v>253</v>
      </c>
      <c r="K25" s="9" t="s">
        <v>104</v>
      </c>
      <c r="L25" s="38">
        <v>6</v>
      </c>
      <c r="M25" s="10">
        <v>6.28</v>
      </c>
      <c r="N25" s="38">
        <v>37.68</v>
      </c>
      <c r="O25" s="18"/>
      <c r="P25" s="12" t="e">
        <v>#VALUE!</v>
      </c>
      <c r="Q25" s="13" t="e">
        <f t="shared" si="4"/>
        <v>#VALUE!</v>
      </c>
      <c r="R25" s="39">
        <v>0</v>
      </c>
      <c r="S25" s="40">
        <v>5.3380000000000001</v>
      </c>
      <c r="T25" s="13">
        <f t="shared" si="5"/>
        <v>32.027999999999999</v>
      </c>
      <c r="V25" s="9" t="s">
        <v>104</v>
      </c>
      <c r="W25" s="38">
        <v>0</v>
      </c>
      <c r="X25" s="40">
        <v>5.3380000000000001</v>
      </c>
      <c r="Y25" s="71">
        <f t="shared" si="0"/>
        <v>0</v>
      </c>
      <c r="Z25" s="18"/>
      <c r="AA25" s="77">
        <v>0</v>
      </c>
      <c r="AB25" s="78">
        <f t="shared" si="1"/>
        <v>0</v>
      </c>
      <c r="AC25" s="79">
        <v>0</v>
      </c>
      <c r="AD25" s="80">
        <f t="shared" si="2"/>
        <v>0</v>
      </c>
      <c r="AE25" s="130">
        <f t="shared" si="3"/>
        <v>0</v>
      </c>
    </row>
    <row r="26" spans="1:31" ht="45.75" thickBot="1" x14ac:dyDescent="0.3">
      <c r="A26" s="15"/>
      <c r="B26" s="2" t="s">
        <v>469</v>
      </c>
      <c r="C26" s="41" t="s">
        <v>189</v>
      </c>
      <c r="D26" s="4" t="s">
        <v>25</v>
      </c>
      <c r="E26" s="5" t="s">
        <v>413</v>
      </c>
      <c r="F26" s="6"/>
      <c r="G26" s="6"/>
      <c r="H26" s="7">
        <v>6.2380000000000502</v>
      </c>
      <c r="I26" s="6"/>
      <c r="J26" s="8" t="s">
        <v>255</v>
      </c>
      <c r="K26" s="9" t="s">
        <v>139</v>
      </c>
      <c r="L26" s="38">
        <v>1</v>
      </c>
      <c r="M26" s="10">
        <v>20.71</v>
      </c>
      <c r="N26" s="38">
        <v>20.71</v>
      </c>
      <c r="O26" s="18"/>
      <c r="P26" s="12" t="e">
        <v>#VALUE!</v>
      </c>
      <c r="Q26" s="13" t="e">
        <f t="shared" si="4"/>
        <v>#VALUE!</v>
      </c>
      <c r="R26" s="39">
        <v>0</v>
      </c>
      <c r="S26" s="40">
        <v>17.6035</v>
      </c>
      <c r="T26" s="13">
        <f t="shared" si="5"/>
        <v>17.6035</v>
      </c>
      <c r="V26" s="9" t="s">
        <v>139</v>
      </c>
      <c r="W26" s="38">
        <v>0</v>
      </c>
      <c r="X26" s="40">
        <v>17.6035</v>
      </c>
      <c r="Y26" s="71">
        <f t="shared" si="0"/>
        <v>0</v>
      </c>
      <c r="Z26" s="18"/>
      <c r="AA26" s="77">
        <v>0</v>
      </c>
      <c r="AB26" s="78">
        <f t="shared" si="1"/>
        <v>0</v>
      </c>
      <c r="AC26" s="79">
        <v>0</v>
      </c>
      <c r="AD26" s="80">
        <f t="shared" si="2"/>
        <v>0</v>
      </c>
      <c r="AE26" s="130">
        <f t="shared" si="3"/>
        <v>0</v>
      </c>
    </row>
    <row r="27" spans="1:31" ht="45.75" thickBot="1" x14ac:dyDescent="0.3">
      <c r="A27" s="15"/>
      <c r="B27" s="2" t="s">
        <v>469</v>
      </c>
      <c r="C27" s="41" t="s">
        <v>189</v>
      </c>
      <c r="D27" s="4" t="s">
        <v>25</v>
      </c>
      <c r="E27" s="5" t="s">
        <v>414</v>
      </c>
      <c r="F27" s="6"/>
      <c r="G27" s="6"/>
      <c r="H27" s="7">
        <v>6.2600000000000504</v>
      </c>
      <c r="I27" s="6"/>
      <c r="J27" s="8" t="s">
        <v>268</v>
      </c>
      <c r="K27" s="9" t="s">
        <v>104</v>
      </c>
      <c r="L27" s="38">
        <v>6</v>
      </c>
      <c r="M27" s="10">
        <v>3.74</v>
      </c>
      <c r="N27" s="38">
        <v>22.44</v>
      </c>
      <c r="O27" s="18"/>
      <c r="P27" s="12" t="e">
        <v>#VALUE!</v>
      </c>
      <c r="Q27" s="13" t="e">
        <f t="shared" si="4"/>
        <v>#VALUE!</v>
      </c>
      <c r="R27" s="39">
        <v>0</v>
      </c>
      <c r="S27" s="40">
        <v>3.1790000000000003</v>
      </c>
      <c r="T27" s="13">
        <f t="shared" si="5"/>
        <v>19.074000000000002</v>
      </c>
      <c r="V27" s="9" t="s">
        <v>104</v>
      </c>
      <c r="W27" s="38">
        <v>0</v>
      </c>
      <c r="X27" s="40">
        <v>3.1790000000000003</v>
      </c>
      <c r="Y27" s="71">
        <f t="shared" si="0"/>
        <v>0</v>
      </c>
      <c r="Z27" s="18"/>
      <c r="AA27" s="77">
        <v>0</v>
      </c>
      <c r="AB27" s="78">
        <f t="shared" si="1"/>
        <v>0</v>
      </c>
      <c r="AC27" s="79">
        <v>0</v>
      </c>
      <c r="AD27" s="80">
        <f t="shared" si="2"/>
        <v>0</v>
      </c>
      <c r="AE27" s="130">
        <f t="shared" si="3"/>
        <v>0</v>
      </c>
    </row>
    <row r="28" spans="1:31" ht="61.5" thickBot="1" x14ac:dyDescent="0.3">
      <c r="A28" s="15"/>
      <c r="B28" s="2" t="s">
        <v>469</v>
      </c>
      <c r="C28" s="41" t="s">
        <v>189</v>
      </c>
      <c r="D28" s="4" t="s">
        <v>25</v>
      </c>
      <c r="E28" s="5" t="s">
        <v>472</v>
      </c>
      <c r="F28" s="6"/>
      <c r="G28" s="6"/>
      <c r="H28" s="7">
        <v>6.399</v>
      </c>
      <c r="I28" s="6"/>
      <c r="J28" s="8" t="s">
        <v>379</v>
      </c>
      <c r="K28" s="9" t="s">
        <v>380</v>
      </c>
      <c r="L28" s="38">
        <v>1</v>
      </c>
      <c r="M28" s="10">
        <v>200</v>
      </c>
      <c r="N28" s="38">
        <v>200</v>
      </c>
      <c r="O28" s="18"/>
      <c r="P28" s="12" t="e">
        <v>#VALUE!</v>
      </c>
      <c r="Q28" s="13">
        <f t="shared" si="4"/>
        <v>200</v>
      </c>
      <c r="R28" s="39" t="s">
        <v>381</v>
      </c>
      <c r="S28" s="40" t="s">
        <v>381</v>
      </c>
      <c r="T28" s="13">
        <f t="shared" si="5"/>
        <v>200</v>
      </c>
      <c r="V28" s="9" t="s">
        <v>380</v>
      </c>
      <c r="W28" s="38">
        <v>0</v>
      </c>
      <c r="X28" s="40">
        <v>200</v>
      </c>
      <c r="Y28" s="71">
        <f t="shared" si="0"/>
        <v>0</v>
      </c>
      <c r="Z28" s="18"/>
      <c r="AA28" s="77">
        <v>0</v>
      </c>
      <c r="AB28" s="78">
        <f t="shared" si="1"/>
        <v>0</v>
      </c>
      <c r="AC28" s="79">
        <v>0</v>
      </c>
      <c r="AD28" s="80">
        <f t="shared" si="2"/>
        <v>0</v>
      </c>
      <c r="AE28" s="130">
        <f t="shared" si="3"/>
        <v>0</v>
      </c>
    </row>
    <row r="29" spans="1:31" ht="31.5" thickBot="1" x14ac:dyDescent="0.3">
      <c r="A29" s="15"/>
      <c r="B29" s="2" t="s">
        <v>469</v>
      </c>
      <c r="C29" s="41" t="s">
        <v>189</v>
      </c>
      <c r="D29" s="4" t="s">
        <v>25</v>
      </c>
      <c r="E29" s="5" t="s">
        <v>473</v>
      </c>
      <c r="F29" s="6"/>
      <c r="G29" s="6"/>
      <c r="H29" s="7">
        <v>6.4</v>
      </c>
      <c r="I29" s="6"/>
      <c r="J29" s="8" t="s">
        <v>379</v>
      </c>
      <c r="K29" s="9" t="s">
        <v>380</v>
      </c>
      <c r="L29" s="38">
        <v>1</v>
      </c>
      <c r="M29" s="10">
        <v>40</v>
      </c>
      <c r="N29" s="38">
        <v>40</v>
      </c>
      <c r="O29" s="18"/>
      <c r="P29" s="12" t="e">
        <v>#VALUE!</v>
      </c>
      <c r="Q29" s="13">
        <f t="shared" si="4"/>
        <v>40</v>
      </c>
      <c r="R29" s="39" t="s">
        <v>381</v>
      </c>
      <c r="S29" s="40" t="s">
        <v>381</v>
      </c>
      <c r="T29" s="13">
        <f t="shared" si="5"/>
        <v>40</v>
      </c>
      <c r="V29" s="9" t="s">
        <v>380</v>
      </c>
      <c r="W29" s="38">
        <v>0</v>
      </c>
      <c r="X29" s="40">
        <v>40</v>
      </c>
      <c r="Y29" s="71">
        <f t="shared" si="0"/>
        <v>0</v>
      </c>
      <c r="Z29" s="18"/>
      <c r="AA29" s="77">
        <v>0</v>
      </c>
      <c r="AB29" s="78">
        <f t="shared" si="1"/>
        <v>0</v>
      </c>
      <c r="AC29" s="79">
        <v>0</v>
      </c>
      <c r="AD29" s="80">
        <f t="shared" si="2"/>
        <v>0</v>
      </c>
      <c r="AE29" s="130">
        <f t="shared" si="3"/>
        <v>0</v>
      </c>
    </row>
    <row r="30" spans="1:31" ht="46.5" thickBot="1" x14ac:dyDescent="0.3">
      <c r="A30" s="15"/>
      <c r="B30" s="2" t="s">
        <v>469</v>
      </c>
      <c r="C30" s="41" t="s">
        <v>189</v>
      </c>
      <c r="D30" s="4" t="s">
        <v>25</v>
      </c>
      <c r="E30" s="5" t="s">
        <v>474</v>
      </c>
      <c r="F30" s="6"/>
      <c r="G30" s="6"/>
      <c r="H30" s="7">
        <v>6.4009999999999998</v>
      </c>
      <c r="I30" s="6"/>
      <c r="J30" s="8" t="s">
        <v>379</v>
      </c>
      <c r="K30" s="9" t="s">
        <v>380</v>
      </c>
      <c r="L30" s="38">
        <v>1</v>
      </c>
      <c r="M30" s="10">
        <v>100</v>
      </c>
      <c r="N30" s="38">
        <v>100</v>
      </c>
      <c r="O30" s="18"/>
      <c r="P30" s="12" t="e">
        <v>#VALUE!</v>
      </c>
      <c r="Q30" s="13">
        <f t="shared" si="4"/>
        <v>100</v>
      </c>
      <c r="R30" s="39" t="s">
        <v>381</v>
      </c>
      <c r="S30" s="40" t="s">
        <v>381</v>
      </c>
      <c r="T30" s="13">
        <f t="shared" si="5"/>
        <v>100</v>
      </c>
      <c r="V30" s="9" t="s">
        <v>380</v>
      </c>
      <c r="W30" s="38">
        <v>0</v>
      </c>
      <c r="X30" s="40">
        <v>100</v>
      </c>
      <c r="Y30" s="71">
        <f t="shared" si="0"/>
        <v>0</v>
      </c>
      <c r="Z30" s="18"/>
      <c r="AA30" s="77">
        <v>0</v>
      </c>
      <c r="AB30" s="78">
        <f t="shared" si="1"/>
        <v>0</v>
      </c>
      <c r="AC30" s="79">
        <v>0</v>
      </c>
      <c r="AD30" s="80">
        <f t="shared" si="2"/>
        <v>0</v>
      </c>
      <c r="AE30" s="130">
        <f t="shared" si="3"/>
        <v>0</v>
      </c>
    </row>
    <row r="31" spans="1:31" ht="46.5" thickBot="1" x14ac:dyDescent="0.3">
      <c r="A31" s="15"/>
      <c r="B31" s="2" t="s">
        <v>469</v>
      </c>
      <c r="C31" s="41" t="s">
        <v>189</v>
      </c>
      <c r="D31" s="4" t="s">
        <v>25</v>
      </c>
      <c r="E31" s="5" t="s">
        <v>475</v>
      </c>
      <c r="F31" s="6"/>
      <c r="G31" s="6"/>
      <c r="H31" s="7">
        <v>6.4020000000000001</v>
      </c>
      <c r="I31" s="6"/>
      <c r="J31" s="8" t="s">
        <v>379</v>
      </c>
      <c r="K31" s="9" t="s">
        <v>380</v>
      </c>
      <c r="L31" s="38">
        <v>1</v>
      </c>
      <c r="M31" s="10">
        <v>20</v>
      </c>
      <c r="N31" s="38">
        <v>20</v>
      </c>
      <c r="O31" s="18"/>
      <c r="P31" s="12" t="e">
        <v>#VALUE!</v>
      </c>
      <c r="Q31" s="13">
        <f t="shared" si="4"/>
        <v>20</v>
      </c>
      <c r="R31" s="39" t="s">
        <v>381</v>
      </c>
      <c r="S31" s="40" t="s">
        <v>381</v>
      </c>
      <c r="T31" s="13">
        <f t="shared" si="5"/>
        <v>20</v>
      </c>
      <c r="V31" s="9" t="s">
        <v>380</v>
      </c>
      <c r="W31" s="38">
        <v>0</v>
      </c>
      <c r="X31" s="40">
        <v>20</v>
      </c>
      <c r="Y31" s="71">
        <f t="shared" si="0"/>
        <v>0</v>
      </c>
      <c r="Z31" s="18"/>
      <c r="AA31" s="77">
        <v>0</v>
      </c>
      <c r="AB31" s="78">
        <f t="shared" si="1"/>
        <v>0</v>
      </c>
      <c r="AC31" s="79">
        <v>0</v>
      </c>
      <c r="AD31" s="80">
        <f t="shared" si="2"/>
        <v>0</v>
      </c>
      <c r="AE31" s="130">
        <f t="shared" si="3"/>
        <v>0</v>
      </c>
    </row>
    <row r="32" spans="1:31" ht="46.5" thickBot="1" x14ac:dyDescent="0.3">
      <c r="A32" s="15"/>
      <c r="B32" s="2" t="s">
        <v>469</v>
      </c>
      <c r="C32" s="41" t="s">
        <v>189</v>
      </c>
      <c r="D32" s="4" t="s">
        <v>25</v>
      </c>
      <c r="E32" s="5" t="s">
        <v>476</v>
      </c>
      <c r="F32" s="6"/>
      <c r="G32" s="6"/>
      <c r="H32" s="7">
        <v>6.4029999999999996</v>
      </c>
      <c r="I32" s="6"/>
      <c r="J32" s="8" t="s">
        <v>379</v>
      </c>
      <c r="K32" s="9" t="s">
        <v>380</v>
      </c>
      <c r="L32" s="38">
        <v>1</v>
      </c>
      <c r="M32" s="10">
        <v>400</v>
      </c>
      <c r="N32" s="38">
        <v>400</v>
      </c>
      <c r="O32" s="18"/>
      <c r="P32" s="12" t="e">
        <v>#VALUE!</v>
      </c>
      <c r="Q32" s="13">
        <f t="shared" si="4"/>
        <v>400</v>
      </c>
      <c r="R32" s="39" t="s">
        <v>381</v>
      </c>
      <c r="S32" s="40" t="s">
        <v>381</v>
      </c>
      <c r="T32" s="13">
        <f t="shared" si="5"/>
        <v>400</v>
      </c>
      <c r="V32" s="9" t="s">
        <v>380</v>
      </c>
      <c r="W32" s="38">
        <v>0</v>
      </c>
      <c r="X32" s="40">
        <v>400</v>
      </c>
      <c r="Y32" s="71">
        <f t="shared" si="0"/>
        <v>0</v>
      </c>
      <c r="Z32" s="18"/>
      <c r="AA32" s="77">
        <v>0</v>
      </c>
      <c r="AB32" s="78">
        <f t="shared" si="1"/>
        <v>0</v>
      </c>
      <c r="AC32" s="79">
        <v>0</v>
      </c>
      <c r="AD32" s="80">
        <f t="shared" si="2"/>
        <v>0</v>
      </c>
      <c r="AE32" s="130">
        <f t="shared" si="3"/>
        <v>0</v>
      </c>
    </row>
    <row r="33" spans="1:31" ht="46.5" thickBot="1" x14ac:dyDescent="0.3">
      <c r="A33" s="15"/>
      <c r="B33" s="2" t="s">
        <v>469</v>
      </c>
      <c r="C33" s="41" t="s">
        <v>189</v>
      </c>
      <c r="D33" s="4" t="s">
        <v>25</v>
      </c>
      <c r="E33" s="5" t="s">
        <v>477</v>
      </c>
      <c r="F33" s="6"/>
      <c r="G33" s="6"/>
      <c r="H33" s="7">
        <v>6.4039999999999999</v>
      </c>
      <c r="I33" s="6"/>
      <c r="J33" s="8" t="s">
        <v>379</v>
      </c>
      <c r="K33" s="9" t="s">
        <v>380</v>
      </c>
      <c r="L33" s="38">
        <v>1</v>
      </c>
      <c r="M33" s="10">
        <v>70</v>
      </c>
      <c r="N33" s="38">
        <v>70</v>
      </c>
      <c r="O33" s="18"/>
      <c r="P33" s="12" t="e">
        <v>#VALUE!</v>
      </c>
      <c r="Q33" s="13">
        <f t="shared" si="4"/>
        <v>70</v>
      </c>
      <c r="R33" s="39" t="s">
        <v>381</v>
      </c>
      <c r="S33" s="40" t="s">
        <v>381</v>
      </c>
      <c r="T33" s="13">
        <f t="shared" si="5"/>
        <v>70</v>
      </c>
      <c r="V33" s="9" t="s">
        <v>380</v>
      </c>
      <c r="W33" s="38">
        <v>0</v>
      </c>
      <c r="X33" s="40">
        <v>70</v>
      </c>
      <c r="Y33" s="71">
        <f t="shared" si="0"/>
        <v>0</v>
      </c>
      <c r="Z33" s="18"/>
      <c r="AA33" s="77">
        <v>0</v>
      </c>
      <c r="AB33" s="78">
        <f t="shared" si="1"/>
        <v>0</v>
      </c>
      <c r="AC33" s="79">
        <v>0</v>
      </c>
      <c r="AD33" s="80">
        <f t="shared" si="2"/>
        <v>0</v>
      </c>
      <c r="AE33" s="130">
        <f t="shared" si="3"/>
        <v>0</v>
      </c>
    </row>
    <row r="34" spans="1:31" ht="46.5" thickBot="1" x14ac:dyDescent="0.3">
      <c r="A34" s="15"/>
      <c r="B34" s="2" t="s">
        <v>469</v>
      </c>
      <c r="C34" s="41" t="s">
        <v>189</v>
      </c>
      <c r="D34" s="4" t="s">
        <v>25</v>
      </c>
      <c r="E34" s="5" t="s">
        <v>478</v>
      </c>
      <c r="F34" s="6"/>
      <c r="G34" s="6"/>
      <c r="H34" s="7">
        <v>6.4050000000000002</v>
      </c>
      <c r="I34" s="6"/>
      <c r="J34" s="8" t="s">
        <v>379</v>
      </c>
      <c r="K34" s="9" t="s">
        <v>380</v>
      </c>
      <c r="L34" s="38">
        <v>1</v>
      </c>
      <c r="M34" s="10">
        <v>40</v>
      </c>
      <c r="N34" s="38">
        <v>40</v>
      </c>
      <c r="O34" s="18"/>
      <c r="P34" s="12" t="e">
        <v>#VALUE!</v>
      </c>
      <c r="Q34" s="13">
        <f t="shared" si="4"/>
        <v>40</v>
      </c>
      <c r="R34" s="39" t="s">
        <v>381</v>
      </c>
      <c r="S34" s="40" t="s">
        <v>381</v>
      </c>
      <c r="T34" s="13">
        <f t="shared" si="5"/>
        <v>40</v>
      </c>
      <c r="V34" s="9" t="s">
        <v>380</v>
      </c>
      <c r="W34" s="38">
        <v>0</v>
      </c>
      <c r="X34" s="40">
        <v>40</v>
      </c>
      <c r="Y34" s="71">
        <f t="shared" si="0"/>
        <v>0</v>
      </c>
      <c r="Z34" s="18"/>
      <c r="AA34" s="77">
        <v>0</v>
      </c>
      <c r="AB34" s="78">
        <f t="shared" si="1"/>
        <v>0</v>
      </c>
      <c r="AC34" s="79">
        <v>0</v>
      </c>
      <c r="AD34" s="80">
        <f t="shared" si="2"/>
        <v>0</v>
      </c>
      <c r="AE34" s="130">
        <f t="shared" si="3"/>
        <v>0</v>
      </c>
    </row>
    <row r="35" spans="1:31" ht="46.5" thickBot="1" x14ac:dyDescent="0.3">
      <c r="A35" s="15"/>
      <c r="B35" s="2" t="s">
        <v>469</v>
      </c>
      <c r="C35" s="41" t="s">
        <v>189</v>
      </c>
      <c r="D35" s="4" t="s">
        <v>25</v>
      </c>
      <c r="E35" s="5" t="s">
        <v>479</v>
      </c>
      <c r="F35" s="6"/>
      <c r="G35" s="6"/>
      <c r="H35" s="7">
        <v>6.4059999999999997</v>
      </c>
      <c r="I35" s="6"/>
      <c r="J35" s="8" t="s">
        <v>379</v>
      </c>
      <c r="K35" s="9" t="s">
        <v>380</v>
      </c>
      <c r="L35" s="38">
        <v>1</v>
      </c>
      <c r="M35" s="10">
        <v>20</v>
      </c>
      <c r="N35" s="38">
        <v>20</v>
      </c>
      <c r="O35" s="18"/>
      <c r="P35" s="12" t="e">
        <v>#VALUE!</v>
      </c>
      <c r="Q35" s="13">
        <f t="shared" si="4"/>
        <v>20</v>
      </c>
      <c r="R35" s="39" t="s">
        <v>381</v>
      </c>
      <c r="S35" s="40" t="s">
        <v>381</v>
      </c>
      <c r="T35" s="13">
        <f t="shared" si="5"/>
        <v>20</v>
      </c>
      <c r="V35" s="9" t="s">
        <v>380</v>
      </c>
      <c r="W35" s="38">
        <v>0</v>
      </c>
      <c r="X35" s="40">
        <v>20</v>
      </c>
      <c r="Y35" s="71">
        <f t="shared" si="0"/>
        <v>0</v>
      </c>
      <c r="Z35" s="18"/>
      <c r="AA35" s="77">
        <v>0</v>
      </c>
      <c r="AB35" s="78">
        <f t="shared" si="1"/>
        <v>0</v>
      </c>
      <c r="AC35" s="79">
        <v>0</v>
      </c>
      <c r="AD35" s="80">
        <f t="shared" si="2"/>
        <v>0</v>
      </c>
      <c r="AE35" s="130">
        <f t="shared" si="3"/>
        <v>0</v>
      </c>
    </row>
    <row r="36" spans="1:31" ht="15.75" thickBot="1" x14ac:dyDescent="0.3">
      <c r="A36" s="15"/>
      <c r="B36" s="2" t="s">
        <v>469</v>
      </c>
      <c r="C36" s="41" t="s">
        <v>72</v>
      </c>
      <c r="D36" s="4" t="s">
        <v>378</v>
      </c>
      <c r="E36" s="5"/>
      <c r="F36" s="6"/>
      <c r="G36" s="6"/>
      <c r="H36" s="7"/>
      <c r="I36" s="6"/>
      <c r="J36" s="8"/>
      <c r="K36" s="9"/>
      <c r="L36" s="38"/>
      <c r="M36" s="8"/>
      <c r="N36" s="38"/>
      <c r="O36" s="43"/>
      <c r="P36" s="27"/>
      <c r="Q36" s="42"/>
      <c r="R36" s="42"/>
      <c r="S36" s="42"/>
      <c r="T36" s="42"/>
      <c r="V36" s="9"/>
      <c r="W36" s="38"/>
      <c r="X36" s="42"/>
      <c r="Y36" s="71"/>
      <c r="Z36" s="18"/>
      <c r="AA36" s="77">
        <v>0</v>
      </c>
      <c r="AB36" s="78">
        <f t="shared" si="1"/>
        <v>0</v>
      </c>
      <c r="AC36" s="79">
        <v>0</v>
      </c>
      <c r="AD36" s="80">
        <f t="shared" si="2"/>
        <v>0</v>
      </c>
      <c r="AE36" s="130">
        <f t="shared" si="3"/>
        <v>0</v>
      </c>
    </row>
    <row r="37" spans="1:31" ht="76.5" thickBot="1" x14ac:dyDescent="0.3">
      <c r="A37" s="15"/>
      <c r="B37" s="2" t="s">
        <v>469</v>
      </c>
      <c r="C37" s="41" t="s">
        <v>72</v>
      </c>
      <c r="D37" s="4" t="s">
        <v>25</v>
      </c>
      <c r="E37" s="5" t="s">
        <v>480</v>
      </c>
      <c r="F37" s="6"/>
      <c r="G37" s="6"/>
      <c r="H37" s="7">
        <v>3.4340000000000002</v>
      </c>
      <c r="I37" s="6"/>
      <c r="J37" s="8" t="s">
        <v>379</v>
      </c>
      <c r="K37" s="9" t="s">
        <v>380</v>
      </c>
      <c r="L37" s="38">
        <v>1</v>
      </c>
      <c r="M37" s="10">
        <v>1100</v>
      </c>
      <c r="N37" s="38">
        <v>1100</v>
      </c>
      <c r="O37" s="43"/>
      <c r="P37" s="12" t="e">
        <v>#VALUE!</v>
      </c>
      <c r="Q37" s="13">
        <f>IF(J37="PROV SUM",N37,L37*P37)</f>
        <v>1100</v>
      </c>
      <c r="R37" s="39" t="s">
        <v>381</v>
      </c>
      <c r="S37" s="40" t="s">
        <v>381</v>
      </c>
      <c r="T37" s="13">
        <f>IF(J37="SC024",N37,IF(ISERROR(S37),"",IF(J37="PROV SUM",N37,L37*S37)))</f>
        <v>1100</v>
      </c>
      <c r="V37" s="9" t="s">
        <v>380</v>
      </c>
      <c r="W37" s="38">
        <v>0</v>
      </c>
      <c r="X37" s="40">
        <v>1100</v>
      </c>
      <c r="Y37" s="71">
        <f t="shared" si="0"/>
        <v>0</v>
      </c>
      <c r="Z37" s="18"/>
      <c r="AA37" s="77">
        <v>0</v>
      </c>
      <c r="AB37" s="78">
        <f t="shared" si="1"/>
        <v>0</v>
      </c>
      <c r="AC37" s="79">
        <v>0</v>
      </c>
      <c r="AD37" s="80">
        <f t="shared" si="2"/>
        <v>0</v>
      </c>
      <c r="AE37" s="130">
        <f t="shared" si="3"/>
        <v>0</v>
      </c>
    </row>
    <row r="38" spans="1:31" ht="76.5" thickBot="1" x14ac:dyDescent="0.3">
      <c r="A38" s="15"/>
      <c r="B38" s="2" t="s">
        <v>469</v>
      </c>
      <c r="C38" s="41" t="s">
        <v>72</v>
      </c>
      <c r="D38" s="4" t="s">
        <v>25</v>
      </c>
      <c r="E38" s="5" t="s">
        <v>481</v>
      </c>
      <c r="F38" s="6"/>
      <c r="G38" s="6"/>
      <c r="H38" s="7">
        <v>3.4350000000000001</v>
      </c>
      <c r="I38" s="6"/>
      <c r="J38" s="8" t="s">
        <v>379</v>
      </c>
      <c r="K38" s="9" t="s">
        <v>380</v>
      </c>
      <c r="L38" s="38">
        <v>1</v>
      </c>
      <c r="M38" s="10">
        <v>1400</v>
      </c>
      <c r="N38" s="38">
        <v>1400</v>
      </c>
      <c r="O38" s="43"/>
      <c r="P38" s="12" t="e">
        <v>#VALUE!</v>
      </c>
      <c r="Q38" s="13">
        <f>IF(J38="PROV SUM",N38,L38*P38)</f>
        <v>1400</v>
      </c>
      <c r="R38" s="39" t="s">
        <v>381</v>
      </c>
      <c r="S38" s="40" t="s">
        <v>381</v>
      </c>
      <c r="T38" s="13">
        <f>IF(J38="SC024",N38,IF(ISERROR(S38),"",IF(J38="PROV SUM",N38,L38*S38)))</f>
        <v>1400</v>
      </c>
      <c r="V38" s="9" t="s">
        <v>380</v>
      </c>
      <c r="W38" s="38">
        <v>0</v>
      </c>
      <c r="X38" s="40">
        <v>1400</v>
      </c>
      <c r="Y38" s="71">
        <f t="shared" si="0"/>
        <v>0</v>
      </c>
      <c r="Z38" s="18"/>
      <c r="AA38" s="77">
        <v>0</v>
      </c>
      <c r="AB38" s="78">
        <f t="shared" si="1"/>
        <v>0</v>
      </c>
      <c r="AC38" s="79">
        <v>0</v>
      </c>
      <c r="AD38" s="80">
        <f t="shared" si="2"/>
        <v>0</v>
      </c>
      <c r="AE38" s="130">
        <f t="shared" si="3"/>
        <v>0</v>
      </c>
    </row>
    <row r="39" spans="1:31" ht="31.5" thickBot="1" x14ac:dyDescent="0.3">
      <c r="A39" s="15"/>
      <c r="B39" s="2" t="s">
        <v>469</v>
      </c>
      <c r="C39" s="41" t="s">
        <v>72</v>
      </c>
      <c r="D39" s="4" t="s">
        <v>25</v>
      </c>
      <c r="E39" s="5" t="s">
        <v>442</v>
      </c>
      <c r="F39" s="6"/>
      <c r="G39" s="6"/>
      <c r="H39" s="7">
        <v>3.4359999999999999</v>
      </c>
      <c r="I39" s="6"/>
      <c r="J39" s="8" t="s">
        <v>379</v>
      </c>
      <c r="K39" s="9" t="s">
        <v>380</v>
      </c>
      <c r="L39" s="38">
        <v>1</v>
      </c>
      <c r="M39" s="10">
        <v>200</v>
      </c>
      <c r="N39" s="38">
        <v>200</v>
      </c>
      <c r="O39" s="43"/>
      <c r="P39" s="12" t="e">
        <v>#VALUE!</v>
      </c>
      <c r="Q39" s="13">
        <f>IF(J39="PROV SUM",N39,L39*P39)</f>
        <v>200</v>
      </c>
      <c r="R39" s="39" t="s">
        <v>381</v>
      </c>
      <c r="S39" s="40" t="s">
        <v>381</v>
      </c>
      <c r="T39" s="13">
        <f>IF(J39="SC024",N39,IF(ISERROR(S39),"",IF(J39="PROV SUM",N39,L39*S39)))</f>
        <v>200</v>
      </c>
      <c r="V39" s="9" t="s">
        <v>380</v>
      </c>
      <c r="W39" s="38">
        <v>0</v>
      </c>
      <c r="X39" s="40">
        <v>200</v>
      </c>
      <c r="Y39" s="71">
        <f t="shared" si="0"/>
        <v>0</v>
      </c>
      <c r="Z39" s="18"/>
      <c r="AA39" s="77">
        <v>0</v>
      </c>
      <c r="AB39" s="78">
        <f t="shared" si="1"/>
        <v>0</v>
      </c>
      <c r="AC39" s="79">
        <v>0</v>
      </c>
      <c r="AD39" s="80">
        <f t="shared" si="2"/>
        <v>0</v>
      </c>
      <c r="AE39" s="130">
        <f t="shared" si="3"/>
        <v>0</v>
      </c>
    </row>
    <row r="40" spans="1:31" ht="46.5" thickBot="1" x14ac:dyDescent="0.3">
      <c r="A40" s="15"/>
      <c r="B40" s="2" t="s">
        <v>469</v>
      </c>
      <c r="C40" s="41" t="s">
        <v>72</v>
      </c>
      <c r="D40" s="4" t="s">
        <v>25</v>
      </c>
      <c r="E40" s="5" t="s">
        <v>482</v>
      </c>
      <c r="F40" s="6"/>
      <c r="G40" s="6"/>
      <c r="H40" s="7">
        <v>3.4369999999999998</v>
      </c>
      <c r="I40" s="6"/>
      <c r="J40" s="8" t="s">
        <v>379</v>
      </c>
      <c r="K40" s="9" t="s">
        <v>380</v>
      </c>
      <c r="L40" s="38">
        <v>1</v>
      </c>
      <c r="M40" s="10">
        <v>250</v>
      </c>
      <c r="N40" s="38">
        <v>250</v>
      </c>
      <c r="O40" s="43"/>
      <c r="P40" s="12" t="e">
        <v>#VALUE!</v>
      </c>
      <c r="Q40" s="13">
        <f>IF(J40="PROV SUM",N40,L40*P40)</f>
        <v>250</v>
      </c>
      <c r="R40" s="39" t="s">
        <v>381</v>
      </c>
      <c r="S40" s="40" t="s">
        <v>381</v>
      </c>
      <c r="T40" s="13">
        <f>IF(J40="SC024",N40,IF(ISERROR(S40),"",IF(J40="PROV SUM",N40,L40*S40)))</f>
        <v>250</v>
      </c>
      <c r="V40" s="9" t="s">
        <v>380</v>
      </c>
      <c r="W40" s="38">
        <v>0</v>
      </c>
      <c r="X40" s="40">
        <v>250</v>
      </c>
      <c r="Y40" s="71">
        <f t="shared" si="0"/>
        <v>0</v>
      </c>
      <c r="Z40" s="18"/>
      <c r="AA40" s="77">
        <v>0</v>
      </c>
      <c r="AB40" s="78">
        <f t="shared" si="1"/>
        <v>0</v>
      </c>
      <c r="AC40" s="79">
        <v>0</v>
      </c>
      <c r="AD40" s="80">
        <f t="shared" si="2"/>
        <v>0</v>
      </c>
      <c r="AE40" s="130">
        <f t="shared" si="3"/>
        <v>0</v>
      </c>
    </row>
    <row r="41" spans="1:31" ht="15.75" thickBot="1" x14ac:dyDescent="0.3">
      <c r="A41" s="15"/>
      <c r="B41" s="2" t="s">
        <v>469</v>
      </c>
      <c r="C41" s="41" t="s">
        <v>164</v>
      </c>
      <c r="D41" s="4" t="s">
        <v>378</v>
      </c>
      <c r="E41" s="5"/>
      <c r="F41" s="6"/>
      <c r="G41" s="6"/>
      <c r="H41" s="7"/>
      <c r="I41" s="6"/>
      <c r="J41" s="8"/>
      <c r="K41" s="9"/>
      <c r="L41" s="38"/>
      <c r="M41" s="8"/>
      <c r="N41" s="38"/>
      <c r="O41" s="43"/>
      <c r="P41" s="27"/>
      <c r="Q41" s="42"/>
      <c r="R41" s="42"/>
      <c r="S41" s="42"/>
      <c r="T41" s="42"/>
      <c r="V41" s="9"/>
      <c r="W41" s="38"/>
      <c r="X41" s="42"/>
      <c r="Y41" s="71">
        <f t="shared" si="0"/>
        <v>0</v>
      </c>
      <c r="Z41" s="18"/>
      <c r="AA41" s="77">
        <v>0</v>
      </c>
      <c r="AB41" s="78">
        <f t="shared" si="1"/>
        <v>0</v>
      </c>
      <c r="AC41" s="79">
        <v>0</v>
      </c>
      <c r="AD41" s="80">
        <f t="shared" si="2"/>
        <v>0</v>
      </c>
      <c r="AE41" s="130">
        <f t="shared" si="3"/>
        <v>0</v>
      </c>
    </row>
    <row r="42" spans="1:31" ht="90.75" thickBot="1" x14ac:dyDescent="0.3">
      <c r="A42" s="15"/>
      <c r="B42" s="2" t="s">
        <v>469</v>
      </c>
      <c r="C42" s="41" t="s">
        <v>164</v>
      </c>
      <c r="D42" s="4" t="s">
        <v>25</v>
      </c>
      <c r="E42" s="5" t="s">
        <v>183</v>
      </c>
      <c r="F42" s="6"/>
      <c r="G42" s="6"/>
      <c r="H42" s="7">
        <v>4.1100000000000003</v>
      </c>
      <c r="I42" s="6"/>
      <c r="J42" s="8" t="s">
        <v>184</v>
      </c>
      <c r="K42" s="9" t="s">
        <v>57</v>
      </c>
      <c r="L42" s="38">
        <v>2</v>
      </c>
      <c r="M42" s="10">
        <v>36.75</v>
      </c>
      <c r="N42" s="38">
        <v>73.5</v>
      </c>
      <c r="O42" s="43"/>
      <c r="P42" s="12" t="e">
        <v>#VALUE!</v>
      </c>
      <c r="Q42" s="13" t="e">
        <f t="shared" ref="Q42:Q49" si="6">IF(J42="PROV SUM",N42,L42*P42)</f>
        <v>#VALUE!</v>
      </c>
      <c r="R42" s="39">
        <v>0</v>
      </c>
      <c r="S42" s="40">
        <v>34.912500000000001</v>
      </c>
      <c r="T42" s="13">
        <f t="shared" ref="T42:T49" si="7">IF(J42="SC024",N42,IF(ISERROR(S42),"",IF(J42="PROV SUM",N42,L42*S42)))</f>
        <v>69.825000000000003</v>
      </c>
      <c r="V42" s="9" t="s">
        <v>57</v>
      </c>
      <c r="W42" s="38">
        <v>0</v>
      </c>
      <c r="X42" s="40">
        <v>34.912500000000001</v>
      </c>
      <c r="Y42" s="71">
        <f t="shared" si="0"/>
        <v>0</v>
      </c>
      <c r="Z42" s="18"/>
      <c r="AA42" s="77">
        <v>0</v>
      </c>
      <c r="AB42" s="78">
        <f t="shared" si="1"/>
        <v>0</v>
      </c>
      <c r="AC42" s="79">
        <v>0</v>
      </c>
      <c r="AD42" s="80">
        <f t="shared" si="2"/>
        <v>0</v>
      </c>
      <c r="AE42" s="130">
        <f t="shared" si="3"/>
        <v>0</v>
      </c>
    </row>
    <row r="43" spans="1:31" ht="60.75" thickBot="1" x14ac:dyDescent="0.3">
      <c r="A43" s="15"/>
      <c r="B43" s="44" t="s">
        <v>469</v>
      </c>
      <c r="C43" s="45" t="s">
        <v>164</v>
      </c>
      <c r="D43" s="46" t="s">
        <v>25</v>
      </c>
      <c r="E43" s="47" t="s">
        <v>185</v>
      </c>
      <c r="F43" s="48"/>
      <c r="G43" s="48"/>
      <c r="H43" s="49">
        <v>4.13</v>
      </c>
      <c r="I43" s="48"/>
      <c r="J43" s="50" t="s">
        <v>186</v>
      </c>
      <c r="K43" s="51" t="s">
        <v>57</v>
      </c>
      <c r="L43" s="52">
        <v>30</v>
      </c>
      <c r="M43" s="53">
        <v>4.25</v>
      </c>
      <c r="N43" s="52">
        <v>127.5</v>
      </c>
      <c r="O43" s="43"/>
      <c r="P43" s="12" t="e">
        <v>#VALUE!</v>
      </c>
      <c r="Q43" s="13" t="e">
        <f t="shared" si="6"/>
        <v>#VALUE!</v>
      </c>
      <c r="R43" s="39">
        <v>0</v>
      </c>
      <c r="S43" s="40">
        <v>4.0374999999999996</v>
      </c>
      <c r="T43" s="13">
        <f t="shared" si="7"/>
        <v>121.12499999999999</v>
      </c>
      <c r="V43" s="51" t="s">
        <v>57</v>
      </c>
      <c r="W43" s="38">
        <v>0</v>
      </c>
      <c r="X43" s="40">
        <v>4.0374999999999996</v>
      </c>
      <c r="Y43" s="71">
        <f t="shared" si="0"/>
        <v>0</v>
      </c>
      <c r="Z43" s="18"/>
      <c r="AA43" s="77">
        <v>0</v>
      </c>
      <c r="AB43" s="78">
        <f t="shared" si="1"/>
        <v>0</v>
      </c>
      <c r="AC43" s="79">
        <v>0</v>
      </c>
      <c r="AD43" s="80">
        <f t="shared" si="2"/>
        <v>0</v>
      </c>
      <c r="AE43" s="130">
        <f t="shared" si="3"/>
        <v>0</v>
      </c>
    </row>
    <row r="44" spans="1:31" ht="60.75" thickBot="1" x14ac:dyDescent="0.3">
      <c r="A44" s="15"/>
      <c r="B44" s="44" t="s">
        <v>469</v>
      </c>
      <c r="C44" s="45" t="s">
        <v>164</v>
      </c>
      <c r="D44" s="46" t="s">
        <v>25</v>
      </c>
      <c r="E44" s="47" t="s">
        <v>187</v>
      </c>
      <c r="F44" s="48"/>
      <c r="G44" s="48"/>
      <c r="H44" s="49">
        <v>4.1399999999999997</v>
      </c>
      <c r="I44" s="48"/>
      <c r="J44" s="50" t="s">
        <v>188</v>
      </c>
      <c r="K44" s="51" t="s">
        <v>57</v>
      </c>
      <c r="L44" s="52">
        <v>5</v>
      </c>
      <c r="M44" s="53">
        <v>6.75</v>
      </c>
      <c r="N44" s="52">
        <v>33.75</v>
      </c>
      <c r="O44" s="43"/>
      <c r="P44" s="12" t="e">
        <v>#VALUE!</v>
      </c>
      <c r="Q44" s="13" t="e">
        <f t="shared" si="6"/>
        <v>#VALUE!</v>
      </c>
      <c r="R44" s="39">
        <v>0</v>
      </c>
      <c r="S44" s="40">
        <v>6.4124999999999996</v>
      </c>
      <c r="T44" s="13">
        <f t="shared" si="7"/>
        <v>32.0625</v>
      </c>
      <c r="V44" s="51" t="s">
        <v>57</v>
      </c>
      <c r="W44" s="38">
        <v>0</v>
      </c>
      <c r="X44" s="40">
        <v>6.4124999999999996</v>
      </c>
      <c r="Y44" s="71">
        <f t="shared" si="0"/>
        <v>0</v>
      </c>
      <c r="Z44" s="18"/>
      <c r="AA44" s="77">
        <v>0</v>
      </c>
      <c r="AB44" s="78">
        <f t="shared" si="1"/>
        <v>0</v>
      </c>
      <c r="AC44" s="79">
        <v>0</v>
      </c>
      <c r="AD44" s="80">
        <f t="shared" si="2"/>
        <v>0</v>
      </c>
      <c r="AE44" s="130">
        <f t="shared" si="3"/>
        <v>0</v>
      </c>
    </row>
    <row r="45" spans="1:31" ht="90.75" thickBot="1" x14ac:dyDescent="0.3">
      <c r="A45" s="15"/>
      <c r="B45" s="44" t="s">
        <v>469</v>
      </c>
      <c r="C45" s="45" t="s">
        <v>164</v>
      </c>
      <c r="D45" s="46" t="s">
        <v>25</v>
      </c>
      <c r="E45" s="47" t="s">
        <v>171</v>
      </c>
      <c r="F45" s="48"/>
      <c r="G45" s="48"/>
      <c r="H45" s="49">
        <v>4.8999999999999799</v>
      </c>
      <c r="I45" s="48"/>
      <c r="J45" s="50" t="s">
        <v>172</v>
      </c>
      <c r="K45" s="51" t="s">
        <v>75</v>
      </c>
      <c r="L45" s="52">
        <v>3</v>
      </c>
      <c r="M45" s="53">
        <v>35.61</v>
      </c>
      <c r="N45" s="52">
        <v>106.83</v>
      </c>
      <c r="O45" s="43"/>
      <c r="P45" s="12" t="e">
        <v>#VALUE!</v>
      </c>
      <c r="Q45" s="13" t="e">
        <f t="shared" si="6"/>
        <v>#VALUE!</v>
      </c>
      <c r="R45" s="39">
        <v>0</v>
      </c>
      <c r="S45" s="40">
        <v>31.568264999999997</v>
      </c>
      <c r="T45" s="13">
        <f t="shared" si="7"/>
        <v>94.70479499999999</v>
      </c>
      <c r="V45" s="51" t="s">
        <v>75</v>
      </c>
      <c r="W45" s="38">
        <v>0</v>
      </c>
      <c r="X45" s="40">
        <v>31.568264999999997</v>
      </c>
      <c r="Y45" s="71">
        <f t="shared" si="0"/>
        <v>0</v>
      </c>
      <c r="Z45" s="18"/>
      <c r="AA45" s="77">
        <v>0</v>
      </c>
      <c r="AB45" s="78">
        <f t="shared" si="1"/>
        <v>0</v>
      </c>
      <c r="AC45" s="79">
        <v>0</v>
      </c>
      <c r="AD45" s="80">
        <f t="shared" si="2"/>
        <v>0</v>
      </c>
      <c r="AE45" s="130">
        <f t="shared" si="3"/>
        <v>0</v>
      </c>
    </row>
    <row r="46" spans="1:31" ht="106.5" thickBot="1" x14ac:dyDescent="0.3">
      <c r="A46" s="15"/>
      <c r="B46" s="44" t="s">
        <v>469</v>
      </c>
      <c r="C46" s="45" t="s">
        <v>164</v>
      </c>
      <c r="D46" s="46" t="s">
        <v>25</v>
      </c>
      <c r="E46" s="47" t="s">
        <v>483</v>
      </c>
      <c r="F46" s="48"/>
      <c r="G46" s="48"/>
      <c r="H46" s="49">
        <v>4.2930000000000001</v>
      </c>
      <c r="I46" s="48"/>
      <c r="J46" s="50" t="s">
        <v>379</v>
      </c>
      <c r="K46" s="51" t="s">
        <v>380</v>
      </c>
      <c r="L46" s="52">
        <v>1</v>
      </c>
      <c r="M46" s="53">
        <v>70</v>
      </c>
      <c r="N46" s="52">
        <v>70</v>
      </c>
      <c r="O46" s="43"/>
      <c r="P46" s="12" t="e">
        <v>#VALUE!</v>
      </c>
      <c r="Q46" s="13">
        <f t="shared" si="6"/>
        <v>70</v>
      </c>
      <c r="R46" s="39" t="s">
        <v>381</v>
      </c>
      <c r="S46" s="40" t="s">
        <v>381</v>
      </c>
      <c r="T46" s="13">
        <f t="shared" si="7"/>
        <v>70</v>
      </c>
      <c r="V46" s="51" t="s">
        <v>380</v>
      </c>
      <c r="W46" s="38">
        <v>0</v>
      </c>
      <c r="X46" s="40">
        <v>70</v>
      </c>
      <c r="Y46" s="71">
        <f t="shared" si="0"/>
        <v>0</v>
      </c>
      <c r="Z46" s="18"/>
      <c r="AA46" s="77">
        <v>0</v>
      </c>
      <c r="AB46" s="78">
        <f t="shared" si="1"/>
        <v>0</v>
      </c>
      <c r="AC46" s="79">
        <v>0</v>
      </c>
      <c r="AD46" s="80">
        <f t="shared" si="2"/>
        <v>0</v>
      </c>
      <c r="AE46" s="130">
        <f t="shared" si="3"/>
        <v>0</v>
      </c>
    </row>
    <row r="47" spans="1:31" ht="61.5" thickBot="1" x14ac:dyDescent="0.3">
      <c r="A47" s="15"/>
      <c r="B47" s="44" t="s">
        <v>469</v>
      </c>
      <c r="C47" s="45" t="s">
        <v>164</v>
      </c>
      <c r="D47" s="46" t="s">
        <v>25</v>
      </c>
      <c r="E47" s="47" t="s">
        <v>484</v>
      </c>
      <c r="F47" s="48"/>
      <c r="G47" s="48"/>
      <c r="H47" s="49">
        <v>4.2939999999999996</v>
      </c>
      <c r="I47" s="48"/>
      <c r="J47" s="50" t="s">
        <v>379</v>
      </c>
      <c r="K47" s="51" t="s">
        <v>380</v>
      </c>
      <c r="L47" s="52">
        <v>1</v>
      </c>
      <c r="M47" s="53">
        <v>130</v>
      </c>
      <c r="N47" s="52">
        <v>130</v>
      </c>
      <c r="O47" s="43"/>
      <c r="P47" s="12" t="e">
        <v>#VALUE!</v>
      </c>
      <c r="Q47" s="13">
        <f t="shared" si="6"/>
        <v>130</v>
      </c>
      <c r="R47" s="39" t="s">
        <v>381</v>
      </c>
      <c r="S47" s="40" t="s">
        <v>381</v>
      </c>
      <c r="T47" s="13">
        <f t="shared" si="7"/>
        <v>130</v>
      </c>
      <c r="V47" s="51" t="s">
        <v>380</v>
      </c>
      <c r="W47" s="38">
        <v>0</v>
      </c>
      <c r="X47" s="40">
        <v>130</v>
      </c>
      <c r="Y47" s="71">
        <f t="shared" si="0"/>
        <v>0</v>
      </c>
      <c r="Z47" s="18"/>
      <c r="AA47" s="77">
        <v>0</v>
      </c>
      <c r="AB47" s="78">
        <f t="shared" si="1"/>
        <v>0</v>
      </c>
      <c r="AC47" s="79">
        <v>0</v>
      </c>
      <c r="AD47" s="80">
        <f t="shared" si="2"/>
        <v>0</v>
      </c>
      <c r="AE47" s="130">
        <f t="shared" si="3"/>
        <v>0</v>
      </c>
    </row>
    <row r="48" spans="1:31" ht="61.5" thickBot="1" x14ac:dyDescent="0.3">
      <c r="A48" s="15"/>
      <c r="B48" s="44" t="s">
        <v>469</v>
      </c>
      <c r="C48" s="45" t="s">
        <v>164</v>
      </c>
      <c r="D48" s="46" t="s">
        <v>25</v>
      </c>
      <c r="E48" s="47" t="s">
        <v>485</v>
      </c>
      <c r="F48" s="48"/>
      <c r="G48" s="48"/>
      <c r="H48" s="49">
        <v>4.2949999999999999</v>
      </c>
      <c r="I48" s="48"/>
      <c r="J48" s="50" t="s">
        <v>379</v>
      </c>
      <c r="K48" s="51" t="s">
        <v>380</v>
      </c>
      <c r="L48" s="52">
        <v>1</v>
      </c>
      <c r="M48" s="53">
        <v>30</v>
      </c>
      <c r="N48" s="52">
        <v>30</v>
      </c>
      <c r="O48" s="43"/>
      <c r="P48" s="12" t="e">
        <v>#VALUE!</v>
      </c>
      <c r="Q48" s="13">
        <f t="shared" si="6"/>
        <v>30</v>
      </c>
      <c r="R48" s="39" t="s">
        <v>381</v>
      </c>
      <c r="S48" s="40" t="s">
        <v>381</v>
      </c>
      <c r="T48" s="13">
        <f t="shared" si="7"/>
        <v>30</v>
      </c>
      <c r="V48" s="51" t="s">
        <v>380</v>
      </c>
      <c r="W48" s="38">
        <v>0</v>
      </c>
      <c r="X48" s="40">
        <v>30</v>
      </c>
      <c r="Y48" s="71">
        <f t="shared" si="0"/>
        <v>0</v>
      </c>
      <c r="Z48" s="18"/>
      <c r="AA48" s="77">
        <v>0</v>
      </c>
      <c r="AB48" s="78">
        <f t="shared" si="1"/>
        <v>0</v>
      </c>
      <c r="AC48" s="79">
        <v>0</v>
      </c>
      <c r="AD48" s="80">
        <f t="shared" si="2"/>
        <v>0</v>
      </c>
      <c r="AE48" s="130">
        <f t="shared" si="3"/>
        <v>0</v>
      </c>
    </row>
    <row r="49" spans="1:31" ht="106.5" thickBot="1" x14ac:dyDescent="0.3">
      <c r="A49" s="15"/>
      <c r="B49" s="44" t="s">
        <v>469</v>
      </c>
      <c r="C49" s="45" t="s">
        <v>164</v>
      </c>
      <c r="D49" s="46" t="s">
        <v>25</v>
      </c>
      <c r="E49" s="47" t="s">
        <v>486</v>
      </c>
      <c r="F49" s="48"/>
      <c r="G49" s="48"/>
      <c r="H49" s="49">
        <v>4.2960000000000003</v>
      </c>
      <c r="I49" s="48"/>
      <c r="J49" s="50" t="s">
        <v>379</v>
      </c>
      <c r="K49" s="51" t="s">
        <v>380</v>
      </c>
      <c r="L49" s="52">
        <v>1</v>
      </c>
      <c r="M49" s="53">
        <v>100</v>
      </c>
      <c r="N49" s="52">
        <v>100</v>
      </c>
      <c r="O49" s="43"/>
      <c r="P49" s="12" t="e">
        <v>#VALUE!</v>
      </c>
      <c r="Q49" s="13">
        <f t="shared" si="6"/>
        <v>100</v>
      </c>
      <c r="R49" s="39" t="s">
        <v>381</v>
      </c>
      <c r="S49" s="40" t="s">
        <v>381</v>
      </c>
      <c r="T49" s="13">
        <f t="shared" si="7"/>
        <v>100</v>
      </c>
      <c r="V49" s="51" t="s">
        <v>380</v>
      </c>
      <c r="W49" s="38">
        <v>0</v>
      </c>
      <c r="X49" s="40">
        <v>100</v>
      </c>
      <c r="Y49" s="71">
        <f t="shared" si="0"/>
        <v>0</v>
      </c>
      <c r="Z49" s="18"/>
      <c r="AA49" s="77">
        <v>0</v>
      </c>
      <c r="AB49" s="78">
        <f t="shared" si="1"/>
        <v>0</v>
      </c>
      <c r="AC49" s="79">
        <v>0</v>
      </c>
      <c r="AD49" s="80">
        <f t="shared" si="2"/>
        <v>0</v>
      </c>
      <c r="AE49" s="130">
        <f t="shared" si="3"/>
        <v>0</v>
      </c>
    </row>
    <row r="50" spans="1:31" ht="15.75" thickBot="1" x14ac:dyDescent="0.3">
      <c r="A50" s="15"/>
      <c r="B50" s="44" t="s">
        <v>469</v>
      </c>
      <c r="C50" s="45" t="s">
        <v>24</v>
      </c>
      <c r="D50" s="46" t="s">
        <v>378</v>
      </c>
      <c r="E50" s="47"/>
      <c r="F50" s="48"/>
      <c r="G50" s="48"/>
      <c r="H50" s="49"/>
      <c r="I50" s="48"/>
      <c r="J50" s="50"/>
      <c r="K50" s="51"/>
      <c r="L50" s="52"/>
      <c r="M50" s="50"/>
      <c r="N50" s="52"/>
      <c r="O50" s="43"/>
      <c r="P50" s="27"/>
      <c r="Q50" s="42"/>
      <c r="R50" s="42"/>
      <c r="S50" s="42"/>
      <c r="T50" s="42"/>
      <c r="V50" s="51"/>
      <c r="W50" s="52"/>
      <c r="X50" s="42"/>
      <c r="Y50" s="71"/>
      <c r="Z50" s="18"/>
      <c r="AA50" s="77"/>
      <c r="AB50" s="78"/>
      <c r="AC50" s="79"/>
      <c r="AD50" s="80"/>
      <c r="AE50" s="130">
        <f t="shared" si="3"/>
        <v>0</v>
      </c>
    </row>
    <row r="51" spans="1:31" ht="120.75" thickBot="1" x14ac:dyDescent="0.3">
      <c r="A51" s="21"/>
      <c r="B51" s="54" t="s">
        <v>469</v>
      </c>
      <c r="C51" s="54" t="s">
        <v>24</v>
      </c>
      <c r="D51" s="55" t="s">
        <v>25</v>
      </c>
      <c r="E51" s="56" t="s">
        <v>26</v>
      </c>
      <c r="F51" s="57"/>
      <c r="G51" s="57"/>
      <c r="H51" s="58">
        <v>2.1</v>
      </c>
      <c r="I51" s="57"/>
      <c r="J51" s="59" t="s">
        <v>27</v>
      </c>
      <c r="K51" s="57" t="s">
        <v>28</v>
      </c>
      <c r="L51" s="60">
        <v>160</v>
      </c>
      <c r="M51" s="61">
        <v>12.92</v>
      </c>
      <c r="N51" s="62">
        <v>2067.1999999999998</v>
      </c>
      <c r="O51" s="18"/>
      <c r="P51" s="12" t="e">
        <v>#VALUE!</v>
      </c>
      <c r="Q51" s="13" t="e">
        <f t="shared" ref="Q51:Q56" si="8">IF(J51="PROV SUM",N51,L51*P51)</f>
        <v>#VALUE!</v>
      </c>
      <c r="R51" s="39">
        <v>0</v>
      </c>
      <c r="S51" s="40">
        <v>16.4084</v>
      </c>
      <c r="T51" s="13">
        <f t="shared" ref="T51:T56" si="9">IF(J51="SC024",N51,IF(ISERROR(S51),"",IF(J51="PROV SUM",N51,L51*S51)))</f>
        <v>2625.3440000000001</v>
      </c>
      <c r="V51" s="57" t="s">
        <v>28</v>
      </c>
      <c r="W51" s="38">
        <v>0</v>
      </c>
      <c r="X51" s="40">
        <v>16.4084</v>
      </c>
      <c r="Y51" s="71">
        <f t="shared" si="0"/>
        <v>0</v>
      </c>
      <c r="Z51" s="18"/>
      <c r="AA51" s="77">
        <v>0</v>
      </c>
      <c r="AB51" s="78">
        <f t="shared" si="1"/>
        <v>0</v>
      </c>
      <c r="AC51" s="79">
        <v>0</v>
      </c>
      <c r="AD51" s="80">
        <f t="shared" si="2"/>
        <v>0</v>
      </c>
      <c r="AE51" s="130">
        <f t="shared" si="3"/>
        <v>0</v>
      </c>
    </row>
    <row r="52" spans="1:31" ht="30.75" thickBot="1" x14ac:dyDescent="0.3">
      <c r="A52" s="21"/>
      <c r="B52" s="54" t="s">
        <v>469</v>
      </c>
      <c r="C52" s="54" t="s">
        <v>24</v>
      </c>
      <c r="D52" s="55" t="s">
        <v>25</v>
      </c>
      <c r="E52" s="56" t="s">
        <v>29</v>
      </c>
      <c r="F52" s="57"/>
      <c r="G52" s="57"/>
      <c r="H52" s="58">
        <v>2.5</v>
      </c>
      <c r="I52" s="57"/>
      <c r="J52" s="59" t="s">
        <v>30</v>
      </c>
      <c r="K52" s="57" t="s">
        <v>31</v>
      </c>
      <c r="L52" s="60">
        <v>1</v>
      </c>
      <c r="M52" s="61">
        <v>420</v>
      </c>
      <c r="N52" s="62">
        <v>420</v>
      </c>
      <c r="O52" s="18"/>
      <c r="P52" s="12" t="e">
        <v>#VALUE!</v>
      </c>
      <c r="Q52" s="13" t="e">
        <f t="shared" si="8"/>
        <v>#VALUE!</v>
      </c>
      <c r="R52" s="39">
        <v>0</v>
      </c>
      <c r="S52" s="40">
        <v>533.4</v>
      </c>
      <c r="T52" s="13">
        <f t="shared" si="9"/>
        <v>533.4</v>
      </c>
      <c r="V52" s="57" t="s">
        <v>31</v>
      </c>
      <c r="W52" s="38">
        <v>0</v>
      </c>
      <c r="X52" s="40">
        <v>533.4</v>
      </c>
      <c r="Y52" s="71">
        <f t="shared" si="0"/>
        <v>0</v>
      </c>
      <c r="Z52" s="18"/>
      <c r="AA52" s="77">
        <v>0</v>
      </c>
      <c r="AB52" s="78">
        <f t="shared" si="1"/>
        <v>0</v>
      </c>
      <c r="AC52" s="79">
        <v>0</v>
      </c>
      <c r="AD52" s="80">
        <f t="shared" si="2"/>
        <v>0</v>
      </c>
      <c r="AE52" s="130">
        <f t="shared" si="3"/>
        <v>0</v>
      </c>
    </row>
    <row r="53" spans="1:31" ht="15.75" thickBot="1" x14ac:dyDescent="0.3">
      <c r="A53" s="21"/>
      <c r="B53" s="54" t="s">
        <v>469</v>
      </c>
      <c r="C53" s="54" t="s">
        <v>24</v>
      </c>
      <c r="D53" s="55" t="s">
        <v>25</v>
      </c>
      <c r="E53" s="56" t="s">
        <v>32</v>
      </c>
      <c r="F53" s="57"/>
      <c r="G53" s="57"/>
      <c r="H53" s="58">
        <v>2.6</v>
      </c>
      <c r="I53" s="57"/>
      <c r="J53" s="59" t="s">
        <v>33</v>
      </c>
      <c r="K53" s="57" t="s">
        <v>31</v>
      </c>
      <c r="L53" s="60">
        <v>1</v>
      </c>
      <c r="M53" s="61">
        <v>50</v>
      </c>
      <c r="N53" s="62">
        <v>50</v>
      </c>
      <c r="O53" s="18"/>
      <c r="P53" s="12" t="e">
        <v>#VALUE!</v>
      </c>
      <c r="Q53" s="13" t="e">
        <f t="shared" si="8"/>
        <v>#VALUE!</v>
      </c>
      <c r="R53" s="39">
        <v>0</v>
      </c>
      <c r="S53" s="40">
        <v>63.5</v>
      </c>
      <c r="T53" s="13">
        <f t="shared" si="9"/>
        <v>63.5</v>
      </c>
      <c r="V53" s="57" t="s">
        <v>31</v>
      </c>
      <c r="W53" s="38">
        <v>0</v>
      </c>
      <c r="X53" s="61">
        <v>63.5</v>
      </c>
      <c r="Y53" s="71">
        <f t="shared" si="0"/>
        <v>0</v>
      </c>
      <c r="Z53" s="18"/>
      <c r="AA53" s="77">
        <v>0</v>
      </c>
      <c r="AB53" s="78">
        <f t="shared" ref="AB53:AB61" si="10">Y53*AA53</f>
        <v>0</v>
      </c>
      <c r="AC53" s="79">
        <v>0</v>
      </c>
      <c r="AD53" s="80">
        <f t="shared" si="2"/>
        <v>0</v>
      </c>
      <c r="AE53" s="130">
        <f t="shared" si="3"/>
        <v>0</v>
      </c>
    </row>
    <row r="54" spans="1:31" ht="15.75" thickBot="1" x14ac:dyDescent="0.3">
      <c r="A54" s="21"/>
      <c r="B54" s="54" t="s">
        <v>469</v>
      </c>
      <c r="C54" s="54" t="s">
        <v>24</v>
      </c>
      <c r="D54" s="55" t="s">
        <v>25</v>
      </c>
      <c r="E54" s="56" t="s">
        <v>41</v>
      </c>
      <c r="F54" s="57"/>
      <c r="G54" s="57"/>
      <c r="H54" s="58">
        <v>2.16</v>
      </c>
      <c r="I54" s="57"/>
      <c r="J54" s="59" t="s">
        <v>42</v>
      </c>
      <c r="K54" s="57" t="s">
        <v>31</v>
      </c>
      <c r="L54" s="60">
        <v>1</v>
      </c>
      <c r="M54" s="61">
        <v>379.8</v>
      </c>
      <c r="N54" s="62">
        <v>379.8</v>
      </c>
      <c r="O54" s="18"/>
      <c r="P54" s="12" t="e">
        <v>#VALUE!</v>
      </c>
      <c r="Q54" s="13" t="e">
        <f t="shared" si="8"/>
        <v>#VALUE!</v>
      </c>
      <c r="R54" s="39">
        <v>0</v>
      </c>
      <c r="S54" s="40">
        <v>482.346</v>
      </c>
      <c r="T54" s="13">
        <f t="shared" si="9"/>
        <v>482.346</v>
      </c>
      <c r="V54" s="57" t="s">
        <v>31</v>
      </c>
      <c r="W54" s="38">
        <v>0</v>
      </c>
      <c r="X54" s="61">
        <v>482.346</v>
      </c>
      <c r="Y54" s="71">
        <f t="shared" si="0"/>
        <v>0</v>
      </c>
      <c r="Z54" s="18"/>
      <c r="AA54" s="77">
        <v>0</v>
      </c>
      <c r="AB54" s="78">
        <f t="shared" si="10"/>
        <v>0</v>
      </c>
      <c r="AC54" s="79">
        <v>0</v>
      </c>
      <c r="AD54" s="80">
        <f t="shared" si="2"/>
        <v>0</v>
      </c>
      <c r="AE54" s="130">
        <f t="shared" si="3"/>
        <v>0</v>
      </c>
    </row>
    <row r="55" spans="1:31" ht="15.75" thickBot="1" x14ac:dyDescent="0.3">
      <c r="A55" s="21"/>
      <c r="B55" s="54" t="s">
        <v>469</v>
      </c>
      <c r="C55" s="54" t="s">
        <v>24</v>
      </c>
      <c r="D55" s="55" t="s">
        <v>25</v>
      </c>
      <c r="E55" s="56" t="s">
        <v>43</v>
      </c>
      <c r="F55" s="57"/>
      <c r="G55" s="57"/>
      <c r="H55" s="58">
        <v>2.17</v>
      </c>
      <c r="I55" s="57"/>
      <c r="J55" s="59" t="s">
        <v>44</v>
      </c>
      <c r="K55" s="57" t="s">
        <v>31</v>
      </c>
      <c r="L55" s="60">
        <v>1</v>
      </c>
      <c r="M55" s="61">
        <v>842</v>
      </c>
      <c r="N55" s="62">
        <v>842</v>
      </c>
      <c r="O55" s="18"/>
      <c r="P55" s="12" t="e">
        <v>#VALUE!</v>
      </c>
      <c r="Q55" s="13" t="e">
        <f t="shared" si="8"/>
        <v>#VALUE!</v>
      </c>
      <c r="R55" s="39">
        <v>0</v>
      </c>
      <c r="S55" s="40">
        <v>1069.3399999999999</v>
      </c>
      <c r="T55" s="13">
        <f t="shared" si="9"/>
        <v>1069.3399999999999</v>
      </c>
      <c r="V55" s="57" t="s">
        <v>31</v>
      </c>
      <c r="W55" s="38">
        <v>0</v>
      </c>
      <c r="X55" s="61">
        <v>1069.3399999999999</v>
      </c>
      <c r="Y55" s="71">
        <f t="shared" si="0"/>
        <v>0</v>
      </c>
      <c r="Z55" s="18"/>
      <c r="AA55" s="77">
        <v>0</v>
      </c>
      <c r="AB55" s="78">
        <f t="shared" si="10"/>
        <v>0</v>
      </c>
      <c r="AC55" s="79">
        <v>0</v>
      </c>
      <c r="AD55" s="80">
        <f t="shared" si="2"/>
        <v>0</v>
      </c>
      <c r="AE55" s="130">
        <f t="shared" si="3"/>
        <v>0</v>
      </c>
    </row>
    <row r="56" spans="1:31" ht="60.75" thickBot="1" x14ac:dyDescent="0.3">
      <c r="A56" s="21"/>
      <c r="B56" s="54" t="s">
        <v>469</v>
      </c>
      <c r="C56" s="54" t="s">
        <v>24</v>
      </c>
      <c r="D56" s="55" t="s">
        <v>25</v>
      </c>
      <c r="E56" s="56" t="s">
        <v>382</v>
      </c>
      <c r="F56" s="57"/>
      <c r="G56" s="57"/>
      <c r="H56" s="58"/>
      <c r="I56" s="57"/>
      <c r="J56" s="59" t="s">
        <v>383</v>
      </c>
      <c r="K56" s="57" t="s">
        <v>31</v>
      </c>
      <c r="L56" s="60"/>
      <c r="M56" s="61">
        <v>4.8300000000000003E-2</v>
      </c>
      <c r="N56" s="62">
        <v>0</v>
      </c>
      <c r="O56" s="18"/>
      <c r="P56" s="12" t="e">
        <v>#VALUE!</v>
      </c>
      <c r="Q56" s="13" t="e">
        <f t="shared" si="8"/>
        <v>#VALUE!</v>
      </c>
      <c r="R56" s="39" t="e">
        <v>#N/A</v>
      </c>
      <c r="S56" s="40">
        <v>4.8300000000000003E-2</v>
      </c>
      <c r="T56" s="13">
        <f t="shared" si="9"/>
        <v>0</v>
      </c>
      <c r="V56" s="57" t="s">
        <v>31</v>
      </c>
      <c r="W56" s="60"/>
      <c r="X56" s="61">
        <v>4.8300000000000003E-2</v>
      </c>
      <c r="Y56" s="71">
        <f t="shared" si="0"/>
        <v>0</v>
      </c>
      <c r="Z56" s="18"/>
      <c r="AA56" s="77">
        <v>0</v>
      </c>
      <c r="AB56" s="78">
        <f t="shared" si="10"/>
        <v>0</v>
      </c>
      <c r="AC56" s="79">
        <v>0</v>
      </c>
      <c r="AD56" s="80">
        <f t="shared" si="2"/>
        <v>0</v>
      </c>
      <c r="AE56" s="130">
        <f t="shared" si="3"/>
        <v>0</v>
      </c>
    </row>
    <row r="57" spans="1:31" ht="15.75" thickBot="1" x14ac:dyDescent="0.3">
      <c r="A57" s="21"/>
      <c r="B57" s="63" t="s">
        <v>469</v>
      </c>
      <c r="C57" s="54" t="s">
        <v>312</v>
      </c>
      <c r="D57" s="55" t="s">
        <v>378</v>
      </c>
      <c r="E57" s="56"/>
      <c r="F57" s="57"/>
      <c r="G57" s="57"/>
      <c r="H57" s="58"/>
      <c r="I57" s="57"/>
      <c r="J57" s="59"/>
      <c r="K57" s="57"/>
      <c r="L57" s="60"/>
      <c r="M57" s="59"/>
      <c r="N57" s="62"/>
      <c r="O57" s="18"/>
      <c r="P57" s="16"/>
      <c r="Q57" s="37"/>
      <c r="R57" s="37"/>
      <c r="S57" s="37"/>
      <c r="T57" s="37"/>
      <c r="V57" s="57"/>
      <c r="W57" s="60"/>
      <c r="X57" s="59"/>
      <c r="Y57" s="71">
        <f t="shared" si="0"/>
        <v>0</v>
      </c>
      <c r="Z57" s="18"/>
      <c r="AA57" s="77">
        <v>0</v>
      </c>
      <c r="AB57" s="78">
        <f t="shared" si="10"/>
        <v>0</v>
      </c>
      <c r="AC57" s="79">
        <v>0</v>
      </c>
      <c r="AD57" s="80">
        <f t="shared" si="2"/>
        <v>0</v>
      </c>
      <c r="AE57" s="130">
        <f t="shared" si="3"/>
        <v>0</v>
      </c>
    </row>
    <row r="58" spans="1:31" ht="106.5" thickBot="1" x14ac:dyDescent="0.3">
      <c r="A58" s="21"/>
      <c r="B58" s="63" t="s">
        <v>469</v>
      </c>
      <c r="C58" s="54" t="s">
        <v>312</v>
      </c>
      <c r="D58" s="55" t="s">
        <v>25</v>
      </c>
      <c r="E58" s="56" t="s">
        <v>487</v>
      </c>
      <c r="F58" s="57"/>
      <c r="G58" s="57"/>
      <c r="H58" s="58">
        <v>7.3159999999999998</v>
      </c>
      <c r="I58" s="57"/>
      <c r="J58" s="59" t="s">
        <v>379</v>
      </c>
      <c r="K58" s="57" t="s">
        <v>380</v>
      </c>
      <c r="L58" s="60">
        <v>1</v>
      </c>
      <c r="M58" s="64">
        <v>250</v>
      </c>
      <c r="N58" s="62">
        <v>250</v>
      </c>
      <c r="O58" s="18"/>
      <c r="P58" s="12" t="e">
        <v>#VALUE!</v>
      </c>
      <c r="Q58" s="13">
        <f>IF(J58="PROV SUM",N58,L58*P58)</f>
        <v>250</v>
      </c>
      <c r="R58" s="39" t="s">
        <v>381</v>
      </c>
      <c r="S58" s="40">
        <v>250</v>
      </c>
      <c r="T58" s="13">
        <f>IF(J58="SC024",N58,IF(ISERROR(S58),"",IF(J58="PROV SUM",N58,L58*S58)))</f>
        <v>250</v>
      </c>
      <c r="V58" s="57" t="s">
        <v>380</v>
      </c>
      <c r="W58" s="38">
        <v>0</v>
      </c>
      <c r="X58" s="64">
        <v>250</v>
      </c>
      <c r="Y58" s="71">
        <f t="shared" si="0"/>
        <v>0</v>
      </c>
      <c r="Z58" s="18"/>
      <c r="AA58" s="77">
        <v>0</v>
      </c>
      <c r="AB58" s="78">
        <f t="shared" si="10"/>
        <v>0</v>
      </c>
      <c r="AC58" s="79">
        <v>0</v>
      </c>
      <c r="AD58" s="80">
        <f t="shared" si="2"/>
        <v>0</v>
      </c>
      <c r="AE58" s="130">
        <f t="shared" si="3"/>
        <v>0</v>
      </c>
    </row>
    <row r="59" spans="1:31" ht="15.75" thickBot="1" x14ac:dyDescent="0.3">
      <c r="A59" s="21"/>
      <c r="B59" s="63" t="s">
        <v>469</v>
      </c>
      <c r="C59" s="54" t="s">
        <v>312</v>
      </c>
      <c r="D59" s="55" t="s">
        <v>25</v>
      </c>
      <c r="E59" s="56"/>
      <c r="F59" s="57"/>
      <c r="G59" s="57"/>
      <c r="H59" s="58">
        <v>7.3179999999999996</v>
      </c>
      <c r="I59" s="57"/>
      <c r="J59" s="59" t="s">
        <v>379</v>
      </c>
      <c r="K59" s="57" t="s">
        <v>380</v>
      </c>
      <c r="L59" s="60">
        <v>1</v>
      </c>
      <c r="M59" s="64">
        <v>100</v>
      </c>
      <c r="N59" s="62">
        <v>100</v>
      </c>
      <c r="O59" s="18"/>
      <c r="P59" s="12" t="e">
        <v>#VALUE!</v>
      </c>
      <c r="Q59" s="13">
        <f>IF(J59="PROV SUM",N59,L59*P59)</f>
        <v>100</v>
      </c>
      <c r="R59" s="39" t="s">
        <v>381</v>
      </c>
      <c r="S59" s="40">
        <v>100</v>
      </c>
      <c r="T59" s="13">
        <f>IF(J59="SC024",N59,IF(ISERROR(S59),"",IF(J59="PROV SUM",N59,L59*S59)))</f>
        <v>100</v>
      </c>
      <c r="V59" s="57" t="s">
        <v>380</v>
      </c>
      <c r="W59" s="38">
        <v>0</v>
      </c>
      <c r="X59" s="64">
        <v>100</v>
      </c>
      <c r="Y59" s="71">
        <f t="shared" si="0"/>
        <v>0</v>
      </c>
      <c r="Z59" s="18"/>
      <c r="AA59" s="77">
        <v>0</v>
      </c>
      <c r="AB59" s="78">
        <f t="shared" si="10"/>
        <v>0</v>
      </c>
      <c r="AC59" s="79">
        <v>0</v>
      </c>
      <c r="AD59" s="80">
        <f t="shared" si="2"/>
        <v>0</v>
      </c>
      <c r="AE59" s="130">
        <f t="shared" si="3"/>
        <v>0</v>
      </c>
    </row>
    <row r="60" spans="1:31" ht="76.5" thickBot="1" x14ac:dyDescent="0.3">
      <c r="A60" s="21"/>
      <c r="B60" s="63" t="s">
        <v>469</v>
      </c>
      <c r="C60" s="54" t="s">
        <v>312</v>
      </c>
      <c r="D60" s="55" t="s">
        <v>25</v>
      </c>
      <c r="E60" s="56" t="s">
        <v>488</v>
      </c>
      <c r="F60" s="57"/>
      <c r="G60" s="57"/>
      <c r="H60" s="58">
        <v>7.319</v>
      </c>
      <c r="I60" s="57"/>
      <c r="J60" s="59" t="s">
        <v>379</v>
      </c>
      <c r="K60" s="57" t="s">
        <v>380</v>
      </c>
      <c r="L60" s="60">
        <v>1</v>
      </c>
      <c r="M60" s="64">
        <v>400</v>
      </c>
      <c r="N60" s="62">
        <v>400</v>
      </c>
      <c r="O60" s="18"/>
      <c r="P60" s="12" t="e">
        <v>#VALUE!</v>
      </c>
      <c r="Q60" s="13">
        <f>IF(J60="PROV SUM",N60,L60*P60)</f>
        <v>400</v>
      </c>
      <c r="R60" s="39" t="s">
        <v>381</v>
      </c>
      <c r="S60" s="40">
        <v>400</v>
      </c>
      <c r="T60" s="13">
        <f>IF(J60="SC024",N60,IF(ISERROR(S60),"",IF(J60="PROV SUM",N60,L60*S60)))</f>
        <v>400</v>
      </c>
      <c r="V60" s="57" t="s">
        <v>380</v>
      </c>
      <c r="W60" s="38">
        <v>0</v>
      </c>
      <c r="X60" s="64">
        <v>400</v>
      </c>
      <c r="Y60" s="71">
        <f t="shared" si="0"/>
        <v>0</v>
      </c>
      <c r="Z60" s="18"/>
      <c r="AA60" s="77">
        <v>0</v>
      </c>
      <c r="AB60" s="78">
        <f t="shared" si="10"/>
        <v>0</v>
      </c>
      <c r="AC60" s="79">
        <v>0</v>
      </c>
      <c r="AD60" s="80">
        <f t="shared" si="2"/>
        <v>0</v>
      </c>
      <c r="AE60" s="130">
        <f t="shared" si="3"/>
        <v>0</v>
      </c>
    </row>
    <row r="61" spans="1:31" ht="31.5" thickBot="1" x14ac:dyDescent="0.3">
      <c r="A61" s="21"/>
      <c r="B61" s="63" t="s">
        <v>469</v>
      </c>
      <c r="C61" s="54" t="s">
        <v>312</v>
      </c>
      <c r="D61" s="55" t="s">
        <v>25</v>
      </c>
      <c r="E61" s="56" t="s">
        <v>489</v>
      </c>
      <c r="F61" s="57"/>
      <c r="G61" s="57"/>
      <c r="H61" s="58">
        <v>7.32</v>
      </c>
      <c r="I61" s="57"/>
      <c r="J61" s="59" t="s">
        <v>379</v>
      </c>
      <c r="K61" s="57" t="s">
        <v>380</v>
      </c>
      <c r="L61" s="60">
        <v>1</v>
      </c>
      <c r="M61" s="64">
        <v>400</v>
      </c>
      <c r="N61" s="62">
        <v>400</v>
      </c>
      <c r="O61" s="18"/>
      <c r="P61" s="12" t="e">
        <v>#VALUE!</v>
      </c>
      <c r="Q61" s="13">
        <f>IF(J61="PROV SUM",N61,L61*P61)</f>
        <v>400</v>
      </c>
      <c r="R61" s="39" t="s">
        <v>381</v>
      </c>
      <c r="S61" s="40">
        <v>400</v>
      </c>
      <c r="T61" s="13">
        <f>IF(J61="SC024",N61,IF(ISERROR(S61),"",IF(J61="PROV SUM",N61,L61*S61)))</f>
        <v>400</v>
      </c>
      <c r="V61" s="57" t="s">
        <v>380</v>
      </c>
      <c r="W61" s="38">
        <v>0</v>
      </c>
      <c r="X61" s="64">
        <v>400</v>
      </c>
      <c r="Y61" s="71">
        <f t="shared" si="0"/>
        <v>0</v>
      </c>
      <c r="Z61" s="18"/>
      <c r="AA61" s="77">
        <v>0</v>
      </c>
      <c r="AB61" s="78">
        <f t="shared" si="10"/>
        <v>0</v>
      </c>
      <c r="AC61" s="79">
        <v>0</v>
      </c>
      <c r="AD61" s="80">
        <f>Y61*AC61</f>
        <v>0</v>
      </c>
      <c r="AE61" s="130">
        <f t="shared" si="3"/>
        <v>0</v>
      </c>
    </row>
    <row r="62" spans="1:31" ht="15.75" thickBot="1" x14ac:dyDescent="0.3">
      <c r="A62" s="21"/>
      <c r="B62" s="22"/>
      <c r="C62" s="23"/>
      <c r="D62" s="24"/>
      <c r="E62" s="25"/>
      <c r="F62" s="21"/>
      <c r="G62" s="21"/>
      <c r="H62" s="26"/>
      <c r="I62" s="21"/>
      <c r="J62" s="27"/>
      <c r="K62" s="21"/>
      <c r="L62" s="28"/>
      <c r="M62" s="27"/>
      <c r="N62" s="17"/>
      <c r="O62" s="18"/>
      <c r="P62" s="16"/>
      <c r="Q62" s="37"/>
      <c r="R62" s="37"/>
      <c r="S62" s="37"/>
      <c r="T62" s="37"/>
    </row>
    <row r="63" spans="1:31" ht="15.75" thickBot="1" x14ac:dyDescent="0.3">
      <c r="S63" s="68" t="s">
        <v>5</v>
      </c>
      <c r="T63" s="69">
        <f>SUM(T11:T61)</f>
        <v>13331.414815</v>
      </c>
      <c r="U63" s="65"/>
      <c r="V63" s="21"/>
      <c r="W63" s="28"/>
      <c r="X63" s="68" t="s">
        <v>5</v>
      </c>
      <c r="Y63" s="69">
        <f>SUM(Y11:Y61)</f>
        <v>0</v>
      </c>
      <c r="Z63" s="18"/>
      <c r="AA63" s="76"/>
      <c r="AB63" s="116">
        <f>SUM(AB11:AB61)</f>
        <v>0</v>
      </c>
      <c r="AC63" s="76"/>
      <c r="AD63" s="117">
        <f>SUM(AD11:AD61)</f>
        <v>0</v>
      </c>
      <c r="AE63" s="129">
        <f>SUM(AE11:AE61)</f>
        <v>0</v>
      </c>
    </row>
    <row r="65" spans="3:31" x14ac:dyDescent="0.25">
      <c r="C65" t="s">
        <v>372</v>
      </c>
      <c r="D65" s="162"/>
      <c r="T65" s="314">
        <f ca="1">SUMIF($C$10:$C$61,$C65,T$11:T$61)</f>
        <v>399.99552</v>
      </c>
      <c r="U65" s="65"/>
      <c r="Y65" s="314">
        <f ca="1">SUMIF($C$10:$C$61,$C65,Y$11:Y$61)</f>
        <v>0</v>
      </c>
      <c r="AA65" s="317" t="e">
        <f ca="1">AB65/Y65</f>
        <v>#DIV/0!</v>
      </c>
      <c r="AB65" s="314">
        <f ca="1">SUMIF($C$10:$C$61,$C65,AB$11:AB$61)</f>
        <v>0</v>
      </c>
      <c r="AC65" s="317" t="e">
        <f ca="1">AD65/Y65</f>
        <v>#DIV/0!</v>
      </c>
      <c r="AD65" s="314">
        <f ca="1">SUMIF($C$10:$C$61,$C65,AD$11:AD$61)</f>
        <v>0</v>
      </c>
      <c r="AE65" s="314">
        <f ca="1">SUMIF($C$10:$C$61,$C65,AE$11:AE$61)</f>
        <v>0</v>
      </c>
    </row>
    <row r="66" spans="3:31" x14ac:dyDescent="0.25">
      <c r="C66" t="s">
        <v>308</v>
      </c>
      <c r="D66" s="162"/>
      <c r="T66" s="314">
        <f t="shared" ref="T66:T72" ca="1" si="11">SUMIF($C$10:$C$61,$C66,T$11:T$61)</f>
        <v>222.29999999999998</v>
      </c>
      <c r="U66" s="65"/>
      <c r="Y66" s="314">
        <f t="shared" ref="Y66:Y72" ca="1" si="12">SUMIF($C$10:$C$61,$C66,Y$11:Y$61)</f>
        <v>0</v>
      </c>
      <c r="AA66" s="317" t="e">
        <f t="shared" ref="AA66:AA72" ca="1" si="13">AB66/Y66</f>
        <v>#DIV/0!</v>
      </c>
      <c r="AB66" s="314">
        <f t="shared" ref="AB66:AB72" ca="1" si="14">SUMIF($C$10:$C$61,$C66,AB$11:AB$61)</f>
        <v>0</v>
      </c>
      <c r="AC66" s="317" t="e">
        <f t="shared" ref="AC66:AC71" ca="1" si="15">AD66/Y66</f>
        <v>#DIV/0!</v>
      </c>
      <c r="AD66" s="314">
        <f t="shared" ref="AD66:AE72" ca="1" si="16">SUMIF($C$10:$C$61,$C66,AD$11:AD$61)</f>
        <v>0</v>
      </c>
      <c r="AE66" s="314">
        <f t="shared" ca="1" si="16"/>
        <v>0</v>
      </c>
    </row>
    <row r="67" spans="3:31" x14ac:dyDescent="0.25">
      <c r="C67" t="s">
        <v>285</v>
      </c>
      <c r="D67" s="162"/>
      <c r="T67" s="314">
        <f t="shared" ca="1" si="11"/>
        <v>1400</v>
      </c>
      <c r="U67" s="67"/>
      <c r="Y67" s="314">
        <f t="shared" ca="1" si="12"/>
        <v>0</v>
      </c>
      <c r="AA67" s="317" t="e">
        <f t="shared" ca="1" si="13"/>
        <v>#DIV/0!</v>
      </c>
      <c r="AB67" s="314">
        <f t="shared" ca="1" si="14"/>
        <v>0</v>
      </c>
      <c r="AC67" s="317" t="e">
        <f t="shared" ca="1" si="15"/>
        <v>#DIV/0!</v>
      </c>
      <c r="AD67" s="314">
        <f t="shared" ca="1" si="16"/>
        <v>0</v>
      </c>
      <c r="AE67" s="314">
        <f t="shared" ca="1" si="16"/>
        <v>0</v>
      </c>
    </row>
    <row r="68" spans="3:31" x14ac:dyDescent="0.25">
      <c r="C68" t="s">
        <v>189</v>
      </c>
      <c r="D68" s="162"/>
      <c r="T68" s="314">
        <f t="shared" ca="1" si="11"/>
        <v>1787.472</v>
      </c>
      <c r="U68" s="67"/>
      <c r="Y68" s="314">
        <f t="shared" ca="1" si="12"/>
        <v>0</v>
      </c>
      <c r="AA68" s="317" t="e">
        <f t="shared" ca="1" si="13"/>
        <v>#DIV/0!</v>
      </c>
      <c r="AB68" s="314">
        <f t="shared" ca="1" si="14"/>
        <v>0</v>
      </c>
      <c r="AC68" s="317" t="e">
        <f t="shared" ca="1" si="15"/>
        <v>#DIV/0!</v>
      </c>
      <c r="AD68" s="314">
        <f t="shared" ca="1" si="16"/>
        <v>0</v>
      </c>
      <c r="AE68" s="314">
        <f t="shared" ca="1" si="16"/>
        <v>0</v>
      </c>
    </row>
    <row r="69" spans="3:31" x14ac:dyDescent="0.25">
      <c r="C69" t="s">
        <v>72</v>
      </c>
      <c r="D69" s="162"/>
      <c r="T69" s="314">
        <f t="shared" ca="1" si="11"/>
        <v>2950</v>
      </c>
      <c r="U69" s="67"/>
      <c r="Y69" s="314">
        <f t="shared" ca="1" si="12"/>
        <v>0</v>
      </c>
      <c r="AA69" s="317" t="e">
        <f t="shared" ca="1" si="13"/>
        <v>#DIV/0!</v>
      </c>
      <c r="AB69" s="314">
        <f t="shared" ca="1" si="14"/>
        <v>0</v>
      </c>
      <c r="AC69" s="317" t="e">
        <f t="shared" ca="1" si="15"/>
        <v>#DIV/0!</v>
      </c>
      <c r="AD69" s="314">
        <f t="shared" ca="1" si="16"/>
        <v>0</v>
      </c>
      <c r="AE69" s="314">
        <f t="shared" ca="1" si="16"/>
        <v>0</v>
      </c>
    </row>
    <row r="70" spans="3:31" x14ac:dyDescent="0.25">
      <c r="C70" t="s">
        <v>164</v>
      </c>
      <c r="D70" s="162"/>
      <c r="T70" s="314">
        <f t="shared" ca="1" si="11"/>
        <v>647.71729499999992</v>
      </c>
      <c r="U70" s="67"/>
      <c r="Y70" s="314">
        <f t="shared" ca="1" si="12"/>
        <v>0</v>
      </c>
      <c r="AA70" s="317" t="e">
        <f t="shared" ca="1" si="13"/>
        <v>#DIV/0!</v>
      </c>
      <c r="AB70" s="314">
        <f t="shared" ca="1" si="14"/>
        <v>0</v>
      </c>
      <c r="AC70" s="317" t="e">
        <f t="shared" ca="1" si="15"/>
        <v>#DIV/0!</v>
      </c>
      <c r="AD70" s="314">
        <f t="shared" ca="1" si="16"/>
        <v>0</v>
      </c>
      <c r="AE70" s="314">
        <f t="shared" ca="1" si="16"/>
        <v>0</v>
      </c>
    </row>
    <row r="71" spans="3:31" x14ac:dyDescent="0.25">
      <c r="C71" t="s">
        <v>24</v>
      </c>
      <c r="D71" s="162"/>
      <c r="T71" s="314">
        <f t="shared" ca="1" si="11"/>
        <v>4773.93</v>
      </c>
      <c r="U71" s="67"/>
      <c r="Y71" s="314">
        <f t="shared" ca="1" si="12"/>
        <v>0</v>
      </c>
      <c r="AA71" s="317" t="e">
        <f t="shared" ca="1" si="13"/>
        <v>#DIV/0!</v>
      </c>
      <c r="AB71" s="314">
        <f t="shared" ca="1" si="14"/>
        <v>0</v>
      </c>
      <c r="AC71" s="317" t="e">
        <f t="shared" ca="1" si="15"/>
        <v>#DIV/0!</v>
      </c>
      <c r="AD71" s="314">
        <f t="shared" ca="1" si="16"/>
        <v>0</v>
      </c>
      <c r="AE71" s="314">
        <f t="shared" ca="1" si="16"/>
        <v>0</v>
      </c>
    </row>
    <row r="72" spans="3:31" x14ac:dyDescent="0.25">
      <c r="C72" t="s">
        <v>312</v>
      </c>
      <c r="D72" s="162"/>
      <c r="T72" s="314">
        <f t="shared" ca="1" si="11"/>
        <v>1150</v>
      </c>
      <c r="Y72" s="314">
        <f t="shared" ca="1" si="12"/>
        <v>0</v>
      </c>
      <c r="AA72" s="317" t="e">
        <f t="shared" ca="1" si="13"/>
        <v>#DIV/0!</v>
      </c>
      <c r="AB72" s="314">
        <f t="shared" ca="1" si="14"/>
        <v>0</v>
      </c>
      <c r="AC72" s="317" t="e">
        <f ca="1">AD72/Y72</f>
        <v>#DIV/0!</v>
      </c>
      <c r="AD72" s="314">
        <f t="shared" ca="1" si="16"/>
        <v>0</v>
      </c>
      <c r="AE72" s="314">
        <f t="shared" ca="1" si="16"/>
        <v>0</v>
      </c>
    </row>
  </sheetData>
  <autoFilter ref="B8:AE61" xr:uid="{00000000-0009-0000-0000-000017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xr:uid="{00000000-0002-0000-1700-000000000000}">
      <formula1>P11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filterMode="1">
    <tabColor rgb="FF0070C0"/>
  </sheetPr>
  <dimension ref="A1:AG79"/>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AG46" sqref="AG45:AG46"/>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5.7109375" customWidth="1"/>
    <col min="33" max="33" width="16.855468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608</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809</v>
      </c>
      <c r="AG7" s="664" t="s">
        <v>810</v>
      </c>
    </row>
    <row r="8" spans="1:33" s="279" customFormat="1" ht="75.75" thickBot="1" x14ac:dyDescent="0.3">
      <c r="A8" s="271" t="s">
        <v>377</v>
      </c>
      <c r="B8" s="272" t="s">
        <v>490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hidden="1" x14ac:dyDescent="0.25">
      <c r="A10" s="29" t="s">
        <v>429</v>
      </c>
      <c r="B10" s="356" t="s">
        <v>490</v>
      </c>
      <c r="C10" s="331" t="s">
        <v>372</v>
      </c>
      <c r="D10" s="332" t="s">
        <v>378</v>
      </c>
      <c r="E10" s="333"/>
      <c r="F10" s="334"/>
      <c r="G10" s="334"/>
      <c r="H10" s="335"/>
      <c r="I10" s="334"/>
      <c r="J10" s="336"/>
      <c r="K10" s="336"/>
      <c r="L10" s="336"/>
      <c r="M10" s="336"/>
      <c r="N10" s="336"/>
      <c r="O10" s="337"/>
      <c r="P10" s="357"/>
      <c r="Q10" s="358"/>
      <c r="R10" s="358"/>
      <c r="S10" s="358"/>
      <c r="T10" s="358"/>
      <c r="V10" s="112"/>
      <c r="W10" s="112"/>
      <c r="X10" s="112"/>
      <c r="Y10" s="112"/>
      <c r="AA10" s="380"/>
      <c r="AB10" s="380"/>
      <c r="AC10" s="380"/>
      <c r="AD10" s="380"/>
      <c r="AE10" s="112"/>
    </row>
    <row r="11" spans="1:33" ht="90" hidden="1" x14ac:dyDescent="0.25">
      <c r="A11" s="29"/>
      <c r="B11" s="356" t="s">
        <v>490</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V11" s="334" t="s">
        <v>139</v>
      </c>
      <c r="W11" s="295">
        <v>1</v>
      </c>
      <c r="X11" s="294">
        <v>0</v>
      </c>
      <c r="Y11" s="338">
        <f>W11*X11</f>
        <v>0</v>
      </c>
      <c r="Z11" s="18"/>
      <c r="AA11" s="346">
        <v>0</v>
      </c>
      <c r="AB11" s="347">
        <f>Y11*AA11</f>
        <v>0</v>
      </c>
      <c r="AC11" s="348">
        <v>0</v>
      </c>
      <c r="AD11" s="349">
        <f>Y11*AC11</f>
        <v>0</v>
      </c>
      <c r="AE11" s="350">
        <f>AB11-AD11</f>
        <v>0</v>
      </c>
    </row>
    <row r="12" spans="1:33" ht="45" hidden="1" x14ac:dyDescent="0.25">
      <c r="A12" s="29"/>
      <c r="B12" s="356" t="s">
        <v>490</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V12" s="334" t="s">
        <v>79</v>
      </c>
      <c r="W12" s="295">
        <v>46.04</v>
      </c>
      <c r="X12" s="294">
        <v>8.6880000000000006</v>
      </c>
      <c r="Y12" s="338">
        <f t="shared" ref="Y12:Y46" si="0">W12*X12</f>
        <v>399.99552</v>
      </c>
      <c r="Z12" s="18"/>
      <c r="AA12" s="346">
        <v>0</v>
      </c>
      <c r="AB12" s="347">
        <f t="shared" ref="AB12:AB47" si="1">Y12*AA12</f>
        <v>0</v>
      </c>
      <c r="AC12" s="348">
        <v>0</v>
      </c>
      <c r="AD12" s="349">
        <f t="shared" ref="AD12:AD47" si="2">Y12*AC12</f>
        <v>0</v>
      </c>
      <c r="AE12" s="350">
        <f t="shared" ref="AE12:AE47" si="3">AB12-AD12</f>
        <v>0</v>
      </c>
    </row>
    <row r="13" spans="1:33" hidden="1" x14ac:dyDescent="0.25">
      <c r="A13" s="15"/>
      <c r="B13" s="356" t="s">
        <v>490</v>
      </c>
      <c r="C13" s="331" t="s">
        <v>308</v>
      </c>
      <c r="D13" s="332" t="s">
        <v>378</v>
      </c>
      <c r="E13" s="333"/>
      <c r="F13" s="360"/>
      <c r="G13" s="360"/>
      <c r="H13" s="335"/>
      <c r="I13" s="360"/>
      <c r="J13" s="336"/>
      <c r="K13" s="334"/>
      <c r="L13" s="295"/>
      <c r="M13" s="336"/>
      <c r="N13" s="125"/>
      <c r="O13" s="337"/>
      <c r="P13" s="357"/>
      <c r="Q13" s="358"/>
      <c r="R13" s="358"/>
      <c r="S13" s="358"/>
      <c r="T13" s="358"/>
      <c r="V13" s="334"/>
      <c r="W13" s="295"/>
      <c r="X13" s="358"/>
      <c r="Y13" s="338">
        <f t="shared" si="0"/>
        <v>0</v>
      </c>
      <c r="Z13" s="18"/>
      <c r="AA13" s="346">
        <v>0</v>
      </c>
      <c r="AB13" s="347">
        <f t="shared" si="1"/>
        <v>0</v>
      </c>
      <c r="AC13" s="348">
        <v>0</v>
      </c>
      <c r="AD13" s="349">
        <f t="shared" si="2"/>
        <v>0</v>
      </c>
      <c r="AE13" s="350">
        <f t="shared" si="3"/>
        <v>0</v>
      </c>
    </row>
    <row r="14" spans="1:33" ht="30" hidden="1" x14ac:dyDescent="0.25">
      <c r="A14" s="15"/>
      <c r="B14" s="356" t="s">
        <v>490</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row>
    <row r="15" spans="1:33" hidden="1" x14ac:dyDescent="0.25">
      <c r="A15" s="15"/>
      <c r="B15" s="356" t="s">
        <v>490</v>
      </c>
      <c r="C15" s="331" t="s">
        <v>285</v>
      </c>
      <c r="D15" s="332" t="s">
        <v>378</v>
      </c>
      <c r="E15" s="333"/>
      <c r="F15" s="360"/>
      <c r="G15" s="360"/>
      <c r="H15" s="335"/>
      <c r="I15" s="360"/>
      <c r="J15" s="336"/>
      <c r="K15" s="334"/>
      <c r="L15" s="295"/>
      <c r="M15" s="336"/>
      <c r="N15" s="125"/>
      <c r="O15" s="337"/>
      <c r="P15" s="357"/>
      <c r="Q15" s="358"/>
      <c r="R15" s="358"/>
      <c r="S15" s="358"/>
      <c r="T15" s="358"/>
      <c r="V15" s="334"/>
      <c r="W15" s="295"/>
      <c r="X15" s="358"/>
      <c r="Y15" s="338">
        <f t="shared" si="0"/>
        <v>0</v>
      </c>
      <c r="Z15" s="18"/>
      <c r="AA15" s="346">
        <v>0</v>
      </c>
      <c r="AB15" s="347">
        <f t="shared" si="1"/>
        <v>0</v>
      </c>
      <c r="AC15" s="348">
        <v>0</v>
      </c>
      <c r="AD15" s="349">
        <f t="shared" si="2"/>
        <v>0</v>
      </c>
      <c r="AE15" s="350">
        <f t="shared" si="3"/>
        <v>0</v>
      </c>
    </row>
    <row r="16" spans="1:33" ht="105" hidden="1" x14ac:dyDescent="0.25">
      <c r="A16" s="15"/>
      <c r="B16" s="356" t="s">
        <v>490</v>
      </c>
      <c r="C16" s="331" t="s">
        <v>285</v>
      </c>
      <c r="D16" s="332" t="s">
        <v>25</v>
      </c>
      <c r="E16" s="333" t="s">
        <v>306</v>
      </c>
      <c r="F16" s="360"/>
      <c r="G16" s="360"/>
      <c r="H16" s="335">
        <v>5.0999999999999996</v>
      </c>
      <c r="I16" s="360"/>
      <c r="J16" s="336" t="s">
        <v>307</v>
      </c>
      <c r="K16" s="334" t="s">
        <v>139</v>
      </c>
      <c r="L16" s="295">
        <v>1</v>
      </c>
      <c r="M16" s="359">
        <v>480</v>
      </c>
      <c r="N16" s="125">
        <v>480</v>
      </c>
      <c r="O16" s="337"/>
      <c r="P16" s="338" t="e">
        <v>#VALUE!</v>
      </c>
      <c r="Q16" s="339" t="e">
        <f>IF(J16="PROV SUM",N16,L16*P16)</f>
        <v>#VALUE!</v>
      </c>
      <c r="R16" s="294">
        <v>0</v>
      </c>
      <c r="S16" s="294">
        <v>408</v>
      </c>
      <c r="T16" s="339">
        <f>IF(J16="SC024",N16,IF(ISERROR(S16),"",IF(J16="PROV SUM",N16,L16*S16)))</f>
        <v>408</v>
      </c>
      <c r="V16" s="334" t="s">
        <v>139</v>
      </c>
      <c r="W16" s="295">
        <v>1</v>
      </c>
      <c r="X16" s="294">
        <v>408</v>
      </c>
      <c r="Y16" s="338">
        <f t="shared" si="0"/>
        <v>408</v>
      </c>
      <c r="Z16" s="18"/>
      <c r="AA16" s="346">
        <v>0</v>
      </c>
      <c r="AB16" s="347">
        <f t="shared" si="1"/>
        <v>0</v>
      </c>
      <c r="AC16" s="348">
        <v>0</v>
      </c>
      <c r="AD16" s="349">
        <f t="shared" si="2"/>
        <v>0</v>
      </c>
      <c r="AE16" s="350">
        <f t="shared" si="3"/>
        <v>0</v>
      </c>
    </row>
    <row r="17" spans="1:33" ht="60.75" hidden="1" x14ac:dyDescent="0.25">
      <c r="A17" s="15"/>
      <c r="B17" s="356" t="s">
        <v>490</v>
      </c>
      <c r="C17" s="331" t="s">
        <v>285</v>
      </c>
      <c r="D17" s="332" t="s">
        <v>25</v>
      </c>
      <c r="E17" s="378" t="s">
        <v>500</v>
      </c>
      <c r="F17" s="360"/>
      <c r="G17" s="360"/>
      <c r="H17" s="335">
        <v>5.3860000000000001</v>
      </c>
      <c r="I17" s="360"/>
      <c r="J17" s="336" t="s">
        <v>379</v>
      </c>
      <c r="K17" s="334" t="s">
        <v>380</v>
      </c>
      <c r="L17" s="295">
        <v>1</v>
      </c>
      <c r="M17" s="295">
        <v>300</v>
      </c>
      <c r="N17" s="125">
        <v>300</v>
      </c>
      <c r="O17" s="337"/>
      <c r="P17" s="338" t="e">
        <v>#VALUE!</v>
      </c>
      <c r="Q17" s="339">
        <f>IF(J17="PROV SUM",N17,L17*P17)</f>
        <v>300</v>
      </c>
      <c r="R17" s="294" t="s">
        <v>381</v>
      </c>
      <c r="S17" s="294" t="s">
        <v>381</v>
      </c>
      <c r="T17" s="339">
        <f>IF(J17="SC024",N17,IF(ISERROR(S17),"",IF(J17="PROV SUM",N17,L17*S17)))</f>
        <v>300</v>
      </c>
      <c r="V17" s="334" t="s">
        <v>380</v>
      </c>
      <c r="W17" s="295">
        <v>1</v>
      </c>
      <c r="X17" s="294" t="s">
        <v>381</v>
      </c>
      <c r="Y17" s="338">
        <v>300</v>
      </c>
      <c r="Z17" s="18"/>
      <c r="AA17" s="346">
        <v>0</v>
      </c>
      <c r="AB17" s="347">
        <f t="shared" si="1"/>
        <v>0</v>
      </c>
      <c r="AC17" s="348">
        <v>0</v>
      </c>
      <c r="AD17" s="349">
        <f t="shared" si="2"/>
        <v>0</v>
      </c>
      <c r="AE17" s="350">
        <f t="shared" si="3"/>
        <v>0</v>
      </c>
      <c r="AF17" s="704" t="s">
        <v>851</v>
      </c>
    </row>
    <row r="18" spans="1:33" ht="15.75" hidden="1" x14ac:dyDescent="0.25">
      <c r="A18" s="15"/>
      <c r="B18" s="356" t="s">
        <v>490</v>
      </c>
      <c r="C18" s="331" t="s">
        <v>285</v>
      </c>
      <c r="D18" s="332" t="s">
        <v>25</v>
      </c>
      <c r="E18" s="333" t="s">
        <v>491</v>
      </c>
      <c r="F18" s="360"/>
      <c r="G18" s="360"/>
      <c r="H18" s="335">
        <v>5.3869999999999996</v>
      </c>
      <c r="I18" s="360"/>
      <c r="J18" s="336" t="s">
        <v>379</v>
      </c>
      <c r="K18" s="334" t="s">
        <v>380</v>
      </c>
      <c r="L18" s="295">
        <v>1</v>
      </c>
      <c r="M18" s="295">
        <v>700</v>
      </c>
      <c r="N18" s="125">
        <v>700</v>
      </c>
      <c r="O18" s="337"/>
      <c r="P18" s="338" t="e">
        <v>#VALUE!</v>
      </c>
      <c r="Q18" s="339">
        <f>IF(J18="PROV SUM",N18,L18*P18)</f>
        <v>700</v>
      </c>
      <c r="R18" s="294" t="s">
        <v>381</v>
      </c>
      <c r="S18" s="294" t="s">
        <v>381</v>
      </c>
      <c r="T18" s="339">
        <f>IF(J18="SC024",N18,IF(ISERROR(S18),"",IF(J18="PROV SUM",N18,L18*S18)))</f>
        <v>700</v>
      </c>
      <c r="V18" s="334" t="s">
        <v>380</v>
      </c>
      <c r="W18" s="295">
        <v>1</v>
      </c>
      <c r="X18" s="294" t="s">
        <v>381</v>
      </c>
      <c r="Y18" s="338">
        <v>700</v>
      </c>
      <c r="Z18" s="18"/>
      <c r="AA18" s="346">
        <v>0</v>
      </c>
      <c r="AB18" s="347">
        <f t="shared" si="1"/>
        <v>0</v>
      </c>
      <c r="AC18" s="348">
        <v>0</v>
      </c>
      <c r="AD18" s="349">
        <f t="shared" si="2"/>
        <v>0</v>
      </c>
      <c r="AE18" s="350">
        <f t="shared" si="3"/>
        <v>0</v>
      </c>
    </row>
    <row r="19" spans="1:33" hidden="1" x14ac:dyDescent="0.25">
      <c r="A19" s="15"/>
      <c r="B19" s="356" t="s">
        <v>490</v>
      </c>
      <c r="C19" s="361" t="s">
        <v>189</v>
      </c>
      <c r="D19" s="332" t="s">
        <v>378</v>
      </c>
      <c r="E19" s="333"/>
      <c r="F19" s="360"/>
      <c r="G19" s="360"/>
      <c r="H19" s="335"/>
      <c r="I19" s="360"/>
      <c r="J19" s="336"/>
      <c r="K19" s="334"/>
      <c r="L19" s="295"/>
      <c r="M19" s="336"/>
      <c r="N19" s="295"/>
      <c r="O19" s="337"/>
      <c r="P19" s="336"/>
      <c r="Q19" s="293"/>
      <c r="R19" s="293"/>
      <c r="S19" s="293"/>
      <c r="T19" s="293"/>
      <c r="V19" s="334"/>
      <c r="W19" s="295"/>
      <c r="X19" s="293"/>
      <c r="Y19" s="338">
        <f t="shared" si="0"/>
        <v>0</v>
      </c>
      <c r="Z19" s="18"/>
      <c r="AA19" s="346">
        <v>0</v>
      </c>
      <c r="AB19" s="347">
        <f t="shared" si="1"/>
        <v>0</v>
      </c>
      <c r="AC19" s="348">
        <v>0</v>
      </c>
      <c r="AD19" s="349">
        <f t="shared" si="2"/>
        <v>0</v>
      </c>
      <c r="AE19" s="350">
        <f t="shared" si="3"/>
        <v>0</v>
      </c>
    </row>
    <row r="20" spans="1:33" ht="75" hidden="1" x14ac:dyDescent="0.25">
      <c r="A20" s="15"/>
      <c r="B20" s="356" t="s">
        <v>490</v>
      </c>
      <c r="C20" s="361" t="s">
        <v>189</v>
      </c>
      <c r="D20" s="332" t="s">
        <v>25</v>
      </c>
      <c r="E20" s="333" t="s">
        <v>282</v>
      </c>
      <c r="F20" s="360"/>
      <c r="G20" s="360"/>
      <c r="H20" s="335">
        <v>6.11</v>
      </c>
      <c r="I20" s="360"/>
      <c r="J20" s="336" t="s">
        <v>283</v>
      </c>
      <c r="K20" s="334" t="s">
        <v>284</v>
      </c>
      <c r="L20" s="295">
        <v>5</v>
      </c>
      <c r="M20" s="359">
        <v>79.14</v>
      </c>
      <c r="N20" s="295">
        <v>395.7</v>
      </c>
      <c r="O20" s="337"/>
      <c r="P20" s="338" t="e">
        <v>#VALUE!</v>
      </c>
      <c r="Q20" s="339" t="e">
        <f t="shared" ref="Q20:Q27" si="4">IF(J20="PROV SUM",N20,L20*P20)</f>
        <v>#VALUE!</v>
      </c>
      <c r="R20" s="294">
        <v>0</v>
      </c>
      <c r="S20" s="294">
        <v>63.312000000000005</v>
      </c>
      <c r="T20" s="339">
        <f t="shared" ref="T20:T27" si="5">IF(J20="SC024",N20,IF(ISERROR(S20),"",IF(J20="PROV SUM",N20,L20*S20)))</f>
        <v>316.56</v>
      </c>
      <c r="V20" s="334" t="s">
        <v>284</v>
      </c>
      <c r="W20" s="295">
        <v>5</v>
      </c>
      <c r="X20" s="294">
        <v>63.312000000000005</v>
      </c>
      <c r="Y20" s="338">
        <f t="shared" si="0"/>
        <v>316.56</v>
      </c>
      <c r="Z20" s="18"/>
      <c r="AA20" s="346">
        <v>1</v>
      </c>
      <c r="AB20" s="347">
        <f t="shared" si="1"/>
        <v>316.56</v>
      </c>
      <c r="AC20" s="348">
        <v>1</v>
      </c>
      <c r="AD20" s="349">
        <f t="shared" si="2"/>
        <v>316.56</v>
      </c>
      <c r="AE20" s="350">
        <f t="shared" si="3"/>
        <v>0</v>
      </c>
    </row>
    <row r="21" spans="1:33" ht="60" hidden="1" x14ac:dyDescent="0.25">
      <c r="A21" s="15"/>
      <c r="B21" s="356" t="s">
        <v>490</v>
      </c>
      <c r="C21" s="361" t="s">
        <v>189</v>
      </c>
      <c r="D21" s="332" t="s">
        <v>25</v>
      </c>
      <c r="E21" s="333" t="s">
        <v>190</v>
      </c>
      <c r="F21" s="360"/>
      <c r="G21" s="360"/>
      <c r="H21" s="335">
        <v>6.82</v>
      </c>
      <c r="I21" s="360"/>
      <c r="J21" s="336" t="s">
        <v>191</v>
      </c>
      <c r="K21" s="334" t="s">
        <v>104</v>
      </c>
      <c r="L21" s="295">
        <v>37</v>
      </c>
      <c r="M21" s="359">
        <v>44.12</v>
      </c>
      <c r="N21" s="295">
        <v>1632.44</v>
      </c>
      <c r="O21" s="337"/>
      <c r="P21" s="338" t="e">
        <v>#VALUE!</v>
      </c>
      <c r="Q21" s="339" t="e">
        <f t="shared" si="4"/>
        <v>#VALUE!</v>
      </c>
      <c r="R21" s="294">
        <v>0</v>
      </c>
      <c r="S21" s="294">
        <v>31.986999999999998</v>
      </c>
      <c r="T21" s="339">
        <f t="shared" si="5"/>
        <v>1183.519</v>
      </c>
      <c r="V21" s="334" t="s">
        <v>104</v>
      </c>
      <c r="W21" s="295">
        <v>37</v>
      </c>
      <c r="X21" s="294">
        <v>31.986999999999998</v>
      </c>
      <c r="Y21" s="338">
        <f t="shared" si="0"/>
        <v>1183.519</v>
      </c>
      <c r="Z21" s="18"/>
      <c r="AA21" s="346">
        <v>1</v>
      </c>
      <c r="AB21" s="347">
        <f t="shared" si="1"/>
        <v>1183.519</v>
      </c>
      <c r="AC21" s="348">
        <v>1</v>
      </c>
      <c r="AD21" s="349">
        <f t="shared" si="2"/>
        <v>1183.519</v>
      </c>
      <c r="AE21" s="350">
        <f t="shared" si="3"/>
        <v>0</v>
      </c>
      <c r="AG21" s="695">
        <v>946.82</v>
      </c>
    </row>
    <row r="22" spans="1:33" ht="45" hidden="1" x14ac:dyDescent="0.25">
      <c r="A22" s="15"/>
      <c r="B22" s="356" t="s">
        <v>490</v>
      </c>
      <c r="C22" s="361" t="s">
        <v>189</v>
      </c>
      <c r="D22" s="332" t="s">
        <v>25</v>
      </c>
      <c r="E22" s="333" t="s">
        <v>205</v>
      </c>
      <c r="F22" s="360"/>
      <c r="G22" s="360"/>
      <c r="H22" s="335">
        <v>6.16100000000002</v>
      </c>
      <c r="I22" s="360"/>
      <c r="J22" s="336" t="s">
        <v>206</v>
      </c>
      <c r="K22" s="334" t="s">
        <v>104</v>
      </c>
      <c r="L22" s="295">
        <v>12</v>
      </c>
      <c r="M22" s="359">
        <v>38.25</v>
      </c>
      <c r="N22" s="295">
        <v>459</v>
      </c>
      <c r="O22" s="337"/>
      <c r="P22" s="338" t="e">
        <v>#VALUE!</v>
      </c>
      <c r="Q22" s="339" t="e">
        <f t="shared" si="4"/>
        <v>#VALUE!</v>
      </c>
      <c r="R22" s="294">
        <v>0</v>
      </c>
      <c r="S22" s="294">
        <v>27.731249999999999</v>
      </c>
      <c r="T22" s="339">
        <f t="shared" si="5"/>
        <v>332.77499999999998</v>
      </c>
      <c r="V22" s="334" t="s">
        <v>104</v>
      </c>
      <c r="W22" s="295">
        <v>12</v>
      </c>
      <c r="X22" s="294">
        <v>27.731249999999999</v>
      </c>
      <c r="Y22" s="338">
        <f t="shared" si="0"/>
        <v>332.77499999999998</v>
      </c>
      <c r="Z22" s="18"/>
      <c r="AA22" s="346">
        <v>1</v>
      </c>
      <c r="AB22" s="347">
        <f t="shared" si="1"/>
        <v>332.77499999999998</v>
      </c>
      <c r="AC22" s="348">
        <v>1</v>
      </c>
      <c r="AD22" s="349">
        <f t="shared" si="2"/>
        <v>332.77499999999998</v>
      </c>
      <c r="AE22" s="350">
        <f t="shared" si="3"/>
        <v>0</v>
      </c>
    </row>
    <row r="23" spans="1:33" ht="30" hidden="1" x14ac:dyDescent="0.25">
      <c r="A23" s="15"/>
      <c r="B23" s="356" t="s">
        <v>490</v>
      </c>
      <c r="C23" s="361" t="s">
        <v>189</v>
      </c>
      <c r="D23" s="332" t="s">
        <v>25</v>
      </c>
      <c r="E23" s="333" t="s">
        <v>492</v>
      </c>
      <c r="F23" s="360"/>
      <c r="G23" s="360"/>
      <c r="H23" s="335">
        <v>6.1940000000000301</v>
      </c>
      <c r="I23" s="360"/>
      <c r="J23" s="336" t="s">
        <v>228</v>
      </c>
      <c r="K23" s="334" t="s">
        <v>79</v>
      </c>
      <c r="L23" s="295">
        <v>28</v>
      </c>
      <c r="M23" s="359">
        <v>7.02</v>
      </c>
      <c r="N23" s="295">
        <v>196.56</v>
      </c>
      <c r="O23" s="337"/>
      <c r="P23" s="338" t="e">
        <v>#VALUE!</v>
      </c>
      <c r="Q23" s="339" t="e">
        <f t="shared" si="4"/>
        <v>#VALUE!</v>
      </c>
      <c r="R23" s="294">
        <v>0</v>
      </c>
      <c r="S23" s="294">
        <v>5.9669999999999996</v>
      </c>
      <c r="T23" s="339">
        <f t="shared" si="5"/>
        <v>167.07599999999999</v>
      </c>
      <c r="V23" s="334" t="s">
        <v>79</v>
      </c>
      <c r="W23" s="295">
        <v>28</v>
      </c>
      <c r="X23" s="294">
        <v>5.9669999999999996</v>
      </c>
      <c r="Y23" s="338">
        <f t="shared" si="0"/>
        <v>167.07599999999999</v>
      </c>
      <c r="Z23" s="18"/>
      <c r="AA23" s="346">
        <v>1</v>
      </c>
      <c r="AB23" s="347">
        <f t="shared" si="1"/>
        <v>167.07599999999999</v>
      </c>
      <c r="AC23" s="348">
        <v>1</v>
      </c>
      <c r="AD23" s="349">
        <f t="shared" si="2"/>
        <v>167.07599999999999</v>
      </c>
      <c r="AE23" s="350">
        <f t="shared" si="3"/>
        <v>0</v>
      </c>
    </row>
    <row r="24" spans="1:33" ht="45" hidden="1" x14ac:dyDescent="0.25">
      <c r="A24" s="15"/>
      <c r="B24" s="356" t="s">
        <v>490</v>
      </c>
      <c r="C24" s="361" t="s">
        <v>189</v>
      </c>
      <c r="D24" s="332" t="s">
        <v>25</v>
      </c>
      <c r="E24" s="333" t="s">
        <v>234</v>
      </c>
      <c r="F24" s="360"/>
      <c r="G24" s="360"/>
      <c r="H24" s="335">
        <v>6.2040000000000299</v>
      </c>
      <c r="I24" s="360"/>
      <c r="J24" s="336" t="s">
        <v>235</v>
      </c>
      <c r="K24" s="334" t="s">
        <v>79</v>
      </c>
      <c r="L24" s="295">
        <v>12</v>
      </c>
      <c r="M24" s="359">
        <v>20.51</v>
      </c>
      <c r="N24" s="295">
        <v>246.12</v>
      </c>
      <c r="O24" s="337"/>
      <c r="P24" s="338" t="e">
        <v>#VALUE!</v>
      </c>
      <c r="Q24" s="339" t="e">
        <f t="shared" si="4"/>
        <v>#VALUE!</v>
      </c>
      <c r="R24" s="294">
        <v>0</v>
      </c>
      <c r="S24" s="294">
        <v>17.433500000000002</v>
      </c>
      <c r="T24" s="339">
        <f t="shared" si="5"/>
        <v>209.20200000000003</v>
      </c>
      <c r="V24" s="334" t="s">
        <v>79</v>
      </c>
      <c r="W24" s="295">
        <v>12</v>
      </c>
      <c r="X24" s="294">
        <v>17.433500000000002</v>
      </c>
      <c r="Y24" s="338">
        <f t="shared" si="0"/>
        <v>209.20200000000003</v>
      </c>
      <c r="Z24" s="18"/>
      <c r="AA24" s="346">
        <v>1</v>
      </c>
      <c r="AB24" s="347">
        <f t="shared" si="1"/>
        <v>209.20200000000003</v>
      </c>
      <c r="AC24" s="348">
        <v>1</v>
      </c>
      <c r="AD24" s="349">
        <f t="shared" si="2"/>
        <v>209.20200000000003</v>
      </c>
      <c r="AE24" s="350">
        <f t="shared" si="3"/>
        <v>0</v>
      </c>
    </row>
    <row r="25" spans="1:33" ht="30" hidden="1" x14ac:dyDescent="0.25">
      <c r="A25" s="15"/>
      <c r="B25" s="356" t="s">
        <v>490</v>
      </c>
      <c r="C25" s="361" t="s">
        <v>189</v>
      </c>
      <c r="D25" s="332" t="s">
        <v>25</v>
      </c>
      <c r="E25" s="333" t="s">
        <v>433</v>
      </c>
      <c r="F25" s="360"/>
      <c r="G25" s="360"/>
      <c r="H25" s="335">
        <v>6.2620000000000502</v>
      </c>
      <c r="I25" s="360"/>
      <c r="J25" s="336" t="s">
        <v>270</v>
      </c>
      <c r="K25" s="334" t="s">
        <v>79</v>
      </c>
      <c r="L25" s="295">
        <v>34</v>
      </c>
      <c r="M25" s="359">
        <v>16.86</v>
      </c>
      <c r="N25" s="295">
        <v>573.24</v>
      </c>
      <c r="O25" s="337"/>
      <c r="P25" s="338" t="e">
        <v>#VALUE!</v>
      </c>
      <c r="Q25" s="339" t="e">
        <f t="shared" si="4"/>
        <v>#VALUE!</v>
      </c>
      <c r="R25" s="294">
        <v>0</v>
      </c>
      <c r="S25" s="294">
        <v>14.331</v>
      </c>
      <c r="T25" s="339">
        <f t="shared" si="5"/>
        <v>487.25399999999996</v>
      </c>
      <c r="V25" s="334" t="s">
        <v>79</v>
      </c>
      <c r="W25" s="295">
        <v>34</v>
      </c>
      <c r="X25" s="294">
        <v>14.331</v>
      </c>
      <c r="Y25" s="338">
        <f t="shared" si="0"/>
        <v>487.25399999999996</v>
      </c>
      <c r="Z25" s="18"/>
      <c r="AA25" s="346">
        <v>1</v>
      </c>
      <c r="AB25" s="347">
        <f t="shared" si="1"/>
        <v>487.25399999999996</v>
      </c>
      <c r="AC25" s="348">
        <v>1</v>
      </c>
      <c r="AD25" s="349">
        <f t="shared" si="2"/>
        <v>487.25399999999996</v>
      </c>
      <c r="AE25" s="350">
        <f t="shared" si="3"/>
        <v>0</v>
      </c>
    </row>
    <row r="26" spans="1:33" ht="45" hidden="1" x14ac:dyDescent="0.25">
      <c r="A26" s="15"/>
      <c r="B26" s="356" t="s">
        <v>490</v>
      </c>
      <c r="C26" s="361" t="s">
        <v>189</v>
      </c>
      <c r="D26" s="332" t="s">
        <v>25</v>
      </c>
      <c r="E26" s="333" t="s">
        <v>276</v>
      </c>
      <c r="F26" s="360"/>
      <c r="G26" s="360"/>
      <c r="H26" s="335">
        <v>6.2650000000000503</v>
      </c>
      <c r="I26" s="360"/>
      <c r="J26" s="336" t="s">
        <v>277</v>
      </c>
      <c r="K26" s="334" t="s">
        <v>139</v>
      </c>
      <c r="L26" s="295">
        <v>1</v>
      </c>
      <c r="M26" s="359">
        <v>19.34</v>
      </c>
      <c r="N26" s="295">
        <v>19.34</v>
      </c>
      <c r="O26" s="337"/>
      <c r="P26" s="338" t="e">
        <v>#VALUE!</v>
      </c>
      <c r="Q26" s="339" t="e">
        <f t="shared" si="4"/>
        <v>#VALUE!</v>
      </c>
      <c r="R26" s="294">
        <v>0</v>
      </c>
      <c r="S26" s="294">
        <v>16.439</v>
      </c>
      <c r="T26" s="339">
        <f t="shared" si="5"/>
        <v>16.439</v>
      </c>
      <c r="V26" s="334" t="s">
        <v>139</v>
      </c>
      <c r="W26" s="295">
        <v>1</v>
      </c>
      <c r="X26" s="294">
        <v>16.439</v>
      </c>
      <c r="Y26" s="338">
        <f t="shared" si="0"/>
        <v>16.439</v>
      </c>
      <c r="Z26" s="18"/>
      <c r="AA26" s="346">
        <v>0</v>
      </c>
      <c r="AB26" s="347">
        <f t="shared" si="1"/>
        <v>0</v>
      </c>
      <c r="AC26" s="348">
        <v>0</v>
      </c>
      <c r="AD26" s="349">
        <f t="shared" si="2"/>
        <v>0</v>
      </c>
      <c r="AE26" s="350">
        <f t="shared" si="3"/>
        <v>0</v>
      </c>
    </row>
    <row r="27" spans="1:33" ht="30.75" hidden="1" x14ac:dyDescent="0.25">
      <c r="A27" s="15"/>
      <c r="B27" s="356" t="s">
        <v>490</v>
      </c>
      <c r="C27" s="361" t="s">
        <v>189</v>
      </c>
      <c r="D27" s="332" t="s">
        <v>25</v>
      </c>
      <c r="E27" s="333" t="s">
        <v>493</v>
      </c>
      <c r="F27" s="360"/>
      <c r="G27" s="360"/>
      <c r="H27" s="335">
        <v>6.399</v>
      </c>
      <c r="I27" s="360"/>
      <c r="J27" s="336" t="s">
        <v>379</v>
      </c>
      <c r="K27" s="334" t="s">
        <v>380</v>
      </c>
      <c r="L27" s="295">
        <v>1</v>
      </c>
      <c r="M27" s="295">
        <v>400</v>
      </c>
      <c r="N27" s="295">
        <v>400</v>
      </c>
      <c r="O27" s="337"/>
      <c r="P27" s="338" t="e">
        <v>#VALUE!</v>
      </c>
      <c r="Q27" s="339">
        <f t="shared" si="4"/>
        <v>400</v>
      </c>
      <c r="R27" s="294" t="s">
        <v>381</v>
      </c>
      <c r="S27" s="294" t="s">
        <v>381</v>
      </c>
      <c r="T27" s="339">
        <f t="shared" si="5"/>
        <v>400</v>
      </c>
      <c r="V27" s="334" t="s">
        <v>380</v>
      </c>
      <c r="W27" s="295">
        <v>1</v>
      </c>
      <c r="X27" s="294" t="s">
        <v>381</v>
      </c>
      <c r="Y27" s="338">
        <v>400</v>
      </c>
      <c r="Z27" s="18"/>
      <c r="AA27" s="346">
        <v>0</v>
      </c>
      <c r="AB27" s="347">
        <f t="shared" si="1"/>
        <v>0</v>
      </c>
      <c r="AC27" s="348">
        <v>0</v>
      </c>
      <c r="AD27" s="349">
        <f t="shared" si="2"/>
        <v>0</v>
      </c>
      <c r="AE27" s="350">
        <f t="shared" si="3"/>
        <v>0</v>
      </c>
      <c r="AF27" s="668" t="s">
        <v>807</v>
      </c>
    </row>
    <row r="28" spans="1:33" hidden="1" x14ac:dyDescent="0.25">
      <c r="A28" s="15"/>
      <c r="B28" s="356" t="s">
        <v>490</v>
      </c>
      <c r="C28" s="361" t="s">
        <v>72</v>
      </c>
      <c r="D28" s="332" t="s">
        <v>378</v>
      </c>
      <c r="E28" s="333"/>
      <c r="F28" s="360"/>
      <c r="G28" s="360"/>
      <c r="H28" s="335"/>
      <c r="I28" s="360"/>
      <c r="J28" s="336"/>
      <c r="K28" s="334"/>
      <c r="L28" s="295"/>
      <c r="M28" s="336"/>
      <c r="N28" s="295"/>
      <c r="O28" s="362"/>
      <c r="P28" s="336"/>
      <c r="Q28" s="293"/>
      <c r="R28" s="293"/>
      <c r="S28" s="293"/>
      <c r="T28" s="293"/>
      <c r="V28" s="334"/>
      <c r="W28" s="295"/>
      <c r="X28" s="293"/>
      <c r="Y28" s="338">
        <f t="shared" si="0"/>
        <v>0</v>
      </c>
      <c r="Z28" s="18"/>
      <c r="AA28" s="346">
        <v>0</v>
      </c>
      <c r="AB28" s="347">
        <f t="shared" si="1"/>
        <v>0</v>
      </c>
      <c r="AC28" s="348">
        <v>0</v>
      </c>
      <c r="AD28" s="349">
        <f t="shared" si="2"/>
        <v>0</v>
      </c>
      <c r="AE28" s="350">
        <f t="shared" si="3"/>
        <v>0</v>
      </c>
    </row>
    <row r="29" spans="1:33" ht="120" hidden="1" x14ac:dyDescent="0.25">
      <c r="A29" s="15"/>
      <c r="B29" s="356" t="s">
        <v>490</v>
      </c>
      <c r="C29" s="361" t="s">
        <v>72</v>
      </c>
      <c r="D29" s="332" t="s">
        <v>25</v>
      </c>
      <c r="E29" s="333" t="s">
        <v>419</v>
      </c>
      <c r="F29" s="360"/>
      <c r="G29" s="360"/>
      <c r="H29" s="335">
        <v>3.1799999999999899</v>
      </c>
      <c r="I29" s="360"/>
      <c r="J29" s="336" t="s">
        <v>106</v>
      </c>
      <c r="K29" s="334" t="s">
        <v>79</v>
      </c>
      <c r="L29" s="295">
        <v>55</v>
      </c>
      <c r="M29" s="359">
        <v>10.17</v>
      </c>
      <c r="N29" s="295">
        <v>559.35</v>
      </c>
      <c r="O29" s="362"/>
      <c r="P29" s="338" t="e">
        <v>#VALUE!</v>
      </c>
      <c r="Q29" s="339" t="e">
        <f>IF(J29="PROV SUM",N29,L29*P29)</f>
        <v>#VALUE!</v>
      </c>
      <c r="R29" s="294">
        <v>0</v>
      </c>
      <c r="S29" s="294">
        <v>8.136000000000001</v>
      </c>
      <c r="T29" s="339">
        <f>IF(J29="SC024",N29,IF(ISERROR(S29),"",IF(J29="PROV SUM",N29,L29*S29)))</f>
        <v>447.48000000000008</v>
      </c>
      <c r="V29" s="334" t="s">
        <v>79</v>
      </c>
      <c r="W29" s="295">
        <v>55</v>
      </c>
      <c r="X29" s="294">
        <v>8.136000000000001</v>
      </c>
      <c r="Y29" s="338">
        <f t="shared" si="0"/>
        <v>447.48000000000008</v>
      </c>
      <c r="Z29" s="18"/>
      <c r="AA29" s="346">
        <v>1</v>
      </c>
      <c r="AB29" s="347">
        <f t="shared" si="1"/>
        <v>447.48000000000008</v>
      </c>
      <c r="AC29" s="348">
        <v>1</v>
      </c>
      <c r="AD29" s="349">
        <f t="shared" si="2"/>
        <v>447.48000000000008</v>
      </c>
      <c r="AE29" s="350">
        <f t="shared" si="3"/>
        <v>0</v>
      </c>
      <c r="AG29" s="672">
        <v>447.48</v>
      </c>
    </row>
    <row r="30" spans="1:33" hidden="1" x14ac:dyDescent="0.25">
      <c r="A30" s="15"/>
      <c r="B30" s="356" t="s">
        <v>490</v>
      </c>
      <c r="C30" s="361" t="s">
        <v>72</v>
      </c>
      <c r="D30" s="332" t="s">
        <v>25</v>
      </c>
      <c r="E30" s="333" t="s">
        <v>494</v>
      </c>
      <c r="F30" s="360"/>
      <c r="G30" s="360"/>
      <c r="H30" s="335">
        <v>3.1819999999999902</v>
      </c>
      <c r="I30" s="360"/>
      <c r="J30" s="336" t="s">
        <v>108</v>
      </c>
      <c r="K30" s="334" t="s">
        <v>104</v>
      </c>
      <c r="L30" s="295">
        <v>8</v>
      </c>
      <c r="M30" s="359">
        <v>5.4</v>
      </c>
      <c r="N30" s="295">
        <v>43.2</v>
      </c>
      <c r="O30" s="362"/>
      <c r="P30" s="338" t="e">
        <v>#VALUE!</v>
      </c>
      <c r="Q30" s="339" t="e">
        <f>IF(J30="PROV SUM",N30,L30*P30)</f>
        <v>#VALUE!</v>
      </c>
      <c r="R30" s="294">
        <v>0</v>
      </c>
      <c r="S30" s="294">
        <v>4.32</v>
      </c>
      <c r="T30" s="339">
        <f>IF(J30="SC024",N30,IF(ISERROR(S30),"",IF(J30="PROV SUM",N30,L30*S30)))</f>
        <v>34.56</v>
      </c>
      <c r="V30" s="334" t="s">
        <v>104</v>
      </c>
      <c r="W30" s="295">
        <v>8</v>
      </c>
      <c r="X30" s="294">
        <v>4.32</v>
      </c>
      <c r="Y30" s="338">
        <f t="shared" si="0"/>
        <v>34.56</v>
      </c>
      <c r="Z30" s="18"/>
      <c r="AA30" s="346">
        <v>1</v>
      </c>
      <c r="AB30" s="347">
        <f t="shared" si="1"/>
        <v>34.56</v>
      </c>
      <c r="AC30" s="348">
        <v>1</v>
      </c>
      <c r="AD30" s="349">
        <f t="shared" si="2"/>
        <v>34.56</v>
      </c>
      <c r="AE30" s="350">
        <f t="shared" si="3"/>
        <v>0</v>
      </c>
      <c r="AG30" s="668">
        <v>34.56</v>
      </c>
    </row>
    <row r="31" spans="1:33" ht="75" hidden="1" x14ac:dyDescent="0.25">
      <c r="A31" s="15"/>
      <c r="B31" s="356" t="s">
        <v>490</v>
      </c>
      <c r="C31" s="361" t="s">
        <v>72</v>
      </c>
      <c r="D31" s="332" t="s">
        <v>25</v>
      </c>
      <c r="E31" s="333" t="s">
        <v>89</v>
      </c>
      <c r="F31" s="360"/>
      <c r="G31" s="360"/>
      <c r="H31" s="335">
        <v>3.2069999999999901</v>
      </c>
      <c r="I31" s="360"/>
      <c r="J31" s="336" t="s">
        <v>90</v>
      </c>
      <c r="K31" s="334" t="s">
        <v>79</v>
      </c>
      <c r="L31" s="295">
        <v>3</v>
      </c>
      <c r="M31" s="359">
        <v>30.56</v>
      </c>
      <c r="N31" s="295">
        <v>91.68</v>
      </c>
      <c r="O31" s="362"/>
      <c r="P31" s="338" t="e">
        <v>#VALUE!</v>
      </c>
      <c r="Q31" s="339" t="e">
        <f>IF(J31="PROV SUM",N31,L31*P31)</f>
        <v>#VALUE!</v>
      </c>
      <c r="R31" s="294">
        <v>0</v>
      </c>
      <c r="S31" s="294">
        <v>24.448</v>
      </c>
      <c r="T31" s="339">
        <f>IF(J31="SC024",N31,IF(ISERROR(S31),"",IF(J31="PROV SUM",N31,L31*S31)))</f>
        <v>73.343999999999994</v>
      </c>
      <c r="V31" s="334" t="s">
        <v>79</v>
      </c>
      <c r="W31" s="295">
        <v>3</v>
      </c>
      <c r="X31" s="294">
        <v>24.448</v>
      </c>
      <c r="Y31" s="338">
        <f t="shared" si="0"/>
        <v>73.343999999999994</v>
      </c>
      <c r="Z31" s="18"/>
      <c r="AA31" s="346">
        <v>1</v>
      </c>
      <c r="AB31" s="347">
        <f t="shared" si="1"/>
        <v>73.343999999999994</v>
      </c>
      <c r="AC31" s="348">
        <v>1</v>
      </c>
      <c r="AD31" s="349">
        <f t="shared" si="2"/>
        <v>73.343999999999994</v>
      </c>
      <c r="AE31" s="350">
        <f t="shared" si="3"/>
        <v>0</v>
      </c>
      <c r="AG31" s="668">
        <v>73.34</v>
      </c>
    </row>
    <row r="32" spans="1:33" ht="45" hidden="1" x14ac:dyDescent="0.25">
      <c r="A32" s="15"/>
      <c r="B32" s="356" t="s">
        <v>490</v>
      </c>
      <c r="C32" s="361" t="s">
        <v>72</v>
      </c>
      <c r="D32" s="332" t="s">
        <v>25</v>
      </c>
      <c r="E32" s="333" t="s">
        <v>449</v>
      </c>
      <c r="F32" s="360"/>
      <c r="G32" s="360"/>
      <c r="H32" s="335">
        <v>3.3640000000000101</v>
      </c>
      <c r="I32" s="360"/>
      <c r="J32" s="336" t="s">
        <v>155</v>
      </c>
      <c r="K32" s="334" t="s">
        <v>139</v>
      </c>
      <c r="L32" s="295">
        <v>1</v>
      </c>
      <c r="M32" s="359">
        <v>20.13</v>
      </c>
      <c r="N32" s="295">
        <v>20.13</v>
      </c>
      <c r="O32" s="362"/>
      <c r="P32" s="338" t="e">
        <v>#VALUE!</v>
      </c>
      <c r="Q32" s="339" t="e">
        <f>IF(J32="PROV SUM",N32,L32*P32)</f>
        <v>#VALUE!</v>
      </c>
      <c r="R32" s="294">
        <v>0</v>
      </c>
      <c r="S32" s="294">
        <v>14.918342999999998</v>
      </c>
      <c r="T32" s="339">
        <f>IF(J32="SC024",N32,IF(ISERROR(S32),"",IF(J32="PROV SUM",N32,L32*S32)))</f>
        <v>14.918342999999998</v>
      </c>
      <c r="V32" s="334" t="s">
        <v>139</v>
      </c>
      <c r="W32" s="295">
        <v>1</v>
      </c>
      <c r="X32" s="294">
        <v>14.918342999999998</v>
      </c>
      <c r="Y32" s="338">
        <f t="shared" si="0"/>
        <v>14.918342999999998</v>
      </c>
      <c r="Z32" s="18"/>
      <c r="AA32" s="346">
        <v>1</v>
      </c>
      <c r="AB32" s="347">
        <f t="shared" si="1"/>
        <v>14.918342999999998</v>
      </c>
      <c r="AC32" s="348">
        <v>1</v>
      </c>
      <c r="AD32" s="349">
        <f t="shared" si="2"/>
        <v>14.918342999999998</v>
      </c>
      <c r="AE32" s="350">
        <f t="shared" si="3"/>
        <v>0</v>
      </c>
      <c r="AG32" s="668">
        <v>14.92</v>
      </c>
    </row>
    <row r="33" spans="1:33" hidden="1" x14ac:dyDescent="0.25">
      <c r="A33" s="15"/>
      <c r="B33" s="356" t="s">
        <v>490</v>
      </c>
      <c r="C33" s="361" t="s">
        <v>164</v>
      </c>
      <c r="D33" s="332" t="s">
        <v>378</v>
      </c>
      <c r="E33" s="333"/>
      <c r="F33" s="360"/>
      <c r="G33" s="360"/>
      <c r="H33" s="335"/>
      <c r="I33" s="360"/>
      <c r="J33" s="336"/>
      <c r="K33" s="334"/>
      <c r="L33" s="295"/>
      <c r="M33" s="336"/>
      <c r="N33" s="295"/>
      <c r="O33" s="362"/>
      <c r="P33" s="336"/>
      <c r="Q33" s="293"/>
      <c r="R33" s="293"/>
      <c r="S33" s="293"/>
      <c r="T33" s="293"/>
      <c r="V33" s="334"/>
      <c r="W33" s="295"/>
      <c r="X33" s="293"/>
      <c r="Y33" s="338">
        <f t="shared" si="0"/>
        <v>0</v>
      </c>
      <c r="Z33" s="18"/>
      <c r="AA33" s="346">
        <v>0</v>
      </c>
      <c r="AB33" s="347">
        <f t="shared" si="1"/>
        <v>0</v>
      </c>
      <c r="AC33" s="348">
        <v>0</v>
      </c>
      <c r="AD33" s="349">
        <f t="shared" si="2"/>
        <v>0</v>
      </c>
      <c r="AE33" s="350">
        <f t="shared" si="3"/>
        <v>0</v>
      </c>
    </row>
    <row r="34" spans="1:33" ht="60" hidden="1" x14ac:dyDescent="0.25">
      <c r="A34" s="15"/>
      <c r="B34" s="356" t="s">
        <v>490</v>
      </c>
      <c r="C34" s="361" t="s">
        <v>164</v>
      </c>
      <c r="D34" s="332" t="s">
        <v>25</v>
      </c>
      <c r="E34" s="333" t="s">
        <v>187</v>
      </c>
      <c r="F34" s="360"/>
      <c r="G34" s="360"/>
      <c r="H34" s="335">
        <v>4.1399999999999997</v>
      </c>
      <c r="I34" s="360"/>
      <c r="J34" s="336" t="s">
        <v>188</v>
      </c>
      <c r="K34" s="334" t="s">
        <v>57</v>
      </c>
      <c r="L34" s="295">
        <v>30</v>
      </c>
      <c r="M34" s="359">
        <v>6.75</v>
      </c>
      <c r="N34" s="295">
        <v>202.5</v>
      </c>
      <c r="O34" s="362"/>
      <c r="P34" s="338" t="e">
        <v>#VALUE!</v>
      </c>
      <c r="Q34" s="339" t="e">
        <f>IF(J34="PROV SUM",N34,L34*P34)</f>
        <v>#VALUE!</v>
      </c>
      <c r="R34" s="294">
        <v>0</v>
      </c>
      <c r="S34" s="294">
        <v>6.4124999999999996</v>
      </c>
      <c r="T34" s="339">
        <f>IF(J34="SC024",N34,IF(ISERROR(S34),"",IF(J34="PROV SUM",N34,L34*S34)))</f>
        <v>192.375</v>
      </c>
      <c r="V34" s="334" t="s">
        <v>57</v>
      </c>
      <c r="W34" s="295">
        <v>30</v>
      </c>
      <c r="X34" s="294">
        <v>6.4124999999999996</v>
      </c>
      <c r="Y34" s="338">
        <f t="shared" si="0"/>
        <v>192.375</v>
      </c>
      <c r="Z34" s="18"/>
      <c r="AA34" s="346">
        <v>1</v>
      </c>
      <c r="AB34" s="347">
        <f t="shared" si="1"/>
        <v>192.375</v>
      </c>
      <c r="AC34" s="348">
        <v>1</v>
      </c>
      <c r="AD34" s="349">
        <f t="shared" si="2"/>
        <v>192.375</v>
      </c>
      <c r="AE34" s="350">
        <f t="shared" si="3"/>
        <v>0</v>
      </c>
    </row>
    <row r="35" spans="1:33" ht="90" hidden="1" x14ac:dyDescent="0.25">
      <c r="A35" s="15"/>
      <c r="B35" s="356" t="s">
        <v>490</v>
      </c>
      <c r="C35" s="361" t="s">
        <v>164</v>
      </c>
      <c r="D35" s="332" t="s">
        <v>25</v>
      </c>
      <c r="E35" s="333" t="s">
        <v>169</v>
      </c>
      <c r="F35" s="360"/>
      <c r="G35" s="360"/>
      <c r="H35" s="335">
        <v>4.8899999999999801</v>
      </c>
      <c r="I35" s="360"/>
      <c r="J35" s="336" t="s">
        <v>170</v>
      </c>
      <c r="K35" s="334" t="s">
        <v>75</v>
      </c>
      <c r="L35" s="295">
        <v>4</v>
      </c>
      <c r="M35" s="359">
        <v>29.05</v>
      </c>
      <c r="N35" s="295">
        <v>116.2</v>
      </c>
      <c r="O35" s="362"/>
      <c r="P35" s="338" t="e">
        <v>#VALUE!</v>
      </c>
      <c r="Q35" s="339" t="e">
        <f>IF(J35="PROV SUM",N35,L35*P35)</f>
        <v>#VALUE!</v>
      </c>
      <c r="R35" s="294">
        <v>0</v>
      </c>
      <c r="S35" s="294">
        <v>25.752824999999998</v>
      </c>
      <c r="T35" s="339">
        <f>IF(J35="SC024",N35,IF(ISERROR(S35),"",IF(J35="PROV SUM",N35,L35*S35)))</f>
        <v>103.01129999999999</v>
      </c>
      <c r="V35" s="334" t="s">
        <v>75</v>
      </c>
      <c r="W35" s="295">
        <v>4</v>
      </c>
      <c r="X35" s="294">
        <v>25.752824999999998</v>
      </c>
      <c r="Y35" s="338">
        <f t="shared" si="0"/>
        <v>103.01129999999999</v>
      </c>
      <c r="Z35" s="18"/>
      <c r="AA35" s="346">
        <v>1</v>
      </c>
      <c r="AB35" s="347">
        <f t="shared" si="1"/>
        <v>103.01129999999999</v>
      </c>
      <c r="AC35" s="348">
        <v>1</v>
      </c>
      <c r="AD35" s="349">
        <f t="shared" si="2"/>
        <v>103.01129999999999</v>
      </c>
      <c r="AE35" s="350">
        <f t="shared" si="3"/>
        <v>0</v>
      </c>
    </row>
    <row r="36" spans="1:33" ht="90" hidden="1" x14ac:dyDescent="0.25">
      <c r="A36" s="15"/>
      <c r="B36" s="356" t="s">
        <v>490</v>
      </c>
      <c r="C36" s="361" t="s">
        <v>164</v>
      </c>
      <c r="D36" s="332" t="s">
        <v>25</v>
      </c>
      <c r="E36" s="333" t="s">
        <v>171</v>
      </c>
      <c r="F36" s="360"/>
      <c r="G36" s="360"/>
      <c r="H36" s="335">
        <v>4.8999999999999799</v>
      </c>
      <c r="I36" s="360"/>
      <c r="J36" s="336" t="s">
        <v>172</v>
      </c>
      <c r="K36" s="334" t="s">
        <v>75</v>
      </c>
      <c r="L36" s="295">
        <v>26</v>
      </c>
      <c r="M36" s="359">
        <v>35.61</v>
      </c>
      <c r="N36" s="295">
        <v>925.86</v>
      </c>
      <c r="O36" s="362"/>
      <c r="P36" s="338" t="e">
        <v>#VALUE!</v>
      </c>
      <c r="Q36" s="339" t="e">
        <f>IF(J36="PROV SUM",N36,L36*P36)</f>
        <v>#VALUE!</v>
      </c>
      <c r="R36" s="294">
        <v>0</v>
      </c>
      <c r="S36" s="294">
        <v>31.568264999999997</v>
      </c>
      <c r="T36" s="339">
        <f>IF(J36="SC024",N36,IF(ISERROR(S36),"",IF(J36="PROV SUM",N36,L36*S36)))</f>
        <v>820.77488999999991</v>
      </c>
      <c r="V36" s="334" t="s">
        <v>75</v>
      </c>
      <c r="W36" s="295">
        <v>26</v>
      </c>
      <c r="X36" s="294">
        <v>31.568264999999997</v>
      </c>
      <c r="Y36" s="338">
        <f t="shared" si="0"/>
        <v>820.77488999999991</v>
      </c>
      <c r="Z36" s="18"/>
      <c r="AA36" s="346">
        <v>1</v>
      </c>
      <c r="AB36" s="347">
        <f t="shared" si="1"/>
        <v>820.77488999999991</v>
      </c>
      <c r="AC36" s="348">
        <v>0.5</v>
      </c>
      <c r="AD36" s="349">
        <f t="shared" si="2"/>
        <v>410.38744499999996</v>
      </c>
      <c r="AE36" s="350">
        <f t="shared" si="3"/>
        <v>410.38744499999996</v>
      </c>
      <c r="AF36" s="672" t="s">
        <v>847</v>
      </c>
    </row>
    <row r="37" spans="1:33" ht="15.75" hidden="1" x14ac:dyDescent="0.25">
      <c r="A37" s="15"/>
      <c r="B37" s="356" t="s">
        <v>490</v>
      </c>
      <c r="C37" s="361" t="s">
        <v>164</v>
      </c>
      <c r="D37" s="332" t="s">
        <v>25</v>
      </c>
      <c r="E37" s="333" t="s">
        <v>495</v>
      </c>
      <c r="F37" s="360"/>
      <c r="G37" s="360"/>
      <c r="H37" s="335">
        <v>4.2930000000000001</v>
      </c>
      <c r="I37" s="360"/>
      <c r="J37" s="336" t="s">
        <v>379</v>
      </c>
      <c r="K37" s="334" t="s">
        <v>380</v>
      </c>
      <c r="L37" s="295">
        <v>1</v>
      </c>
      <c r="M37" s="359">
        <v>300</v>
      </c>
      <c r="N37" s="295">
        <v>300</v>
      </c>
      <c r="O37" s="362"/>
      <c r="P37" s="338" t="e">
        <v>#VALUE!</v>
      </c>
      <c r="Q37" s="339">
        <f>IF(J37="PROV SUM",N37,L37*P37)</f>
        <v>300</v>
      </c>
      <c r="R37" s="294" t="s">
        <v>381</v>
      </c>
      <c r="S37" s="294" t="s">
        <v>381</v>
      </c>
      <c r="T37" s="339">
        <f>IF(J37="SC024",N37,IF(ISERROR(S37),"",IF(J37="PROV SUM",N37,L37*S37)))</f>
        <v>300</v>
      </c>
      <c r="V37" s="334" t="s">
        <v>380</v>
      </c>
      <c r="W37" s="295">
        <v>1</v>
      </c>
      <c r="X37" s="294" t="s">
        <v>381</v>
      </c>
      <c r="Y37" s="338">
        <v>300</v>
      </c>
      <c r="Z37" s="18"/>
      <c r="AA37" s="346">
        <v>0</v>
      </c>
      <c r="AB37" s="347">
        <f t="shared" si="1"/>
        <v>0</v>
      </c>
      <c r="AC37" s="348">
        <v>0</v>
      </c>
      <c r="AD37" s="349">
        <f t="shared" si="2"/>
        <v>0</v>
      </c>
      <c r="AE37" s="350">
        <f t="shared" si="3"/>
        <v>0</v>
      </c>
      <c r="AF37" s="668" t="s">
        <v>807</v>
      </c>
    </row>
    <row r="38" spans="1:33" hidden="1" x14ac:dyDescent="0.25">
      <c r="A38" s="15"/>
      <c r="B38" s="356" t="s">
        <v>490</v>
      </c>
      <c r="C38" s="361" t="s">
        <v>24</v>
      </c>
      <c r="D38" s="332" t="s">
        <v>378</v>
      </c>
      <c r="E38" s="333"/>
      <c r="F38" s="360"/>
      <c r="G38" s="360"/>
      <c r="H38" s="335"/>
      <c r="I38" s="360"/>
      <c r="J38" s="336"/>
      <c r="K38" s="334"/>
      <c r="L38" s="295"/>
      <c r="M38" s="336"/>
      <c r="N38" s="295"/>
      <c r="O38" s="362"/>
      <c r="P38" s="336"/>
      <c r="Q38" s="293"/>
      <c r="R38" s="293"/>
      <c r="S38" s="293"/>
      <c r="T38" s="293"/>
      <c r="V38" s="334"/>
      <c r="W38" s="295"/>
      <c r="X38" s="293"/>
      <c r="Y38" s="338">
        <f t="shared" si="0"/>
        <v>0</v>
      </c>
      <c r="Z38" s="18"/>
      <c r="AA38" s="346">
        <v>0</v>
      </c>
      <c r="AB38" s="347">
        <f t="shared" si="1"/>
        <v>0</v>
      </c>
      <c r="AC38" s="348">
        <v>0</v>
      </c>
      <c r="AD38" s="349">
        <f t="shared" si="2"/>
        <v>0</v>
      </c>
      <c r="AE38" s="350">
        <f t="shared" si="3"/>
        <v>0</v>
      </c>
    </row>
    <row r="39" spans="1:33" ht="120" hidden="1" x14ac:dyDescent="0.25">
      <c r="A39" s="21"/>
      <c r="B39" s="331" t="s">
        <v>490</v>
      </c>
      <c r="C39" s="331" t="s">
        <v>24</v>
      </c>
      <c r="D39" s="332" t="s">
        <v>25</v>
      </c>
      <c r="E39" s="333" t="s">
        <v>26</v>
      </c>
      <c r="F39" s="334"/>
      <c r="G39" s="334"/>
      <c r="H39" s="335">
        <v>2.1</v>
      </c>
      <c r="I39" s="334"/>
      <c r="J39" s="336" t="s">
        <v>27</v>
      </c>
      <c r="K39" s="334" t="s">
        <v>28</v>
      </c>
      <c r="L39" s="295">
        <v>256</v>
      </c>
      <c r="M39" s="124">
        <v>12.92</v>
      </c>
      <c r="N39" s="125">
        <v>3307.52</v>
      </c>
      <c r="O39" s="337"/>
      <c r="P39" s="338" t="e">
        <v>#VALUE!</v>
      </c>
      <c r="Q39" s="339" t="e">
        <f>IF(J39="PROV SUM",N39,L39*P39)</f>
        <v>#VALUE!</v>
      </c>
      <c r="R39" s="294">
        <v>0</v>
      </c>
      <c r="S39" s="294">
        <v>16.4084</v>
      </c>
      <c r="T39" s="339">
        <f>IF(J39="SC024",N39,IF(ISERROR(S39),"",IF(J39="PROV SUM",N39,L39*S39)))</f>
        <v>4200.5504000000001</v>
      </c>
      <c r="V39" s="334" t="s">
        <v>28</v>
      </c>
      <c r="W39" s="295">
        <v>452</v>
      </c>
      <c r="X39" s="294">
        <v>16.4084</v>
      </c>
      <c r="Y39" s="338">
        <f t="shared" si="0"/>
        <v>7416.5968000000003</v>
      </c>
      <c r="Z39" s="18"/>
      <c r="AA39" s="346">
        <v>1</v>
      </c>
      <c r="AB39" s="347">
        <f t="shared" si="1"/>
        <v>7416.5968000000003</v>
      </c>
      <c r="AC39" s="348">
        <v>1</v>
      </c>
      <c r="AD39" s="349">
        <f t="shared" si="2"/>
        <v>7416.5968000000003</v>
      </c>
      <c r="AE39" s="350">
        <f t="shared" si="3"/>
        <v>0</v>
      </c>
    </row>
    <row r="40" spans="1:33" ht="30" hidden="1" x14ac:dyDescent="0.25">
      <c r="A40" s="21"/>
      <c r="B40" s="331" t="s">
        <v>490</v>
      </c>
      <c r="C40" s="331" t="s">
        <v>24</v>
      </c>
      <c r="D40" s="332" t="s">
        <v>25</v>
      </c>
      <c r="E40" s="333" t="s">
        <v>29</v>
      </c>
      <c r="F40" s="334"/>
      <c r="G40" s="334"/>
      <c r="H40" s="335">
        <v>2.5</v>
      </c>
      <c r="I40" s="334"/>
      <c r="J40" s="336" t="s">
        <v>30</v>
      </c>
      <c r="K40" s="334" t="s">
        <v>31</v>
      </c>
      <c r="L40" s="295">
        <v>1</v>
      </c>
      <c r="M40" s="124">
        <v>420</v>
      </c>
      <c r="N40" s="125">
        <v>420</v>
      </c>
      <c r="O40" s="337"/>
      <c r="P40" s="338" t="e">
        <v>#VALUE!</v>
      </c>
      <c r="Q40" s="339" t="e">
        <f>IF(J40="PROV SUM",N40,L40*P40)</f>
        <v>#VALUE!</v>
      </c>
      <c r="R40" s="294">
        <v>0</v>
      </c>
      <c r="S40" s="294">
        <v>533.4</v>
      </c>
      <c r="T40" s="339">
        <f>IF(J40="SC024",N40,IF(ISERROR(S40),"",IF(J40="PROV SUM",N40,L40*S40)))</f>
        <v>533.4</v>
      </c>
      <c r="V40" s="334" t="s">
        <v>31</v>
      </c>
      <c r="W40" s="295">
        <v>1</v>
      </c>
      <c r="X40" s="294">
        <v>533.4</v>
      </c>
      <c r="Y40" s="338">
        <f t="shared" si="0"/>
        <v>533.4</v>
      </c>
      <c r="Z40" s="18"/>
      <c r="AA40" s="346">
        <v>1</v>
      </c>
      <c r="AB40" s="347">
        <f t="shared" si="1"/>
        <v>533.4</v>
      </c>
      <c r="AC40" s="348">
        <v>1</v>
      </c>
      <c r="AD40" s="349">
        <f t="shared" si="2"/>
        <v>533.4</v>
      </c>
      <c r="AE40" s="350">
        <f t="shared" si="3"/>
        <v>0</v>
      </c>
      <c r="AF40" s="668"/>
    </row>
    <row r="41" spans="1:33" hidden="1" x14ac:dyDescent="0.25">
      <c r="A41" s="21"/>
      <c r="B41" s="331" t="s">
        <v>490</v>
      </c>
      <c r="C41" s="331" t="s">
        <v>24</v>
      </c>
      <c r="D41" s="332" t="s">
        <v>25</v>
      </c>
      <c r="E41" s="333" t="s">
        <v>32</v>
      </c>
      <c r="F41" s="334"/>
      <c r="G41" s="334"/>
      <c r="H41" s="335">
        <v>2.6</v>
      </c>
      <c r="I41" s="334"/>
      <c r="J41" s="336" t="s">
        <v>33</v>
      </c>
      <c r="K41" s="334" t="s">
        <v>31</v>
      </c>
      <c r="L41" s="295">
        <v>2</v>
      </c>
      <c r="M41" s="124">
        <v>50</v>
      </c>
      <c r="N41" s="125">
        <v>100</v>
      </c>
      <c r="O41" s="337"/>
      <c r="P41" s="338" t="e">
        <v>#VALUE!</v>
      </c>
      <c r="Q41" s="339" t="e">
        <f>IF(J41="PROV SUM",N41,L41*P41)</f>
        <v>#VALUE!</v>
      </c>
      <c r="R41" s="294">
        <v>0</v>
      </c>
      <c r="S41" s="294">
        <v>63.5</v>
      </c>
      <c r="T41" s="339">
        <f>IF(J41="SC024",N41,IF(ISERROR(S41),"",IF(J41="PROV SUM",N41,L41*S41)))</f>
        <v>127</v>
      </c>
      <c r="V41" s="334" t="s">
        <v>31</v>
      </c>
      <c r="W41" s="295">
        <v>2</v>
      </c>
      <c r="X41" s="294">
        <v>63.5</v>
      </c>
      <c r="Y41" s="338">
        <f t="shared" si="0"/>
        <v>127</v>
      </c>
      <c r="Z41" s="18"/>
      <c r="AA41" s="346">
        <v>1</v>
      </c>
      <c r="AB41" s="347">
        <f t="shared" si="1"/>
        <v>127</v>
      </c>
      <c r="AC41" s="348">
        <v>0</v>
      </c>
      <c r="AD41" s="349">
        <f t="shared" si="2"/>
        <v>0</v>
      </c>
      <c r="AE41" s="350">
        <f t="shared" si="3"/>
        <v>127</v>
      </c>
      <c r="AF41" s="668" t="s">
        <v>821</v>
      </c>
    </row>
    <row r="42" spans="1:33" hidden="1" x14ac:dyDescent="0.25">
      <c r="A42" s="21"/>
      <c r="B42" s="331" t="s">
        <v>490</v>
      </c>
      <c r="C42" s="331" t="s">
        <v>24</v>
      </c>
      <c r="D42" s="332" t="s">
        <v>25</v>
      </c>
      <c r="E42" s="333" t="s">
        <v>41</v>
      </c>
      <c r="F42" s="334"/>
      <c r="G42" s="334"/>
      <c r="H42" s="335">
        <v>2.16</v>
      </c>
      <c r="I42" s="334"/>
      <c r="J42" s="336" t="s">
        <v>42</v>
      </c>
      <c r="K42" s="334" t="s">
        <v>31</v>
      </c>
      <c r="L42" s="295">
        <v>1</v>
      </c>
      <c r="M42" s="124">
        <v>379.8</v>
      </c>
      <c r="N42" s="125">
        <v>379.8</v>
      </c>
      <c r="O42" s="337"/>
      <c r="P42" s="338" t="e">
        <v>#VALUE!</v>
      </c>
      <c r="Q42" s="339" t="e">
        <f>IF(J42="PROV SUM",N42,L42*P42)</f>
        <v>#VALUE!</v>
      </c>
      <c r="R42" s="294">
        <v>0</v>
      </c>
      <c r="S42" s="294">
        <v>482.346</v>
      </c>
      <c r="T42" s="339">
        <f>IF(J42="SC024",N42,IF(ISERROR(S42),"",IF(J42="PROV SUM",N42,L42*S42)))</f>
        <v>482.346</v>
      </c>
      <c r="V42" s="334" t="s">
        <v>31</v>
      </c>
      <c r="W42" s="295">
        <v>1</v>
      </c>
      <c r="X42" s="294">
        <v>482.346</v>
      </c>
      <c r="Y42" s="338">
        <f t="shared" si="0"/>
        <v>482.346</v>
      </c>
      <c r="Z42" s="18"/>
      <c r="AA42" s="346">
        <v>1</v>
      </c>
      <c r="AB42" s="347">
        <f t="shared" si="1"/>
        <v>482.346</v>
      </c>
      <c r="AC42" s="348">
        <v>0</v>
      </c>
      <c r="AD42" s="349">
        <f t="shared" si="2"/>
        <v>0</v>
      </c>
      <c r="AE42" s="350">
        <f t="shared" si="3"/>
        <v>482.346</v>
      </c>
      <c r="AF42" s="668" t="s">
        <v>842</v>
      </c>
    </row>
    <row r="43" spans="1:33" ht="60" hidden="1" x14ac:dyDescent="0.25">
      <c r="A43" s="21"/>
      <c r="B43" s="331" t="s">
        <v>469</v>
      </c>
      <c r="C43" s="331" t="s">
        <v>24</v>
      </c>
      <c r="D43" s="332" t="s">
        <v>25</v>
      </c>
      <c r="E43" s="333" t="s">
        <v>382</v>
      </c>
      <c r="F43" s="334"/>
      <c r="G43" s="334"/>
      <c r="H43" s="335"/>
      <c r="I43" s="334"/>
      <c r="J43" s="336" t="s">
        <v>383</v>
      </c>
      <c r="K43" s="334" t="s">
        <v>31</v>
      </c>
      <c r="L43" s="295"/>
      <c r="M43" s="124">
        <v>4.8300000000000003E-2</v>
      </c>
      <c r="N43" s="125">
        <v>0</v>
      </c>
      <c r="O43" s="337"/>
      <c r="P43" s="338" t="e">
        <v>#VALUE!</v>
      </c>
      <c r="Q43" s="339" t="e">
        <f>IF(J43="PROV SUM",N43,L43*P43)</f>
        <v>#VALUE!</v>
      </c>
      <c r="R43" s="294" t="e">
        <v>#N/A</v>
      </c>
      <c r="S43" s="294" t="e">
        <v>#N/A</v>
      </c>
      <c r="T43" s="339">
        <f>IF(J43="SC024",N43,IF(ISERROR(S43),"",IF(J43="PROV SUM",N43,L43*S43)))</f>
        <v>0</v>
      </c>
      <c r="V43" s="334" t="s">
        <v>31</v>
      </c>
      <c r="W43" s="295">
        <v>11.3</v>
      </c>
      <c r="X43" s="294">
        <f>SUM(Y39+Y40+Y41+Y48+Y49+Y50)*0.0483</f>
        <v>424.99492644000003</v>
      </c>
      <c r="Y43" s="338">
        <f>X43*W43</f>
        <v>4802.4426687720006</v>
      </c>
      <c r="Z43" s="18"/>
      <c r="AA43" s="346">
        <v>1</v>
      </c>
      <c r="AB43" s="347">
        <f t="shared" si="1"/>
        <v>4802.4426687720006</v>
      </c>
      <c r="AC43" s="348">
        <v>0</v>
      </c>
      <c r="AD43" s="349">
        <f t="shared" si="2"/>
        <v>0</v>
      </c>
      <c r="AE43" s="350">
        <f t="shared" si="3"/>
        <v>4802.4426687720006</v>
      </c>
      <c r="AF43" s="672" t="s">
        <v>838</v>
      </c>
    </row>
    <row r="44" spans="1:33" x14ac:dyDescent="0.25">
      <c r="A44" s="21"/>
      <c r="B44" s="330" t="s">
        <v>490</v>
      </c>
      <c r="C44" s="331" t="s">
        <v>312</v>
      </c>
      <c r="D44" s="332" t="s">
        <v>378</v>
      </c>
      <c r="E44" s="333"/>
      <c r="F44" s="334"/>
      <c r="G44" s="334"/>
      <c r="H44" s="335"/>
      <c r="I44" s="334"/>
      <c r="J44" s="336"/>
      <c r="K44" s="334"/>
      <c r="L44" s="295"/>
      <c r="M44" s="336"/>
      <c r="N44" s="125"/>
      <c r="O44" s="337"/>
      <c r="P44" s="357"/>
      <c r="Q44" s="358"/>
      <c r="R44" s="358"/>
      <c r="S44" s="358"/>
      <c r="T44" s="358"/>
      <c r="V44" s="334"/>
      <c r="W44" s="295"/>
      <c r="X44" s="358"/>
      <c r="Y44" s="338">
        <f t="shared" si="0"/>
        <v>0</v>
      </c>
      <c r="Z44" s="18"/>
      <c r="AA44" s="346">
        <v>0</v>
      </c>
      <c r="AB44" s="347">
        <f t="shared" si="1"/>
        <v>0</v>
      </c>
      <c r="AC44" s="348">
        <v>0</v>
      </c>
      <c r="AD44" s="349">
        <f t="shared" si="2"/>
        <v>0</v>
      </c>
      <c r="AE44" s="350">
        <f t="shared" si="3"/>
        <v>0</v>
      </c>
      <c r="AF44" s="668"/>
    </row>
    <row r="45" spans="1:33" ht="90" x14ac:dyDescent="0.25">
      <c r="A45" s="21"/>
      <c r="B45" s="330" t="s">
        <v>490</v>
      </c>
      <c r="C45" s="331" t="s">
        <v>312</v>
      </c>
      <c r="D45" s="332" t="s">
        <v>25</v>
      </c>
      <c r="E45" s="333" t="s">
        <v>436</v>
      </c>
      <c r="F45" s="334"/>
      <c r="G45" s="334"/>
      <c r="H45" s="335">
        <v>7.79</v>
      </c>
      <c r="I45" s="334"/>
      <c r="J45" s="336" t="s">
        <v>318</v>
      </c>
      <c r="K45" s="334" t="s">
        <v>104</v>
      </c>
      <c r="L45" s="295">
        <v>7</v>
      </c>
      <c r="M45" s="359">
        <v>93.18</v>
      </c>
      <c r="N45" s="125">
        <v>652.26</v>
      </c>
      <c r="O45" s="337"/>
      <c r="P45" s="338" t="e">
        <v>#VALUE!</v>
      </c>
      <c r="Q45" s="339" t="e">
        <f>IF(J45="PROV SUM",N45,L45*P45)</f>
        <v>#VALUE!</v>
      </c>
      <c r="R45" s="294">
        <v>0</v>
      </c>
      <c r="S45" s="294">
        <v>76.500780000000006</v>
      </c>
      <c r="T45" s="339">
        <f>IF(J45="SC024",N45,IF(ISERROR(S45),"",IF(J45="PROV SUM",N45,L45*S45)))</f>
        <v>535.50546000000008</v>
      </c>
      <c r="V45" s="334" t="s">
        <v>104</v>
      </c>
      <c r="W45" s="295">
        <v>7</v>
      </c>
      <c r="X45" s="294">
        <v>76.500780000000006</v>
      </c>
      <c r="Y45" s="338">
        <f t="shared" si="0"/>
        <v>535.50546000000008</v>
      </c>
      <c r="Z45" s="18"/>
      <c r="AA45" s="346">
        <v>1</v>
      </c>
      <c r="AB45" s="347">
        <f t="shared" si="1"/>
        <v>535.50546000000008</v>
      </c>
      <c r="AC45" s="348">
        <v>1</v>
      </c>
      <c r="AD45" s="349">
        <f t="shared" si="2"/>
        <v>535.50546000000008</v>
      </c>
      <c r="AE45" s="350">
        <f t="shared" si="3"/>
        <v>0</v>
      </c>
      <c r="AF45" s="668"/>
      <c r="AG45" s="668">
        <v>343.21</v>
      </c>
    </row>
    <row r="46" spans="1:33" ht="60" x14ac:dyDescent="0.25">
      <c r="A46" s="21"/>
      <c r="B46" s="330" t="s">
        <v>490</v>
      </c>
      <c r="C46" s="331" t="s">
        <v>312</v>
      </c>
      <c r="D46" s="332" t="s">
        <v>25</v>
      </c>
      <c r="E46" s="333" t="s">
        <v>190</v>
      </c>
      <c r="F46" s="334"/>
      <c r="G46" s="334"/>
      <c r="H46" s="335">
        <v>7.2440000000000504</v>
      </c>
      <c r="I46" s="334"/>
      <c r="J46" s="336" t="s">
        <v>191</v>
      </c>
      <c r="K46" s="334" t="s">
        <v>104</v>
      </c>
      <c r="L46" s="295">
        <v>17</v>
      </c>
      <c r="M46" s="336">
        <v>44.12</v>
      </c>
      <c r="N46" s="125">
        <v>750.04</v>
      </c>
      <c r="O46" s="337"/>
      <c r="P46" s="338" t="e">
        <v>#VALUE!</v>
      </c>
      <c r="Q46" s="339" t="e">
        <f>IF(J46="PROV SUM",N46,L46*P46)</f>
        <v>#VALUE!</v>
      </c>
      <c r="R46" s="294">
        <v>0</v>
      </c>
      <c r="S46" s="294">
        <v>31.986999999999998</v>
      </c>
      <c r="T46" s="339">
        <f>IF(J46="SC024",N46,IF(ISERROR(S46),"",IF(J46="PROV SUM",N46,L46*S46)))</f>
        <v>543.779</v>
      </c>
      <c r="V46" s="334" t="s">
        <v>104</v>
      </c>
      <c r="W46" s="295">
        <v>17</v>
      </c>
      <c r="X46" s="294">
        <v>31.986999999999998</v>
      </c>
      <c r="Y46" s="338">
        <f t="shared" si="0"/>
        <v>543.779</v>
      </c>
      <c r="Z46" s="18"/>
      <c r="AA46" s="346">
        <v>1</v>
      </c>
      <c r="AB46" s="347">
        <f t="shared" si="1"/>
        <v>543.779</v>
      </c>
      <c r="AC46" s="348">
        <v>1</v>
      </c>
      <c r="AD46" s="349">
        <f t="shared" si="2"/>
        <v>543.779</v>
      </c>
      <c r="AE46" s="350">
        <f t="shared" si="3"/>
        <v>0</v>
      </c>
      <c r="AG46" s="672">
        <v>543.78</v>
      </c>
    </row>
    <row r="47" spans="1:33" ht="15.75" x14ac:dyDescent="0.25">
      <c r="A47" s="21"/>
      <c r="B47" s="330" t="s">
        <v>490</v>
      </c>
      <c r="C47" s="331" t="s">
        <v>312</v>
      </c>
      <c r="D47" s="332" t="s">
        <v>25</v>
      </c>
      <c r="E47" s="333" t="s">
        <v>496</v>
      </c>
      <c r="F47" s="334"/>
      <c r="G47" s="334"/>
      <c r="H47" s="335">
        <v>7.3159999999999998</v>
      </c>
      <c r="I47" s="334"/>
      <c r="J47" s="336" t="s">
        <v>379</v>
      </c>
      <c r="K47" s="334" t="s">
        <v>380</v>
      </c>
      <c r="L47" s="295">
        <v>1</v>
      </c>
      <c r="M47" s="336">
        <v>400</v>
      </c>
      <c r="N47" s="125">
        <v>400</v>
      </c>
      <c r="O47" s="337"/>
      <c r="P47" s="338" t="e">
        <v>#VALUE!</v>
      </c>
      <c r="Q47" s="339">
        <f>IF(J47="PROV SUM",N47,L47*P47)</f>
        <v>400</v>
      </c>
      <c r="R47" s="294" t="s">
        <v>381</v>
      </c>
      <c r="S47" s="294" t="s">
        <v>381</v>
      </c>
      <c r="T47" s="339">
        <f>IF(J47="SC024",N47,IF(ISERROR(S47),"",IF(J47="PROV SUM",N47,L47*S47)))</f>
        <v>400</v>
      </c>
      <c r="V47" s="334" t="s">
        <v>380</v>
      </c>
      <c r="W47" s="295">
        <v>1</v>
      </c>
      <c r="X47" s="294" t="s">
        <v>381</v>
      </c>
      <c r="Y47" s="338">
        <v>400</v>
      </c>
      <c r="Z47" s="18"/>
      <c r="AA47" s="346">
        <v>0</v>
      </c>
      <c r="AB47" s="347">
        <f t="shared" si="1"/>
        <v>0</v>
      </c>
      <c r="AC47" s="348">
        <v>0</v>
      </c>
      <c r="AD47" s="349">
        <f t="shared" si="2"/>
        <v>0</v>
      </c>
      <c r="AE47" s="350">
        <f t="shared" si="3"/>
        <v>0</v>
      </c>
      <c r="AF47" s="668" t="s">
        <v>807</v>
      </c>
    </row>
    <row r="48" spans="1:33" ht="30" hidden="1" x14ac:dyDescent="0.25">
      <c r="A48" s="21"/>
      <c r="B48" s="330" t="s">
        <v>490</v>
      </c>
      <c r="C48" s="397" t="s">
        <v>24</v>
      </c>
      <c r="D48" s="398" t="s">
        <v>25</v>
      </c>
      <c r="E48" s="425" t="s">
        <v>50</v>
      </c>
      <c r="F48" s="334"/>
      <c r="G48" s="334"/>
      <c r="H48" s="335"/>
      <c r="I48" s="334"/>
      <c r="J48" s="336"/>
      <c r="K48" s="334"/>
      <c r="L48" s="295"/>
      <c r="M48" s="336"/>
      <c r="N48" s="125"/>
      <c r="O48" s="337"/>
      <c r="P48" s="338"/>
      <c r="Q48" s="339"/>
      <c r="R48" s="294"/>
      <c r="S48" s="294"/>
      <c r="T48" s="339"/>
      <c r="V48" s="334" t="s">
        <v>48</v>
      </c>
      <c r="W48" s="426">
        <v>9</v>
      </c>
      <c r="X48" s="294">
        <v>40.229999999999997</v>
      </c>
      <c r="Y48" s="338">
        <f t="shared" ref="Y48" si="6">W48*X48</f>
        <v>362.07</v>
      </c>
      <c r="Z48" s="18"/>
      <c r="AA48" s="346">
        <v>1</v>
      </c>
      <c r="AB48" s="347">
        <f t="shared" ref="AB48" si="7">Y48*AA48</f>
        <v>362.07</v>
      </c>
      <c r="AC48" s="348">
        <v>0</v>
      </c>
      <c r="AD48" s="349">
        <f t="shared" ref="AD48" si="8">Y48*AC48</f>
        <v>0</v>
      </c>
      <c r="AE48" s="350">
        <f t="shared" ref="AE48" si="9">AB48-AD48</f>
        <v>362.07</v>
      </c>
      <c r="AF48" s="668" t="s">
        <v>850</v>
      </c>
    </row>
    <row r="49" spans="1:32" hidden="1" x14ac:dyDescent="0.25">
      <c r="A49" s="21"/>
      <c r="B49" s="330" t="s">
        <v>490</v>
      </c>
      <c r="C49" s="397" t="s">
        <v>24</v>
      </c>
      <c r="D49" s="398" t="s">
        <v>25</v>
      </c>
      <c r="E49" s="425" t="s">
        <v>670</v>
      </c>
      <c r="F49" s="334"/>
      <c r="G49" s="334"/>
      <c r="H49" s="335"/>
      <c r="I49" s="334"/>
      <c r="J49" s="336"/>
      <c r="K49" s="334"/>
      <c r="L49" s="295"/>
      <c r="M49" s="336"/>
      <c r="N49" s="125"/>
      <c r="O49" s="337"/>
      <c r="P49" s="338"/>
      <c r="Q49" s="339"/>
      <c r="R49" s="294"/>
      <c r="S49" s="294"/>
      <c r="T49" s="339"/>
      <c r="V49" s="334" t="s">
        <v>311</v>
      </c>
      <c r="W49" s="426">
        <v>1</v>
      </c>
      <c r="X49" s="294">
        <v>250</v>
      </c>
      <c r="Y49" s="338">
        <f t="shared" ref="Y49:Y67" si="10">W49*X49</f>
        <v>250</v>
      </c>
      <c r="Z49" s="18"/>
      <c r="AA49" s="346">
        <v>1</v>
      </c>
      <c r="AB49" s="347">
        <f t="shared" ref="AB49:AB67" si="11">Y49*AA49</f>
        <v>250</v>
      </c>
      <c r="AC49" s="348">
        <v>1</v>
      </c>
      <c r="AD49" s="349">
        <f t="shared" ref="AD49:AD67" si="12">Y49*AC49</f>
        <v>250</v>
      </c>
      <c r="AE49" s="350">
        <f t="shared" ref="AE49:AE67" si="13">AB49-AD49</f>
        <v>0</v>
      </c>
      <c r="AF49" s="668"/>
    </row>
    <row r="50" spans="1:32" hidden="1" x14ac:dyDescent="0.25">
      <c r="A50" s="21"/>
      <c r="B50" s="330" t="s">
        <v>490</v>
      </c>
      <c r="C50" s="397" t="s">
        <v>24</v>
      </c>
      <c r="D50" s="398" t="s">
        <v>25</v>
      </c>
      <c r="E50" s="425" t="s">
        <v>671</v>
      </c>
      <c r="F50" s="334"/>
      <c r="G50" s="334"/>
      <c r="H50" s="335"/>
      <c r="I50" s="334"/>
      <c r="J50" s="336"/>
      <c r="K50" s="334"/>
      <c r="L50" s="295"/>
      <c r="M50" s="336"/>
      <c r="N50" s="125"/>
      <c r="O50" s="337"/>
      <c r="P50" s="338"/>
      <c r="Q50" s="339"/>
      <c r="R50" s="294"/>
      <c r="S50" s="294"/>
      <c r="T50" s="339"/>
      <c r="V50" s="334" t="s">
        <v>311</v>
      </c>
      <c r="W50" s="426">
        <v>1</v>
      </c>
      <c r="X50" s="294">
        <v>110</v>
      </c>
      <c r="Y50" s="338">
        <f t="shared" si="10"/>
        <v>110</v>
      </c>
      <c r="Z50" s="18"/>
      <c r="AA50" s="346">
        <v>1</v>
      </c>
      <c r="AB50" s="347">
        <f t="shared" si="11"/>
        <v>110</v>
      </c>
      <c r="AC50" s="348">
        <v>0</v>
      </c>
      <c r="AD50" s="349">
        <f t="shared" si="12"/>
        <v>0</v>
      </c>
      <c r="AE50" s="350">
        <f t="shared" si="13"/>
        <v>110</v>
      </c>
      <c r="AF50" s="668" t="s">
        <v>850</v>
      </c>
    </row>
    <row r="51" spans="1:32" ht="45" hidden="1" x14ac:dyDescent="0.25">
      <c r="A51" s="21"/>
      <c r="B51" s="330" t="s">
        <v>490</v>
      </c>
      <c r="C51" s="397" t="s">
        <v>164</v>
      </c>
      <c r="D51" s="398" t="s">
        <v>25</v>
      </c>
      <c r="E51" s="425" t="s">
        <v>676</v>
      </c>
      <c r="F51" s="334"/>
      <c r="G51" s="334"/>
      <c r="H51" s="335"/>
      <c r="I51" s="334"/>
      <c r="J51" s="336"/>
      <c r="K51" s="334"/>
      <c r="L51" s="295"/>
      <c r="M51" s="336"/>
      <c r="N51" s="125"/>
      <c r="O51" s="337"/>
      <c r="P51" s="338"/>
      <c r="Q51" s="339"/>
      <c r="R51" s="294"/>
      <c r="S51" s="294"/>
      <c r="T51" s="339"/>
      <c r="V51" s="334" t="s">
        <v>160</v>
      </c>
      <c r="W51" s="426">
        <v>10</v>
      </c>
      <c r="X51" s="294">
        <v>125.2</v>
      </c>
      <c r="Y51" s="338">
        <f t="shared" si="10"/>
        <v>1252</v>
      </c>
      <c r="Z51" s="18"/>
      <c r="AA51" s="346">
        <v>1</v>
      </c>
      <c r="AB51" s="347">
        <f t="shared" si="11"/>
        <v>1252</v>
      </c>
      <c r="AC51" s="348">
        <v>1</v>
      </c>
      <c r="AD51" s="349">
        <f t="shared" si="12"/>
        <v>1252</v>
      </c>
      <c r="AE51" s="350">
        <f t="shared" si="13"/>
        <v>0</v>
      </c>
      <c r="AF51" s="668"/>
    </row>
    <row r="52" spans="1:32" ht="30" hidden="1" x14ac:dyDescent="0.25">
      <c r="A52" s="21"/>
      <c r="B52" s="330" t="s">
        <v>490</v>
      </c>
      <c r="C52" s="393" t="s">
        <v>308</v>
      </c>
      <c r="D52" s="394" t="s">
        <v>25</v>
      </c>
      <c r="E52" s="395" t="s">
        <v>713</v>
      </c>
      <c r="F52" s="334"/>
      <c r="G52" s="334"/>
      <c r="H52" s="335"/>
      <c r="I52" s="334"/>
      <c r="J52" s="336"/>
      <c r="K52" s="334"/>
      <c r="L52" s="295"/>
      <c r="M52" s="336"/>
      <c r="N52" s="125"/>
      <c r="O52" s="337"/>
      <c r="P52" s="338"/>
      <c r="Q52" s="339"/>
      <c r="R52" s="294"/>
      <c r="S52" s="294"/>
      <c r="T52" s="339"/>
      <c r="V52" s="382" t="s">
        <v>311</v>
      </c>
      <c r="W52" s="427">
        <v>1</v>
      </c>
      <c r="X52" s="384">
        <v>5000</v>
      </c>
      <c r="Y52" s="338">
        <f t="shared" si="10"/>
        <v>5000</v>
      </c>
      <c r="Z52" s="18"/>
      <c r="AA52" s="346">
        <v>0</v>
      </c>
      <c r="AB52" s="347">
        <f t="shared" si="11"/>
        <v>0</v>
      </c>
      <c r="AC52" s="348">
        <v>0</v>
      </c>
      <c r="AD52" s="349">
        <f t="shared" si="12"/>
        <v>0</v>
      </c>
      <c r="AE52" s="350">
        <f t="shared" si="13"/>
        <v>0</v>
      </c>
    </row>
    <row r="53" spans="1:32" ht="120" hidden="1" x14ac:dyDescent="0.25">
      <c r="A53" s="21"/>
      <c r="B53" s="330" t="s">
        <v>490</v>
      </c>
      <c r="C53" s="393" t="s">
        <v>72</v>
      </c>
      <c r="D53" s="394" t="s">
        <v>25</v>
      </c>
      <c r="E53" s="395" t="s">
        <v>100</v>
      </c>
      <c r="F53" s="334"/>
      <c r="G53" s="334"/>
      <c r="H53" s="335"/>
      <c r="I53" s="334"/>
      <c r="J53" s="336"/>
      <c r="K53" s="334"/>
      <c r="L53" s="295"/>
      <c r="M53" s="336"/>
      <c r="N53" s="125"/>
      <c r="O53" s="337"/>
      <c r="P53" s="338"/>
      <c r="Q53" s="339"/>
      <c r="R53" s="294"/>
      <c r="S53" s="294"/>
      <c r="T53" s="339"/>
      <c r="V53" s="382" t="s">
        <v>79</v>
      </c>
      <c r="W53" s="427">
        <v>58</v>
      </c>
      <c r="X53" s="428">
        <f>138.28*0.8</f>
        <v>110.62400000000001</v>
      </c>
      <c r="Y53" s="338">
        <f t="shared" si="10"/>
        <v>6416.1920000000009</v>
      </c>
      <c r="Z53" s="18"/>
      <c r="AA53" s="346">
        <v>1</v>
      </c>
      <c r="AB53" s="347">
        <f t="shared" si="11"/>
        <v>6416.1920000000009</v>
      </c>
      <c r="AC53" s="348">
        <v>1</v>
      </c>
      <c r="AD53" s="349">
        <f t="shared" si="12"/>
        <v>6416.1920000000009</v>
      </c>
      <c r="AE53" s="350">
        <f t="shared" si="13"/>
        <v>0</v>
      </c>
    </row>
    <row r="54" spans="1:32" ht="30" hidden="1" x14ac:dyDescent="0.25">
      <c r="A54" s="21"/>
      <c r="B54" s="330" t="s">
        <v>490</v>
      </c>
      <c r="C54" s="393" t="s">
        <v>72</v>
      </c>
      <c r="D54" s="394" t="s">
        <v>25</v>
      </c>
      <c r="E54" s="395" t="s">
        <v>693</v>
      </c>
      <c r="F54" s="334"/>
      <c r="G54" s="334"/>
      <c r="H54" s="335"/>
      <c r="I54" s="334"/>
      <c r="J54" s="336"/>
      <c r="K54" s="334"/>
      <c r="L54" s="295"/>
      <c r="M54" s="336"/>
      <c r="N54" s="125"/>
      <c r="O54" s="337"/>
      <c r="P54" s="338"/>
      <c r="Q54" s="339"/>
      <c r="R54" s="294"/>
      <c r="S54" s="294"/>
      <c r="T54" s="339"/>
      <c r="V54" s="382" t="s">
        <v>75</v>
      </c>
      <c r="W54" s="427">
        <v>60</v>
      </c>
      <c r="X54" s="428">
        <f>13.77*0.8</f>
        <v>11.016</v>
      </c>
      <c r="Y54" s="338">
        <f t="shared" si="10"/>
        <v>660.96</v>
      </c>
      <c r="Z54" s="18"/>
      <c r="AA54" s="346">
        <v>1</v>
      </c>
      <c r="AB54" s="347">
        <f t="shared" si="11"/>
        <v>660.96</v>
      </c>
      <c r="AC54" s="348">
        <v>1</v>
      </c>
      <c r="AD54" s="349">
        <f t="shared" si="12"/>
        <v>660.96</v>
      </c>
      <c r="AE54" s="350">
        <f t="shared" si="13"/>
        <v>0</v>
      </c>
    </row>
    <row r="55" spans="1:32" ht="75" hidden="1" x14ac:dyDescent="0.25">
      <c r="A55" s="21"/>
      <c r="B55" s="330" t="s">
        <v>490</v>
      </c>
      <c r="C55" s="393" t="s">
        <v>72</v>
      </c>
      <c r="D55" s="394" t="s">
        <v>25</v>
      </c>
      <c r="E55" s="395" t="s">
        <v>696</v>
      </c>
      <c r="F55" s="334"/>
      <c r="G55" s="334"/>
      <c r="H55" s="335"/>
      <c r="I55" s="334"/>
      <c r="J55" s="336"/>
      <c r="K55" s="334"/>
      <c r="L55" s="295"/>
      <c r="M55" s="336"/>
      <c r="N55" s="125"/>
      <c r="O55" s="337"/>
      <c r="P55" s="338"/>
      <c r="Q55" s="339"/>
      <c r="R55" s="294"/>
      <c r="S55" s="294"/>
      <c r="T55" s="339"/>
      <c r="V55" s="382" t="s">
        <v>139</v>
      </c>
      <c r="W55" s="427">
        <v>2</v>
      </c>
      <c r="X55" s="428">
        <f>162.66*0.8</f>
        <v>130.12800000000001</v>
      </c>
      <c r="Y55" s="338">
        <f t="shared" si="10"/>
        <v>260.25600000000003</v>
      </c>
      <c r="Z55" s="18"/>
      <c r="AA55" s="346">
        <v>1</v>
      </c>
      <c r="AB55" s="347">
        <f t="shared" si="11"/>
        <v>260.25600000000003</v>
      </c>
      <c r="AC55" s="348">
        <v>1</v>
      </c>
      <c r="AD55" s="349">
        <f t="shared" si="12"/>
        <v>260.25600000000003</v>
      </c>
      <c r="AE55" s="350">
        <f t="shared" si="13"/>
        <v>0</v>
      </c>
    </row>
    <row r="56" spans="1:32" ht="45" hidden="1" x14ac:dyDescent="0.25">
      <c r="A56" s="21"/>
      <c r="B56" s="330" t="s">
        <v>490</v>
      </c>
      <c r="C56" s="393" t="s">
        <v>72</v>
      </c>
      <c r="D56" s="394" t="s">
        <v>25</v>
      </c>
      <c r="E56" s="395" t="s">
        <v>715</v>
      </c>
      <c r="F56" s="334"/>
      <c r="G56" s="334"/>
      <c r="H56" s="335"/>
      <c r="I56" s="334"/>
      <c r="J56" s="336"/>
      <c r="K56" s="334"/>
      <c r="L56" s="295"/>
      <c r="M56" s="336"/>
      <c r="N56" s="125"/>
      <c r="O56" s="337"/>
      <c r="P56" s="338"/>
      <c r="Q56" s="339"/>
      <c r="R56" s="294"/>
      <c r="S56" s="294"/>
      <c r="T56" s="339"/>
      <c r="V56" s="382" t="s">
        <v>75</v>
      </c>
      <c r="W56" s="427">
        <v>1</v>
      </c>
      <c r="X56" s="428">
        <f>76.9*0.8</f>
        <v>61.52000000000001</v>
      </c>
      <c r="Y56" s="338">
        <f t="shared" si="10"/>
        <v>61.52000000000001</v>
      </c>
      <c r="Z56" s="18"/>
      <c r="AA56" s="346">
        <v>1</v>
      </c>
      <c r="AB56" s="347">
        <f t="shared" si="11"/>
        <v>61.52000000000001</v>
      </c>
      <c r="AC56" s="348">
        <v>1</v>
      </c>
      <c r="AD56" s="349">
        <f t="shared" si="12"/>
        <v>61.52000000000001</v>
      </c>
      <c r="AE56" s="350">
        <f t="shared" si="13"/>
        <v>0</v>
      </c>
    </row>
    <row r="57" spans="1:32" ht="45" hidden="1" x14ac:dyDescent="0.25">
      <c r="A57" s="21"/>
      <c r="B57" s="330" t="s">
        <v>490</v>
      </c>
      <c r="C57" s="393" t="s">
        <v>72</v>
      </c>
      <c r="D57" s="394" t="s">
        <v>25</v>
      </c>
      <c r="E57" s="395" t="s">
        <v>697</v>
      </c>
      <c r="F57" s="334"/>
      <c r="G57" s="334"/>
      <c r="H57" s="335"/>
      <c r="I57" s="334"/>
      <c r="J57" s="336"/>
      <c r="K57" s="334"/>
      <c r="L57" s="295"/>
      <c r="M57" s="336"/>
      <c r="N57" s="125"/>
      <c r="O57" s="337"/>
      <c r="P57" s="338"/>
      <c r="Q57" s="339"/>
      <c r="R57" s="294"/>
      <c r="S57" s="294"/>
      <c r="T57" s="339"/>
      <c r="V57" s="382" t="s">
        <v>79</v>
      </c>
      <c r="W57" s="427">
        <v>48</v>
      </c>
      <c r="X57" s="428">
        <f>10.86*0.8</f>
        <v>8.6880000000000006</v>
      </c>
      <c r="Y57" s="338">
        <f t="shared" si="10"/>
        <v>417.024</v>
      </c>
      <c r="Z57" s="18"/>
      <c r="AA57" s="346">
        <v>1</v>
      </c>
      <c r="AB57" s="347">
        <f t="shared" si="11"/>
        <v>417.024</v>
      </c>
      <c r="AC57" s="348">
        <v>1</v>
      </c>
      <c r="AD57" s="349">
        <f t="shared" si="12"/>
        <v>417.024</v>
      </c>
      <c r="AE57" s="350">
        <f t="shared" si="13"/>
        <v>0</v>
      </c>
    </row>
    <row r="58" spans="1:32" ht="60" hidden="1" x14ac:dyDescent="0.25">
      <c r="A58" s="21"/>
      <c r="B58" s="330" t="s">
        <v>490</v>
      </c>
      <c r="C58" s="393" t="s">
        <v>72</v>
      </c>
      <c r="D58" s="394" t="s">
        <v>25</v>
      </c>
      <c r="E58" s="395" t="s">
        <v>694</v>
      </c>
      <c r="F58" s="334"/>
      <c r="G58" s="334"/>
      <c r="H58" s="335"/>
      <c r="I58" s="334"/>
      <c r="J58" s="336"/>
      <c r="K58" s="334"/>
      <c r="L58" s="295"/>
      <c r="M58" s="336"/>
      <c r="N58" s="125"/>
      <c r="O58" s="337"/>
      <c r="P58" s="338"/>
      <c r="Q58" s="339"/>
      <c r="R58" s="294"/>
      <c r="S58" s="294"/>
      <c r="T58" s="339"/>
      <c r="V58" s="382" t="s">
        <v>104</v>
      </c>
      <c r="W58" s="427">
        <v>16</v>
      </c>
      <c r="X58" s="428">
        <f>18.88*0.8</f>
        <v>15.103999999999999</v>
      </c>
      <c r="Y58" s="338">
        <f t="shared" si="10"/>
        <v>241.66399999999999</v>
      </c>
      <c r="Z58" s="18"/>
      <c r="AA58" s="346">
        <v>1</v>
      </c>
      <c r="AB58" s="347">
        <f t="shared" si="11"/>
        <v>241.66399999999999</v>
      </c>
      <c r="AC58" s="348">
        <v>1</v>
      </c>
      <c r="AD58" s="349">
        <f t="shared" si="12"/>
        <v>241.66399999999999</v>
      </c>
      <c r="AE58" s="350">
        <f t="shared" si="13"/>
        <v>0</v>
      </c>
    </row>
    <row r="59" spans="1:32" ht="60" hidden="1" x14ac:dyDescent="0.25">
      <c r="A59" s="21"/>
      <c r="B59" s="330" t="s">
        <v>490</v>
      </c>
      <c r="C59" s="393" t="s">
        <v>72</v>
      </c>
      <c r="D59" s="394" t="s">
        <v>25</v>
      </c>
      <c r="E59" s="395" t="s">
        <v>695</v>
      </c>
      <c r="F59" s="334"/>
      <c r="G59" s="334"/>
      <c r="H59" s="335"/>
      <c r="I59" s="334"/>
      <c r="J59" s="336"/>
      <c r="K59" s="334"/>
      <c r="L59" s="295"/>
      <c r="M59" s="336"/>
      <c r="N59" s="125"/>
      <c r="O59" s="337"/>
      <c r="P59" s="338"/>
      <c r="Q59" s="339"/>
      <c r="R59" s="294"/>
      <c r="S59" s="294"/>
      <c r="T59" s="339"/>
      <c r="V59" s="382" t="s">
        <v>104</v>
      </c>
      <c r="W59" s="427">
        <v>16</v>
      </c>
      <c r="X59" s="428">
        <f>27.31*0.8</f>
        <v>21.847999999999999</v>
      </c>
      <c r="Y59" s="338">
        <f t="shared" si="10"/>
        <v>349.56799999999998</v>
      </c>
      <c r="Z59" s="18"/>
      <c r="AA59" s="346">
        <v>1</v>
      </c>
      <c r="AB59" s="347">
        <f t="shared" si="11"/>
        <v>349.56799999999998</v>
      </c>
      <c r="AC59" s="348">
        <v>1</v>
      </c>
      <c r="AD59" s="349">
        <f t="shared" si="12"/>
        <v>349.56799999999998</v>
      </c>
      <c r="AE59" s="350">
        <f t="shared" si="13"/>
        <v>0</v>
      </c>
    </row>
    <row r="60" spans="1:32" ht="45" hidden="1" x14ac:dyDescent="0.25">
      <c r="A60" s="21"/>
      <c r="B60" s="330" t="s">
        <v>490</v>
      </c>
      <c r="C60" s="393" t="s">
        <v>72</v>
      </c>
      <c r="D60" s="394" t="s">
        <v>25</v>
      </c>
      <c r="E60" s="395" t="s">
        <v>716</v>
      </c>
      <c r="F60" s="334"/>
      <c r="G60" s="334"/>
      <c r="H60" s="335"/>
      <c r="I60" s="334"/>
      <c r="J60" s="336"/>
      <c r="K60" s="334"/>
      <c r="L60" s="295"/>
      <c r="M60" s="336"/>
      <c r="N60" s="125"/>
      <c r="O60" s="337"/>
      <c r="P60" s="338"/>
      <c r="Q60" s="339"/>
      <c r="R60" s="294"/>
      <c r="S60" s="294"/>
      <c r="T60" s="339"/>
      <c r="V60" s="382" t="s">
        <v>79</v>
      </c>
      <c r="W60" s="427">
        <v>4</v>
      </c>
      <c r="X60" s="428">
        <f>147.56*0.8</f>
        <v>118.048</v>
      </c>
      <c r="Y60" s="338">
        <f t="shared" si="10"/>
        <v>472.19200000000001</v>
      </c>
      <c r="Z60" s="18"/>
      <c r="AA60" s="346">
        <v>1</v>
      </c>
      <c r="AB60" s="347">
        <f t="shared" si="11"/>
        <v>472.19200000000001</v>
      </c>
      <c r="AC60" s="348">
        <v>1</v>
      </c>
      <c r="AD60" s="349">
        <f t="shared" si="12"/>
        <v>472.19200000000001</v>
      </c>
      <c r="AE60" s="350">
        <f t="shared" si="13"/>
        <v>0</v>
      </c>
    </row>
    <row r="61" spans="1:32" ht="45" hidden="1" x14ac:dyDescent="0.25">
      <c r="A61" s="21"/>
      <c r="B61" s="330" t="s">
        <v>490</v>
      </c>
      <c r="C61" s="393" t="s">
        <v>72</v>
      </c>
      <c r="D61" s="394" t="s">
        <v>25</v>
      </c>
      <c r="E61" s="395" t="s">
        <v>717</v>
      </c>
      <c r="F61" s="334"/>
      <c r="G61" s="334"/>
      <c r="H61" s="335"/>
      <c r="I61" s="334"/>
      <c r="J61" s="336"/>
      <c r="K61" s="334"/>
      <c r="L61" s="295"/>
      <c r="M61" s="336"/>
      <c r="N61" s="125"/>
      <c r="O61" s="337"/>
      <c r="P61" s="338"/>
      <c r="Q61" s="339"/>
      <c r="R61" s="294"/>
      <c r="S61" s="294"/>
      <c r="T61" s="339"/>
      <c r="V61" s="382" t="s">
        <v>104</v>
      </c>
      <c r="W61" s="427">
        <v>3</v>
      </c>
      <c r="X61" s="428">
        <f>61.38*0.8</f>
        <v>49.104000000000006</v>
      </c>
      <c r="Y61" s="338">
        <f t="shared" si="10"/>
        <v>147.31200000000001</v>
      </c>
      <c r="Z61" s="18"/>
      <c r="AA61" s="346">
        <v>1</v>
      </c>
      <c r="AB61" s="347">
        <f t="shared" si="11"/>
        <v>147.31200000000001</v>
      </c>
      <c r="AC61" s="348">
        <v>1</v>
      </c>
      <c r="AD61" s="349">
        <f t="shared" si="12"/>
        <v>147.31200000000001</v>
      </c>
      <c r="AE61" s="350">
        <f t="shared" si="13"/>
        <v>0</v>
      </c>
    </row>
    <row r="62" spans="1:32" ht="45" hidden="1" x14ac:dyDescent="0.25">
      <c r="A62" s="21"/>
      <c r="B62" s="330" t="s">
        <v>490</v>
      </c>
      <c r="C62" s="393" t="s">
        <v>72</v>
      </c>
      <c r="D62" s="394" t="s">
        <v>25</v>
      </c>
      <c r="E62" s="395" t="s">
        <v>698</v>
      </c>
      <c r="F62" s="334"/>
      <c r="G62" s="334"/>
      <c r="H62" s="335"/>
      <c r="I62" s="334"/>
      <c r="J62" s="336"/>
      <c r="K62" s="334"/>
      <c r="L62" s="295"/>
      <c r="M62" s="336"/>
      <c r="N62" s="125"/>
      <c r="O62" s="337"/>
      <c r="P62" s="338"/>
      <c r="Q62" s="339"/>
      <c r="R62" s="294"/>
      <c r="S62" s="294"/>
      <c r="T62" s="339"/>
      <c r="V62" s="382" t="s">
        <v>104</v>
      </c>
      <c r="W62" s="427">
        <v>3</v>
      </c>
      <c r="X62" s="428">
        <f>69.57*0.8</f>
        <v>55.655999999999999</v>
      </c>
      <c r="Y62" s="338">
        <f t="shared" si="10"/>
        <v>166.96799999999999</v>
      </c>
      <c r="Z62" s="18"/>
      <c r="AA62" s="346">
        <v>1</v>
      </c>
      <c r="AB62" s="347">
        <f t="shared" si="11"/>
        <v>166.96799999999999</v>
      </c>
      <c r="AC62" s="348">
        <v>1</v>
      </c>
      <c r="AD62" s="349">
        <f t="shared" si="12"/>
        <v>166.96799999999999</v>
      </c>
      <c r="AE62" s="350">
        <f t="shared" si="13"/>
        <v>0</v>
      </c>
    </row>
    <row r="63" spans="1:32" ht="30" hidden="1" x14ac:dyDescent="0.25">
      <c r="A63" s="21"/>
      <c r="B63" s="330" t="s">
        <v>490</v>
      </c>
      <c r="C63" s="393" t="s">
        <v>72</v>
      </c>
      <c r="D63" s="394" t="s">
        <v>25</v>
      </c>
      <c r="E63" s="395" t="s">
        <v>718</v>
      </c>
      <c r="F63" s="334"/>
      <c r="G63" s="334"/>
      <c r="H63" s="335"/>
      <c r="I63" s="334"/>
      <c r="J63" s="336"/>
      <c r="K63" s="334"/>
      <c r="L63" s="295"/>
      <c r="M63" s="336"/>
      <c r="N63" s="125"/>
      <c r="O63" s="337"/>
      <c r="P63" s="338"/>
      <c r="Q63" s="339"/>
      <c r="R63" s="294"/>
      <c r="S63" s="294"/>
      <c r="T63" s="339"/>
      <c r="V63" s="382" t="s">
        <v>79</v>
      </c>
      <c r="W63" s="427">
        <v>4</v>
      </c>
      <c r="X63" s="428">
        <f>12.5*0.8</f>
        <v>10</v>
      </c>
      <c r="Y63" s="338">
        <f t="shared" si="10"/>
        <v>40</v>
      </c>
      <c r="Z63" s="18"/>
      <c r="AA63" s="346">
        <v>1</v>
      </c>
      <c r="AB63" s="347">
        <f t="shared" si="11"/>
        <v>40</v>
      </c>
      <c r="AC63" s="348">
        <v>1</v>
      </c>
      <c r="AD63" s="349">
        <f t="shared" si="12"/>
        <v>40</v>
      </c>
      <c r="AE63" s="350">
        <f t="shared" si="13"/>
        <v>0</v>
      </c>
    </row>
    <row r="64" spans="1:32" ht="45" hidden="1" x14ac:dyDescent="0.25">
      <c r="A64" s="21"/>
      <c r="B64" s="330" t="s">
        <v>490</v>
      </c>
      <c r="C64" s="393" t="s">
        <v>72</v>
      </c>
      <c r="D64" s="394" t="s">
        <v>25</v>
      </c>
      <c r="E64" s="395" t="s">
        <v>719</v>
      </c>
      <c r="F64" s="334"/>
      <c r="G64" s="334"/>
      <c r="H64" s="335"/>
      <c r="I64" s="334"/>
      <c r="J64" s="336"/>
      <c r="K64" s="334"/>
      <c r="L64" s="295"/>
      <c r="M64" s="336"/>
      <c r="N64" s="125"/>
      <c r="O64" s="337"/>
      <c r="P64" s="338"/>
      <c r="Q64" s="339"/>
      <c r="R64" s="294"/>
      <c r="S64" s="294"/>
      <c r="T64" s="339"/>
      <c r="V64" s="382" t="s">
        <v>79</v>
      </c>
      <c r="W64" s="427">
        <v>3</v>
      </c>
      <c r="X64" s="428">
        <f>28.8*0.8</f>
        <v>23.040000000000003</v>
      </c>
      <c r="Y64" s="338">
        <f t="shared" si="10"/>
        <v>69.12</v>
      </c>
      <c r="Z64" s="18"/>
      <c r="AA64" s="346">
        <v>1</v>
      </c>
      <c r="AB64" s="347">
        <f t="shared" si="11"/>
        <v>69.12</v>
      </c>
      <c r="AC64" s="348">
        <v>1</v>
      </c>
      <c r="AD64" s="349">
        <f t="shared" si="12"/>
        <v>69.12</v>
      </c>
      <c r="AE64" s="350">
        <f t="shared" si="13"/>
        <v>0</v>
      </c>
    </row>
    <row r="65" spans="1:31" ht="45" hidden="1" x14ac:dyDescent="0.25">
      <c r="A65" s="21"/>
      <c r="B65" s="330" t="s">
        <v>490</v>
      </c>
      <c r="C65" s="393" t="s">
        <v>72</v>
      </c>
      <c r="D65" s="394" t="s">
        <v>25</v>
      </c>
      <c r="E65" s="395" t="s">
        <v>720</v>
      </c>
      <c r="F65" s="334"/>
      <c r="G65" s="334"/>
      <c r="H65" s="335"/>
      <c r="I65" s="334"/>
      <c r="J65" s="336"/>
      <c r="K65" s="334"/>
      <c r="L65" s="295"/>
      <c r="M65" s="336"/>
      <c r="N65" s="125"/>
      <c r="O65" s="337"/>
      <c r="P65" s="338"/>
      <c r="Q65" s="339"/>
      <c r="R65" s="294"/>
      <c r="S65" s="294"/>
      <c r="T65" s="339"/>
      <c r="V65" s="382" t="s">
        <v>104</v>
      </c>
      <c r="W65" s="427">
        <v>4</v>
      </c>
      <c r="X65" s="428">
        <f>10.92*0.8</f>
        <v>8.7360000000000007</v>
      </c>
      <c r="Y65" s="338">
        <f t="shared" si="10"/>
        <v>34.944000000000003</v>
      </c>
      <c r="Z65" s="18"/>
      <c r="AA65" s="346">
        <v>1</v>
      </c>
      <c r="AB65" s="347">
        <f t="shared" si="11"/>
        <v>34.944000000000003</v>
      </c>
      <c r="AC65" s="348">
        <v>1</v>
      </c>
      <c r="AD65" s="349">
        <f t="shared" si="12"/>
        <v>34.944000000000003</v>
      </c>
      <c r="AE65" s="350">
        <f t="shared" si="13"/>
        <v>0</v>
      </c>
    </row>
    <row r="66" spans="1:31" ht="30" hidden="1" x14ac:dyDescent="0.25">
      <c r="A66" s="21"/>
      <c r="B66" s="330" t="s">
        <v>490</v>
      </c>
      <c r="C66" s="393" t="s">
        <v>72</v>
      </c>
      <c r="D66" s="394" t="s">
        <v>25</v>
      </c>
      <c r="E66" s="395" t="s">
        <v>699</v>
      </c>
      <c r="F66" s="334"/>
      <c r="G66" s="334"/>
      <c r="H66" s="335"/>
      <c r="I66" s="334"/>
      <c r="J66" s="336"/>
      <c r="K66" s="334"/>
      <c r="L66" s="295"/>
      <c r="M66" s="336"/>
      <c r="N66" s="125"/>
      <c r="O66" s="337"/>
      <c r="P66" s="338"/>
      <c r="Q66" s="339"/>
      <c r="R66" s="294"/>
      <c r="S66" s="294"/>
      <c r="T66" s="339"/>
      <c r="V66" s="382" t="s">
        <v>79</v>
      </c>
      <c r="W66" s="427">
        <v>6</v>
      </c>
      <c r="X66" s="428">
        <f>22.29*0.8</f>
        <v>17.832000000000001</v>
      </c>
      <c r="Y66" s="338">
        <f t="shared" si="10"/>
        <v>106.992</v>
      </c>
      <c r="Z66" s="18"/>
      <c r="AA66" s="346">
        <v>1</v>
      </c>
      <c r="AB66" s="347">
        <f t="shared" si="11"/>
        <v>106.992</v>
      </c>
      <c r="AC66" s="348">
        <v>1</v>
      </c>
      <c r="AD66" s="349">
        <f t="shared" si="12"/>
        <v>106.992</v>
      </c>
      <c r="AE66" s="350">
        <f t="shared" si="13"/>
        <v>0</v>
      </c>
    </row>
    <row r="67" spans="1:31" ht="45" hidden="1" x14ac:dyDescent="0.25">
      <c r="A67" s="21"/>
      <c r="B67" s="330" t="s">
        <v>490</v>
      </c>
      <c r="C67" s="393" t="s">
        <v>72</v>
      </c>
      <c r="D67" s="394" t="s">
        <v>25</v>
      </c>
      <c r="E67" s="395" t="s">
        <v>721</v>
      </c>
      <c r="F67" s="334"/>
      <c r="G67" s="334"/>
      <c r="H67" s="335"/>
      <c r="I67" s="334"/>
      <c r="J67" s="336"/>
      <c r="K67" s="334"/>
      <c r="L67" s="295"/>
      <c r="M67" s="336"/>
      <c r="N67" s="125"/>
      <c r="O67" s="337"/>
      <c r="P67" s="338"/>
      <c r="Q67" s="339"/>
      <c r="R67" s="294"/>
      <c r="S67" s="294"/>
      <c r="T67" s="339"/>
      <c r="V67" s="382" t="s">
        <v>104</v>
      </c>
      <c r="W67" s="427">
        <v>11</v>
      </c>
      <c r="X67" s="428">
        <f>2.64*0.8</f>
        <v>2.1120000000000001</v>
      </c>
      <c r="Y67" s="338">
        <f t="shared" si="10"/>
        <v>23.231999999999999</v>
      </c>
      <c r="Z67" s="18"/>
      <c r="AA67" s="346">
        <v>1</v>
      </c>
      <c r="AB67" s="347">
        <f t="shared" si="11"/>
        <v>23.231999999999999</v>
      </c>
      <c r="AC67" s="348">
        <v>1</v>
      </c>
      <c r="AD67" s="349">
        <f t="shared" si="12"/>
        <v>23.231999999999999</v>
      </c>
      <c r="AE67" s="350">
        <f t="shared" si="13"/>
        <v>0</v>
      </c>
    </row>
    <row r="68" spans="1:31" x14ac:dyDescent="0.25">
      <c r="A68" s="21"/>
      <c r="B68" s="330"/>
      <c r="C68" s="331"/>
      <c r="D68" s="332"/>
      <c r="E68" s="333"/>
      <c r="F68" s="334"/>
      <c r="G68" s="334"/>
      <c r="H68" s="335"/>
      <c r="I68" s="334"/>
      <c r="J68" s="336"/>
      <c r="K68" s="334"/>
      <c r="L68" s="295"/>
      <c r="M68" s="336"/>
      <c r="N68" s="125"/>
      <c r="O68" s="337"/>
      <c r="P68" s="338"/>
      <c r="Q68" s="339"/>
      <c r="R68" s="294"/>
      <c r="S68" s="294"/>
      <c r="T68" s="339"/>
      <c r="V68" s="334"/>
      <c r="W68" s="295"/>
      <c r="X68" s="294"/>
      <c r="Y68" s="338"/>
      <c r="Z68" s="18"/>
      <c r="AA68" s="346"/>
      <c r="AB68" s="347"/>
      <c r="AC68" s="348"/>
      <c r="AD68" s="349"/>
      <c r="AE68" s="350"/>
    </row>
    <row r="69" spans="1:31" ht="15.75" thickBot="1" x14ac:dyDescent="0.3"/>
    <row r="70" spans="1:31" ht="15.75" thickBot="1" x14ac:dyDescent="0.3">
      <c r="S70" s="68" t="s">
        <v>5</v>
      </c>
      <c r="T70" s="69">
        <f>SUM(T11:T68)</f>
        <v>13952.164913000002</v>
      </c>
      <c r="U70" s="65"/>
      <c r="V70" s="21"/>
      <c r="W70" s="28"/>
      <c r="X70" s="68" t="s">
        <v>5</v>
      </c>
      <c r="Y70" s="69">
        <f>SUM(Y11:Y68)</f>
        <v>38412.667981772</v>
      </c>
      <c r="Z70" s="18"/>
      <c r="AA70" s="76"/>
      <c r="AB70" s="116">
        <f>SUM(AB11:AB68)</f>
        <v>30488.233461771997</v>
      </c>
      <c r="AC70" s="76"/>
      <c r="AD70" s="117">
        <f>SUM(AD11:AD68)</f>
        <v>24193.987348000002</v>
      </c>
      <c r="AE70" s="129">
        <f>SUM(AE11:AE68)</f>
        <v>6294.2461137720002</v>
      </c>
    </row>
    <row r="72" spans="1:31" x14ac:dyDescent="0.25">
      <c r="C72" t="s">
        <v>372</v>
      </c>
      <c r="D72" s="162"/>
      <c r="T72" s="314">
        <f>SUMIF($C$10:$C$68,$C72,T$10:T$68)</f>
        <v>399.99552</v>
      </c>
      <c r="U72" s="65"/>
      <c r="Y72" s="314">
        <f>SUMIF($C$10:$C$68,$C72,Y$10:Y$68)</f>
        <v>399.99552</v>
      </c>
      <c r="AA72" s="317">
        <f>AB72/Y72</f>
        <v>0</v>
      </c>
      <c r="AB72" s="314">
        <f>SUMIF($C$10:$C$68,$C72,AB$10:AB$68)</f>
        <v>0</v>
      </c>
      <c r="AC72" s="317">
        <f>AD72/Y72</f>
        <v>0</v>
      </c>
      <c r="AD72" s="314">
        <f>SUMIF($C$10:$C$68,$C72,AD$10:AD$68)</f>
        <v>0</v>
      </c>
      <c r="AE72" s="314">
        <f>SUMIF($C$10:$C$68,$C72,AE$10:AE$68)</f>
        <v>0</v>
      </c>
    </row>
    <row r="73" spans="1:31" x14ac:dyDescent="0.25">
      <c r="C73" t="s">
        <v>308</v>
      </c>
      <c r="D73" s="162"/>
      <c r="T73" s="314">
        <f t="shared" ref="T73:T79" si="14">SUMIF($C$10:$C$68,$C73,T$10:T$68)</f>
        <v>222.29999999999998</v>
      </c>
      <c r="U73" s="65"/>
      <c r="Y73" s="314">
        <f t="shared" ref="Y73:Y79" si="15">SUMIF($C$10:$C$68,$C73,Y$10:Y$68)</f>
        <v>5222.3</v>
      </c>
      <c r="AA73" s="317">
        <f t="shared" ref="AA73:AA79" si="16">AB73/Y73</f>
        <v>4.2567451123068374E-2</v>
      </c>
      <c r="AB73" s="314">
        <f t="shared" ref="AB73:AB79" si="17">SUMIF($C$10:$C$68,$C73,AB$10:AB$68)</f>
        <v>222.29999999999998</v>
      </c>
      <c r="AC73" s="317">
        <f t="shared" ref="AC73:AC79" si="18">AD73/Y73</f>
        <v>4.2567451123068374E-2</v>
      </c>
      <c r="AD73" s="314">
        <f t="shared" ref="AD73:AE79" si="19">SUMIF($C$10:$C$68,$C73,AD$10:AD$68)</f>
        <v>222.29999999999998</v>
      </c>
      <c r="AE73" s="314">
        <f t="shared" si="19"/>
        <v>0</v>
      </c>
    </row>
    <row r="74" spans="1:31" x14ac:dyDescent="0.25">
      <c r="C74" t="s">
        <v>285</v>
      </c>
      <c r="D74" s="162"/>
      <c r="T74" s="314">
        <f t="shared" si="14"/>
        <v>1408</v>
      </c>
      <c r="U74" s="65"/>
      <c r="Y74" s="314">
        <f t="shared" si="15"/>
        <v>1408</v>
      </c>
      <c r="AA74" s="317">
        <f t="shared" si="16"/>
        <v>0</v>
      </c>
      <c r="AB74" s="314">
        <f t="shared" si="17"/>
        <v>0</v>
      </c>
      <c r="AC74" s="317">
        <f t="shared" si="18"/>
        <v>0</v>
      </c>
      <c r="AD74" s="314">
        <f t="shared" si="19"/>
        <v>0</v>
      </c>
      <c r="AE74" s="314">
        <f t="shared" si="19"/>
        <v>0</v>
      </c>
    </row>
    <row r="75" spans="1:31" x14ac:dyDescent="0.25">
      <c r="C75" t="s">
        <v>189</v>
      </c>
      <c r="D75" s="162"/>
      <c r="T75" s="314">
        <f t="shared" si="14"/>
        <v>3112.8249999999998</v>
      </c>
      <c r="U75" s="65"/>
      <c r="Y75" s="314">
        <f t="shared" si="15"/>
        <v>3112.8249999999998</v>
      </c>
      <c r="AA75" s="317">
        <f t="shared" si="16"/>
        <v>0.86621830652221055</v>
      </c>
      <c r="AB75" s="314">
        <f t="shared" si="17"/>
        <v>2696.386</v>
      </c>
      <c r="AC75" s="317">
        <f t="shared" si="18"/>
        <v>0.86621830652221055</v>
      </c>
      <c r="AD75" s="314">
        <f t="shared" si="19"/>
        <v>2696.386</v>
      </c>
      <c r="AE75" s="314">
        <f t="shared" si="19"/>
        <v>0</v>
      </c>
    </row>
    <row r="76" spans="1:31" x14ac:dyDescent="0.25">
      <c r="C76" t="s">
        <v>72</v>
      </c>
      <c r="D76" s="162"/>
      <c r="T76" s="314">
        <f t="shared" si="14"/>
        <v>570.30234300000006</v>
      </c>
      <c r="U76" s="65"/>
      <c r="Y76" s="314">
        <f t="shared" si="15"/>
        <v>10038.246343000004</v>
      </c>
      <c r="AA76" s="317">
        <f t="shared" si="16"/>
        <v>1</v>
      </c>
      <c r="AB76" s="314">
        <f t="shared" si="17"/>
        <v>10038.246343000004</v>
      </c>
      <c r="AC76" s="317">
        <f t="shared" si="18"/>
        <v>1</v>
      </c>
      <c r="AD76" s="314">
        <f t="shared" si="19"/>
        <v>10038.246343000004</v>
      </c>
      <c r="AE76" s="314">
        <f t="shared" si="19"/>
        <v>0</v>
      </c>
    </row>
    <row r="77" spans="1:31" x14ac:dyDescent="0.25">
      <c r="C77" t="s">
        <v>164</v>
      </c>
      <c r="D77" s="162"/>
      <c r="T77" s="314">
        <f t="shared" si="14"/>
        <v>1416.1611899999998</v>
      </c>
      <c r="U77" s="65"/>
      <c r="Y77" s="314">
        <f t="shared" si="15"/>
        <v>2668.1611899999998</v>
      </c>
      <c r="AA77" s="317">
        <f t="shared" si="16"/>
        <v>0.88756301488666811</v>
      </c>
      <c r="AB77" s="314">
        <f t="shared" si="17"/>
        <v>2368.1611899999998</v>
      </c>
      <c r="AC77" s="317">
        <f t="shared" si="18"/>
        <v>0.733753924739457</v>
      </c>
      <c r="AD77" s="314">
        <f t="shared" si="19"/>
        <v>1957.773745</v>
      </c>
      <c r="AE77" s="314">
        <f t="shared" si="19"/>
        <v>410.38744499999996</v>
      </c>
    </row>
    <row r="78" spans="1:31" x14ac:dyDescent="0.25">
      <c r="C78" t="s">
        <v>24</v>
      </c>
      <c r="D78" s="162"/>
      <c r="T78" s="314">
        <f t="shared" si="14"/>
        <v>5343.2963999999993</v>
      </c>
      <c r="U78" s="65"/>
      <c r="Y78" s="314">
        <f t="shared" si="15"/>
        <v>14083.855468772001</v>
      </c>
      <c r="AA78" s="317">
        <f t="shared" si="16"/>
        <v>1</v>
      </c>
      <c r="AB78" s="314">
        <f t="shared" si="17"/>
        <v>14083.855468772001</v>
      </c>
      <c r="AC78" s="317">
        <f t="shared" si="18"/>
        <v>0.58222670760728668</v>
      </c>
      <c r="AD78" s="314">
        <f t="shared" si="19"/>
        <v>8199.9968000000008</v>
      </c>
      <c r="AE78" s="314">
        <f t="shared" si="19"/>
        <v>5883.8586687719999</v>
      </c>
    </row>
    <row r="79" spans="1:31" x14ac:dyDescent="0.25">
      <c r="C79" t="s">
        <v>312</v>
      </c>
      <c r="D79" s="162"/>
      <c r="T79" s="314">
        <f t="shared" si="14"/>
        <v>1479.2844600000001</v>
      </c>
      <c r="U79" s="65"/>
      <c r="Y79" s="314">
        <f t="shared" si="15"/>
        <v>1479.2844600000001</v>
      </c>
      <c r="AA79" s="317">
        <f t="shared" si="16"/>
        <v>0.72959899815347218</v>
      </c>
      <c r="AB79" s="314">
        <f t="shared" si="17"/>
        <v>1079.2844600000001</v>
      </c>
      <c r="AC79" s="317">
        <f t="shared" si="18"/>
        <v>0.72959899815347218</v>
      </c>
      <c r="AD79" s="314">
        <f t="shared" si="19"/>
        <v>1079.2844600000001</v>
      </c>
      <c r="AE79" s="314">
        <f t="shared" si="19"/>
        <v>0</v>
      </c>
    </row>
  </sheetData>
  <autoFilter ref="B8:AE67" xr:uid="{00000000-0009-0000-0000-000018000000}">
    <filterColumn colId="1">
      <filters>
        <filter val="ESTATE WORKS"/>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X11:X12 X14 X16:X18 X20:X27 X29:X32 X34:X37 X39:X43 X45:X52 X68 S45:S68" xr:uid="{00000000-0002-0000-1800-000000000000}">
      <formula1>P11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sheetPr>
  <dimension ref="A1:AG87"/>
  <sheetViews>
    <sheetView topLeftCell="B1" zoomScale="70" zoomScaleNormal="70" workbookViewId="0">
      <pane xSplit="9" ySplit="8" topLeftCell="K69" activePane="bottomRight" state="frozen"/>
      <selection activeCell="S45" sqref="S45"/>
      <selection pane="topRight" activeCell="S45" sqref="S45"/>
      <selection pane="bottomLeft" activeCell="S45" sqref="S45"/>
      <selection pane="bottomRight" activeCell="AG46" sqref="AG46"/>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2.85546875" customWidth="1"/>
    <col min="33" max="33" width="22.14062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609</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c r="AF7" s="664" t="s">
        <v>809</v>
      </c>
      <c r="AG7" s="664" t="s">
        <v>810</v>
      </c>
    </row>
    <row r="8" spans="1:33" s="279" customFormat="1" ht="75.75" thickBot="1" x14ac:dyDescent="0.3">
      <c r="A8" s="271" t="s">
        <v>377</v>
      </c>
      <c r="B8" s="272" t="s">
        <v>80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x14ac:dyDescent="0.25">
      <c r="A10" s="29" t="s">
        <v>429</v>
      </c>
      <c r="B10" s="356" t="s">
        <v>80</v>
      </c>
      <c r="C10" s="331" t="s">
        <v>372</v>
      </c>
      <c r="D10" s="332" t="s">
        <v>378</v>
      </c>
      <c r="E10" s="333"/>
      <c r="F10" s="334"/>
      <c r="G10" s="334"/>
      <c r="H10" s="335"/>
      <c r="I10" s="334"/>
      <c r="J10" s="336"/>
      <c r="K10" s="336"/>
      <c r="L10" s="336"/>
      <c r="M10" s="336"/>
      <c r="N10" s="336"/>
      <c r="O10" s="337"/>
      <c r="P10" s="357"/>
      <c r="Q10" s="358"/>
      <c r="R10" s="358"/>
      <c r="S10" s="358"/>
      <c r="T10" s="358"/>
      <c r="U10" s="112"/>
      <c r="V10" s="112"/>
      <c r="W10" s="112"/>
      <c r="X10" s="112"/>
      <c r="Y10" s="112"/>
      <c r="AA10" s="380"/>
      <c r="AB10" s="380"/>
      <c r="AC10" s="380"/>
      <c r="AD10" s="380"/>
      <c r="AE10" s="112"/>
    </row>
    <row r="11" spans="1:33" ht="90" x14ac:dyDescent="0.25">
      <c r="A11" s="29"/>
      <c r="B11" s="356" t="s">
        <v>80</v>
      </c>
      <c r="C11" s="331" t="s">
        <v>372</v>
      </c>
      <c r="D11" s="332" t="s">
        <v>25</v>
      </c>
      <c r="E11" s="333" t="s">
        <v>375</v>
      </c>
      <c r="F11" s="334"/>
      <c r="G11" s="334"/>
      <c r="H11" s="335">
        <v>9.1</v>
      </c>
      <c r="I11" s="334"/>
      <c r="J11" s="336" t="s">
        <v>376</v>
      </c>
      <c r="K11" s="334" t="s">
        <v>139</v>
      </c>
      <c r="L11" s="295">
        <v>1</v>
      </c>
      <c r="M11" s="359"/>
      <c r="N11" s="125"/>
      <c r="O11" s="337"/>
      <c r="P11" s="338" t="e">
        <v>#VALUE!</v>
      </c>
      <c r="Q11" s="339" t="e">
        <f>IF(J11="PROV SUM",N11,L11*P11)</f>
        <v>#VALUE!</v>
      </c>
      <c r="R11" s="294">
        <v>0</v>
      </c>
      <c r="S11" s="294">
        <v>0</v>
      </c>
      <c r="T11" s="339">
        <f>IF(J11="SC024",N11,IF(ISERROR(S11),"",IF(J11="PROV SUM",N11,L11*S11)))</f>
        <v>0</v>
      </c>
      <c r="U11" s="112"/>
      <c r="V11" s="334" t="s">
        <v>139</v>
      </c>
      <c r="W11" s="295">
        <v>1</v>
      </c>
      <c r="X11" s="294">
        <v>0</v>
      </c>
      <c r="Y11" s="338">
        <f>W11*X11</f>
        <v>0</v>
      </c>
      <c r="Z11" s="18"/>
      <c r="AA11" s="346">
        <v>0</v>
      </c>
      <c r="AB11" s="347">
        <f>Y11*AA11</f>
        <v>0</v>
      </c>
      <c r="AC11" s="348">
        <v>0</v>
      </c>
      <c r="AD11" s="349">
        <f>Y11*AC11</f>
        <v>0</v>
      </c>
      <c r="AE11" s="350">
        <f>AB11-AD11</f>
        <v>0</v>
      </c>
    </row>
    <row r="12" spans="1:33" ht="45" x14ac:dyDescent="0.25">
      <c r="A12" s="29"/>
      <c r="B12" s="356" t="s">
        <v>80</v>
      </c>
      <c r="C12" s="331" t="s">
        <v>372</v>
      </c>
      <c r="D12" s="332" t="s">
        <v>25</v>
      </c>
      <c r="E12" s="333" t="s">
        <v>373</v>
      </c>
      <c r="F12" s="334"/>
      <c r="G12" s="334"/>
      <c r="H12" s="335">
        <v>9.1999999999999993</v>
      </c>
      <c r="I12" s="334"/>
      <c r="J12" s="336" t="s">
        <v>374</v>
      </c>
      <c r="K12" s="334" t="s">
        <v>79</v>
      </c>
      <c r="L12" s="295">
        <v>46.04</v>
      </c>
      <c r="M12" s="359">
        <v>10.86</v>
      </c>
      <c r="N12" s="359">
        <f>M12*L12</f>
        <v>499.99439999999998</v>
      </c>
      <c r="O12" s="337"/>
      <c r="P12" s="338" t="e">
        <v>#VALUE!</v>
      </c>
      <c r="Q12" s="339" t="e">
        <f>IF(J12="PROV SUM",N12,L12*P12)</f>
        <v>#VALUE!</v>
      </c>
      <c r="R12" s="294">
        <v>0</v>
      </c>
      <c r="S12" s="294">
        <v>8.6880000000000006</v>
      </c>
      <c r="T12" s="339">
        <f>IF(J12="SC024",N12,IF(ISERROR(S12),"",IF(J12="PROV SUM",N12,L12*S12)))</f>
        <v>399.99552</v>
      </c>
      <c r="U12" s="112"/>
      <c r="V12" s="334" t="s">
        <v>79</v>
      </c>
      <c r="W12" s="295">
        <v>46.04</v>
      </c>
      <c r="X12" s="294">
        <v>8.6880000000000006</v>
      </c>
      <c r="Y12" s="338">
        <f t="shared" ref="Y12:Y62" si="0">W12*X12</f>
        <v>399.99552</v>
      </c>
      <c r="Z12" s="18"/>
      <c r="AA12" s="346">
        <v>0</v>
      </c>
      <c r="AB12" s="347">
        <f t="shared" ref="AB12:AB52" si="1">Y12*AA12</f>
        <v>0</v>
      </c>
      <c r="AC12" s="348">
        <v>0</v>
      </c>
      <c r="AD12" s="349">
        <f t="shared" ref="AD12:AD52" si="2">Y12*AC12</f>
        <v>0</v>
      </c>
      <c r="AE12" s="350">
        <f t="shared" ref="AE12:AE67" si="3">AB12-AD12</f>
        <v>0</v>
      </c>
    </row>
    <row r="13" spans="1:33" x14ac:dyDescent="0.25">
      <c r="A13" s="15"/>
      <c r="B13" s="356" t="s">
        <v>80</v>
      </c>
      <c r="C13" s="331" t="s">
        <v>308</v>
      </c>
      <c r="D13" s="332" t="s">
        <v>378</v>
      </c>
      <c r="E13" s="333"/>
      <c r="F13" s="360"/>
      <c r="G13" s="360"/>
      <c r="H13" s="335"/>
      <c r="I13" s="360"/>
      <c r="J13" s="336"/>
      <c r="K13" s="334"/>
      <c r="L13" s="295"/>
      <c r="M13" s="336"/>
      <c r="N13" s="125"/>
      <c r="O13" s="337"/>
      <c r="P13" s="357"/>
      <c r="Q13" s="358"/>
      <c r="R13" s="358"/>
      <c r="S13" s="358"/>
      <c r="T13" s="358"/>
      <c r="U13" s="112"/>
      <c r="V13" s="334"/>
      <c r="W13" s="295"/>
      <c r="X13" s="358"/>
      <c r="Y13" s="338">
        <f t="shared" si="0"/>
        <v>0</v>
      </c>
      <c r="Z13" s="18"/>
      <c r="AA13" s="346">
        <v>0</v>
      </c>
      <c r="AB13" s="347">
        <f t="shared" si="1"/>
        <v>0</v>
      </c>
      <c r="AC13" s="348">
        <v>0</v>
      </c>
      <c r="AD13" s="349">
        <f t="shared" si="2"/>
        <v>0</v>
      </c>
      <c r="AE13" s="350">
        <f t="shared" si="3"/>
        <v>0</v>
      </c>
    </row>
    <row r="14" spans="1:33" ht="30" x14ac:dyDescent="0.25">
      <c r="A14" s="15"/>
      <c r="B14" s="356" t="s">
        <v>80</v>
      </c>
      <c r="C14" s="331" t="s">
        <v>308</v>
      </c>
      <c r="D14" s="332" t="s">
        <v>25</v>
      </c>
      <c r="E14" s="333" t="s">
        <v>309</v>
      </c>
      <c r="F14" s="360"/>
      <c r="G14" s="360"/>
      <c r="H14" s="335">
        <v>1.3</v>
      </c>
      <c r="I14" s="360"/>
      <c r="J14" s="336" t="s">
        <v>310</v>
      </c>
      <c r="K14" s="334" t="s">
        <v>311</v>
      </c>
      <c r="L14" s="295">
        <v>1</v>
      </c>
      <c r="M14" s="359">
        <v>234</v>
      </c>
      <c r="N14" s="125">
        <v>234</v>
      </c>
      <c r="O14" s="337"/>
      <c r="P14" s="338" t="e">
        <v>#VALUE!</v>
      </c>
      <c r="Q14" s="339" t="e">
        <f>IF(J14="PROV SUM",N14,L14*P14)</f>
        <v>#VALUE!</v>
      </c>
      <c r="R14" s="294">
        <v>0</v>
      </c>
      <c r="S14" s="294">
        <v>222.29999999999998</v>
      </c>
      <c r="T14" s="339">
        <f>IF(J14="SC024",N14,IF(ISERROR(S14),"",IF(J14="PROV SUM",N14,L14*S14)))</f>
        <v>222.29999999999998</v>
      </c>
      <c r="U14" s="112"/>
      <c r="V14" s="334" t="s">
        <v>311</v>
      </c>
      <c r="W14" s="295">
        <v>1</v>
      </c>
      <c r="X14" s="294">
        <v>222.29999999999998</v>
      </c>
      <c r="Y14" s="338">
        <f t="shared" si="0"/>
        <v>222.29999999999998</v>
      </c>
      <c r="Z14" s="18"/>
      <c r="AA14" s="346">
        <v>1</v>
      </c>
      <c r="AB14" s="347">
        <f t="shared" si="1"/>
        <v>222.29999999999998</v>
      </c>
      <c r="AC14" s="348">
        <v>1</v>
      </c>
      <c r="AD14" s="349">
        <f t="shared" si="2"/>
        <v>222.29999999999998</v>
      </c>
      <c r="AE14" s="350">
        <f t="shared" si="3"/>
        <v>0</v>
      </c>
    </row>
    <row r="15" spans="1:33" x14ac:dyDescent="0.25">
      <c r="A15" s="15"/>
      <c r="B15" s="356" t="s">
        <v>80</v>
      </c>
      <c r="C15" s="331" t="s">
        <v>285</v>
      </c>
      <c r="D15" s="332" t="s">
        <v>378</v>
      </c>
      <c r="E15" s="333"/>
      <c r="F15" s="360"/>
      <c r="G15" s="360"/>
      <c r="H15" s="335"/>
      <c r="I15" s="360"/>
      <c r="J15" s="336"/>
      <c r="K15" s="334"/>
      <c r="L15" s="295"/>
      <c r="M15" s="336"/>
      <c r="N15" s="125"/>
      <c r="O15" s="337"/>
      <c r="P15" s="357"/>
      <c r="Q15" s="358"/>
      <c r="R15" s="358"/>
      <c r="S15" s="358"/>
      <c r="T15" s="358"/>
      <c r="U15" s="112"/>
      <c r="V15" s="334"/>
      <c r="W15" s="295"/>
      <c r="X15" s="358"/>
      <c r="Y15" s="338">
        <f t="shared" si="0"/>
        <v>0</v>
      </c>
      <c r="Z15" s="18"/>
      <c r="AA15" s="346">
        <v>0</v>
      </c>
      <c r="AB15" s="347">
        <f t="shared" si="1"/>
        <v>0</v>
      </c>
      <c r="AC15" s="348">
        <v>0</v>
      </c>
      <c r="AD15" s="349">
        <f t="shared" si="2"/>
        <v>0</v>
      </c>
      <c r="AE15" s="350">
        <f t="shared" si="3"/>
        <v>0</v>
      </c>
    </row>
    <row r="16" spans="1:33" ht="105" x14ac:dyDescent="0.25">
      <c r="A16" s="15"/>
      <c r="B16" s="356" t="s">
        <v>80</v>
      </c>
      <c r="C16" s="331" t="s">
        <v>285</v>
      </c>
      <c r="D16" s="332" t="s">
        <v>25</v>
      </c>
      <c r="E16" s="333" t="s">
        <v>306</v>
      </c>
      <c r="F16" s="360"/>
      <c r="G16" s="360"/>
      <c r="H16" s="335">
        <v>5.0999999999999996</v>
      </c>
      <c r="I16" s="360"/>
      <c r="J16" s="336" t="s">
        <v>307</v>
      </c>
      <c r="K16" s="334" t="s">
        <v>139</v>
      </c>
      <c r="L16" s="295">
        <v>1</v>
      </c>
      <c r="M16" s="359">
        <v>480</v>
      </c>
      <c r="N16" s="125">
        <v>480</v>
      </c>
      <c r="O16" s="337"/>
      <c r="P16" s="338" t="e">
        <v>#VALUE!</v>
      </c>
      <c r="Q16" s="339" t="e">
        <f>IF(J16="PROV SUM",N16,L16*P16)</f>
        <v>#VALUE!</v>
      </c>
      <c r="R16" s="294">
        <v>0</v>
      </c>
      <c r="S16" s="294">
        <v>408</v>
      </c>
      <c r="T16" s="339">
        <f>IF(J16="SC024",N16,IF(ISERROR(S16),"",IF(J16="PROV SUM",N16,L16*S16)))</f>
        <v>408</v>
      </c>
      <c r="U16" s="112"/>
      <c r="V16" s="334" t="s">
        <v>139</v>
      </c>
      <c r="W16" s="295">
        <v>1</v>
      </c>
      <c r="X16" s="294">
        <v>408</v>
      </c>
      <c r="Y16" s="338">
        <f t="shared" si="0"/>
        <v>408</v>
      </c>
      <c r="Z16" s="18"/>
      <c r="AA16" s="346">
        <v>0</v>
      </c>
      <c r="AB16" s="347">
        <f t="shared" si="1"/>
        <v>0</v>
      </c>
      <c r="AC16" s="348">
        <v>0</v>
      </c>
      <c r="AD16" s="349">
        <f t="shared" si="2"/>
        <v>0</v>
      </c>
      <c r="AE16" s="350">
        <f t="shared" si="3"/>
        <v>0</v>
      </c>
    </row>
    <row r="17" spans="1:32" ht="60.75" x14ac:dyDescent="0.25">
      <c r="A17" s="15"/>
      <c r="B17" s="356" t="s">
        <v>80</v>
      </c>
      <c r="C17" s="331" t="s">
        <v>285</v>
      </c>
      <c r="D17" s="332" t="s">
        <v>25</v>
      </c>
      <c r="E17" s="378" t="s">
        <v>500</v>
      </c>
      <c r="F17" s="360"/>
      <c r="G17" s="360"/>
      <c r="H17" s="335">
        <v>5.1540000000000203</v>
      </c>
      <c r="I17" s="360"/>
      <c r="J17" s="336" t="s">
        <v>301</v>
      </c>
      <c r="K17" s="334" t="s">
        <v>79</v>
      </c>
      <c r="L17" s="295">
        <v>6</v>
      </c>
      <c r="M17" s="359">
        <v>16.28</v>
      </c>
      <c r="N17" s="125">
        <v>97.68</v>
      </c>
      <c r="O17" s="337"/>
      <c r="P17" s="338" t="e">
        <v>#VALUE!</v>
      </c>
      <c r="Q17" s="339" t="e">
        <f>IF(J17="PROV SUM",N17,L17*P17)</f>
        <v>#VALUE!</v>
      </c>
      <c r="R17" s="294">
        <v>0</v>
      </c>
      <c r="S17" s="294">
        <v>13.714272000000001</v>
      </c>
      <c r="T17" s="339">
        <f>IF(J17="SC024",N17,IF(ISERROR(S17),"",IF(J17="PROV SUM",N17,L17*S17)))</f>
        <v>82.285632000000007</v>
      </c>
      <c r="U17" s="112"/>
      <c r="V17" s="334" t="s">
        <v>79</v>
      </c>
      <c r="W17" s="295">
        <v>6</v>
      </c>
      <c r="X17" s="294">
        <v>13.714272000000001</v>
      </c>
      <c r="Y17" s="338">
        <f t="shared" si="0"/>
        <v>82.285632000000007</v>
      </c>
      <c r="Z17" s="18"/>
      <c r="AA17" s="346">
        <v>0</v>
      </c>
      <c r="AB17" s="347">
        <f t="shared" si="1"/>
        <v>0</v>
      </c>
      <c r="AC17" s="348">
        <v>0</v>
      </c>
      <c r="AD17" s="349">
        <f t="shared" si="2"/>
        <v>0</v>
      </c>
      <c r="AE17" s="350">
        <f t="shared" si="3"/>
        <v>0</v>
      </c>
    </row>
    <row r="18" spans="1:32" x14ac:dyDescent="0.25">
      <c r="A18" s="15"/>
      <c r="B18" s="356" t="s">
        <v>80</v>
      </c>
      <c r="C18" s="331" t="s">
        <v>285</v>
      </c>
      <c r="D18" s="332" t="s">
        <v>25</v>
      </c>
      <c r="E18" s="333" t="s">
        <v>497</v>
      </c>
      <c r="F18" s="360"/>
      <c r="G18" s="360"/>
      <c r="H18" s="335">
        <v>5.3879999999999999</v>
      </c>
      <c r="I18" s="360"/>
      <c r="J18" s="336" t="s">
        <v>379</v>
      </c>
      <c r="K18" s="334" t="s">
        <v>380</v>
      </c>
      <c r="L18" s="295">
        <v>1</v>
      </c>
      <c r="M18" s="359">
        <v>200</v>
      </c>
      <c r="N18" s="125">
        <v>200</v>
      </c>
      <c r="O18" s="337"/>
      <c r="P18" s="338" t="e">
        <v>#VALUE!</v>
      </c>
      <c r="Q18" s="339">
        <f>IF(J18="PROV SUM",N18,L18*P18)</f>
        <v>200</v>
      </c>
      <c r="R18" s="294" t="s">
        <v>381</v>
      </c>
      <c r="S18" s="294" t="s">
        <v>381</v>
      </c>
      <c r="T18" s="339">
        <f>IF(J18="SC024",N18,IF(ISERROR(S18),"",IF(J18="PROV SUM",N18,L18*S18)))</f>
        <v>200</v>
      </c>
      <c r="U18" s="112"/>
      <c r="V18" s="334" t="s">
        <v>380</v>
      </c>
      <c r="W18" s="295">
        <v>1</v>
      </c>
      <c r="X18" s="294" t="s">
        <v>381</v>
      </c>
      <c r="Y18" s="338">
        <v>200</v>
      </c>
      <c r="Z18" s="18"/>
      <c r="AA18" s="346">
        <v>0</v>
      </c>
      <c r="AB18" s="347">
        <f t="shared" si="1"/>
        <v>0</v>
      </c>
      <c r="AC18" s="348">
        <v>0</v>
      </c>
      <c r="AD18" s="349">
        <f t="shared" si="2"/>
        <v>0</v>
      </c>
      <c r="AE18" s="350">
        <f t="shared" si="3"/>
        <v>0</v>
      </c>
    </row>
    <row r="19" spans="1:32" x14ac:dyDescent="0.25">
      <c r="A19" s="15"/>
      <c r="B19" s="356" t="s">
        <v>80</v>
      </c>
      <c r="C19" s="361" t="s">
        <v>189</v>
      </c>
      <c r="D19" s="332" t="s">
        <v>378</v>
      </c>
      <c r="E19" s="333"/>
      <c r="F19" s="360"/>
      <c r="G19" s="360"/>
      <c r="H19" s="335"/>
      <c r="I19" s="360"/>
      <c r="J19" s="336"/>
      <c r="K19" s="334"/>
      <c r="L19" s="295"/>
      <c r="M19" s="336"/>
      <c r="N19" s="295"/>
      <c r="O19" s="337"/>
      <c r="P19" s="336"/>
      <c r="Q19" s="293"/>
      <c r="R19" s="293"/>
      <c r="S19" s="293"/>
      <c r="T19" s="293"/>
      <c r="U19" s="112"/>
      <c r="V19" s="334"/>
      <c r="W19" s="295"/>
      <c r="X19" s="293"/>
      <c r="Y19" s="338">
        <f t="shared" si="0"/>
        <v>0</v>
      </c>
      <c r="Z19" s="18"/>
      <c r="AA19" s="346">
        <v>0</v>
      </c>
      <c r="AB19" s="347">
        <f t="shared" si="1"/>
        <v>0</v>
      </c>
      <c r="AC19" s="348">
        <v>0</v>
      </c>
      <c r="AD19" s="349">
        <f t="shared" si="2"/>
        <v>0</v>
      </c>
      <c r="AE19" s="350">
        <f t="shared" si="3"/>
        <v>0</v>
      </c>
    </row>
    <row r="20" spans="1:32" ht="90" x14ac:dyDescent="0.25">
      <c r="A20" s="15"/>
      <c r="B20" s="356" t="s">
        <v>80</v>
      </c>
      <c r="C20" s="361" t="s">
        <v>189</v>
      </c>
      <c r="D20" s="332" t="s">
        <v>25</v>
      </c>
      <c r="E20" s="333" t="s">
        <v>196</v>
      </c>
      <c r="F20" s="360"/>
      <c r="G20" s="360"/>
      <c r="H20" s="335">
        <v>6.1029999999999998</v>
      </c>
      <c r="I20" s="360"/>
      <c r="J20" s="336" t="s">
        <v>197</v>
      </c>
      <c r="K20" s="334" t="s">
        <v>104</v>
      </c>
      <c r="L20" s="295">
        <v>1</v>
      </c>
      <c r="M20" s="359">
        <v>59.11</v>
      </c>
      <c r="N20" s="295">
        <v>59.11</v>
      </c>
      <c r="O20" s="337"/>
      <c r="P20" s="338" t="e">
        <v>#VALUE!</v>
      </c>
      <c r="Q20" s="339" t="e">
        <f t="shared" ref="Q20:Q29" si="4">IF(J20="PROV SUM",N20,L20*P20)</f>
        <v>#VALUE!</v>
      </c>
      <c r="R20" s="294">
        <v>0</v>
      </c>
      <c r="S20" s="294">
        <v>42.854749999999996</v>
      </c>
      <c r="T20" s="339">
        <f t="shared" ref="T20:T29" si="5">IF(J20="SC024",N20,IF(ISERROR(S20),"",IF(J20="PROV SUM",N20,L20*S20)))</f>
        <v>42.854749999999996</v>
      </c>
      <c r="U20" s="112"/>
      <c r="V20" s="334" t="s">
        <v>104</v>
      </c>
      <c r="W20" s="295">
        <v>1</v>
      </c>
      <c r="X20" s="294">
        <v>42.854749999999996</v>
      </c>
      <c r="Y20" s="338">
        <f t="shared" si="0"/>
        <v>42.854749999999996</v>
      </c>
      <c r="Z20" s="18"/>
      <c r="AA20" s="346">
        <v>0</v>
      </c>
      <c r="AB20" s="347">
        <f t="shared" si="1"/>
        <v>0</v>
      </c>
      <c r="AC20" s="348">
        <v>0</v>
      </c>
      <c r="AD20" s="349">
        <f t="shared" si="2"/>
        <v>0</v>
      </c>
      <c r="AE20" s="350">
        <f t="shared" si="3"/>
        <v>0</v>
      </c>
    </row>
    <row r="21" spans="1:32" ht="45" x14ac:dyDescent="0.25">
      <c r="A21" s="15"/>
      <c r="B21" s="356" t="s">
        <v>80</v>
      </c>
      <c r="C21" s="361" t="s">
        <v>189</v>
      </c>
      <c r="D21" s="332" t="s">
        <v>25</v>
      </c>
      <c r="E21" s="333" t="s">
        <v>205</v>
      </c>
      <c r="F21" s="360"/>
      <c r="G21" s="360"/>
      <c r="H21" s="335">
        <v>6.16100000000002</v>
      </c>
      <c r="I21" s="360"/>
      <c r="J21" s="336" t="s">
        <v>206</v>
      </c>
      <c r="K21" s="334" t="s">
        <v>104</v>
      </c>
      <c r="L21" s="295">
        <v>8</v>
      </c>
      <c r="M21" s="359">
        <v>38.25</v>
      </c>
      <c r="N21" s="295">
        <v>306</v>
      </c>
      <c r="O21" s="337"/>
      <c r="P21" s="338" t="e">
        <v>#VALUE!</v>
      </c>
      <c r="Q21" s="339" t="e">
        <f t="shared" si="4"/>
        <v>#VALUE!</v>
      </c>
      <c r="R21" s="294">
        <v>0</v>
      </c>
      <c r="S21" s="294">
        <v>27.731249999999999</v>
      </c>
      <c r="T21" s="339">
        <f t="shared" si="5"/>
        <v>221.85</v>
      </c>
      <c r="U21" s="112"/>
      <c r="V21" s="334" t="s">
        <v>104</v>
      </c>
      <c r="W21" s="295">
        <v>8</v>
      </c>
      <c r="X21" s="294">
        <v>27.731249999999999</v>
      </c>
      <c r="Y21" s="338">
        <f t="shared" si="0"/>
        <v>221.85</v>
      </c>
      <c r="Z21" s="18"/>
      <c r="AA21" s="346">
        <v>1</v>
      </c>
      <c r="AB21" s="347">
        <f t="shared" si="1"/>
        <v>221.85</v>
      </c>
      <c r="AC21" s="348">
        <v>1</v>
      </c>
      <c r="AD21" s="349">
        <f t="shared" si="2"/>
        <v>221.85</v>
      </c>
      <c r="AE21" s="350">
        <f t="shared" si="3"/>
        <v>0</v>
      </c>
    </row>
    <row r="22" spans="1:32" ht="30" x14ac:dyDescent="0.25">
      <c r="A22" s="15"/>
      <c r="B22" s="356" t="s">
        <v>80</v>
      </c>
      <c r="C22" s="361" t="s">
        <v>189</v>
      </c>
      <c r="D22" s="332" t="s">
        <v>25</v>
      </c>
      <c r="E22" s="333" t="s">
        <v>213</v>
      </c>
      <c r="F22" s="360"/>
      <c r="G22" s="360"/>
      <c r="H22" s="335">
        <v>6.1790000000000296</v>
      </c>
      <c r="I22" s="360"/>
      <c r="J22" s="336" t="s">
        <v>214</v>
      </c>
      <c r="K22" s="334" t="s">
        <v>79</v>
      </c>
      <c r="L22" s="295">
        <v>106</v>
      </c>
      <c r="M22" s="359">
        <v>10.36</v>
      </c>
      <c r="N22" s="295">
        <v>1098.1600000000001</v>
      </c>
      <c r="O22" s="337"/>
      <c r="P22" s="338" t="e">
        <v>#VALUE!</v>
      </c>
      <c r="Q22" s="339" t="e">
        <f t="shared" si="4"/>
        <v>#VALUE!</v>
      </c>
      <c r="R22" s="294">
        <v>0</v>
      </c>
      <c r="S22" s="294">
        <v>8.8059999999999992</v>
      </c>
      <c r="T22" s="339">
        <f t="shared" si="5"/>
        <v>933.43599999999992</v>
      </c>
      <c r="U22" s="112"/>
      <c r="V22" s="334" t="s">
        <v>79</v>
      </c>
      <c r="W22" s="295">
        <v>106</v>
      </c>
      <c r="X22" s="294">
        <v>8.8059999999999992</v>
      </c>
      <c r="Y22" s="338">
        <f t="shared" si="0"/>
        <v>933.43599999999992</v>
      </c>
      <c r="Z22" s="18"/>
      <c r="AA22" s="346">
        <v>1</v>
      </c>
      <c r="AB22" s="347">
        <f t="shared" si="1"/>
        <v>933.43599999999992</v>
      </c>
      <c r="AC22" s="348">
        <v>1</v>
      </c>
      <c r="AD22" s="349">
        <f t="shared" si="2"/>
        <v>933.43599999999992</v>
      </c>
      <c r="AE22" s="350">
        <f t="shared" si="3"/>
        <v>0</v>
      </c>
    </row>
    <row r="23" spans="1:32" ht="45" x14ac:dyDescent="0.25">
      <c r="A23" s="15"/>
      <c r="B23" s="356" t="s">
        <v>80</v>
      </c>
      <c r="C23" s="361" t="s">
        <v>189</v>
      </c>
      <c r="D23" s="332" t="s">
        <v>25</v>
      </c>
      <c r="E23" s="333" t="s">
        <v>236</v>
      </c>
      <c r="F23" s="360"/>
      <c r="G23" s="360"/>
      <c r="H23" s="335">
        <v>6.2140000000000404</v>
      </c>
      <c r="I23" s="360"/>
      <c r="J23" s="336" t="s">
        <v>237</v>
      </c>
      <c r="K23" s="334" t="s">
        <v>139</v>
      </c>
      <c r="L23" s="295">
        <v>1</v>
      </c>
      <c r="M23" s="359">
        <v>16.98</v>
      </c>
      <c r="N23" s="295">
        <v>16.98</v>
      </c>
      <c r="O23" s="337"/>
      <c r="P23" s="338" t="e">
        <v>#VALUE!</v>
      </c>
      <c r="Q23" s="339" t="e">
        <f t="shared" si="4"/>
        <v>#VALUE!</v>
      </c>
      <c r="R23" s="294">
        <v>0</v>
      </c>
      <c r="S23" s="294">
        <v>14.433</v>
      </c>
      <c r="T23" s="339">
        <f t="shared" si="5"/>
        <v>14.433</v>
      </c>
      <c r="U23" s="112"/>
      <c r="V23" s="334" t="s">
        <v>139</v>
      </c>
      <c r="W23" s="295">
        <v>1</v>
      </c>
      <c r="X23" s="294">
        <v>14.433</v>
      </c>
      <c r="Y23" s="338">
        <f t="shared" si="0"/>
        <v>14.433</v>
      </c>
      <c r="Z23" s="18"/>
      <c r="AA23" s="346">
        <v>0</v>
      </c>
      <c r="AB23" s="347">
        <f t="shared" si="1"/>
        <v>0</v>
      </c>
      <c r="AC23" s="348">
        <v>0</v>
      </c>
      <c r="AD23" s="349">
        <f t="shared" si="2"/>
        <v>0</v>
      </c>
      <c r="AE23" s="350">
        <f t="shared" si="3"/>
        <v>0</v>
      </c>
    </row>
    <row r="24" spans="1:32" ht="45" x14ac:dyDescent="0.25">
      <c r="A24" s="15"/>
      <c r="B24" s="356" t="s">
        <v>80</v>
      </c>
      <c r="C24" s="361" t="s">
        <v>189</v>
      </c>
      <c r="D24" s="332" t="s">
        <v>25</v>
      </c>
      <c r="E24" s="333" t="s">
        <v>238</v>
      </c>
      <c r="F24" s="360"/>
      <c r="G24" s="360"/>
      <c r="H24" s="335">
        <v>6.2150000000000398</v>
      </c>
      <c r="I24" s="360"/>
      <c r="J24" s="336" t="s">
        <v>239</v>
      </c>
      <c r="K24" s="334" t="s">
        <v>79</v>
      </c>
      <c r="L24" s="295">
        <v>12</v>
      </c>
      <c r="M24" s="359">
        <v>16.079999999999998</v>
      </c>
      <c r="N24" s="295">
        <v>192.96</v>
      </c>
      <c r="O24" s="337"/>
      <c r="P24" s="338" t="e">
        <v>#VALUE!</v>
      </c>
      <c r="Q24" s="339" t="e">
        <f t="shared" si="4"/>
        <v>#VALUE!</v>
      </c>
      <c r="R24" s="294">
        <v>0</v>
      </c>
      <c r="S24" s="294">
        <v>13.667999999999997</v>
      </c>
      <c r="T24" s="339">
        <f t="shared" si="5"/>
        <v>164.01599999999996</v>
      </c>
      <c r="U24" s="112"/>
      <c r="V24" s="334" t="s">
        <v>79</v>
      </c>
      <c r="W24" s="295">
        <v>12</v>
      </c>
      <c r="X24" s="294">
        <v>13.667999999999997</v>
      </c>
      <c r="Y24" s="338">
        <f t="shared" si="0"/>
        <v>164.01599999999996</v>
      </c>
      <c r="Z24" s="18"/>
      <c r="AA24" s="346">
        <v>0</v>
      </c>
      <c r="AB24" s="347">
        <f t="shared" si="1"/>
        <v>0</v>
      </c>
      <c r="AC24" s="348">
        <v>0</v>
      </c>
      <c r="AD24" s="349">
        <f t="shared" si="2"/>
        <v>0</v>
      </c>
      <c r="AE24" s="350">
        <f t="shared" si="3"/>
        <v>0</v>
      </c>
    </row>
    <row r="25" spans="1:32" ht="30" x14ac:dyDescent="0.25">
      <c r="A25" s="15"/>
      <c r="B25" s="356" t="s">
        <v>80</v>
      </c>
      <c r="C25" s="361" t="s">
        <v>189</v>
      </c>
      <c r="D25" s="332" t="s">
        <v>25</v>
      </c>
      <c r="E25" s="333" t="s">
        <v>411</v>
      </c>
      <c r="F25" s="360"/>
      <c r="G25" s="360"/>
      <c r="H25" s="335">
        <v>6.2360000000000504</v>
      </c>
      <c r="I25" s="360"/>
      <c r="J25" s="336" t="s">
        <v>251</v>
      </c>
      <c r="K25" s="334" t="s">
        <v>79</v>
      </c>
      <c r="L25" s="295">
        <v>24</v>
      </c>
      <c r="M25" s="359">
        <v>25.87</v>
      </c>
      <c r="N25" s="295">
        <v>620.88</v>
      </c>
      <c r="O25" s="337"/>
      <c r="P25" s="338" t="e">
        <v>#VALUE!</v>
      </c>
      <c r="Q25" s="339" t="e">
        <f t="shared" si="4"/>
        <v>#VALUE!</v>
      </c>
      <c r="R25" s="294">
        <v>0</v>
      </c>
      <c r="S25" s="294">
        <v>21.9895</v>
      </c>
      <c r="T25" s="339">
        <f t="shared" si="5"/>
        <v>527.74800000000005</v>
      </c>
      <c r="U25" s="112"/>
      <c r="V25" s="334" t="s">
        <v>79</v>
      </c>
      <c r="W25" s="295">
        <v>24</v>
      </c>
      <c r="X25" s="294">
        <v>21.9895</v>
      </c>
      <c r="Y25" s="338">
        <f t="shared" si="0"/>
        <v>527.74800000000005</v>
      </c>
      <c r="Z25" s="18"/>
      <c r="AA25" s="346">
        <v>1</v>
      </c>
      <c r="AB25" s="347">
        <f t="shared" si="1"/>
        <v>527.74800000000005</v>
      </c>
      <c r="AC25" s="348">
        <v>1</v>
      </c>
      <c r="AD25" s="349">
        <f t="shared" si="2"/>
        <v>527.74800000000005</v>
      </c>
      <c r="AE25" s="350">
        <f t="shared" si="3"/>
        <v>0</v>
      </c>
    </row>
    <row r="26" spans="1:32" ht="30" x14ac:dyDescent="0.25">
      <c r="A26" s="15"/>
      <c r="B26" s="356" t="s">
        <v>80</v>
      </c>
      <c r="C26" s="361" t="s">
        <v>189</v>
      </c>
      <c r="D26" s="332" t="s">
        <v>25</v>
      </c>
      <c r="E26" s="333" t="s">
        <v>412</v>
      </c>
      <c r="F26" s="360"/>
      <c r="G26" s="360"/>
      <c r="H26" s="335">
        <v>6.2370000000000498</v>
      </c>
      <c r="I26" s="360"/>
      <c r="J26" s="336" t="s">
        <v>253</v>
      </c>
      <c r="K26" s="334" t="s">
        <v>104</v>
      </c>
      <c r="L26" s="295">
        <v>17</v>
      </c>
      <c r="M26" s="359">
        <v>6.28</v>
      </c>
      <c r="N26" s="295">
        <v>106.76</v>
      </c>
      <c r="O26" s="337"/>
      <c r="P26" s="338" t="e">
        <v>#VALUE!</v>
      </c>
      <c r="Q26" s="339" t="e">
        <f t="shared" si="4"/>
        <v>#VALUE!</v>
      </c>
      <c r="R26" s="294">
        <v>0</v>
      </c>
      <c r="S26" s="294">
        <v>5.3380000000000001</v>
      </c>
      <c r="T26" s="339">
        <f t="shared" si="5"/>
        <v>90.745999999999995</v>
      </c>
      <c r="U26" s="112"/>
      <c r="V26" s="334" t="s">
        <v>104</v>
      </c>
      <c r="W26" s="295">
        <v>17</v>
      </c>
      <c r="X26" s="294">
        <v>5.3380000000000001</v>
      </c>
      <c r="Y26" s="338">
        <f t="shared" si="0"/>
        <v>90.745999999999995</v>
      </c>
      <c r="Z26" s="18"/>
      <c r="AA26" s="346">
        <v>1</v>
      </c>
      <c r="AB26" s="347">
        <f t="shared" si="1"/>
        <v>90.745999999999995</v>
      </c>
      <c r="AC26" s="348">
        <v>1</v>
      </c>
      <c r="AD26" s="349">
        <f t="shared" si="2"/>
        <v>90.745999999999995</v>
      </c>
      <c r="AE26" s="350">
        <f t="shared" si="3"/>
        <v>0</v>
      </c>
    </row>
    <row r="27" spans="1:32" ht="45" x14ac:dyDescent="0.25">
      <c r="A27" s="15"/>
      <c r="B27" s="356" t="s">
        <v>80</v>
      </c>
      <c r="C27" s="361" t="s">
        <v>189</v>
      </c>
      <c r="D27" s="332" t="s">
        <v>25</v>
      </c>
      <c r="E27" s="333" t="s">
        <v>413</v>
      </c>
      <c r="F27" s="360"/>
      <c r="G27" s="360"/>
      <c r="H27" s="335">
        <v>6.2380000000000502</v>
      </c>
      <c r="I27" s="360"/>
      <c r="J27" s="336" t="s">
        <v>255</v>
      </c>
      <c r="K27" s="334" t="s">
        <v>139</v>
      </c>
      <c r="L27" s="295">
        <v>4</v>
      </c>
      <c r="M27" s="359">
        <v>20.71</v>
      </c>
      <c r="N27" s="295">
        <v>82.84</v>
      </c>
      <c r="O27" s="337"/>
      <c r="P27" s="338" t="e">
        <v>#VALUE!</v>
      </c>
      <c r="Q27" s="339" t="e">
        <f t="shared" si="4"/>
        <v>#VALUE!</v>
      </c>
      <c r="R27" s="294">
        <v>0</v>
      </c>
      <c r="S27" s="294">
        <v>17.6035</v>
      </c>
      <c r="T27" s="339">
        <f t="shared" si="5"/>
        <v>70.414000000000001</v>
      </c>
      <c r="U27" s="112"/>
      <c r="V27" s="334" t="s">
        <v>139</v>
      </c>
      <c r="W27" s="295">
        <v>4</v>
      </c>
      <c r="X27" s="294">
        <v>17.6035</v>
      </c>
      <c r="Y27" s="338">
        <f t="shared" si="0"/>
        <v>70.414000000000001</v>
      </c>
      <c r="Z27" s="18"/>
      <c r="AA27" s="346">
        <v>0</v>
      </c>
      <c r="AB27" s="347">
        <f t="shared" si="1"/>
        <v>0</v>
      </c>
      <c r="AC27" s="348">
        <v>0</v>
      </c>
      <c r="AD27" s="349">
        <f t="shared" si="2"/>
        <v>0</v>
      </c>
      <c r="AE27" s="350">
        <f t="shared" si="3"/>
        <v>0</v>
      </c>
    </row>
    <row r="28" spans="1:32" ht="30" x14ac:dyDescent="0.25">
      <c r="A28" s="15"/>
      <c r="B28" s="356" t="s">
        <v>80</v>
      </c>
      <c r="C28" s="361" t="s">
        <v>189</v>
      </c>
      <c r="D28" s="332" t="s">
        <v>25</v>
      </c>
      <c r="E28" s="333" t="s">
        <v>292</v>
      </c>
      <c r="F28" s="360"/>
      <c r="G28" s="360"/>
      <c r="H28" s="335">
        <v>5.1730000000000196</v>
      </c>
      <c r="I28" s="360"/>
      <c r="J28" s="336" t="s">
        <v>293</v>
      </c>
      <c r="K28" s="334" t="s">
        <v>79</v>
      </c>
      <c r="L28" s="295">
        <v>106</v>
      </c>
      <c r="M28" s="359">
        <v>12.5</v>
      </c>
      <c r="N28" s="295">
        <v>1325</v>
      </c>
      <c r="O28" s="337"/>
      <c r="P28" s="338" t="e">
        <v>#VALUE!</v>
      </c>
      <c r="Q28" s="339" t="e">
        <f t="shared" si="4"/>
        <v>#VALUE!</v>
      </c>
      <c r="R28" s="294">
        <v>0</v>
      </c>
      <c r="S28" s="294">
        <v>9.0625</v>
      </c>
      <c r="T28" s="339">
        <f t="shared" si="5"/>
        <v>960.625</v>
      </c>
      <c r="U28" s="112"/>
      <c r="V28" s="334" t="s">
        <v>79</v>
      </c>
      <c r="W28" s="295">
        <v>106</v>
      </c>
      <c r="X28" s="294">
        <v>9.0625</v>
      </c>
      <c r="Y28" s="338">
        <f t="shared" si="0"/>
        <v>960.625</v>
      </c>
      <c r="Z28" s="18"/>
      <c r="AA28" s="346">
        <v>1</v>
      </c>
      <c r="AB28" s="347">
        <f t="shared" si="1"/>
        <v>960.625</v>
      </c>
      <c r="AC28" s="348">
        <v>0</v>
      </c>
      <c r="AD28" s="349">
        <f t="shared" si="2"/>
        <v>0</v>
      </c>
      <c r="AE28" s="350">
        <f t="shared" si="3"/>
        <v>960.625</v>
      </c>
      <c r="AF28" s="668" t="s">
        <v>852</v>
      </c>
    </row>
    <row r="29" spans="1:32" ht="45" x14ac:dyDescent="0.25">
      <c r="A29" s="15"/>
      <c r="B29" s="356" t="s">
        <v>80</v>
      </c>
      <c r="C29" s="361" t="s">
        <v>189</v>
      </c>
      <c r="D29" s="332" t="s">
        <v>25</v>
      </c>
      <c r="E29" s="333" t="s">
        <v>207</v>
      </c>
      <c r="F29" s="360"/>
      <c r="G29" s="360"/>
      <c r="H29" s="335">
        <v>5.1770000000000298</v>
      </c>
      <c r="I29" s="360"/>
      <c r="J29" s="336" t="s">
        <v>208</v>
      </c>
      <c r="K29" s="334" t="s">
        <v>79</v>
      </c>
      <c r="L29" s="295">
        <v>106</v>
      </c>
      <c r="M29" s="359">
        <v>31.33</v>
      </c>
      <c r="N29" s="295">
        <v>3320.98</v>
      </c>
      <c r="O29" s="337"/>
      <c r="P29" s="338" t="e">
        <v>#VALUE!</v>
      </c>
      <c r="Q29" s="339" t="e">
        <f t="shared" si="4"/>
        <v>#VALUE!</v>
      </c>
      <c r="R29" s="294">
        <v>0</v>
      </c>
      <c r="S29" s="294">
        <v>22.71425</v>
      </c>
      <c r="T29" s="339">
        <f t="shared" si="5"/>
        <v>2407.7105000000001</v>
      </c>
      <c r="U29" s="112"/>
      <c r="V29" s="334" t="s">
        <v>79</v>
      </c>
      <c r="W29" s="295">
        <v>106</v>
      </c>
      <c r="X29" s="294">
        <v>22.71425</v>
      </c>
      <c r="Y29" s="338">
        <f t="shared" si="0"/>
        <v>2407.7105000000001</v>
      </c>
      <c r="Z29" s="18"/>
      <c r="AA29" s="346">
        <v>1</v>
      </c>
      <c r="AB29" s="347">
        <f t="shared" si="1"/>
        <v>2407.7105000000001</v>
      </c>
      <c r="AC29" s="348">
        <v>0</v>
      </c>
      <c r="AD29" s="349">
        <f t="shared" si="2"/>
        <v>0</v>
      </c>
      <c r="AE29" s="350">
        <f t="shared" si="3"/>
        <v>2407.7105000000001</v>
      </c>
      <c r="AF29" s="672" t="s">
        <v>852</v>
      </c>
    </row>
    <row r="30" spans="1:32" x14ac:dyDescent="0.25">
      <c r="A30" s="15"/>
      <c r="B30" s="356" t="s">
        <v>80</v>
      </c>
      <c r="C30" s="361" t="s">
        <v>72</v>
      </c>
      <c r="D30" s="332" t="s">
        <v>378</v>
      </c>
      <c r="E30" s="333"/>
      <c r="F30" s="360"/>
      <c r="G30" s="360"/>
      <c r="H30" s="335"/>
      <c r="I30" s="360"/>
      <c r="J30" s="336"/>
      <c r="K30" s="334"/>
      <c r="L30" s="295"/>
      <c r="M30" s="336"/>
      <c r="N30" s="295"/>
      <c r="O30" s="362"/>
      <c r="P30" s="336"/>
      <c r="Q30" s="293"/>
      <c r="R30" s="293"/>
      <c r="S30" s="293"/>
      <c r="T30" s="293"/>
      <c r="U30" s="112"/>
      <c r="V30" s="334"/>
      <c r="W30" s="295"/>
      <c r="X30" s="293"/>
      <c r="Y30" s="338">
        <f t="shared" si="0"/>
        <v>0</v>
      </c>
      <c r="Z30" s="18"/>
      <c r="AA30" s="346">
        <v>0</v>
      </c>
      <c r="AB30" s="347">
        <f t="shared" si="1"/>
        <v>0</v>
      </c>
      <c r="AC30" s="348">
        <v>0</v>
      </c>
      <c r="AD30" s="349">
        <f t="shared" si="2"/>
        <v>0</v>
      </c>
      <c r="AE30" s="350">
        <f t="shared" si="3"/>
        <v>0</v>
      </c>
    </row>
    <row r="31" spans="1:32" ht="75" x14ac:dyDescent="0.25">
      <c r="A31" s="15"/>
      <c r="B31" s="356" t="s">
        <v>80</v>
      </c>
      <c r="C31" s="361" t="s">
        <v>72</v>
      </c>
      <c r="D31" s="332" t="s">
        <v>25</v>
      </c>
      <c r="E31" s="333" t="s">
        <v>118</v>
      </c>
      <c r="F31" s="360"/>
      <c r="G31" s="360"/>
      <c r="H31" s="335">
        <v>3.74000000000001</v>
      </c>
      <c r="I31" s="360"/>
      <c r="J31" s="336" t="s">
        <v>119</v>
      </c>
      <c r="K31" s="334" t="s">
        <v>79</v>
      </c>
      <c r="L31" s="295">
        <v>42</v>
      </c>
      <c r="M31" s="359">
        <v>30.56</v>
      </c>
      <c r="N31" s="295">
        <v>1283.52</v>
      </c>
      <c r="O31" s="362"/>
      <c r="P31" s="338" t="e">
        <v>#VALUE!</v>
      </c>
      <c r="Q31" s="339" t="e">
        <f>IF(J31="PROV SUM",N31,L31*P31)</f>
        <v>#VALUE!</v>
      </c>
      <c r="R31" s="294">
        <v>0</v>
      </c>
      <c r="S31" s="294">
        <v>24.448</v>
      </c>
      <c r="T31" s="339">
        <f>IF(J31="SC024",N31,IF(ISERROR(S31),"",IF(J31="PROV SUM",N31,L31*S31)))</f>
        <v>1026.816</v>
      </c>
      <c r="U31" s="112"/>
      <c r="V31" s="334" t="s">
        <v>79</v>
      </c>
      <c r="W31" s="295">
        <v>42</v>
      </c>
      <c r="X31" s="294">
        <v>24.448</v>
      </c>
      <c r="Y31" s="338">
        <f t="shared" si="0"/>
        <v>1026.816</v>
      </c>
      <c r="Z31" s="18"/>
      <c r="AA31" s="346">
        <v>1</v>
      </c>
      <c r="AB31" s="347">
        <f t="shared" si="1"/>
        <v>1026.816</v>
      </c>
      <c r="AC31" s="348">
        <v>1</v>
      </c>
      <c r="AD31" s="349">
        <f t="shared" si="2"/>
        <v>1026.816</v>
      </c>
      <c r="AE31" s="350">
        <f t="shared" si="3"/>
        <v>0</v>
      </c>
    </row>
    <row r="32" spans="1:32" ht="75" x14ac:dyDescent="0.25">
      <c r="A32" s="15"/>
      <c r="B32" s="356" t="s">
        <v>80</v>
      </c>
      <c r="C32" s="361" t="s">
        <v>72</v>
      </c>
      <c r="D32" s="332" t="s">
        <v>25</v>
      </c>
      <c r="E32" s="333" t="s">
        <v>146</v>
      </c>
      <c r="F32" s="360"/>
      <c r="G32" s="360"/>
      <c r="H32" s="335">
        <v>3.3330000000000002</v>
      </c>
      <c r="I32" s="360"/>
      <c r="J32" s="336" t="s">
        <v>147</v>
      </c>
      <c r="K32" s="334" t="s">
        <v>104</v>
      </c>
      <c r="L32" s="295">
        <v>6</v>
      </c>
      <c r="M32" s="359">
        <v>53.05</v>
      </c>
      <c r="N32" s="295">
        <v>318.3</v>
      </c>
      <c r="O32" s="362"/>
      <c r="P32" s="338" t="e">
        <v>#VALUE!</v>
      </c>
      <c r="Q32" s="339" t="e">
        <f>IF(J32="PROV SUM",N32,L32*P32)</f>
        <v>#VALUE!</v>
      </c>
      <c r="R32" s="294">
        <v>0</v>
      </c>
      <c r="S32" s="294">
        <v>39.315354999999997</v>
      </c>
      <c r="T32" s="339">
        <f>IF(J32="SC024",N32,IF(ISERROR(S32),"",IF(J32="PROV SUM",N32,L32*S32)))</f>
        <v>235.89212999999998</v>
      </c>
      <c r="U32" s="112"/>
      <c r="V32" s="334" t="s">
        <v>104</v>
      </c>
      <c r="W32" s="295">
        <v>6</v>
      </c>
      <c r="X32" s="294">
        <v>39.315354999999997</v>
      </c>
      <c r="Y32" s="338">
        <f t="shared" si="0"/>
        <v>235.89212999999998</v>
      </c>
      <c r="Z32" s="18"/>
      <c r="AA32" s="346">
        <v>1</v>
      </c>
      <c r="AB32" s="347">
        <f t="shared" si="1"/>
        <v>235.89212999999998</v>
      </c>
      <c r="AC32" s="348">
        <v>1</v>
      </c>
      <c r="AD32" s="349">
        <f t="shared" si="2"/>
        <v>235.89212999999998</v>
      </c>
      <c r="AE32" s="350">
        <f t="shared" si="3"/>
        <v>0</v>
      </c>
    </row>
    <row r="33" spans="1:33" ht="30" x14ac:dyDescent="0.25">
      <c r="A33" s="15"/>
      <c r="B33" s="356" t="s">
        <v>80</v>
      </c>
      <c r="C33" s="361" t="s">
        <v>72</v>
      </c>
      <c r="D33" s="332" t="s">
        <v>25</v>
      </c>
      <c r="E33" s="333" t="s">
        <v>148</v>
      </c>
      <c r="F33" s="360"/>
      <c r="G33" s="360"/>
      <c r="H33" s="335">
        <v>3.36100000000001</v>
      </c>
      <c r="I33" s="360"/>
      <c r="J33" s="336" t="s">
        <v>149</v>
      </c>
      <c r="K33" s="334" t="s">
        <v>75</v>
      </c>
      <c r="L33" s="295">
        <v>1</v>
      </c>
      <c r="M33" s="359">
        <v>8.0500000000000007</v>
      </c>
      <c r="N33" s="295">
        <v>8.0500000000000007</v>
      </c>
      <c r="O33" s="362"/>
      <c r="P33" s="338" t="e">
        <v>#VALUE!</v>
      </c>
      <c r="Q33" s="339" t="e">
        <f>IF(J33="PROV SUM",N33,L33*P33)</f>
        <v>#VALUE!</v>
      </c>
      <c r="R33" s="294">
        <v>0</v>
      </c>
      <c r="S33" s="294">
        <v>5.9658550000000004</v>
      </c>
      <c r="T33" s="339">
        <f>IF(J33="SC024",N33,IF(ISERROR(S33),"",IF(J33="PROV SUM",N33,L33*S33)))</f>
        <v>5.9658550000000004</v>
      </c>
      <c r="U33" s="112"/>
      <c r="V33" s="334" t="s">
        <v>75</v>
      </c>
      <c r="W33" s="295">
        <v>1</v>
      </c>
      <c r="X33" s="294">
        <v>5.9658550000000004</v>
      </c>
      <c r="Y33" s="338">
        <f t="shared" si="0"/>
        <v>5.9658550000000004</v>
      </c>
      <c r="Z33" s="18"/>
      <c r="AA33" s="346">
        <v>1</v>
      </c>
      <c r="AB33" s="347">
        <f t="shared" si="1"/>
        <v>5.9658550000000004</v>
      </c>
      <c r="AC33" s="348">
        <v>1</v>
      </c>
      <c r="AD33" s="349">
        <f t="shared" si="2"/>
        <v>5.9658550000000004</v>
      </c>
      <c r="AE33" s="350">
        <f t="shared" si="3"/>
        <v>0</v>
      </c>
    </row>
    <row r="34" spans="1:33" ht="45" x14ac:dyDescent="0.25">
      <c r="A34" s="15"/>
      <c r="B34" s="356" t="s">
        <v>80</v>
      </c>
      <c r="C34" s="361" t="s">
        <v>72</v>
      </c>
      <c r="D34" s="332" t="s">
        <v>25</v>
      </c>
      <c r="E34" s="333" t="s">
        <v>156</v>
      </c>
      <c r="F34" s="360"/>
      <c r="G34" s="360"/>
      <c r="H34" s="335">
        <v>3.3840000000000101</v>
      </c>
      <c r="I34" s="360"/>
      <c r="J34" s="336" t="s">
        <v>157</v>
      </c>
      <c r="K34" s="334" t="s">
        <v>75</v>
      </c>
      <c r="L34" s="295">
        <v>6</v>
      </c>
      <c r="M34" s="359">
        <v>108.64</v>
      </c>
      <c r="N34" s="295">
        <v>651.84</v>
      </c>
      <c r="O34" s="362"/>
      <c r="P34" s="338" t="e">
        <v>#VALUE!</v>
      </c>
      <c r="Q34" s="339" t="e">
        <f>IF(J34="PROV SUM",N34,L34*P34)</f>
        <v>#VALUE!</v>
      </c>
      <c r="R34" s="294">
        <v>0</v>
      </c>
      <c r="S34" s="294">
        <v>80.513103999999998</v>
      </c>
      <c r="T34" s="339">
        <f>IF(J34="SC024",N34,IF(ISERROR(S34),"",IF(J34="PROV SUM",N34,L34*S34)))</f>
        <v>483.07862399999999</v>
      </c>
      <c r="U34" s="112"/>
      <c r="V34" s="334" t="s">
        <v>75</v>
      </c>
      <c r="W34" s="295">
        <v>6</v>
      </c>
      <c r="X34" s="294">
        <v>80.513103999999998</v>
      </c>
      <c r="Y34" s="338">
        <f t="shared" si="0"/>
        <v>483.07862399999999</v>
      </c>
      <c r="Z34" s="18"/>
      <c r="AA34" s="346">
        <v>1</v>
      </c>
      <c r="AB34" s="347">
        <f t="shared" si="1"/>
        <v>483.07862399999999</v>
      </c>
      <c r="AC34" s="348">
        <v>1</v>
      </c>
      <c r="AD34" s="349">
        <f t="shared" si="2"/>
        <v>483.07862399999999</v>
      </c>
      <c r="AE34" s="350">
        <f t="shared" si="3"/>
        <v>0</v>
      </c>
      <c r="AG34" s="672">
        <v>410.62</v>
      </c>
    </row>
    <row r="35" spans="1:33" ht="45" x14ac:dyDescent="0.25">
      <c r="A35" s="15"/>
      <c r="B35" s="356" t="s">
        <v>80</v>
      </c>
      <c r="C35" s="361" t="s">
        <v>72</v>
      </c>
      <c r="D35" s="332" t="s">
        <v>25</v>
      </c>
      <c r="E35" s="333" t="s">
        <v>81</v>
      </c>
      <c r="F35" s="360"/>
      <c r="G35" s="360"/>
      <c r="H35" s="335">
        <v>3.4240000000000199</v>
      </c>
      <c r="I35" s="360"/>
      <c r="J35" s="336" t="s">
        <v>82</v>
      </c>
      <c r="K35" s="334" t="s">
        <v>79</v>
      </c>
      <c r="L35" s="295">
        <v>4</v>
      </c>
      <c r="M35" s="359">
        <v>33.68</v>
      </c>
      <c r="N35" s="295">
        <v>134.72</v>
      </c>
      <c r="O35" s="362"/>
      <c r="P35" s="338" t="e">
        <v>#VALUE!</v>
      </c>
      <c r="Q35" s="339" t="e">
        <f>IF(J35="PROV SUM",N35,L35*P35)</f>
        <v>#VALUE!</v>
      </c>
      <c r="R35" s="294">
        <v>0</v>
      </c>
      <c r="S35" s="294">
        <v>24.417999999999999</v>
      </c>
      <c r="T35" s="339">
        <f>IF(J35="SC024",N35,IF(ISERROR(S35),"",IF(J35="PROV SUM",N35,L35*S35)))</f>
        <v>97.671999999999997</v>
      </c>
      <c r="U35" s="112"/>
      <c r="V35" s="334" t="s">
        <v>79</v>
      </c>
      <c r="W35" s="295">
        <v>4</v>
      </c>
      <c r="X35" s="294">
        <v>24.417999999999999</v>
      </c>
      <c r="Y35" s="338">
        <f t="shared" si="0"/>
        <v>97.671999999999997</v>
      </c>
      <c r="Z35" s="18"/>
      <c r="AA35" s="346">
        <v>1</v>
      </c>
      <c r="AB35" s="347">
        <f t="shared" si="1"/>
        <v>97.671999999999997</v>
      </c>
      <c r="AC35" s="348">
        <v>1</v>
      </c>
      <c r="AD35" s="349">
        <f t="shared" si="2"/>
        <v>97.671999999999997</v>
      </c>
      <c r="AE35" s="350">
        <f t="shared" si="3"/>
        <v>0</v>
      </c>
    </row>
    <row r="36" spans="1:33" x14ac:dyDescent="0.25">
      <c r="A36" s="15"/>
      <c r="B36" s="356" t="s">
        <v>80</v>
      </c>
      <c r="C36" s="361" t="s">
        <v>164</v>
      </c>
      <c r="D36" s="332" t="s">
        <v>378</v>
      </c>
      <c r="E36" s="333"/>
      <c r="F36" s="360"/>
      <c r="G36" s="360"/>
      <c r="H36" s="335"/>
      <c r="I36" s="360"/>
      <c r="J36" s="336"/>
      <c r="K36" s="334"/>
      <c r="L36" s="295"/>
      <c r="M36" s="336"/>
      <c r="N36" s="295"/>
      <c r="O36" s="362"/>
      <c r="P36" s="336"/>
      <c r="Q36" s="293"/>
      <c r="R36" s="293"/>
      <c r="S36" s="293"/>
      <c r="T36" s="293"/>
      <c r="U36" s="112"/>
      <c r="V36" s="334"/>
      <c r="W36" s="295"/>
      <c r="X36" s="293"/>
      <c r="Y36" s="338">
        <f t="shared" si="0"/>
        <v>0</v>
      </c>
      <c r="Z36" s="18"/>
      <c r="AA36" s="346">
        <v>0</v>
      </c>
      <c r="AB36" s="347">
        <f t="shared" si="1"/>
        <v>0</v>
      </c>
      <c r="AC36" s="348">
        <v>0</v>
      </c>
      <c r="AD36" s="349">
        <f t="shared" si="2"/>
        <v>0</v>
      </c>
      <c r="AE36" s="350">
        <f t="shared" si="3"/>
        <v>0</v>
      </c>
    </row>
    <row r="37" spans="1:33" ht="90" x14ac:dyDescent="0.25">
      <c r="A37" s="15"/>
      <c r="B37" s="356" t="s">
        <v>80</v>
      </c>
      <c r="C37" s="361" t="s">
        <v>164</v>
      </c>
      <c r="D37" s="332" t="s">
        <v>25</v>
      </c>
      <c r="E37" s="333" t="s">
        <v>165</v>
      </c>
      <c r="F37" s="360"/>
      <c r="G37" s="360"/>
      <c r="H37" s="335">
        <v>4.28</v>
      </c>
      <c r="I37" s="360"/>
      <c r="J37" s="336" t="s">
        <v>166</v>
      </c>
      <c r="K37" s="334" t="s">
        <v>79</v>
      </c>
      <c r="L37" s="295">
        <v>3</v>
      </c>
      <c r="M37" s="359">
        <v>434.56</v>
      </c>
      <c r="N37" s="295">
        <v>1303.68</v>
      </c>
      <c r="O37" s="362"/>
      <c r="P37" s="338" t="e">
        <v>#VALUE!</v>
      </c>
      <c r="Q37" s="339" t="e">
        <f>IF(J37="PROV SUM",N37,L37*P37)</f>
        <v>#VALUE!</v>
      </c>
      <c r="R37" s="294">
        <v>0</v>
      </c>
      <c r="S37" s="294">
        <v>385.23743999999999</v>
      </c>
      <c r="T37" s="339">
        <f>IF(J37="SC024",N37,IF(ISERROR(S37),"",IF(J37="PROV SUM",N37,L37*S37)))</f>
        <v>1155.7123200000001</v>
      </c>
      <c r="U37" s="112"/>
      <c r="V37" s="334" t="s">
        <v>79</v>
      </c>
      <c r="W37" s="295">
        <v>3</v>
      </c>
      <c r="X37" s="294">
        <v>385.23743999999999</v>
      </c>
      <c r="Y37" s="338">
        <f t="shared" si="0"/>
        <v>1155.7123200000001</v>
      </c>
      <c r="Z37" s="18"/>
      <c r="AA37" s="346">
        <v>0</v>
      </c>
      <c r="AB37" s="347">
        <f t="shared" si="1"/>
        <v>0</v>
      </c>
      <c r="AC37" s="348">
        <v>0</v>
      </c>
      <c r="AD37" s="349">
        <f t="shared" si="2"/>
        <v>0</v>
      </c>
      <c r="AE37" s="350">
        <f t="shared" si="3"/>
        <v>0</v>
      </c>
    </row>
    <row r="38" spans="1:33" ht="90" x14ac:dyDescent="0.25">
      <c r="A38" s="15"/>
      <c r="B38" s="356" t="s">
        <v>80</v>
      </c>
      <c r="C38" s="361" t="s">
        <v>164</v>
      </c>
      <c r="D38" s="332" t="s">
        <v>25</v>
      </c>
      <c r="E38" s="333" t="s">
        <v>173</v>
      </c>
      <c r="F38" s="360"/>
      <c r="G38" s="360"/>
      <c r="H38" s="335">
        <v>4.9099999999999797</v>
      </c>
      <c r="I38" s="360"/>
      <c r="J38" s="336" t="s">
        <v>174</v>
      </c>
      <c r="K38" s="334" t="s">
        <v>75</v>
      </c>
      <c r="L38" s="295">
        <v>5</v>
      </c>
      <c r="M38" s="359">
        <v>98.99</v>
      </c>
      <c r="N38" s="295">
        <v>494.95</v>
      </c>
      <c r="O38" s="362"/>
      <c r="P38" s="338" t="e">
        <v>#VALUE!</v>
      </c>
      <c r="Q38" s="339" t="e">
        <f>IF(J38="PROV SUM",N38,L38*P38)</f>
        <v>#VALUE!</v>
      </c>
      <c r="R38" s="294">
        <v>0</v>
      </c>
      <c r="S38" s="294">
        <v>87.754634999999993</v>
      </c>
      <c r="T38" s="339">
        <f>IF(J38="SC024",N38,IF(ISERROR(S38),"",IF(J38="PROV SUM",N38,L38*S38)))</f>
        <v>438.77317499999998</v>
      </c>
      <c r="U38" s="112"/>
      <c r="V38" s="334" t="s">
        <v>75</v>
      </c>
      <c r="W38" s="295">
        <v>10</v>
      </c>
      <c r="X38" s="294">
        <v>87.754634999999993</v>
      </c>
      <c r="Y38" s="338">
        <f t="shared" si="0"/>
        <v>877.54634999999996</v>
      </c>
      <c r="Z38" s="18"/>
      <c r="AA38" s="346">
        <v>1</v>
      </c>
      <c r="AB38" s="347">
        <f t="shared" si="1"/>
        <v>877.54634999999996</v>
      </c>
      <c r="AC38" s="348">
        <v>1</v>
      </c>
      <c r="AD38" s="349">
        <f t="shared" si="2"/>
        <v>877.54634999999996</v>
      </c>
      <c r="AE38" s="350">
        <f t="shared" si="3"/>
        <v>0</v>
      </c>
    </row>
    <row r="39" spans="1:33" x14ac:dyDescent="0.25">
      <c r="A39" s="15"/>
      <c r="B39" s="356" t="s">
        <v>80</v>
      </c>
      <c r="C39" s="361" t="s">
        <v>24</v>
      </c>
      <c r="D39" s="332" t="s">
        <v>378</v>
      </c>
      <c r="E39" s="333"/>
      <c r="F39" s="360"/>
      <c r="G39" s="360"/>
      <c r="H39" s="335"/>
      <c r="I39" s="360"/>
      <c r="J39" s="336"/>
      <c r="K39" s="334"/>
      <c r="L39" s="295"/>
      <c r="M39" s="336"/>
      <c r="N39" s="295"/>
      <c r="O39" s="362"/>
      <c r="P39" s="336"/>
      <c r="Q39" s="293"/>
      <c r="R39" s="293"/>
      <c r="S39" s="293"/>
      <c r="T39" s="293"/>
      <c r="U39" s="112"/>
      <c r="V39" s="334"/>
      <c r="W39" s="295"/>
      <c r="X39" s="293"/>
      <c r="Y39" s="338">
        <f t="shared" si="0"/>
        <v>0</v>
      </c>
      <c r="Z39" s="18"/>
      <c r="AA39" s="346">
        <v>0</v>
      </c>
      <c r="AB39" s="347">
        <f t="shared" si="1"/>
        <v>0</v>
      </c>
      <c r="AC39" s="348">
        <v>0</v>
      </c>
      <c r="AD39" s="349">
        <f t="shared" si="2"/>
        <v>0</v>
      </c>
      <c r="AE39" s="350">
        <f t="shared" si="3"/>
        <v>0</v>
      </c>
    </row>
    <row r="40" spans="1:33" ht="120" x14ac:dyDescent="0.25">
      <c r="A40" s="21"/>
      <c r="B40" s="331" t="s">
        <v>80</v>
      </c>
      <c r="C40" s="331" t="s">
        <v>24</v>
      </c>
      <c r="D40" s="332" t="s">
        <v>25</v>
      </c>
      <c r="E40" s="333" t="s">
        <v>26</v>
      </c>
      <c r="F40" s="334"/>
      <c r="G40" s="334"/>
      <c r="H40" s="335">
        <v>2.1</v>
      </c>
      <c r="I40" s="334"/>
      <c r="J40" s="336" t="s">
        <v>27</v>
      </c>
      <c r="K40" s="334" t="s">
        <v>28</v>
      </c>
      <c r="L40" s="295">
        <v>84</v>
      </c>
      <c r="M40" s="124">
        <v>12.92</v>
      </c>
      <c r="N40" s="125">
        <v>1085.28</v>
      </c>
      <c r="O40" s="337"/>
      <c r="P40" s="338" t="e">
        <v>#VALUE!</v>
      </c>
      <c r="Q40" s="339" t="e">
        <f t="shared" ref="Q40:Q45" si="6">IF(J40="PROV SUM",N40,L40*P40)</f>
        <v>#VALUE!</v>
      </c>
      <c r="R40" s="294">
        <v>0</v>
      </c>
      <c r="S40" s="294">
        <v>16.4084</v>
      </c>
      <c r="T40" s="339">
        <f t="shared" ref="T40:T45" si="7">IF(J40="SC024",N40,IF(ISERROR(S40),"",IF(J40="PROV SUM",N40,L40*S40)))</f>
        <v>1378.3056000000001</v>
      </c>
      <c r="U40" s="112"/>
      <c r="V40" s="334" t="s">
        <v>28</v>
      </c>
      <c r="W40" s="295">
        <v>358</v>
      </c>
      <c r="X40" s="294">
        <v>16.4084</v>
      </c>
      <c r="Y40" s="338">
        <f t="shared" si="0"/>
        <v>5874.2071999999998</v>
      </c>
      <c r="Z40" s="18"/>
      <c r="AA40" s="346">
        <v>1</v>
      </c>
      <c r="AB40" s="347">
        <f t="shared" si="1"/>
        <v>5874.2071999999998</v>
      </c>
      <c r="AC40" s="348">
        <v>1</v>
      </c>
      <c r="AD40" s="349">
        <f t="shared" si="2"/>
        <v>5874.2071999999998</v>
      </c>
      <c r="AE40" s="350">
        <f t="shared" si="3"/>
        <v>0</v>
      </c>
    </row>
    <row r="41" spans="1:33" ht="30" x14ac:dyDescent="0.25">
      <c r="A41" s="21"/>
      <c r="B41" s="331" t="s">
        <v>80</v>
      </c>
      <c r="C41" s="331" t="s">
        <v>24</v>
      </c>
      <c r="D41" s="332" t="s">
        <v>25</v>
      </c>
      <c r="E41" s="333" t="s">
        <v>29</v>
      </c>
      <c r="F41" s="334"/>
      <c r="G41" s="334"/>
      <c r="H41" s="335">
        <v>2.5</v>
      </c>
      <c r="I41" s="334"/>
      <c r="J41" s="336" t="s">
        <v>30</v>
      </c>
      <c r="K41" s="334" t="s">
        <v>31</v>
      </c>
      <c r="L41" s="295">
        <v>1</v>
      </c>
      <c r="M41" s="124">
        <v>420</v>
      </c>
      <c r="N41" s="125">
        <v>420</v>
      </c>
      <c r="O41" s="337"/>
      <c r="P41" s="338" t="e">
        <v>#VALUE!</v>
      </c>
      <c r="Q41" s="339" t="e">
        <f t="shared" si="6"/>
        <v>#VALUE!</v>
      </c>
      <c r="R41" s="294">
        <v>0</v>
      </c>
      <c r="S41" s="294">
        <v>533.4</v>
      </c>
      <c r="T41" s="339">
        <f t="shared" si="7"/>
        <v>533.4</v>
      </c>
      <c r="U41" s="112"/>
      <c r="V41" s="334" t="s">
        <v>31</v>
      </c>
      <c r="W41" s="295">
        <v>1</v>
      </c>
      <c r="X41" s="294">
        <v>533.4</v>
      </c>
      <c r="Y41" s="338">
        <f t="shared" si="0"/>
        <v>533.4</v>
      </c>
      <c r="Z41" s="18"/>
      <c r="AA41" s="346">
        <v>1</v>
      </c>
      <c r="AB41" s="347">
        <f t="shared" si="1"/>
        <v>533.4</v>
      </c>
      <c r="AC41" s="348">
        <v>1</v>
      </c>
      <c r="AD41" s="349">
        <f t="shared" si="2"/>
        <v>533.4</v>
      </c>
      <c r="AE41" s="350">
        <f t="shared" si="3"/>
        <v>0</v>
      </c>
    </row>
    <row r="42" spans="1:33" s="496" customFormat="1" x14ac:dyDescent="0.25">
      <c r="A42" s="511"/>
      <c r="B42" s="482" t="s">
        <v>80</v>
      </c>
      <c r="C42" s="482" t="s">
        <v>24</v>
      </c>
      <c r="D42" s="483" t="s">
        <v>25</v>
      </c>
      <c r="E42" s="484" t="s">
        <v>32</v>
      </c>
      <c r="F42" s="483"/>
      <c r="G42" s="483"/>
      <c r="H42" s="515">
        <v>2.6</v>
      </c>
      <c r="I42" s="483"/>
      <c r="J42" s="516" t="s">
        <v>33</v>
      </c>
      <c r="K42" s="483" t="s">
        <v>31</v>
      </c>
      <c r="L42" s="485">
        <v>2</v>
      </c>
      <c r="M42" s="523">
        <v>50</v>
      </c>
      <c r="N42" s="517">
        <v>100</v>
      </c>
      <c r="O42" s="518"/>
      <c r="P42" s="489" t="e">
        <v>#VALUE!</v>
      </c>
      <c r="Q42" s="487" t="e">
        <f t="shared" si="6"/>
        <v>#VALUE!</v>
      </c>
      <c r="R42" s="486">
        <v>0</v>
      </c>
      <c r="S42" s="486">
        <v>63.5</v>
      </c>
      <c r="T42" s="487">
        <f t="shared" si="7"/>
        <v>127</v>
      </c>
      <c r="U42" s="524"/>
      <c r="V42" s="483" t="s">
        <v>31</v>
      </c>
      <c r="W42" s="485">
        <v>1</v>
      </c>
      <c r="X42" s="486">
        <v>63.5</v>
      </c>
      <c r="Y42" s="489">
        <f t="shared" si="0"/>
        <v>63.5</v>
      </c>
      <c r="Z42" s="490"/>
      <c r="AA42" s="705">
        <v>1</v>
      </c>
      <c r="AB42" s="706">
        <f t="shared" si="1"/>
        <v>63.5</v>
      </c>
      <c r="AC42" s="707">
        <v>0</v>
      </c>
      <c r="AD42" s="708">
        <f t="shared" si="2"/>
        <v>0</v>
      </c>
      <c r="AE42" s="709">
        <f t="shared" si="3"/>
        <v>63.5</v>
      </c>
    </row>
    <row r="43" spans="1:33" s="496" customFormat="1" x14ac:dyDescent="0.25">
      <c r="A43" s="511"/>
      <c r="B43" s="482" t="s">
        <v>80</v>
      </c>
      <c r="C43" s="482" t="s">
        <v>24</v>
      </c>
      <c r="D43" s="483" t="s">
        <v>25</v>
      </c>
      <c r="E43" s="484" t="s">
        <v>35</v>
      </c>
      <c r="F43" s="483"/>
      <c r="G43" s="483"/>
      <c r="H43" s="515">
        <v>2.7</v>
      </c>
      <c r="I43" s="483"/>
      <c r="J43" s="516" t="s">
        <v>36</v>
      </c>
      <c r="K43" s="483" t="s">
        <v>31</v>
      </c>
      <c r="L43" s="485">
        <v>1</v>
      </c>
      <c r="M43" s="523">
        <v>383.72</v>
      </c>
      <c r="N43" s="517">
        <v>383.72</v>
      </c>
      <c r="O43" s="518"/>
      <c r="P43" s="489" t="e">
        <v>#VALUE!</v>
      </c>
      <c r="Q43" s="487" t="e">
        <f t="shared" si="6"/>
        <v>#VALUE!</v>
      </c>
      <c r="R43" s="486">
        <v>0</v>
      </c>
      <c r="S43" s="486">
        <v>487.32440000000003</v>
      </c>
      <c r="T43" s="487">
        <f t="shared" si="7"/>
        <v>487.32440000000003</v>
      </c>
      <c r="U43" s="524"/>
      <c r="V43" s="483" t="s">
        <v>31</v>
      </c>
      <c r="W43" s="485">
        <v>1</v>
      </c>
      <c r="X43" s="486">
        <v>487.32440000000003</v>
      </c>
      <c r="Y43" s="489">
        <f t="shared" si="0"/>
        <v>487.32440000000003</v>
      </c>
      <c r="Z43" s="490"/>
      <c r="AA43" s="705">
        <v>1</v>
      </c>
      <c r="AB43" s="706">
        <f t="shared" si="1"/>
        <v>487.32440000000003</v>
      </c>
      <c r="AC43" s="707">
        <v>1</v>
      </c>
      <c r="AD43" s="708">
        <f t="shared" si="2"/>
        <v>487.32440000000003</v>
      </c>
      <c r="AE43" s="709">
        <f t="shared" si="3"/>
        <v>0</v>
      </c>
      <c r="AF43" s="668"/>
    </row>
    <row r="44" spans="1:33" s="496" customFormat="1" x14ac:dyDescent="0.25">
      <c r="A44" s="511"/>
      <c r="B44" s="482" t="s">
        <v>80</v>
      </c>
      <c r="C44" s="482" t="s">
        <v>24</v>
      </c>
      <c r="D44" s="483" t="s">
        <v>25</v>
      </c>
      <c r="E44" s="484" t="s">
        <v>41</v>
      </c>
      <c r="F44" s="483"/>
      <c r="G44" s="483"/>
      <c r="H44" s="515">
        <v>2.16</v>
      </c>
      <c r="I44" s="483"/>
      <c r="J44" s="516" t="s">
        <v>42</v>
      </c>
      <c r="K44" s="483" t="s">
        <v>31</v>
      </c>
      <c r="L44" s="485">
        <v>1</v>
      </c>
      <c r="M44" s="523">
        <v>379.8</v>
      </c>
      <c r="N44" s="517">
        <v>379.8</v>
      </c>
      <c r="O44" s="518"/>
      <c r="P44" s="489" t="e">
        <v>#VALUE!</v>
      </c>
      <c r="Q44" s="487" t="e">
        <f t="shared" si="6"/>
        <v>#VALUE!</v>
      </c>
      <c r="R44" s="486">
        <v>0</v>
      </c>
      <c r="S44" s="486">
        <v>482.346</v>
      </c>
      <c r="T44" s="487">
        <f t="shared" si="7"/>
        <v>482.346</v>
      </c>
      <c r="U44" s="524"/>
      <c r="V44" s="483" t="s">
        <v>31</v>
      </c>
      <c r="W44" s="485">
        <v>1</v>
      </c>
      <c r="X44" s="486">
        <v>482.346</v>
      </c>
      <c r="Y44" s="489">
        <f t="shared" si="0"/>
        <v>482.346</v>
      </c>
      <c r="Z44" s="490"/>
      <c r="AA44" s="705">
        <v>1</v>
      </c>
      <c r="AB44" s="706">
        <f t="shared" si="1"/>
        <v>482.346</v>
      </c>
      <c r="AC44" s="707">
        <v>0</v>
      </c>
      <c r="AD44" s="708">
        <f t="shared" si="2"/>
        <v>0</v>
      </c>
      <c r="AE44" s="709">
        <f t="shared" si="3"/>
        <v>482.346</v>
      </c>
      <c r="AF44" s="668" t="s">
        <v>842</v>
      </c>
    </row>
    <row r="45" spans="1:33" ht="60" x14ac:dyDescent="0.25">
      <c r="A45" s="21"/>
      <c r="B45" s="331" t="s">
        <v>80</v>
      </c>
      <c r="C45" s="331" t="s">
        <v>24</v>
      </c>
      <c r="D45" s="332" t="s">
        <v>25</v>
      </c>
      <c r="E45" s="333" t="s">
        <v>382</v>
      </c>
      <c r="F45" s="334"/>
      <c r="G45" s="334"/>
      <c r="H45" s="335"/>
      <c r="I45" s="334"/>
      <c r="J45" s="336" t="s">
        <v>383</v>
      </c>
      <c r="K45" s="334" t="s">
        <v>31</v>
      </c>
      <c r="L45" s="295"/>
      <c r="M45" s="124">
        <v>4.8300000000000003E-2</v>
      </c>
      <c r="N45" s="125">
        <v>0</v>
      </c>
      <c r="O45" s="337"/>
      <c r="P45" s="338" t="e">
        <v>#VALUE!</v>
      </c>
      <c r="Q45" s="339" t="e">
        <f t="shared" si="6"/>
        <v>#VALUE!</v>
      </c>
      <c r="R45" s="294" t="e">
        <v>#N/A</v>
      </c>
      <c r="S45" s="294" t="e">
        <v>#N/A</v>
      </c>
      <c r="T45" s="339">
        <f t="shared" si="7"/>
        <v>0</v>
      </c>
      <c r="U45" s="112"/>
      <c r="V45" s="334" t="s">
        <v>31</v>
      </c>
      <c r="W45" s="295">
        <v>9.1</v>
      </c>
      <c r="X45" s="294">
        <f>SUM(Y40+Y41+Y42+Y43+Y73+Y74)*0.0483</f>
        <v>468.09807828000004</v>
      </c>
      <c r="Y45" s="338">
        <f>X45*W45</f>
        <v>4259.6925123480005</v>
      </c>
      <c r="Z45" s="18"/>
      <c r="AA45" s="346">
        <v>1</v>
      </c>
      <c r="AB45" s="347">
        <f t="shared" si="1"/>
        <v>4259.6925123480005</v>
      </c>
      <c r="AC45" s="348">
        <v>0</v>
      </c>
      <c r="AD45" s="349">
        <f t="shared" si="2"/>
        <v>0</v>
      </c>
      <c r="AE45" s="350">
        <f t="shared" si="3"/>
        <v>4259.6925123480005</v>
      </c>
      <c r="AF45" s="672" t="s">
        <v>838</v>
      </c>
    </row>
    <row r="46" spans="1:33" x14ac:dyDescent="0.25">
      <c r="A46" s="21"/>
      <c r="B46" s="330" t="s">
        <v>80</v>
      </c>
      <c r="C46" s="331" t="s">
        <v>312</v>
      </c>
      <c r="D46" s="332" t="s">
        <v>378</v>
      </c>
      <c r="E46" s="333"/>
      <c r="F46" s="334"/>
      <c r="G46" s="334"/>
      <c r="H46" s="335"/>
      <c r="I46" s="334"/>
      <c r="J46" s="336"/>
      <c r="K46" s="334"/>
      <c r="L46" s="295"/>
      <c r="M46" s="336"/>
      <c r="N46" s="125"/>
      <c r="O46" s="337"/>
      <c r="P46" s="357"/>
      <c r="Q46" s="358"/>
      <c r="R46" s="358"/>
      <c r="S46" s="358"/>
      <c r="T46" s="358"/>
      <c r="U46" s="112"/>
      <c r="V46" s="334"/>
      <c r="W46" s="295"/>
      <c r="X46" s="358"/>
      <c r="Y46" s="338">
        <f t="shared" si="0"/>
        <v>0</v>
      </c>
      <c r="Z46" s="18"/>
      <c r="AA46" s="346">
        <v>0</v>
      </c>
      <c r="AB46" s="347">
        <f t="shared" si="1"/>
        <v>0</v>
      </c>
      <c r="AC46" s="348">
        <v>0</v>
      </c>
      <c r="AD46" s="349">
        <f t="shared" si="2"/>
        <v>0</v>
      </c>
      <c r="AE46" s="350">
        <f t="shared" si="3"/>
        <v>0</v>
      </c>
      <c r="AF46" s="668"/>
      <c r="AG46">
        <f>SUM(AG47:AG50)</f>
        <v>613.89</v>
      </c>
    </row>
    <row r="47" spans="1:33" x14ac:dyDescent="0.25">
      <c r="A47" s="21"/>
      <c r="B47" s="330" t="s">
        <v>80</v>
      </c>
      <c r="C47" s="331" t="s">
        <v>312</v>
      </c>
      <c r="D47" s="332" t="s">
        <v>25</v>
      </c>
      <c r="E47" s="333" t="s">
        <v>325</v>
      </c>
      <c r="F47" s="334"/>
      <c r="G47" s="334"/>
      <c r="H47" s="335">
        <v>7.1900000000000297</v>
      </c>
      <c r="I47" s="334"/>
      <c r="J47" s="336" t="s">
        <v>326</v>
      </c>
      <c r="K47" s="334" t="s">
        <v>79</v>
      </c>
      <c r="L47" s="295">
        <v>3</v>
      </c>
      <c r="M47" s="359">
        <v>39.57</v>
      </c>
      <c r="N47" s="125">
        <v>118.71</v>
      </c>
      <c r="O47" s="337"/>
      <c r="P47" s="338" t="e">
        <v>#VALUE!</v>
      </c>
      <c r="Q47" s="339" t="e">
        <f>IF(J47="PROV SUM",N47,L47*P47)</f>
        <v>#VALUE!</v>
      </c>
      <c r="R47" s="294">
        <v>0</v>
      </c>
      <c r="S47" s="294">
        <v>28.68825</v>
      </c>
      <c r="T47" s="339">
        <f>IF(J47="SC024",N47,IF(ISERROR(S47),"",IF(J47="PROV SUM",N47,L47*S47)))</f>
        <v>86.064750000000004</v>
      </c>
      <c r="U47" s="112"/>
      <c r="V47" s="334" t="s">
        <v>79</v>
      </c>
      <c r="W47" s="295">
        <v>3</v>
      </c>
      <c r="X47" s="294">
        <v>28.68825</v>
      </c>
      <c r="Y47" s="338">
        <f t="shared" si="0"/>
        <v>86.064750000000004</v>
      </c>
      <c r="Z47" s="18"/>
      <c r="AA47" s="346">
        <v>1</v>
      </c>
      <c r="AB47" s="347">
        <f t="shared" si="1"/>
        <v>86.064750000000004</v>
      </c>
      <c r="AC47" s="348">
        <v>1</v>
      </c>
      <c r="AD47" s="349">
        <f t="shared" si="2"/>
        <v>86.064750000000004</v>
      </c>
      <c r="AE47" s="350">
        <f t="shared" si="3"/>
        <v>0</v>
      </c>
      <c r="AG47" s="668">
        <v>86.06</v>
      </c>
    </row>
    <row r="48" spans="1:33" ht="30" x14ac:dyDescent="0.25">
      <c r="A48" s="21"/>
      <c r="B48" s="330" t="s">
        <v>80</v>
      </c>
      <c r="C48" s="331" t="s">
        <v>312</v>
      </c>
      <c r="D48" s="332" t="s">
        <v>25</v>
      </c>
      <c r="E48" s="333" t="s">
        <v>327</v>
      </c>
      <c r="F48" s="334"/>
      <c r="G48" s="334"/>
      <c r="H48" s="335">
        <v>7.19900000000003</v>
      </c>
      <c r="I48" s="334"/>
      <c r="J48" s="336" t="s">
        <v>328</v>
      </c>
      <c r="K48" s="334" t="s">
        <v>79</v>
      </c>
      <c r="L48" s="295">
        <v>5</v>
      </c>
      <c r="M48" s="336">
        <v>133.41999999999999</v>
      </c>
      <c r="N48" s="125">
        <v>667.1</v>
      </c>
      <c r="O48" s="337"/>
      <c r="P48" s="338" t="e">
        <v>#VALUE!</v>
      </c>
      <c r="Q48" s="339" t="e">
        <f>IF(J48="PROV SUM",N48,L48*P48)</f>
        <v>#VALUE!</v>
      </c>
      <c r="R48" s="294">
        <v>0</v>
      </c>
      <c r="S48" s="294">
        <v>96.729499999999987</v>
      </c>
      <c r="T48" s="339">
        <f>IF(J48="SC024",N48,IF(ISERROR(S48),"",IF(J48="PROV SUM",N48,L48*S48)))</f>
        <v>483.64749999999992</v>
      </c>
      <c r="U48" s="112"/>
      <c r="V48" s="334" t="s">
        <v>79</v>
      </c>
      <c r="W48" s="295">
        <v>5</v>
      </c>
      <c r="X48" s="294">
        <v>96.729499999999987</v>
      </c>
      <c r="Y48" s="338">
        <f t="shared" si="0"/>
        <v>483.64749999999992</v>
      </c>
      <c r="Z48" s="18"/>
      <c r="AA48" s="346">
        <v>1</v>
      </c>
      <c r="AB48" s="347">
        <f t="shared" si="1"/>
        <v>483.64749999999992</v>
      </c>
      <c r="AC48" s="348">
        <v>1</v>
      </c>
      <c r="AD48" s="349">
        <f t="shared" si="2"/>
        <v>483.64749999999992</v>
      </c>
      <c r="AE48" s="350">
        <f t="shared" si="3"/>
        <v>0</v>
      </c>
      <c r="AG48" s="668">
        <v>483.65</v>
      </c>
    </row>
    <row r="49" spans="1:33" ht="45" x14ac:dyDescent="0.25">
      <c r="A49" s="21"/>
      <c r="B49" s="330" t="s">
        <v>80</v>
      </c>
      <c r="C49" s="331" t="s">
        <v>312</v>
      </c>
      <c r="D49" s="332" t="s">
        <v>25</v>
      </c>
      <c r="E49" s="333" t="s">
        <v>203</v>
      </c>
      <c r="F49" s="334"/>
      <c r="G49" s="334"/>
      <c r="H49" s="335">
        <v>7.2980000000000702</v>
      </c>
      <c r="I49" s="334"/>
      <c r="J49" s="336" t="s">
        <v>204</v>
      </c>
      <c r="K49" s="334" t="s">
        <v>104</v>
      </c>
      <c r="L49" s="295">
        <v>3</v>
      </c>
      <c r="M49" s="336">
        <v>6.04</v>
      </c>
      <c r="N49" s="125">
        <v>18.12</v>
      </c>
      <c r="O49" s="337"/>
      <c r="P49" s="338" t="e">
        <v>#VALUE!</v>
      </c>
      <c r="Q49" s="339" t="e">
        <f>IF(J49="PROV SUM",N49,L49*P49)</f>
        <v>#VALUE!</v>
      </c>
      <c r="R49" s="294">
        <v>0</v>
      </c>
      <c r="S49" s="294">
        <v>4.3789999999999996</v>
      </c>
      <c r="T49" s="339">
        <f>IF(J49="SC024",N49,IF(ISERROR(S49),"",IF(J49="PROV SUM",N49,L49*S49)))</f>
        <v>13.136999999999999</v>
      </c>
      <c r="U49" s="112"/>
      <c r="V49" s="334" t="s">
        <v>104</v>
      </c>
      <c r="W49" s="295">
        <v>3</v>
      </c>
      <c r="X49" s="294">
        <v>4.3789999999999996</v>
      </c>
      <c r="Y49" s="338">
        <f t="shared" si="0"/>
        <v>13.136999999999999</v>
      </c>
      <c r="Z49" s="18"/>
      <c r="AA49" s="346">
        <v>1</v>
      </c>
      <c r="AB49" s="347">
        <f t="shared" si="1"/>
        <v>13.136999999999999</v>
      </c>
      <c r="AC49" s="348">
        <v>1</v>
      </c>
      <c r="AD49" s="349">
        <f t="shared" si="2"/>
        <v>13.136999999999999</v>
      </c>
      <c r="AE49" s="350">
        <f t="shared" si="3"/>
        <v>0</v>
      </c>
      <c r="AG49" s="668">
        <v>13.14</v>
      </c>
    </row>
    <row r="50" spans="1:33" ht="45" x14ac:dyDescent="0.25">
      <c r="A50" s="21"/>
      <c r="B50" s="330" t="s">
        <v>80</v>
      </c>
      <c r="C50" s="331" t="s">
        <v>312</v>
      </c>
      <c r="D50" s="332" t="s">
        <v>25</v>
      </c>
      <c r="E50" s="333" t="s">
        <v>339</v>
      </c>
      <c r="F50" s="334"/>
      <c r="G50" s="334"/>
      <c r="H50" s="335">
        <v>7.30000000000007</v>
      </c>
      <c r="I50" s="334"/>
      <c r="J50" s="336" t="s">
        <v>340</v>
      </c>
      <c r="K50" s="334" t="s">
        <v>104</v>
      </c>
      <c r="L50" s="295">
        <v>3</v>
      </c>
      <c r="M50" s="336">
        <v>14.27</v>
      </c>
      <c r="N50" s="125">
        <v>42.81</v>
      </c>
      <c r="O50" s="337"/>
      <c r="P50" s="338" t="e">
        <v>#VALUE!</v>
      </c>
      <c r="Q50" s="339" t="e">
        <f>IF(J50="PROV SUM",N50,L50*P50)</f>
        <v>#VALUE!</v>
      </c>
      <c r="R50" s="294">
        <v>0</v>
      </c>
      <c r="S50" s="294">
        <v>10.345749999999999</v>
      </c>
      <c r="T50" s="339">
        <f>IF(J50="SC024",N50,IF(ISERROR(S50),"",IF(J50="PROV SUM",N50,L50*S50)))</f>
        <v>31.037249999999997</v>
      </c>
      <c r="U50" s="112"/>
      <c r="V50" s="334" t="s">
        <v>104</v>
      </c>
      <c r="W50" s="295">
        <v>3</v>
      </c>
      <c r="X50" s="294">
        <v>10.345749999999999</v>
      </c>
      <c r="Y50" s="338">
        <f t="shared" si="0"/>
        <v>31.037249999999997</v>
      </c>
      <c r="Z50" s="18"/>
      <c r="AA50" s="346">
        <v>1</v>
      </c>
      <c r="AB50" s="347">
        <f t="shared" si="1"/>
        <v>31.037249999999997</v>
      </c>
      <c r="AC50" s="348">
        <v>1</v>
      </c>
      <c r="AD50" s="349">
        <f t="shared" si="2"/>
        <v>31.037249999999997</v>
      </c>
      <c r="AE50" s="350">
        <f t="shared" si="3"/>
        <v>0</v>
      </c>
      <c r="AG50" s="668">
        <v>31.04</v>
      </c>
    </row>
    <row r="51" spans="1:33" ht="30" x14ac:dyDescent="0.25">
      <c r="A51" s="21"/>
      <c r="B51" s="330" t="s">
        <v>80</v>
      </c>
      <c r="C51" s="331" t="s">
        <v>312</v>
      </c>
      <c r="D51" s="332" t="s">
        <v>25</v>
      </c>
      <c r="E51" s="333" t="s">
        <v>498</v>
      </c>
      <c r="F51" s="334"/>
      <c r="G51" s="334"/>
      <c r="H51" s="335">
        <v>7.3159999999999998</v>
      </c>
      <c r="I51" s="334"/>
      <c r="J51" s="336" t="s">
        <v>379</v>
      </c>
      <c r="K51" s="334" t="s">
        <v>380</v>
      </c>
      <c r="L51" s="295">
        <v>1</v>
      </c>
      <c r="M51" s="336">
        <v>400</v>
      </c>
      <c r="N51" s="125">
        <v>400</v>
      </c>
      <c r="O51" s="337"/>
      <c r="P51" s="338" t="e">
        <v>#VALUE!</v>
      </c>
      <c r="Q51" s="339">
        <f>IF(J51="PROV SUM",N51,L51*P51)</f>
        <v>400</v>
      </c>
      <c r="R51" s="294" t="s">
        <v>381</v>
      </c>
      <c r="S51" s="294" t="s">
        <v>381</v>
      </c>
      <c r="T51" s="339">
        <f>IF(J51="SC024",N51,IF(ISERROR(S51),"",IF(J51="PROV SUM",N51,L51*S51)))</f>
        <v>400</v>
      </c>
      <c r="U51" s="112"/>
      <c r="V51" s="334" t="s">
        <v>380</v>
      </c>
      <c r="W51" s="295">
        <v>1</v>
      </c>
      <c r="X51" s="294" t="s">
        <v>381</v>
      </c>
      <c r="Y51" s="338">
        <v>400</v>
      </c>
      <c r="Z51" s="18"/>
      <c r="AA51" s="346">
        <v>0</v>
      </c>
      <c r="AB51" s="347">
        <f t="shared" si="1"/>
        <v>0</v>
      </c>
      <c r="AC51" s="348">
        <v>0</v>
      </c>
      <c r="AD51" s="349">
        <f t="shared" si="2"/>
        <v>0</v>
      </c>
      <c r="AE51" s="350">
        <f t="shared" si="3"/>
        <v>0</v>
      </c>
      <c r="AF51" s="677" t="s">
        <v>851</v>
      </c>
    </row>
    <row r="52" spans="1:33" ht="15.75" x14ac:dyDescent="0.25">
      <c r="A52" s="15"/>
      <c r="B52" s="86" t="s">
        <v>80</v>
      </c>
      <c r="C52" s="89" t="s">
        <v>341</v>
      </c>
      <c r="D52" s="88" t="s">
        <v>378</v>
      </c>
      <c r="E52" s="89"/>
      <c r="F52" s="360"/>
      <c r="G52" s="360"/>
      <c r="H52" s="90"/>
      <c r="I52" s="360"/>
      <c r="J52" s="89"/>
      <c r="K52" s="91"/>
      <c r="L52" s="295"/>
      <c r="M52" s="92"/>
      <c r="N52" s="125"/>
      <c r="O52" s="337"/>
      <c r="P52" s="357"/>
      <c r="Q52" s="358"/>
      <c r="R52" s="358"/>
      <c r="S52" s="358"/>
      <c r="T52" s="358"/>
      <c r="U52" s="112"/>
      <c r="V52" s="91"/>
      <c r="W52" s="295"/>
      <c r="X52" s="358"/>
      <c r="Y52" s="338">
        <f t="shared" si="0"/>
        <v>0</v>
      </c>
      <c r="Z52" s="18"/>
      <c r="AA52" s="346">
        <v>0</v>
      </c>
      <c r="AB52" s="347">
        <f t="shared" si="1"/>
        <v>0</v>
      </c>
      <c r="AC52" s="348">
        <v>0</v>
      </c>
      <c r="AD52" s="349">
        <f t="shared" si="2"/>
        <v>0</v>
      </c>
      <c r="AE52" s="350">
        <f t="shared" si="3"/>
        <v>0</v>
      </c>
    </row>
    <row r="53" spans="1:33" ht="105" x14ac:dyDescent="0.25">
      <c r="A53" s="15"/>
      <c r="B53" s="86" t="s">
        <v>80</v>
      </c>
      <c r="C53" s="89" t="s">
        <v>341</v>
      </c>
      <c r="D53" s="88" t="s">
        <v>25</v>
      </c>
      <c r="E53" s="89" t="s">
        <v>350</v>
      </c>
      <c r="F53" s="334"/>
      <c r="G53" s="334"/>
      <c r="H53" s="90">
        <v>18</v>
      </c>
      <c r="I53" s="334"/>
      <c r="J53" s="89" t="s">
        <v>351</v>
      </c>
      <c r="K53" s="334" t="s">
        <v>311</v>
      </c>
      <c r="L53" s="93">
        <v>2</v>
      </c>
      <c r="M53" s="92">
        <v>222.2</v>
      </c>
      <c r="N53" s="94">
        <v>444.4</v>
      </c>
      <c r="O53" s="337"/>
      <c r="P53" s="338" t="e">
        <v>#VALUE!</v>
      </c>
      <c r="Q53" s="339" t="e">
        <f t="shared" ref="Q53:Q67" si="8">IF(J53="PROV SUM",N53,L53*P53)</f>
        <v>#VALUE!</v>
      </c>
      <c r="R53" s="294">
        <v>0</v>
      </c>
      <c r="S53" s="294">
        <v>196.98029999999997</v>
      </c>
      <c r="T53" s="339">
        <f t="shared" ref="T53:T67" si="9">IF(J53="SC024",N53,IF(ISERROR(S53),"",IF(J53="PROV SUM",N53,L53*S53)))</f>
        <v>393.96059999999994</v>
      </c>
      <c r="U53" s="112"/>
      <c r="V53" s="334" t="s">
        <v>311</v>
      </c>
      <c r="W53" s="93">
        <v>2</v>
      </c>
      <c r="X53" s="92">
        <v>196.98029999999997</v>
      </c>
      <c r="Y53" s="338">
        <f t="shared" si="0"/>
        <v>393.96059999999994</v>
      </c>
      <c r="Z53" s="18"/>
      <c r="AA53" s="346">
        <v>0</v>
      </c>
      <c r="AB53" s="347">
        <f t="shared" ref="AB53:AB67" si="10">Y53*AA53</f>
        <v>0</v>
      </c>
      <c r="AC53" s="348">
        <v>0</v>
      </c>
      <c r="AD53" s="349">
        <f t="shared" ref="AD53:AD67" si="11">Y53*AC53</f>
        <v>0</v>
      </c>
      <c r="AE53" s="350">
        <f t="shared" si="3"/>
        <v>0</v>
      </c>
    </row>
    <row r="54" spans="1:33" ht="105" x14ac:dyDescent="0.25">
      <c r="A54" s="15"/>
      <c r="B54" s="86" t="s">
        <v>80</v>
      </c>
      <c r="C54" s="89" t="s">
        <v>341</v>
      </c>
      <c r="D54" s="88" t="s">
        <v>25</v>
      </c>
      <c r="E54" s="89" t="s">
        <v>356</v>
      </c>
      <c r="F54" s="360"/>
      <c r="G54" s="360"/>
      <c r="H54" s="90">
        <v>27</v>
      </c>
      <c r="I54" s="360"/>
      <c r="J54" s="89" t="s">
        <v>357</v>
      </c>
      <c r="K54" s="91" t="s">
        <v>311</v>
      </c>
      <c r="L54" s="93">
        <v>1</v>
      </c>
      <c r="M54" s="92">
        <v>22.53</v>
      </c>
      <c r="N54" s="94">
        <v>22.53</v>
      </c>
      <c r="O54" s="337"/>
      <c r="P54" s="338" t="e">
        <v>#VALUE!</v>
      </c>
      <c r="Q54" s="339" t="e">
        <f t="shared" si="8"/>
        <v>#VALUE!</v>
      </c>
      <c r="R54" s="294">
        <v>0</v>
      </c>
      <c r="S54" s="294">
        <v>19.150500000000001</v>
      </c>
      <c r="T54" s="339">
        <f t="shared" si="9"/>
        <v>19.150500000000001</v>
      </c>
      <c r="U54" s="112"/>
      <c r="V54" s="91" t="s">
        <v>311</v>
      </c>
      <c r="W54" s="93">
        <v>1</v>
      </c>
      <c r="X54" s="92">
        <v>19.150500000000001</v>
      </c>
      <c r="Y54" s="338">
        <f t="shared" si="0"/>
        <v>19.150500000000001</v>
      </c>
      <c r="Z54" s="18"/>
      <c r="AA54" s="346">
        <v>0</v>
      </c>
      <c r="AB54" s="347">
        <f t="shared" si="10"/>
        <v>0</v>
      </c>
      <c r="AC54" s="348">
        <v>0</v>
      </c>
      <c r="AD54" s="349">
        <f t="shared" si="11"/>
        <v>0</v>
      </c>
      <c r="AE54" s="350">
        <f t="shared" si="3"/>
        <v>0</v>
      </c>
    </row>
    <row r="55" spans="1:33" ht="120" x14ac:dyDescent="0.25">
      <c r="A55" s="15"/>
      <c r="B55" s="86" t="s">
        <v>80</v>
      </c>
      <c r="C55" s="89" t="s">
        <v>341</v>
      </c>
      <c r="D55" s="88" t="s">
        <v>25</v>
      </c>
      <c r="E55" s="89" t="s">
        <v>358</v>
      </c>
      <c r="F55" s="360"/>
      <c r="G55" s="360"/>
      <c r="H55" s="90">
        <v>41</v>
      </c>
      <c r="I55" s="360"/>
      <c r="J55" s="89" t="s">
        <v>359</v>
      </c>
      <c r="K55" s="91" t="s">
        <v>311</v>
      </c>
      <c r="L55" s="93">
        <v>1</v>
      </c>
      <c r="M55" s="92">
        <v>29.34</v>
      </c>
      <c r="N55" s="94">
        <v>29.34</v>
      </c>
      <c r="O55" s="337"/>
      <c r="P55" s="338" t="e">
        <v>#VALUE!</v>
      </c>
      <c r="Q55" s="339" t="e">
        <f t="shared" si="8"/>
        <v>#VALUE!</v>
      </c>
      <c r="R55" s="294">
        <v>0</v>
      </c>
      <c r="S55" s="294">
        <v>24.939</v>
      </c>
      <c r="T55" s="339">
        <f t="shared" si="9"/>
        <v>24.939</v>
      </c>
      <c r="U55" s="112"/>
      <c r="V55" s="91" t="s">
        <v>311</v>
      </c>
      <c r="W55" s="93">
        <v>1</v>
      </c>
      <c r="X55" s="92">
        <v>24.939</v>
      </c>
      <c r="Y55" s="338">
        <f t="shared" si="0"/>
        <v>24.939</v>
      </c>
      <c r="Z55" s="18"/>
      <c r="AA55" s="346">
        <v>0</v>
      </c>
      <c r="AB55" s="347">
        <f t="shared" si="10"/>
        <v>0</v>
      </c>
      <c r="AC55" s="348">
        <v>0</v>
      </c>
      <c r="AD55" s="349">
        <f t="shared" si="11"/>
        <v>0</v>
      </c>
      <c r="AE55" s="350">
        <f t="shared" si="3"/>
        <v>0</v>
      </c>
    </row>
    <row r="56" spans="1:33" ht="105" x14ac:dyDescent="0.25">
      <c r="A56" s="15"/>
      <c r="B56" s="86" t="s">
        <v>80</v>
      </c>
      <c r="C56" s="89" t="s">
        <v>341</v>
      </c>
      <c r="D56" s="88" t="s">
        <v>25</v>
      </c>
      <c r="E56" s="89" t="s">
        <v>360</v>
      </c>
      <c r="F56" s="360"/>
      <c r="G56" s="360"/>
      <c r="H56" s="90">
        <v>43</v>
      </c>
      <c r="I56" s="360"/>
      <c r="J56" s="89" t="s">
        <v>361</v>
      </c>
      <c r="K56" s="91" t="s">
        <v>311</v>
      </c>
      <c r="L56" s="93">
        <v>1</v>
      </c>
      <c r="M56" s="92">
        <v>20.399999999999999</v>
      </c>
      <c r="N56" s="94">
        <v>20.399999999999999</v>
      </c>
      <c r="O56" s="337"/>
      <c r="P56" s="338" t="e">
        <v>#VALUE!</v>
      </c>
      <c r="Q56" s="339" t="e">
        <f t="shared" si="8"/>
        <v>#VALUE!</v>
      </c>
      <c r="R56" s="294">
        <v>0</v>
      </c>
      <c r="S56" s="294">
        <v>17.34</v>
      </c>
      <c r="T56" s="339">
        <f t="shared" si="9"/>
        <v>17.34</v>
      </c>
      <c r="U56" s="112"/>
      <c r="V56" s="91" t="s">
        <v>311</v>
      </c>
      <c r="W56" s="93">
        <v>1</v>
      </c>
      <c r="X56" s="92">
        <v>17.34</v>
      </c>
      <c r="Y56" s="338">
        <f t="shared" si="0"/>
        <v>17.34</v>
      </c>
      <c r="Z56" s="18"/>
      <c r="AA56" s="346">
        <v>0</v>
      </c>
      <c r="AB56" s="347">
        <f t="shared" si="10"/>
        <v>0</v>
      </c>
      <c r="AC56" s="348">
        <v>0</v>
      </c>
      <c r="AD56" s="349">
        <f t="shared" si="11"/>
        <v>0</v>
      </c>
      <c r="AE56" s="350">
        <f t="shared" si="3"/>
        <v>0</v>
      </c>
    </row>
    <row r="57" spans="1:33" ht="105" x14ac:dyDescent="0.25">
      <c r="A57" s="15"/>
      <c r="B57" s="86" t="s">
        <v>80</v>
      </c>
      <c r="C57" s="89" t="s">
        <v>341</v>
      </c>
      <c r="D57" s="88" t="s">
        <v>25</v>
      </c>
      <c r="E57" s="89" t="s">
        <v>362</v>
      </c>
      <c r="F57" s="360"/>
      <c r="G57" s="360"/>
      <c r="H57" s="90">
        <v>44</v>
      </c>
      <c r="I57" s="360"/>
      <c r="J57" s="89" t="s">
        <v>363</v>
      </c>
      <c r="K57" s="91" t="s">
        <v>311</v>
      </c>
      <c r="L57" s="93">
        <v>1</v>
      </c>
      <c r="M57" s="92">
        <v>35.86</v>
      </c>
      <c r="N57" s="94">
        <v>35.86</v>
      </c>
      <c r="O57" s="337"/>
      <c r="P57" s="338" t="e">
        <v>#VALUE!</v>
      </c>
      <c r="Q57" s="339" t="e">
        <f t="shared" si="8"/>
        <v>#VALUE!</v>
      </c>
      <c r="R57" s="294">
        <v>0</v>
      </c>
      <c r="S57" s="294">
        <v>30.480999999999998</v>
      </c>
      <c r="T57" s="339">
        <f t="shared" si="9"/>
        <v>30.480999999999998</v>
      </c>
      <c r="U57" s="112"/>
      <c r="V57" s="91" t="s">
        <v>311</v>
      </c>
      <c r="W57" s="93">
        <v>1</v>
      </c>
      <c r="X57" s="92">
        <v>30.480999999999998</v>
      </c>
      <c r="Y57" s="338">
        <f t="shared" si="0"/>
        <v>30.480999999999998</v>
      </c>
      <c r="Z57" s="18"/>
      <c r="AA57" s="346">
        <v>0</v>
      </c>
      <c r="AB57" s="347">
        <f t="shared" si="10"/>
        <v>0</v>
      </c>
      <c r="AC57" s="348">
        <v>0</v>
      </c>
      <c r="AD57" s="349">
        <f t="shared" si="11"/>
        <v>0</v>
      </c>
      <c r="AE57" s="350">
        <f t="shared" si="3"/>
        <v>0</v>
      </c>
    </row>
    <row r="58" spans="1:33" ht="45" x14ac:dyDescent="0.25">
      <c r="A58" s="15"/>
      <c r="B58" s="86" t="s">
        <v>80</v>
      </c>
      <c r="C58" s="89" t="s">
        <v>341</v>
      </c>
      <c r="D58" s="88" t="s">
        <v>25</v>
      </c>
      <c r="E58" s="89" t="s">
        <v>352</v>
      </c>
      <c r="F58" s="360"/>
      <c r="G58" s="360"/>
      <c r="H58" s="90">
        <v>104</v>
      </c>
      <c r="I58" s="360"/>
      <c r="J58" s="89" t="s">
        <v>353</v>
      </c>
      <c r="K58" s="91" t="s">
        <v>311</v>
      </c>
      <c r="L58" s="93">
        <v>2</v>
      </c>
      <c r="M58" s="92">
        <v>3.44</v>
      </c>
      <c r="N58" s="94">
        <v>6.88</v>
      </c>
      <c r="O58" s="337"/>
      <c r="P58" s="338" t="e">
        <v>#VALUE!</v>
      </c>
      <c r="Q58" s="339" t="e">
        <f t="shared" si="8"/>
        <v>#VALUE!</v>
      </c>
      <c r="R58" s="294">
        <v>0</v>
      </c>
      <c r="S58" s="294">
        <v>3.0495599999999996</v>
      </c>
      <c r="T58" s="339">
        <f t="shared" si="9"/>
        <v>6.0991199999999992</v>
      </c>
      <c r="U58" s="112"/>
      <c r="V58" s="91" t="s">
        <v>311</v>
      </c>
      <c r="W58" s="93">
        <v>2</v>
      </c>
      <c r="X58" s="92">
        <v>3.0495599999999996</v>
      </c>
      <c r="Y58" s="338">
        <f t="shared" si="0"/>
        <v>6.0991199999999992</v>
      </c>
      <c r="Z58" s="18"/>
      <c r="AA58" s="346">
        <v>0</v>
      </c>
      <c r="AB58" s="347">
        <f t="shared" si="10"/>
        <v>0</v>
      </c>
      <c r="AC58" s="348">
        <v>0</v>
      </c>
      <c r="AD58" s="349">
        <f t="shared" si="11"/>
        <v>0</v>
      </c>
      <c r="AE58" s="350">
        <f t="shared" si="3"/>
        <v>0</v>
      </c>
    </row>
    <row r="59" spans="1:33" ht="15.75" x14ac:dyDescent="0.25">
      <c r="A59" s="15"/>
      <c r="B59" s="86" t="s">
        <v>80</v>
      </c>
      <c r="C59" s="89" t="s">
        <v>341</v>
      </c>
      <c r="D59" s="88" t="s">
        <v>25</v>
      </c>
      <c r="E59" s="89"/>
      <c r="F59" s="360"/>
      <c r="G59" s="360"/>
      <c r="H59" s="90">
        <v>115</v>
      </c>
      <c r="I59" s="360"/>
      <c r="J59" s="89" t="s">
        <v>367</v>
      </c>
      <c r="K59" s="91" t="s">
        <v>311</v>
      </c>
      <c r="L59" s="93">
        <v>2</v>
      </c>
      <c r="M59" s="92">
        <v>70.11</v>
      </c>
      <c r="N59" s="94">
        <v>140.22</v>
      </c>
      <c r="O59" s="337"/>
      <c r="P59" s="338" t="e">
        <v>#VALUE!</v>
      </c>
      <c r="Q59" s="339" t="e">
        <f t="shared" si="8"/>
        <v>#VALUE!</v>
      </c>
      <c r="R59" s="294">
        <v>0</v>
      </c>
      <c r="S59" s="294">
        <v>56.088000000000001</v>
      </c>
      <c r="T59" s="339">
        <f t="shared" si="9"/>
        <v>112.176</v>
      </c>
      <c r="U59" s="112"/>
      <c r="V59" s="91" t="s">
        <v>311</v>
      </c>
      <c r="W59" s="93">
        <v>2</v>
      </c>
      <c r="X59" s="92">
        <v>56.088000000000001</v>
      </c>
      <c r="Y59" s="338">
        <f t="shared" si="0"/>
        <v>112.176</v>
      </c>
      <c r="Z59" s="18"/>
      <c r="AA59" s="346">
        <v>0</v>
      </c>
      <c r="AB59" s="347">
        <f t="shared" si="10"/>
        <v>0</v>
      </c>
      <c r="AC59" s="348">
        <v>0</v>
      </c>
      <c r="AD59" s="349">
        <f t="shared" si="11"/>
        <v>0</v>
      </c>
      <c r="AE59" s="350">
        <f t="shared" si="3"/>
        <v>0</v>
      </c>
    </row>
    <row r="60" spans="1:33" ht="45.75" x14ac:dyDescent="0.25">
      <c r="A60" s="15"/>
      <c r="B60" s="86" t="s">
        <v>80</v>
      </c>
      <c r="C60" s="89" t="s">
        <v>341</v>
      </c>
      <c r="D60" s="88" t="s">
        <v>25</v>
      </c>
      <c r="E60" s="95" t="s">
        <v>354</v>
      </c>
      <c r="F60" s="360"/>
      <c r="G60" s="360"/>
      <c r="H60" s="90">
        <v>175</v>
      </c>
      <c r="I60" s="360"/>
      <c r="J60" s="96" t="s">
        <v>355</v>
      </c>
      <c r="K60" s="91" t="s">
        <v>311</v>
      </c>
      <c r="L60" s="93">
        <v>2</v>
      </c>
      <c r="M60" s="92">
        <v>9.81</v>
      </c>
      <c r="N60" s="94">
        <v>19.62</v>
      </c>
      <c r="O60" s="337"/>
      <c r="P60" s="338" t="e">
        <v>#VALUE!</v>
      </c>
      <c r="Q60" s="339" t="e">
        <f t="shared" si="8"/>
        <v>#VALUE!</v>
      </c>
      <c r="R60" s="294">
        <v>0</v>
      </c>
      <c r="S60" s="294">
        <v>8.6965649999999997</v>
      </c>
      <c r="T60" s="339">
        <f t="shared" si="9"/>
        <v>17.393129999999999</v>
      </c>
      <c r="U60" s="112"/>
      <c r="V60" s="91" t="s">
        <v>311</v>
      </c>
      <c r="W60" s="93">
        <v>2</v>
      </c>
      <c r="X60" s="92">
        <v>8.6965649999999997</v>
      </c>
      <c r="Y60" s="338">
        <f t="shared" si="0"/>
        <v>17.393129999999999</v>
      </c>
      <c r="Z60" s="18"/>
      <c r="AA60" s="346">
        <v>0</v>
      </c>
      <c r="AB60" s="347">
        <f t="shared" si="10"/>
        <v>0</v>
      </c>
      <c r="AC60" s="348">
        <v>0</v>
      </c>
      <c r="AD60" s="349">
        <f t="shared" si="11"/>
        <v>0</v>
      </c>
      <c r="AE60" s="350">
        <f t="shared" si="3"/>
        <v>0</v>
      </c>
    </row>
    <row r="61" spans="1:33" ht="75.75" x14ac:dyDescent="0.25">
      <c r="A61" s="21"/>
      <c r="B61" s="86" t="s">
        <v>80</v>
      </c>
      <c r="C61" s="89" t="s">
        <v>341</v>
      </c>
      <c r="D61" s="88" t="s">
        <v>25</v>
      </c>
      <c r="E61" s="95" t="s">
        <v>342</v>
      </c>
      <c r="F61" s="334"/>
      <c r="G61" s="334"/>
      <c r="H61" s="90">
        <v>180</v>
      </c>
      <c r="I61" s="334"/>
      <c r="J61" s="96" t="s">
        <v>343</v>
      </c>
      <c r="K61" s="91" t="s">
        <v>311</v>
      </c>
      <c r="L61" s="93">
        <v>1</v>
      </c>
      <c r="M61" s="92">
        <v>62.11</v>
      </c>
      <c r="N61" s="94">
        <v>62.11</v>
      </c>
      <c r="O61" s="337"/>
      <c r="P61" s="338" t="e">
        <v>#VALUE!</v>
      </c>
      <c r="Q61" s="339" t="e">
        <f t="shared" si="8"/>
        <v>#VALUE!</v>
      </c>
      <c r="R61" s="294">
        <v>0</v>
      </c>
      <c r="S61" s="294">
        <v>55.060514999999995</v>
      </c>
      <c r="T61" s="339">
        <f t="shared" si="9"/>
        <v>55.060514999999995</v>
      </c>
      <c r="U61" s="112"/>
      <c r="V61" s="91" t="s">
        <v>311</v>
      </c>
      <c r="W61" s="93">
        <v>1</v>
      </c>
      <c r="X61" s="92">
        <v>55.060514999999995</v>
      </c>
      <c r="Y61" s="338">
        <f t="shared" si="0"/>
        <v>55.060514999999995</v>
      </c>
      <c r="Z61" s="18"/>
      <c r="AA61" s="346">
        <v>0</v>
      </c>
      <c r="AB61" s="347">
        <f t="shared" si="10"/>
        <v>0</v>
      </c>
      <c r="AC61" s="348">
        <v>0</v>
      </c>
      <c r="AD61" s="349">
        <f t="shared" si="11"/>
        <v>0</v>
      </c>
      <c r="AE61" s="350">
        <f t="shared" si="3"/>
        <v>0</v>
      </c>
    </row>
    <row r="62" spans="1:33" ht="90.75" x14ac:dyDescent="0.25">
      <c r="A62" s="21"/>
      <c r="B62" s="86" t="s">
        <v>80</v>
      </c>
      <c r="C62" s="89" t="s">
        <v>341</v>
      </c>
      <c r="D62" s="88" t="s">
        <v>25</v>
      </c>
      <c r="E62" s="95" t="s">
        <v>370</v>
      </c>
      <c r="F62" s="334"/>
      <c r="G62" s="334"/>
      <c r="H62" s="90">
        <v>186</v>
      </c>
      <c r="I62" s="334"/>
      <c r="J62" s="97" t="s">
        <v>371</v>
      </c>
      <c r="K62" s="91" t="s">
        <v>311</v>
      </c>
      <c r="L62" s="93">
        <v>1</v>
      </c>
      <c r="M62" s="92">
        <v>86.88</v>
      </c>
      <c r="N62" s="94">
        <v>86.88</v>
      </c>
      <c r="O62" s="337"/>
      <c r="P62" s="338" t="e">
        <v>#VALUE!</v>
      </c>
      <c r="Q62" s="339" t="e">
        <f t="shared" si="8"/>
        <v>#VALUE!</v>
      </c>
      <c r="R62" s="294">
        <v>0</v>
      </c>
      <c r="S62" s="294">
        <v>69.504000000000005</v>
      </c>
      <c r="T62" s="339">
        <f t="shared" si="9"/>
        <v>69.504000000000005</v>
      </c>
      <c r="U62" s="112"/>
      <c r="V62" s="91" t="s">
        <v>311</v>
      </c>
      <c r="W62" s="93">
        <v>1</v>
      </c>
      <c r="X62" s="92">
        <v>69.504000000000005</v>
      </c>
      <c r="Y62" s="338">
        <f t="shared" si="0"/>
        <v>69.504000000000005</v>
      </c>
      <c r="Z62" s="18"/>
      <c r="AA62" s="346">
        <v>0</v>
      </c>
      <c r="AB62" s="347">
        <f t="shared" si="10"/>
        <v>0</v>
      </c>
      <c r="AC62" s="348">
        <v>0</v>
      </c>
      <c r="AD62" s="349">
        <f t="shared" si="11"/>
        <v>0</v>
      </c>
      <c r="AE62" s="350">
        <f t="shared" si="3"/>
        <v>0</v>
      </c>
    </row>
    <row r="63" spans="1:33" ht="15.75" x14ac:dyDescent="0.25">
      <c r="A63" s="21"/>
      <c r="B63" s="86" t="s">
        <v>80</v>
      </c>
      <c r="C63" s="89" t="s">
        <v>341</v>
      </c>
      <c r="D63" s="88" t="s">
        <v>25</v>
      </c>
      <c r="E63" s="98" t="s">
        <v>424</v>
      </c>
      <c r="F63" s="334"/>
      <c r="G63" s="334"/>
      <c r="H63" s="90">
        <v>190</v>
      </c>
      <c r="I63" s="334"/>
      <c r="J63" s="99" t="s">
        <v>379</v>
      </c>
      <c r="K63" s="91" t="s">
        <v>311</v>
      </c>
      <c r="L63" s="93">
        <v>1</v>
      </c>
      <c r="M63" s="100">
        <v>1500</v>
      </c>
      <c r="N63" s="94">
        <v>1500</v>
      </c>
      <c r="O63" s="337"/>
      <c r="P63" s="338" t="e">
        <v>#VALUE!</v>
      </c>
      <c r="Q63" s="339">
        <f t="shared" si="8"/>
        <v>1500</v>
      </c>
      <c r="R63" s="294" t="s">
        <v>381</v>
      </c>
      <c r="S63" s="294" t="s">
        <v>381</v>
      </c>
      <c r="T63" s="339">
        <f t="shared" si="9"/>
        <v>1500</v>
      </c>
      <c r="U63" s="112"/>
      <c r="V63" s="91" t="s">
        <v>311</v>
      </c>
      <c r="W63" s="93">
        <v>1</v>
      </c>
      <c r="X63" s="100" t="s">
        <v>381</v>
      </c>
      <c r="Y63" s="338">
        <v>1500</v>
      </c>
      <c r="Z63" s="18"/>
      <c r="AA63" s="346">
        <v>0</v>
      </c>
      <c r="AB63" s="347">
        <f t="shared" si="10"/>
        <v>0</v>
      </c>
      <c r="AC63" s="348">
        <v>0</v>
      </c>
      <c r="AD63" s="349">
        <f>Y63*AC63</f>
        <v>0</v>
      </c>
      <c r="AE63" s="350">
        <f t="shared" si="3"/>
        <v>0</v>
      </c>
    </row>
    <row r="64" spans="1:33" ht="26.25" x14ac:dyDescent="0.25">
      <c r="A64" s="21"/>
      <c r="B64" s="86" t="s">
        <v>80</v>
      </c>
      <c r="C64" s="89" t="s">
        <v>341</v>
      </c>
      <c r="D64" s="88" t="s">
        <v>25</v>
      </c>
      <c r="E64" s="101" t="s">
        <v>425</v>
      </c>
      <c r="F64" s="334"/>
      <c r="G64" s="334"/>
      <c r="H64" s="90">
        <v>191</v>
      </c>
      <c r="I64" s="334"/>
      <c r="J64" s="99" t="s">
        <v>379</v>
      </c>
      <c r="K64" s="91" t="s">
        <v>311</v>
      </c>
      <c r="L64" s="93">
        <v>1</v>
      </c>
      <c r="M64" s="100">
        <v>100</v>
      </c>
      <c r="N64" s="94">
        <v>100</v>
      </c>
      <c r="O64" s="337"/>
      <c r="P64" s="338" t="e">
        <v>#VALUE!</v>
      </c>
      <c r="Q64" s="339">
        <f t="shared" si="8"/>
        <v>100</v>
      </c>
      <c r="R64" s="294" t="s">
        <v>381</v>
      </c>
      <c r="S64" s="294" t="s">
        <v>381</v>
      </c>
      <c r="T64" s="339">
        <f t="shared" si="9"/>
        <v>100</v>
      </c>
      <c r="U64" s="112"/>
      <c r="V64" s="91" t="s">
        <v>311</v>
      </c>
      <c r="W64" s="93">
        <v>1</v>
      </c>
      <c r="X64" s="100" t="s">
        <v>381</v>
      </c>
      <c r="Y64" s="338">
        <v>100</v>
      </c>
      <c r="Z64" s="18"/>
      <c r="AA64" s="346">
        <v>0</v>
      </c>
      <c r="AB64" s="347">
        <f t="shared" si="10"/>
        <v>0</v>
      </c>
      <c r="AC64" s="348">
        <v>0</v>
      </c>
      <c r="AD64" s="349">
        <f t="shared" si="11"/>
        <v>0</v>
      </c>
      <c r="AE64" s="350">
        <f t="shared" si="3"/>
        <v>0</v>
      </c>
    </row>
    <row r="65" spans="1:32" ht="15.75" x14ac:dyDescent="0.25">
      <c r="A65" s="21"/>
      <c r="B65" s="86" t="s">
        <v>80</v>
      </c>
      <c r="C65" s="89" t="s">
        <v>341</v>
      </c>
      <c r="D65" s="88" t="s">
        <v>25</v>
      </c>
      <c r="E65" s="101" t="s">
        <v>426</v>
      </c>
      <c r="F65" s="334"/>
      <c r="G65" s="334"/>
      <c r="H65" s="90">
        <v>192</v>
      </c>
      <c r="I65" s="334"/>
      <c r="J65" s="99" t="s">
        <v>379</v>
      </c>
      <c r="K65" s="91" t="s">
        <v>311</v>
      </c>
      <c r="L65" s="93">
        <v>1</v>
      </c>
      <c r="M65" s="100">
        <v>100</v>
      </c>
      <c r="N65" s="94">
        <v>100</v>
      </c>
      <c r="O65" s="337"/>
      <c r="P65" s="338" t="e">
        <v>#VALUE!</v>
      </c>
      <c r="Q65" s="339">
        <f t="shared" si="8"/>
        <v>100</v>
      </c>
      <c r="R65" s="294" t="s">
        <v>381</v>
      </c>
      <c r="S65" s="294" t="s">
        <v>381</v>
      </c>
      <c r="T65" s="339">
        <f t="shared" si="9"/>
        <v>100</v>
      </c>
      <c r="U65" s="112"/>
      <c r="V65" s="91" t="s">
        <v>311</v>
      </c>
      <c r="W65" s="93">
        <v>1</v>
      </c>
      <c r="X65" s="100" t="s">
        <v>381</v>
      </c>
      <c r="Y65" s="338">
        <v>100</v>
      </c>
      <c r="Z65" s="18"/>
      <c r="AA65" s="346">
        <v>0</v>
      </c>
      <c r="AB65" s="347">
        <f t="shared" si="10"/>
        <v>0</v>
      </c>
      <c r="AC65" s="348">
        <v>0</v>
      </c>
      <c r="AD65" s="349">
        <f t="shared" si="11"/>
        <v>0</v>
      </c>
      <c r="AE65" s="350">
        <f t="shared" si="3"/>
        <v>0</v>
      </c>
    </row>
    <row r="66" spans="1:32" ht="15.75" x14ac:dyDescent="0.25">
      <c r="A66" s="21"/>
      <c r="B66" s="86" t="s">
        <v>80</v>
      </c>
      <c r="C66" s="89" t="s">
        <v>341</v>
      </c>
      <c r="D66" s="88" t="s">
        <v>25</v>
      </c>
      <c r="E66" s="101" t="s">
        <v>427</v>
      </c>
      <c r="F66" s="334"/>
      <c r="G66" s="334"/>
      <c r="H66" s="90">
        <v>193</v>
      </c>
      <c r="I66" s="334"/>
      <c r="J66" s="99" t="s">
        <v>379</v>
      </c>
      <c r="K66" s="91" t="s">
        <v>311</v>
      </c>
      <c r="L66" s="93">
        <v>1</v>
      </c>
      <c r="M66" s="100">
        <v>100</v>
      </c>
      <c r="N66" s="94">
        <v>100</v>
      </c>
      <c r="O66" s="337"/>
      <c r="P66" s="338" t="e">
        <v>#VALUE!</v>
      </c>
      <c r="Q66" s="339">
        <f t="shared" si="8"/>
        <v>100</v>
      </c>
      <c r="R66" s="294" t="s">
        <v>381</v>
      </c>
      <c r="S66" s="294" t="s">
        <v>381</v>
      </c>
      <c r="T66" s="339">
        <f t="shared" si="9"/>
        <v>100</v>
      </c>
      <c r="U66" s="112"/>
      <c r="V66" s="91" t="s">
        <v>311</v>
      </c>
      <c r="W66" s="93">
        <v>1</v>
      </c>
      <c r="X66" s="100" t="s">
        <v>381</v>
      </c>
      <c r="Y66" s="338">
        <v>100</v>
      </c>
      <c r="Z66" s="18"/>
      <c r="AA66" s="346">
        <v>0</v>
      </c>
      <c r="AB66" s="347">
        <f t="shared" si="10"/>
        <v>0</v>
      </c>
      <c r="AC66" s="348">
        <v>0</v>
      </c>
      <c r="AD66" s="349">
        <f t="shared" si="11"/>
        <v>0</v>
      </c>
      <c r="AE66" s="350">
        <f t="shared" si="3"/>
        <v>0</v>
      </c>
    </row>
    <row r="67" spans="1:32" ht="15.75" x14ac:dyDescent="0.25">
      <c r="A67" s="21"/>
      <c r="B67" s="86" t="s">
        <v>80</v>
      </c>
      <c r="C67" s="89" t="s">
        <v>341</v>
      </c>
      <c r="D67" s="88" t="s">
        <v>25</v>
      </c>
      <c r="E67" s="101" t="s">
        <v>428</v>
      </c>
      <c r="F67" s="334"/>
      <c r="G67" s="334"/>
      <c r="H67" s="90">
        <v>194</v>
      </c>
      <c r="I67" s="334"/>
      <c r="J67" s="99" t="s">
        <v>379</v>
      </c>
      <c r="K67" s="91" t="s">
        <v>311</v>
      </c>
      <c r="L67" s="93">
        <v>1</v>
      </c>
      <c r="M67" s="100">
        <v>350</v>
      </c>
      <c r="N67" s="94">
        <v>350</v>
      </c>
      <c r="O67" s="337"/>
      <c r="P67" s="338" t="e">
        <v>#VALUE!</v>
      </c>
      <c r="Q67" s="339">
        <f t="shared" si="8"/>
        <v>350</v>
      </c>
      <c r="R67" s="294" t="s">
        <v>381</v>
      </c>
      <c r="S67" s="294" t="s">
        <v>381</v>
      </c>
      <c r="T67" s="339">
        <f t="shared" si="9"/>
        <v>350</v>
      </c>
      <c r="U67" s="112"/>
      <c r="V67" s="91" t="s">
        <v>311</v>
      </c>
      <c r="W67" s="93">
        <v>1</v>
      </c>
      <c r="X67" s="100" t="s">
        <v>381</v>
      </c>
      <c r="Y67" s="338">
        <v>350</v>
      </c>
      <c r="Z67" s="18"/>
      <c r="AA67" s="346">
        <v>0</v>
      </c>
      <c r="AB67" s="347">
        <f t="shared" si="10"/>
        <v>0</v>
      </c>
      <c r="AC67" s="348">
        <v>0</v>
      </c>
      <c r="AD67" s="349">
        <f t="shared" si="11"/>
        <v>0</v>
      </c>
      <c r="AE67" s="350">
        <f t="shared" si="3"/>
        <v>0</v>
      </c>
    </row>
    <row r="68" spans="1:32" ht="88.35" customHeight="1" x14ac:dyDescent="0.25">
      <c r="A68" s="21"/>
      <c r="B68" s="86" t="s">
        <v>80</v>
      </c>
      <c r="C68" s="89" t="s">
        <v>164</v>
      </c>
      <c r="D68" s="88" t="s">
        <v>25</v>
      </c>
      <c r="E68" s="101" t="s">
        <v>169</v>
      </c>
      <c r="F68" s="334"/>
      <c r="G68" s="334"/>
      <c r="H68" s="90"/>
      <c r="I68" s="334"/>
      <c r="J68" s="99"/>
      <c r="K68" s="91"/>
      <c r="L68" s="93"/>
      <c r="M68" s="100"/>
      <c r="N68" s="94"/>
      <c r="O68" s="337"/>
      <c r="P68" s="338"/>
      <c r="Q68" s="339"/>
      <c r="R68" s="294"/>
      <c r="S68" s="294"/>
      <c r="T68" s="339"/>
      <c r="U68" s="112"/>
      <c r="V68" s="91" t="s">
        <v>682</v>
      </c>
      <c r="W68" s="93">
        <v>3</v>
      </c>
      <c r="X68" s="100">
        <v>25.75</v>
      </c>
      <c r="Y68" s="338">
        <f t="shared" ref="Y68:Y74" si="12">W68*X68</f>
        <v>77.25</v>
      </c>
      <c r="Z68" s="18"/>
      <c r="AA68" s="346">
        <v>1</v>
      </c>
      <c r="AB68" s="347">
        <f t="shared" ref="AB68:AB74" si="13">Y68*AA68</f>
        <v>77.25</v>
      </c>
      <c r="AC68" s="348">
        <v>1</v>
      </c>
      <c r="AD68" s="349">
        <f t="shared" ref="AD68:AD74" si="14">Y68*AC68</f>
        <v>77.25</v>
      </c>
      <c r="AE68" s="350">
        <f t="shared" ref="AE68:AE74" si="15">AB68-AD68</f>
        <v>0</v>
      </c>
    </row>
    <row r="69" spans="1:32" ht="15.75" x14ac:dyDescent="0.25">
      <c r="A69" s="21"/>
      <c r="B69" s="86" t="s">
        <v>80</v>
      </c>
      <c r="C69" s="89" t="s">
        <v>189</v>
      </c>
      <c r="D69" s="88" t="s">
        <v>25</v>
      </c>
      <c r="E69" s="101" t="s">
        <v>764</v>
      </c>
      <c r="F69" s="334"/>
      <c r="G69" s="334"/>
      <c r="H69" s="90"/>
      <c r="I69" s="334"/>
      <c r="J69" s="99"/>
      <c r="K69" s="91"/>
      <c r="L69" s="93"/>
      <c r="M69" s="100"/>
      <c r="N69" s="94"/>
      <c r="O69" s="337"/>
      <c r="P69" s="338"/>
      <c r="Q69" s="339"/>
      <c r="R69" s="294"/>
      <c r="S69" s="294"/>
      <c r="T69" s="339"/>
      <c r="U69" s="112"/>
      <c r="V69" s="91" t="s">
        <v>311</v>
      </c>
      <c r="W69" s="93">
        <v>1</v>
      </c>
      <c r="X69" s="100">
        <v>500</v>
      </c>
      <c r="Y69" s="338">
        <f t="shared" si="12"/>
        <v>500</v>
      </c>
      <c r="Z69" s="18"/>
      <c r="AA69" s="346">
        <v>0</v>
      </c>
      <c r="AB69" s="347">
        <f t="shared" si="13"/>
        <v>0</v>
      </c>
      <c r="AC69" s="348">
        <v>0</v>
      </c>
      <c r="AD69" s="349">
        <f t="shared" si="14"/>
        <v>0</v>
      </c>
      <c r="AE69" s="350">
        <f t="shared" si="15"/>
        <v>0</v>
      </c>
    </row>
    <row r="70" spans="1:32" ht="26.25" x14ac:dyDescent="0.25">
      <c r="A70" s="21"/>
      <c r="B70" s="86" t="s">
        <v>80</v>
      </c>
      <c r="C70" s="89" t="s">
        <v>164</v>
      </c>
      <c r="D70" s="88" t="s">
        <v>25</v>
      </c>
      <c r="E70" s="101" t="s">
        <v>700</v>
      </c>
      <c r="F70" s="334"/>
      <c r="G70" s="334"/>
      <c r="H70" s="90"/>
      <c r="I70" s="334"/>
      <c r="J70" s="99"/>
      <c r="K70" s="91"/>
      <c r="L70" s="93"/>
      <c r="M70" s="100"/>
      <c r="N70" s="94"/>
      <c r="O70" s="337"/>
      <c r="P70" s="338"/>
      <c r="Q70" s="339"/>
      <c r="R70" s="294"/>
      <c r="S70" s="294"/>
      <c r="T70" s="339"/>
      <c r="U70" s="112"/>
      <c r="V70" s="91" t="s">
        <v>703</v>
      </c>
      <c r="W70" s="93">
        <v>13</v>
      </c>
      <c r="X70" s="100">
        <v>143.43</v>
      </c>
      <c r="Y70" s="338">
        <f t="shared" si="12"/>
        <v>1864.5900000000001</v>
      </c>
      <c r="Z70" s="18"/>
      <c r="AA70" s="346">
        <v>1</v>
      </c>
      <c r="AB70" s="347">
        <f t="shared" si="13"/>
        <v>1864.5900000000001</v>
      </c>
      <c r="AC70" s="348">
        <v>1</v>
      </c>
      <c r="AD70" s="349">
        <f t="shared" si="14"/>
        <v>1864.5900000000001</v>
      </c>
      <c r="AE70" s="350">
        <f t="shared" si="15"/>
        <v>0</v>
      </c>
    </row>
    <row r="71" spans="1:32" ht="39" x14ac:dyDescent="0.25">
      <c r="A71" s="21"/>
      <c r="B71" s="86" t="s">
        <v>80</v>
      </c>
      <c r="C71" s="89" t="s">
        <v>164</v>
      </c>
      <c r="D71" s="88" t="s">
        <v>25</v>
      </c>
      <c r="E71" s="101" t="s">
        <v>187</v>
      </c>
      <c r="F71" s="334"/>
      <c r="G71" s="334"/>
      <c r="H71" s="90"/>
      <c r="I71" s="334"/>
      <c r="J71" s="99"/>
      <c r="K71" s="91"/>
      <c r="L71" s="93"/>
      <c r="M71" s="100"/>
      <c r="N71" s="94"/>
      <c r="O71" s="337"/>
      <c r="P71" s="338"/>
      <c r="Q71" s="339"/>
      <c r="R71" s="294"/>
      <c r="S71" s="294"/>
      <c r="T71" s="339"/>
      <c r="U71" s="112"/>
      <c r="V71" s="91" t="s">
        <v>682</v>
      </c>
      <c r="W71" s="93">
        <v>13</v>
      </c>
      <c r="X71" s="100">
        <v>6.41</v>
      </c>
      <c r="Y71" s="338">
        <f t="shared" si="12"/>
        <v>83.33</v>
      </c>
      <c r="Z71" s="18"/>
      <c r="AA71" s="346">
        <v>1</v>
      </c>
      <c r="AB71" s="347">
        <f t="shared" si="13"/>
        <v>83.33</v>
      </c>
      <c r="AC71" s="348">
        <v>1</v>
      </c>
      <c r="AD71" s="349">
        <f t="shared" si="14"/>
        <v>83.33</v>
      </c>
      <c r="AE71" s="350">
        <f t="shared" si="15"/>
        <v>0</v>
      </c>
    </row>
    <row r="72" spans="1:32" ht="15.75" x14ac:dyDescent="0.25">
      <c r="A72" s="21"/>
      <c r="B72" s="86" t="s">
        <v>80</v>
      </c>
      <c r="C72" s="89" t="s">
        <v>164</v>
      </c>
      <c r="D72" s="88" t="s">
        <v>25</v>
      </c>
      <c r="E72" s="101" t="s">
        <v>712</v>
      </c>
      <c r="F72" s="334"/>
      <c r="G72" s="334"/>
      <c r="H72" s="90"/>
      <c r="I72" s="334"/>
      <c r="J72" s="99"/>
      <c r="K72" s="91"/>
      <c r="L72" s="93"/>
      <c r="M72" s="100"/>
      <c r="N72" s="94"/>
      <c r="O72" s="337"/>
      <c r="P72" s="338"/>
      <c r="Q72" s="339"/>
      <c r="R72" s="294"/>
      <c r="S72" s="294"/>
      <c r="T72" s="339"/>
      <c r="U72" s="112"/>
      <c r="V72" s="91" t="s">
        <v>311</v>
      </c>
      <c r="W72" s="93">
        <v>3</v>
      </c>
      <c r="X72" s="100">
        <v>1500</v>
      </c>
      <c r="Y72" s="338">
        <f t="shared" si="12"/>
        <v>4500</v>
      </c>
      <c r="Z72" s="18"/>
      <c r="AA72" s="346">
        <v>0</v>
      </c>
      <c r="AB72" s="347">
        <f t="shared" si="13"/>
        <v>0</v>
      </c>
      <c r="AC72" s="348">
        <v>0</v>
      </c>
      <c r="AD72" s="349">
        <f t="shared" si="14"/>
        <v>0</v>
      </c>
      <c r="AE72" s="350">
        <f t="shared" si="15"/>
        <v>0</v>
      </c>
    </row>
    <row r="73" spans="1:32" ht="15.75" x14ac:dyDescent="0.25">
      <c r="A73" s="21"/>
      <c r="B73" s="86" t="s">
        <v>80</v>
      </c>
      <c r="C73" s="89" t="s">
        <v>24</v>
      </c>
      <c r="D73" s="88" t="s">
        <v>25</v>
      </c>
      <c r="E73" s="101" t="s">
        <v>38</v>
      </c>
      <c r="F73" s="334"/>
      <c r="G73" s="334"/>
      <c r="H73" s="90"/>
      <c r="I73" s="334"/>
      <c r="J73" s="99"/>
      <c r="K73" s="91"/>
      <c r="L73" s="93"/>
      <c r="M73" s="100"/>
      <c r="N73" s="94"/>
      <c r="O73" s="337"/>
      <c r="P73" s="338"/>
      <c r="Q73" s="339"/>
      <c r="R73" s="294"/>
      <c r="S73" s="294"/>
      <c r="T73" s="339"/>
      <c r="U73" s="112"/>
      <c r="V73" s="91" t="s">
        <v>311</v>
      </c>
      <c r="W73" s="93">
        <v>1</v>
      </c>
      <c r="X73" s="100">
        <v>1663.7</v>
      </c>
      <c r="Y73" s="338">
        <f t="shared" si="12"/>
        <v>1663.7</v>
      </c>
      <c r="Z73" s="18"/>
      <c r="AA73" s="346">
        <v>1</v>
      </c>
      <c r="AB73" s="347">
        <f t="shared" si="13"/>
        <v>1663.7</v>
      </c>
      <c r="AC73" s="348">
        <v>0</v>
      </c>
      <c r="AD73" s="349">
        <f t="shared" si="14"/>
        <v>0</v>
      </c>
      <c r="AE73" s="350">
        <f t="shared" si="15"/>
        <v>1663.7</v>
      </c>
      <c r="AF73" s="668" t="s">
        <v>838</v>
      </c>
    </row>
    <row r="74" spans="1:32" ht="15.75" x14ac:dyDescent="0.25">
      <c r="A74" s="21"/>
      <c r="B74" s="86" t="s">
        <v>80</v>
      </c>
      <c r="C74" s="89" t="s">
        <v>24</v>
      </c>
      <c r="D74" s="88" t="s">
        <v>25</v>
      </c>
      <c r="E74" s="101" t="s">
        <v>43</v>
      </c>
      <c r="F74" s="334"/>
      <c r="G74" s="334"/>
      <c r="H74" s="90"/>
      <c r="I74" s="334"/>
      <c r="J74" s="99"/>
      <c r="K74" s="91"/>
      <c r="L74" s="93"/>
      <c r="M74" s="100"/>
      <c r="N74" s="94"/>
      <c r="O74" s="337"/>
      <c r="P74" s="338"/>
      <c r="Q74" s="339"/>
      <c r="R74" s="294"/>
      <c r="S74" s="294"/>
      <c r="T74" s="339"/>
      <c r="U74" s="112"/>
      <c r="V74" s="91" t="s">
        <v>311</v>
      </c>
      <c r="W74" s="93">
        <v>1</v>
      </c>
      <c r="X74" s="100">
        <v>1069.3399999999999</v>
      </c>
      <c r="Y74" s="338">
        <f t="shared" si="12"/>
        <v>1069.3399999999999</v>
      </c>
      <c r="Z74" s="18"/>
      <c r="AA74" s="346">
        <v>1</v>
      </c>
      <c r="AB74" s="347">
        <f t="shared" si="13"/>
        <v>1069.3399999999999</v>
      </c>
      <c r="AC74" s="348">
        <v>1</v>
      </c>
      <c r="AD74" s="349">
        <f t="shared" si="14"/>
        <v>1069.3399999999999</v>
      </c>
      <c r="AE74" s="350">
        <f t="shared" si="15"/>
        <v>0</v>
      </c>
    </row>
    <row r="75" spans="1:32" ht="15.75" x14ac:dyDescent="0.25">
      <c r="A75" s="21"/>
      <c r="B75" s="86"/>
      <c r="C75" s="89"/>
      <c r="D75" s="88"/>
      <c r="E75" s="101"/>
      <c r="F75" s="334"/>
      <c r="G75" s="334"/>
      <c r="H75" s="90"/>
      <c r="I75" s="334"/>
      <c r="J75" s="99"/>
      <c r="K75" s="91"/>
      <c r="L75" s="93"/>
      <c r="M75" s="100"/>
      <c r="N75" s="94"/>
      <c r="O75" s="337"/>
      <c r="P75" s="338"/>
      <c r="Q75" s="339"/>
      <c r="R75" s="294"/>
      <c r="S75" s="294"/>
      <c r="T75" s="339"/>
      <c r="U75" s="112"/>
      <c r="V75" s="91"/>
      <c r="W75" s="93"/>
      <c r="X75" s="100"/>
      <c r="Y75" s="338"/>
      <c r="Z75" s="18"/>
      <c r="AA75" s="346"/>
      <c r="AB75" s="347"/>
      <c r="AC75" s="348"/>
      <c r="AD75" s="349"/>
      <c r="AE75" s="350"/>
    </row>
    <row r="76" spans="1:32" ht="15.75" thickBot="1" x14ac:dyDescent="0.3">
      <c r="A76" s="21"/>
      <c r="B76" s="381"/>
      <c r="C76" s="23"/>
      <c r="D76" s="24"/>
      <c r="E76" s="25"/>
      <c r="F76" s="21"/>
      <c r="G76" s="21"/>
      <c r="H76" s="26"/>
      <c r="I76" s="21"/>
      <c r="J76" s="27"/>
      <c r="K76" s="21"/>
      <c r="L76" s="28"/>
      <c r="M76" s="27"/>
      <c r="N76" s="17"/>
      <c r="O76" s="18"/>
      <c r="P76" s="16"/>
      <c r="Q76" s="37"/>
      <c r="R76" s="37"/>
      <c r="S76" s="37"/>
      <c r="T76" s="37"/>
    </row>
    <row r="77" spans="1:32" ht="15.75" thickBot="1" x14ac:dyDescent="0.3">
      <c r="A77" s="21"/>
      <c r="B77" s="22"/>
      <c r="C77" s="23"/>
      <c r="D77" s="24"/>
      <c r="E77" s="25"/>
      <c r="F77" s="21"/>
      <c r="G77" s="21"/>
      <c r="H77" s="26"/>
      <c r="I77" s="21"/>
      <c r="J77" s="27"/>
      <c r="K77" s="21"/>
      <c r="L77" s="28"/>
      <c r="M77" s="27"/>
      <c r="N77" s="17"/>
      <c r="O77" s="18"/>
      <c r="P77" s="16"/>
      <c r="Q77" s="37"/>
      <c r="R77" s="37"/>
      <c r="S77" s="68" t="s">
        <v>5</v>
      </c>
      <c r="T77" s="69">
        <f>SUM(T11:T75)</f>
        <v>17108.690870999999</v>
      </c>
      <c r="U77" s="65"/>
      <c r="V77" s="21"/>
      <c r="W77" s="28"/>
      <c r="X77" s="68" t="s">
        <v>5</v>
      </c>
      <c r="Y77" s="69">
        <f>SUM(Y11:Y75)</f>
        <v>35997.768158348001</v>
      </c>
      <c r="Z77" s="18"/>
      <c r="AA77" s="76"/>
      <c r="AB77" s="116">
        <f>SUM(AB11:AB75)</f>
        <v>25163.953071348002</v>
      </c>
      <c r="AC77" s="76"/>
      <c r="AD77" s="117">
        <f>SUM(AD11:AD67)</f>
        <v>12231.869058999999</v>
      </c>
      <c r="AE77" s="129">
        <f>SUM(AE11:AE75)</f>
        <v>9837.5740123480009</v>
      </c>
    </row>
    <row r="79" spans="1:32" x14ac:dyDescent="0.25">
      <c r="C79" t="s">
        <v>372</v>
      </c>
      <c r="D79" s="162"/>
      <c r="T79" s="314">
        <f>SUMIF($C$10:$C$75,$C79,T$10:T$75)</f>
        <v>399.99552</v>
      </c>
      <c r="U79" s="65"/>
      <c r="Y79" s="314">
        <f>SUMIF($C$10:$C$75,$C79,Y$10:Y$75)</f>
        <v>399.99552</v>
      </c>
      <c r="AA79" s="317">
        <f>AB79/Y79</f>
        <v>0</v>
      </c>
      <c r="AB79" s="314">
        <f>SUMIF($C$10:$C$75,$C79,AB$10:AB$75)</f>
        <v>0</v>
      </c>
      <c r="AC79" s="317">
        <f>AD79/Y79</f>
        <v>0</v>
      </c>
      <c r="AD79" s="314">
        <f>SUMIF($C$10:$C$75,$C79,AD$10:AD$75)</f>
        <v>0</v>
      </c>
      <c r="AE79" s="314">
        <f>SUMIF($C$10:$C$75,$C79,AE$10:AE$75)</f>
        <v>0</v>
      </c>
    </row>
    <row r="80" spans="1:32" x14ac:dyDescent="0.25">
      <c r="C80" t="s">
        <v>308</v>
      </c>
      <c r="D80" s="162"/>
      <c r="T80" s="314">
        <f t="shared" ref="T80:T87" si="16">SUMIF($C$10:$C$75,$C80,T$10:T$75)</f>
        <v>222.29999999999998</v>
      </c>
      <c r="U80" s="65"/>
      <c r="Y80" s="314">
        <f t="shared" ref="Y80:Y87" si="17">SUMIF($C$10:$C$75,$C80,Y$10:Y$75)</f>
        <v>222.29999999999998</v>
      </c>
      <c r="AA80" s="317">
        <f t="shared" ref="AA80:AA87" si="18">AB80/Y80</f>
        <v>1</v>
      </c>
      <c r="AB80" s="314">
        <f t="shared" ref="AB80:AB87" si="19">SUMIF($C$10:$C$75,$C80,AB$10:AB$75)</f>
        <v>222.29999999999998</v>
      </c>
      <c r="AC80" s="317">
        <f t="shared" ref="AC80:AC87" si="20">AD80/Y80</f>
        <v>1</v>
      </c>
      <c r="AD80" s="314">
        <f t="shared" ref="AD80:AE87" si="21">SUMIF($C$10:$C$75,$C80,AD$10:AD$75)</f>
        <v>222.29999999999998</v>
      </c>
      <c r="AE80" s="314">
        <f t="shared" si="21"/>
        <v>0</v>
      </c>
    </row>
    <row r="81" spans="3:31" x14ac:dyDescent="0.25">
      <c r="C81" t="s">
        <v>285</v>
      </c>
      <c r="D81" s="162"/>
      <c r="T81" s="314">
        <f t="shared" si="16"/>
        <v>690.28563200000008</v>
      </c>
      <c r="U81" s="65"/>
      <c r="Y81" s="314">
        <f t="shared" si="17"/>
        <v>690.28563200000008</v>
      </c>
      <c r="AA81" s="317">
        <f t="shared" si="18"/>
        <v>0</v>
      </c>
      <c r="AB81" s="314">
        <f t="shared" si="19"/>
        <v>0</v>
      </c>
      <c r="AC81" s="317">
        <f t="shared" si="20"/>
        <v>0</v>
      </c>
      <c r="AD81" s="314">
        <f t="shared" si="21"/>
        <v>0</v>
      </c>
      <c r="AE81" s="314">
        <f t="shared" si="21"/>
        <v>0</v>
      </c>
    </row>
    <row r="82" spans="3:31" x14ac:dyDescent="0.25">
      <c r="C82" t="s">
        <v>189</v>
      </c>
      <c r="D82" s="162"/>
      <c r="T82" s="314">
        <f t="shared" si="16"/>
        <v>5433.8332500000006</v>
      </c>
      <c r="U82" s="65"/>
      <c r="Y82" s="314">
        <f t="shared" si="17"/>
        <v>5933.8332500000006</v>
      </c>
      <c r="AA82" s="317">
        <f t="shared" si="18"/>
        <v>0.86657566590702551</v>
      </c>
      <c r="AB82" s="314">
        <f t="shared" si="19"/>
        <v>5142.1154999999999</v>
      </c>
      <c r="AC82" s="317">
        <f t="shared" si="20"/>
        <v>0.29892649915634212</v>
      </c>
      <c r="AD82" s="314">
        <f t="shared" si="21"/>
        <v>1773.78</v>
      </c>
      <c r="AE82" s="314">
        <f t="shared" si="21"/>
        <v>3368.3355000000001</v>
      </c>
    </row>
    <row r="83" spans="3:31" x14ac:dyDescent="0.25">
      <c r="C83" t="s">
        <v>72</v>
      </c>
      <c r="D83" s="162"/>
      <c r="T83" s="314">
        <f t="shared" si="16"/>
        <v>1849.4246089999999</v>
      </c>
      <c r="U83" s="65"/>
      <c r="Y83" s="314">
        <f t="shared" si="17"/>
        <v>1849.4246089999999</v>
      </c>
      <c r="AA83" s="317">
        <f t="shared" si="18"/>
        <v>1</v>
      </c>
      <c r="AB83" s="314">
        <f t="shared" si="19"/>
        <v>1849.4246089999999</v>
      </c>
      <c r="AC83" s="317">
        <f t="shared" si="20"/>
        <v>1</v>
      </c>
      <c r="AD83" s="314">
        <f t="shared" si="21"/>
        <v>1849.4246089999999</v>
      </c>
      <c r="AE83" s="314">
        <f t="shared" si="21"/>
        <v>0</v>
      </c>
    </row>
    <row r="84" spans="3:31" x14ac:dyDescent="0.25">
      <c r="C84" t="s">
        <v>164</v>
      </c>
      <c r="D84" s="162"/>
      <c r="T84" s="314">
        <f t="shared" si="16"/>
        <v>1594.4854950000001</v>
      </c>
      <c r="U84" s="65"/>
      <c r="Y84" s="314">
        <f t="shared" si="17"/>
        <v>8558.4286700000011</v>
      </c>
      <c r="AA84" s="317">
        <f t="shared" si="18"/>
        <v>0.33916463663183161</v>
      </c>
      <c r="AB84" s="314">
        <f t="shared" si="19"/>
        <v>2902.7163500000001</v>
      </c>
      <c r="AC84" s="317">
        <f t="shared" si="20"/>
        <v>0.33916463663183161</v>
      </c>
      <c r="AD84" s="314">
        <f t="shared" si="21"/>
        <v>2902.7163500000001</v>
      </c>
      <c r="AE84" s="314">
        <f t="shared" si="21"/>
        <v>0</v>
      </c>
    </row>
    <row r="85" spans="3:31" x14ac:dyDescent="0.25">
      <c r="C85" t="s">
        <v>24</v>
      </c>
      <c r="D85" s="162"/>
      <c r="T85" s="314">
        <f t="shared" si="16"/>
        <v>3008.3760000000002</v>
      </c>
      <c r="U85" s="65"/>
      <c r="Y85" s="314">
        <f t="shared" si="17"/>
        <v>14433.510112348002</v>
      </c>
      <c r="AA85" s="317">
        <f t="shared" si="18"/>
        <v>1</v>
      </c>
      <c r="AB85" s="314">
        <f t="shared" si="19"/>
        <v>14433.510112348002</v>
      </c>
      <c r="AC85" s="317">
        <f t="shared" si="20"/>
        <v>0.55179035023410494</v>
      </c>
      <c r="AD85" s="314">
        <f t="shared" si="21"/>
        <v>7964.2716</v>
      </c>
      <c r="AE85" s="314">
        <f t="shared" si="21"/>
        <v>6469.2385123480008</v>
      </c>
    </row>
    <row r="86" spans="3:31" x14ac:dyDescent="0.25">
      <c r="C86" t="s">
        <v>312</v>
      </c>
      <c r="D86" s="162"/>
      <c r="T86" s="314">
        <f t="shared" si="16"/>
        <v>1013.8864999999998</v>
      </c>
      <c r="U86" s="65"/>
      <c r="Y86" s="314">
        <f t="shared" si="17"/>
        <v>1013.8864999999998</v>
      </c>
      <c r="AA86" s="317">
        <f t="shared" si="18"/>
        <v>0.60547852249734058</v>
      </c>
      <c r="AB86" s="314">
        <f t="shared" si="19"/>
        <v>613.88649999999984</v>
      </c>
      <c r="AC86" s="317">
        <f t="shared" si="20"/>
        <v>0.60547852249734058</v>
      </c>
      <c r="AD86" s="314">
        <f t="shared" si="21"/>
        <v>613.88649999999984</v>
      </c>
      <c r="AE86" s="314">
        <f t="shared" si="21"/>
        <v>0</v>
      </c>
    </row>
    <row r="87" spans="3:31" x14ac:dyDescent="0.25">
      <c r="C87" t="s">
        <v>341</v>
      </c>
      <c r="D87" s="162"/>
      <c r="T87" s="314">
        <f t="shared" si="16"/>
        <v>2896.103865</v>
      </c>
      <c r="U87" s="65"/>
      <c r="Y87" s="314">
        <f t="shared" si="17"/>
        <v>2896.103865</v>
      </c>
      <c r="AA87" s="317">
        <f t="shared" si="18"/>
        <v>0</v>
      </c>
      <c r="AB87" s="314">
        <f t="shared" si="19"/>
        <v>0</v>
      </c>
      <c r="AC87" s="317">
        <f t="shared" si="20"/>
        <v>0</v>
      </c>
      <c r="AD87" s="314">
        <f t="shared" si="21"/>
        <v>0</v>
      </c>
      <c r="AE87" s="314">
        <f t="shared" si="21"/>
        <v>0</v>
      </c>
    </row>
  </sheetData>
  <autoFilter ref="B8:AE74" xr:uid="{00000000-0009-0000-0000-000019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X11:X12 X14 X16:X18 X20:X29 X31:X35 X37:X38 X40:X45 X47:X51 S53:S75" xr:uid="{00000000-0002-0000-1900-000000000000}">
      <formula1>P11</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A1:AE65"/>
  <sheetViews>
    <sheetView topLeftCell="B1" zoomScale="70" zoomScaleNormal="70" workbookViewId="0">
      <pane xSplit="9" ySplit="8" topLeftCell="S51" activePane="bottomRight" state="frozen"/>
      <selection activeCell="S45" sqref="S45"/>
      <selection pane="topRight" activeCell="S45" sqref="S45"/>
      <selection pane="bottomLeft" activeCell="S45" sqref="S45"/>
      <selection pane="bottomRight" activeCell="AB94" sqref="AB94"/>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521</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row>
    <row r="8" spans="1:31" s="267" customFormat="1" ht="75.75" thickBot="1" x14ac:dyDescent="0.3">
      <c r="A8" s="245" t="s">
        <v>377</v>
      </c>
      <c r="B8" s="246" t="s">
        <v>260</v>
      </c>
      <c r="C8" s="245" t="s">
        <v>6</v>
      </c>
      <c r="D8" s="245" t="s">
        <v>7</v>
      </c>
      <c r="E8" s="245" t="s">
        <v>8</v>
      </c>
      <c r="F8" s="245" t="s">
        <v>9</v>
      </c>
      <c r="G8" s="245" t="s">
        <v>10</v>
      </c>
      <c r="H8" s="247" t="s">
        <v>11</v>
      </c>
      <c r="I8" s="245" t="s">
        <v>12</v>
      </c>
      <c r="J8" s="245" t="s">
        <v>13</v>
      </c>
      <c r="K8" s="245" t="s">
        <v>14</v>
      </c>
      <c r="L8" s="248" t="s">
        <v>15</v>
      </c>
      <c r="M8" s="245" t="s">
        <v>16</v>
      </c>
      <c r="N8" s="248" t="s">
        <v>17</v>
      </c>
      <c r="O8" s="260"/>
      <c r="P8" s="261" t="s">
        <v>18</v>
      </c>
      <c r="Q8" s="262" t="s">
        <v>19</v>
      </c>
      <c r="R8" s="262" t="s">
        <v>20</v>
      </c>
      <c r="S8" s="263" t="s">
        <v>21</v>
      </c>
      <c r="T8" s="263" t="s">
        <v>22</v>
      </c>
      <c r="V8" s="266" t="s">
        <v>14</v>
      </c>
      <c r="W8" s="266" t="s">
        <v>15</v>
      </c>
      <c r="X8" s="266" t="s">
        <v>21</v>
      </c>
      <c r="Y8" s="266" t="s">
        <v>22</v>
      </c>
      <c r="AA8" s="268" t="s">
        <v>392</v>
      </c>
      <c r="AB8" s="268" t="s">
        <v>5</v>
      </c>
      <c r="AC8" s="269" t="s">
        <v>392</v>
      </c>
      <c r="AD8" s="269" t="s">
        <v>5</v>
      </c>
      <c r="AE8" s="270"/>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260</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260</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334" t="s">
        <v>139</v>
      </c>
      <c r="W11" s="295">
        <v>1</v>
      </c>
      <c r="X11" s="294">
        <v>0</v>
      </c>
      <c r="Y11" s="338">
        <f>W11*X11</f>
        <v>0</v>
      </c>
      <c r="Z11" s="18"/>
      <c r="AA11" s="77">
        <v>0</v>
      </c>
      <c r="AB11" s="78">
        <f>Y11*AA11</f>
        <v>0</v>
      </c>
      <c r="AC11" s="79">
        <v>0</v>
      </c>
      <c r="AD11" s="80">
        <f>Y11*AC11</f>
        <v>0</v>
      </c>
      <c r="AE11" s="130">
        <f>AB11-AD11</f>
        <v>0</v>
      </c>
    </row>
    <row r="12" spans="1:31" ht="45.75" thickBot="1" x14ac:dyDescent="0.3">
      <c r="A12" s="29"/>
      <c r="B12" s="2" t="s">
        <v>260</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334" t="s">
        <v>79</v>
      </c>
      <c r="W12" s="295">
        <v>46.04</v>
      </c>
      <c r="X12" s="294">
        <v>8.6880000000000006</v>
      </c>
      <c r="Y12" s="338">
        <f t="shared" ref="Y12:Y48" si="0">W12*X12</f>
        <v>399.99552</v>
      </c>
      <c r="Z12" s="18"/>
      <c r="AA12" s="77">
        <v>0</v>
      </c>
      <c r="AB12" s="78">
        <f t="shared" ref="AB12:AB52" si="1">Y12*AA12</f>
        <v>0</v>
      </c>
      <c r="AC12" s="79">
        <v>0</v>
      </c>
      <c r="AD12" s="80">
        <f t="shared" ref="AD12:AD52" si="2">Y12*AC12</f>
        <v>0</v>
      </c>
      <c r="AE12" s="130">
        <f t="shared" ref="AE12:AE53" si="3">AB12-AD12</f>
        <v>0</v>
      </c>
    </row>
    <row r="13" spans="1:31" ht="15.75" thickBot="1" x14ac:dyDescent="0.3">
      <c r="A13" s="15"/>
      <c r="B13" s="2" t="s">
        <v>260</v>
      </c>
      <c r="C13" s="3" t="s">
        <v>308</v>
      </c>
      <c r="D13" s="4" t="s">
        <v>378</v>
      </c>
      <c r="E13" s="5"/>
      <c r="F13" s="6"/>
      <c r="G13" s="6"/>
      <c r="H13" s="7"/>
      <c r="I13" s="6"/>
      <c r="J13" s="8"/>
      <c r="K13" s="9"/>
      <c r="L13" s="38"/>
      <c r="M13" s="8"/>
      <c r="N13" s="11"/>
      <c r="O13" s="18"/>
      <c r="P13" s="16"/>
      <c r="Q13" s="37"/>
      <c r="R13" s="37"/>
      <c r="S13" s="37"/>
      <c r="T13" s="37"/>
      <c r="V13" s="334"/>
      <c r="W13" s="295"/>
      <c r="X13" s="358"/>
      <c r="Y13" s="338">
        <f t="shared" si="0"/>
        <v>0</v>
      </c>
      <c r="Z13" s="18"/>
      <c r="AA13" s="77"/>
      <c r="AB13" s="78"/>
      <c r="AC13" s="79"/>
      <c r="AD13" s="80"/>
      <c r="AE13" s="130">
        <f t="shared" si="3"/>
        <v>0</v>
      </c>
    </row>
    <row r="14" spans="1:31" ht="30.75" thickBot="1" x14ac:dyDescent="0.3">
      <c r="A14" s="15"/>
      <c r="B14" s="2" t="s">
        <v>260</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334" t="s">
        <v>311</v>
      </c>
      <c r="W14" s="295">
        <v>1</v>
      </c>
      <c r="X14" s="294">
        <v>222.29999999999998</v>
      </c>
      <c r="Y14" s="338">
        <f t="shared" si="0"/>
        <v>222.29999999999998</v>
      </c>
      <c r="Z14" s="18"/>
      <c r="AA14" s="77">
        <v>1</v>
      </c>
      <c r="AB14" s="78">
        <f t="shared" si="1"/>
        <v>222.29999999999998</v>
      </c>
      <c r="AC14" s="79">
        <v>1</v>
      </c>
      <c r="AD14" s="80">
        <f t="shared" si="2"/>
        <v>222.29999999999998</v>
      </c>
      <c r="AE14" s="130">
        <f t="shared" si="3"/>
        <v>0</v>
      </c>
    </row>
    <row r="15" spans="1:31" ht="15.75" thickBot="1" x14ac:dyDescent="0.3">
      <c r="A15" s="15"/>
      <c r="B15" s="2" t="s">
        <v>260</v>
      </c>
      <c r="C15" s="3" t="s">
        <v>285</v>
      </c>
      <c r="D15" s="4" t="s">
        <v>378</v>
      </c>
      <c r="E15" s="5"/>
      <c r="F15" s="6"/>
      <c r="G15" s="6"/>
      <c r="H15" s="7"/>
      <c r="I15" s="6"/>
      <c r="J15" s="8"/>
      <c r="K15" s="9"/>
      <c r="L15" s="38"/>
      <c r="M15" s="8"/>
      <c r="N15" s="11"/>
      <c r="O15" s="18"/>
      <c r="P15" s="16"/>
      <c r="Q15" s="37"/>
      <c r="R15" s="37"/>
      <c r="S15" s="37"/>
      <c r="T15" s="37"/>
      <c r="V15" s="334"/>
      <c r="W15" s="295"/>
      <c r="X15" s="358"/>
      <c r="Y15" s="338"/>
      <c r="Z15" s="18"/>
      <c r="AA15" s="77"/>
      <c r="AB15" s="78"/>
      <c r="AC15" s="79"/>
      <c r="AD15" s="80"/>
      <c r="AE15" s="130">
        <f t="shared" si="3"/>
        <v>0</v>
      </c>
    </row>
    <row r="16" spans="1:31" ht="105.75" thickBot="1" x14ac:dyDescent="0.3">
      <c r="A16" s="15"/>
      <c r="B16" s="2" t="s">
        <v>260</v>
      </c>
      <c r="C16" s="3" t="s">
        <v>285</v>
      </c>
      <c r="D16" s="4" t="s">
        <v>25</v>
      </c>
      <c r="E16" s="5" t="s">
        <v>306</v>
      </c>
      <c r="F16" s="6"/>
      <c r="G16" s="6"/>
      <c r="H16" s="7">
        <v>5.0999999999999996</v>
      </c>
      <c r="I16" s="6"/>
      <c r="J16" s="8" t="s">
        <v>307</v>
      </c>
      <c r="K16" s="9" t="s">
        <v>139</v>
      </c>
      <c r="L16" s="38">
        <v>1</v>
      </c>
      <c r="M16" s="10">
        <v>480</v>
      </c>
      <c r="N16" s="11">
        <v>480</v>
      </c>
      <c r="O16" s="18"/>
      <c r="P16" s="12" t="e">
        <v>#VALUE!</v>
      </c>
      <c r="Q16" s="13" t="e">
        <f>IF(J16="PROV SUM",N16,L16*P16)</f>
        <v>#VALUE!</v>
      </c>
      <c r="R16" s="39">
        <v>0</v>
      </c>
      <c r="S16" s="40">
        <v>408</v>
      </c>
      <c r="T16" s="13">
        <f>IF(J16="SC024",N16,IF(ISERROR(S16),"",IF(J16="PROV SUM",N16,L16*S16)))</f>
        <v>408</v>
      </c>
      <c r="V16" s="334" t="s">
        <v>139</v>
      </c>
      <c r="W16" s="295">
        <v>1</v>
      </c>
      <c r="X16" s="294">
        <v>408</v>
      </c>
      <c r="Y16" s="338">
        <f t="shared" si="0"/>
        <v>408</v>
      </c>
      <c r="Z16" s="18"/>
      <c r="AA16" s="77">
        <v>0</v>
      </c>
      <c r="AB16" s="78">
        <f t="shared" si="1"/>
        <v>0</v>
      </c>
      <c r="AC16" s="79">
        <v>0</v>
      </c>
      <c r="AD16" s="80">
        <f t="shared" si="2"/>
        <v>0</v>
      </c>
      <c r="AE16" s="130">
        <f t="shared" si="3"/>
        <v>0</v>
      </c>
    </row>
    <row r="17" spans="1:31" ht="61.5" thickBot="1" x14ac:dyDescent="0.3">
      <c r="A17" s="15"/>
      <c r="B17" s="2" t="s">
        <v>260</v>
      </c>
      <c r="C17" s="3" t="s">
        <v>285</v>
      </c>
      <c r="D17" s="4" t="s">
        <v>25</v>
      </c>
      <c r="E17" s="126" t="s">
        <v>500</v>
      </c>
      <c r="F17" s="6"/>
      <c r="G17" s="6"/>
      <c r="H17" s="7">
        <v>5.1540000000000203</v>
      </c>
      <c r="I17" s="6"/>
      <c r="J17" s="8" t="s">
        <v>301</v>
      </c>
      <c r="K17" s="9" t="s">
        <v>79</v>
      </c>
      <c r="L17" s="38">
        <v>20</v>
      </c>
      <c r="M17" s="10">
        <v>16.28</v>
      </c>
      <c r="N17" s="11">
        <v>325.60000000000002</v>
      </c>
      <c r="O17" s="18"/>
      <c r="P17" s="12" t="e">
        <v>#VALUE!</v>
      </c>
      <c r="Q17" s="13" t="e">
        <f>IF(J17="PROV SUM",N17,L17*P17)</f>
        <v>#VALUE!</v>
      </c>
      <c r="R17" s="39">
        <v>0</v>
      </c>
      <c r="S17" s="40">
        <v>13.714272000000001</v>
      </c>
      <c r="T17" s="13">
        <f>IF(J17="SC024",N17,IF(ISERROR(S17),"",IF(J17="PROV SUM",N17,L17*S17)))</f>
        <v>274.28543999999999</v>
      </c>
      <c r="V17" s="334" t="s">
        <v>79</v>
      </c>
      <c r="W17" s="295">
        <v>20</v>
      </c>
      <c r="X17" s="294">
        <v>13.714272000000001</v>
      </c>
      <c r="Y17" s="338">
        <f t="shared" si="0"/>
        <v>274.28543999999999</v>
      </c>
      <c r="Z17" s="18"/>
      <c r="AA17" s="77">
        <v>0</v>
      </c>
      <c r="AB17" s="78">
        <f t="shared" si="1"/>
        <v>0</v>
      </c>
      <c r="AC17" s="79">
        <v>0</v>
      </c>
      <c r="AD17" s="80">
        <f t="shared" si="2"/>
        <v>0</v>
      </c>
      <c r="AE17" s="130">
        <f t="shared" si="3"/>
        <v>0</v>
      </c>
    </row>
    <row r="18" spans="1:31" ht="30.75" thickBot="1" x14ac:dyDescent="0.3">
      <c r="A18" s="15"/>
      <c r="B18" s="2" t="s">
        <v>260</v>
      </c>
      <c r="C18" s="3" t="s">
        <v>285</v>
      </c>
      <c r="D18" s="4" t="s">
        <v>25</v>
      </c>
      <c r="E18" s="5" t="s">
        <v>303</v>
      </c>
      <c r="F18" s="6"/>
      <c r="G18" s="6"/>
      <c r="H18" s="7">
        <v>5.1570000000000196</v>
      </c>
      <c r="I18" s="6"/>
      <c r="J18" s="8" t="s">
        <v>304</v>
      </c>
      <c r="K18" s="9" t="s">
        <v>75</v>
      </c>
      <c r="L18" s="38">
        <v>16</v>
      </c>
      <c r="M18" s="10">
        <v>9.6199999999999992</v>
      </c>
      <c r="N18" s="11">
        <v>153.91999999999999</v>
      </c>
      <c r="O18" s="18"/>
      <c r="P18" s="12" t="e">
        <v>#VALUE!</v>
      </c>
      <c r="Q18" s="13" t="e">
        <f>IF(J18="PROV SUM",N18,L18*P18)</f>
        <v>#VALUE!</v>
      </c>
      <c r="R18" s="39">
        <v>0</v>
      </c>
      <c r="S18" s="40">
        <v>8.1038879999999995</v>
      </c>
      <c r="T18" s="13">
        <f>IF(J18="SC024",N18,IF(ISERROR(S18),"",IF(J18="PROV SUM",N18,L18*S18)))</f>
        <v>129.66220799999999</v>
      </c>
      <c r="V18" s="334" t="s">
        <v>75</v>
      </c>
      <c r="W18" s="295">
        <v>16</v>
      </c>
      <c r="X18" s="294">
        <v>8.1038879999999995</v>
      </c>
      <c r="Y18" s="338">
        <f t="shared" si="0"/>
        <v>129.66220799999999</v>
      </c>
      <c r="Z18" s="18"/>
      <c r="AA18" s="77">
        <v>0</v>
      </c>
      <c r="AB18" s="78">
        <f t="shared" si="1"/>
        <v>0</v>
      </c>
      <c r="AC18" s="79">
        <v>0</v>
      </c>
      <c r="AD18" s="80">
        <f t="shared" si="2"/>
        <v>0</v>
      </c>
      <c r="AE18" s="130">
        <f t="shared" si="3"/>
        <v>0</v>
      </c>
    </row>
    <row r="19" spans="1:31" ht="120.75" thickBot="1" x14ac:dyDescent="0.3">
      <c r="A19" s="15"/>
      <c r="B19" s="2" t="s">
        <v>260</v>
      </c>
      <c r="C19" s="3" t="s">
        <v>285</v>
      </c>
      <c r="D19" s="4" t="s">
        <v>25</v>
      </c>
      <c r="E19" s="5" t="s">
        <v>288</v>
      </c>
      <c r="F19" s="6"/>
      <c r="G19" s="6"/>
      <c r="H19" s="7">
        <v>5.2950000000000603</v>
      </c>
      <c r="I19" s="6"/>
      <c r="J19" s="8" t="s">
        <v>289</v>
      </c>
      <c r="K19" s="9" t="s">
        <v>75</v>
      </c>
      <c r="L19" s="38">
        <v>1</v>
      </c>
      <c r="M19" s="10">
        <v>197.62</v>
      </c>
      <c r="N19" s="11">
        <v>197.62</v>
      </c>
      <c r="O19" s="18"/>
      <c r="P19" s="12" t="e">
        <v>#VALUE!</v>
      </c>
      <c r="Q19" s="13" t="e">
        <f>IF(J19="PROV SUM",N19,L19*P19)</f>
        <v>#VALUE!</v>
      </c>
      <c r="R19" s="39">
        <v>0</v>
      </c>
      <c r="S19" s="40">
        <v>175.19012999999998</v>
      </c>
      <c r="T19" s="13">
        <f>IF(J19="SC024",N19,IF(ISERROR(S19),"",IF(J19="PROV SUM",N19,L19*S19)))</f>
        <v>175.19012999999998</v>
      </c>
      <c r="V19" s="334" t="s">
        <v>75</v>
      </c>
      <c r="W19" s="295">
        <v>1</v>
      </c>
      <c r="X19" s="294">
        <v>175.19012999999998</v>
      </c>
      <c r="Y19" s="338">
        <f t="shared" si="0"/>
        <v>175.19012999999998</v>
      </c>
      <c r="Z19" s="18"/>
      <c r="AA19" s="77">
        <v>0</v>
      </c>
      <c r="AB19" s="78">
        <f t="shared" si="1"/>
        <v>0</v>
      </c>
      <c r="AC19" s="79">
        <v>0</v>
      </c>
      <c r="AD19" s="80">
        <f t="shared" si="2"/>
        <v>0</v>
      </c>
      <c r="AE19" s="130">
        <f t="shared" si="3"/>
        <v>0</v>
      </c>
    </row>
    <row r="20" spans="1:31" ht="15.75" thickBot="1" x14ac:dyDescent="0.3">
      <c r="A20" s="15"/>
      <c r="B20" s="2" t="s">
        <v>260</v>
      </c>
      <c r="C20" s="41" t="s">
        <v>189</v>
      </c>
      <c r="D20" s="4" t="s">
        <v>378</v>
      </c>
      <c r="E20" s="5"/>
      <c r="F20" s="6"/>
      <c r="G20" s="6"/>
      <c r="H20" s="7"/>
      <c r="I20" s="6"/>
      <c r="J20" s="8"/>
      <c r="K20" s="9"/>
      <c r="L20" s="38"/>
      <c r="M20" s="8"/>
      <c r="N20" s="38"/>
      <c r="O20" s="18"/>
      <c r="P20" s="27"/>
      <c r="Q20" s="42"/>
      <c r="R20" s="42"/>
      <c r="S20" s="42"/>
      <c r="T20" s="42"/>
      <c r="V20" s="334"/>
      <c r="W20" s="295"/>
      <c r="X20" s="293"/>
      <c r="Y20" s="338"/>
      <c r="Z20" s="18"/>
      <c r="AA20" s="77"/>
      <c r="AB20" s="78"/>
      <c r="AC20" s="79"/>
      <c r="AD20" s="80"/>
      <c r="AE20" s="130">
        <f t="shared" si="3"/>
        <v>0</v>
      </c>
    </row>
    <row r="21" spans="1:31" ht="30.75" thickBot="1" x14ac:dyDescent="0.3">
      <c r="A21" s="15"/>
      <c r="B21" s="2" t="s">
        <v>260</v>
      </c>
      <c r="C21" s="41" t="s">
        <v>189</v>
      </c>
      <c r="D21" s="4" t="s">
        <v>25</v>
      </c>
      <c r="E21" s="5" t="s">
        <v>337</v>
      </c>
      <c r="F21" s="6"/>
      <c r="G21" s="6"/>
      <c r="H21" s="7">
        <v>6.91</v>
      </c>
      <c r="I21" s="6"/>
      <c r="J21" s="8" t="s">
        <v>338</v>
      </c>
      <c r="K21" s="9" t="s">
        <v>79</v>
      </c>
      <c r="L21" s="38">
        <v>3</v>
      </c>
      <c r="M21" s="10">
        <v>20.13</v>
      </c>
      <c r="N21" s="38">
        <v>60.39</v>
      </c>
      <c r="O21" s="18"/>
      <c r="P21" s="12" t="e">
        <v>#VALUE!</v>
      </c>
      <c r="Q21" s="13" t="e">
        <f t="shared" ref="Q21:Q26" si="4">IF(J21="PROV SUM",N21,L21*P21)</f>
        <v>#VALUE!</v>
      </c>
      <c r="R21" s="39">
        <v>0</v>
      </c>
      <c r="S21" s="40">
        <v>14.594249999999999</v>
      </c>
      <c r="T21" s="13">
        <f t="shared" ref="T21:T26" si="5">IF(J21="SC024",N21,IF(ISERROR(S21),"",IF(J21="PROV SUM",N21,L21*S21)))</f>
        <v>43.782749999999993</v>
      </c>
      <c r="V21" s="334" t="s">
        <v>79</v>
      </c>
      <c r="W21" s="295">
        <v>3</v>
      </c>
      <c r="X21" s="294">
        <v>14.594249999999999</v>
      </c>
      <c r="Y21" s="338">
        <f t="shared" si="0"/>
        <v>43.782749999999993</v>
      </c>
      <c r="Z21" s="18"/>
      <c r="AA21" s="77">
        <v>0</v>
      </c>
      <c r="AB21" s="78">
        <f t="shared" si="1"/>
        <v>0</v>
      </c>
      <c r="AC21" s="79">
        <v>0</v>
      </c>
      <c r="AD21" s="80">
        <f t="shared" si="2"/>
        <v>0</v>
      </c>
      <c r="AE21" s="130">
        <f t="shared" si="3"/>
        <v>0</v>
      </c>
    </row>
    <row r="22" spans="1:31" ht="45.75" thickBot="1" x14ac:dyDescent="0.3">
      <c r="A22" s="15"/>
      <c r="B22" s="2" t="s">
        <v>260</v>
      </c>
      <c r="C22" s="41" t="s">
        <v>189</v>
      </c>
      <c r="D22" s="4" t="s">
        <v>25</v>
      </c>
      <c r="E22" s="5" t="s">
        <v>221</v>
      </c>
      <c r="F22" s="6"/>
      <c r="G22" s="6"/>
      <c r="H22" s="7">
        <v>6.1860000000000301</v>
      </c>
      <c r="I22" s="6"/>
      <c r="J22" s="8" t="s">
        <v>222</v>
      </c>
      <c r="K22" s="9" t="s">
        <v>79</v>
      </c>
      <c r="L22" s="38">
        <v>12</v>
      </c>
      <c r="M22" s="10">
        <v>11.63</v>
      </c>
      <c r="N22" s="38">
        <v>139.56</v>
      </c>
      <c r="O22" s="18"/>
      <c r="P22" s="12" t="e">
        <v>#VALUE!</v>
      </c>
      <c r="Q22" s="13" t="e">
        <f t="shared" si="4"/>
        <v>#VALUE!</v>
      </c>
      <c r="R22" s="39">
        <v>0</v>
      </c>
      <c r="S22" s="40">
        <v>9.8855000000000004</v>
      </c>
      <c r="T22" s="13">
        <f t="shared" si="5"/>
        <v>118.626</v>
      </c>
      <c r="V22" s="334" t="s">
        <v>79</v>
      </c>
      <c r="W22" s="295">
        <v>12</v>
      </c>
      <c r="X22" s="294">
        <v>9.8855000000000004</v>
      </c>
      <c r="Y22" s="338">
        <f t="shared" si="0"/>
        <v>118.626</v>
      </c>
      <c r="Z22" s="18"/>
      <c r="AA22" s="77">
        <v>0</v>
      </c>
      <c r="AB22" s="78">
        <f t="shared" si="1"/>
        <v>0</v>
      </c>
      <c r="AC22" s="79">
        <v>0</v>
      </c>
      <c r="AD22" s="80">
        <f t="shared" si="2"/>
        <v>0</v>
      </c>
      <c r="AE22" s="130">
        <f t="shared" si="3"/>
        <v>0</v>
      </c>
    </row>
    <row r="23" spans="1:31" ht="45.75" thickBot="1" x14ac:dyDescent="0.3">
      <c r="A23" s="15"/>
      <c r="B23" s="2" t="s">
        <v>260</v>
      </c>
      <c r="C23" s="41" t="s">
        <v>189</v>
      </c>
      <c r="D23" s="4" t="s">
        <v>25</v>
      </c>
      <c r="E23" s="5" t="s">
        <v>234</v>
      </c>
      <c r="F23" s="6"/>
      <c r="G23" s="6"/>
      <c r="H23" s="7">
        <v>6.2040000000000299</v>
      </c>
      <c r="I23" s="6"/>
      <c r="J23" s="8" t="s">
        <v>235</v>
      </c>
      <c r="K23" s="9" t="s">
        <v>79</v>
      </c>
      <c r="L23" s="38">
        <v>6</v>
      </c>
      <c r="M23" s="10">
        <v>20.51</v>
      </c>
      <c r="N23" s="38">
        <v>123.06</v>
      </c>
      <c r="O23" s="18"/>
      <c r="P23" s="12" t="e">
        <v>#VALUE!</v>
      </c>
      <c r="Q23" s="13" t="e">
        <f t="shared" si="4"/>
        <v>#VALUE!</v>
      </c>
      <c r="R23" s="39">
        <v>0</v>
      </c>
      <c r="S23" s="40">
        <v>17.433500000000002</v>
      </c>
      <c r="T23" s="13">
        <f t="shared" si="5"/>
        <v>104.60100000000001</v>
      </c>
      <c r="V23" s="334" t="s">
        <v>79</v>
      </c>
      <c r="W23" s="295">
        <v>6</v>
      </c>
      <c r="X23" s="294">
        <v>17.433500000000002</v>
      </c>
      <c r="Y23" s="338">
        <f t="shared" si="0"/>
        <v>104.60100000000001</v>
      </c>
      <c r="Z23" s="18"/>
      <c r="AA23" s="77">
        <v>0</v>
      </c>
      <c r="AB23" s="78">
        <f t="shared" si="1"/>
        <v>0</v>
      </c>
      <c r="AC23" s="79">
        <v>0</v>
      </c>
      <c r="AD23" s="80">
        <f t="shared" si="2"/>
        <v>0</v>
      </c>
      <c r="AE23" s="130">
        <f t="shared" si="3"/>
        <v>0</v>
      </c>
    </row>
    <row r="24" spans="1:31" ht="30.75" thickBot="1" x14ac:dyDescent="0.3">
      <c r="A24" s="15"/>
      <c r="B24" s="2" t="s">
        <v>260</v>
      </c>
      <c r="C24" s="41" t="s">
        <v>189</v>
      </c>
      <c r="D24" s="4" t="s">
        <v>25</v>
      </c>
      <c r="E24" s="5" t="s">
        <v>261</v>
      </c>
      <c r="F24" s="6"/>
      <c r="G24" s="6"/>
      <c r="H24" s="7">
        <v>6.2490000000000503</v>
      </c>
      <c r="I24" s="6"/>
      <c r="J24" s="8" t="s">
        <v>262</v>
      </c>
      <c r="K24" s="9" t="s">
        <v>79</v>
      </c>
      <c r="L24" s="38">
        <v>22</v>
      </c>
      <c r="M24" s="10">
        <v>24.54</v>
      </c>
      <c r="N24" s="38">
        <v>539.88</v>
      </c>
      <c r="O24" s="18"/>
      <c r="P24" s="12" t="e">
        <v>#VALUE!</v>
      </c>
      <c r="Q24" s="13" t="e">
        <f t="shared" si="4"/>
        <v>#VALUE!</v>
      </c>
      <c r="R24" s="39">
        <v>0</v>
      </c>
      <c r="S24" s="40">
        <v>20.858999999999998</v>
      </c>
      <c r="T24" s="13">
        <f t="shared" si="5"/>
        <v>458.89799999999997</v>
      </c>
      <c r="V24" s="334" t="s">
        <v>79</v>
      </c>
      <c r="W24" s="295">
        <v>22</v>
      </c>
      <c r="X24" s="294">
        <v>20.858999999999998</v>
      </c>
      <c r="Y24" s="338">
        <f t="shared" si="0"/>
        <v>458.89799999999997</v>
      </c>
      <c r="Z24" s="18"/>
      <c r="AA24" s="77">
        <v>0</v>
      </c>
      <c r="AB24" s="78">
        <f t="shared" si="1"/>
        <v>0</v>
      </c>
      <c r="AC24" s="79">
        <v>0</v>
      </c>
      <c r="AD24" s="80">
        <f t="shared" si="2"/>
        <v>0</v>
      </c>
      <c r="AE24" s="130">
        <f t="shared" si="3"/>
        <v>0</v>
      </c>
    </row>
    <row r="25" spans="1:31" ht="30.75" thickBot="1" x14ac:dyDescent="0.3">
      <c r="A25" s="15"/>
      <c r="B25" s="2" t="s">
        <v>260</v>
      </c>
      <c r="C25" s="41" t="s">
        <v>189</v>
      </c>
      <c r="D25" s="4" t="s">
        <v>25</v>
      </c>
      <c r="E25" s="5" t="s">
        <v>263</v>
      </c>
      <c r="F25" s="6"/>
      <c r="G25" s="6"/>
      <c r="H25" s="7">
        <v>6.2500000000000497</v>
      </c>
      <c r="I25" s="6"/>
      <c r="J25" s="8" t="s">
        <v>264</v>
      </c>
      <c r="K25" s="9" t="s">
        <v>104</v>
      </c>
      <c r="L25" s="38">
        <v>30</v>
      </c>
      <c r="M25" s="10">
        <v>5.84</v>
      </c>
      <c r="N25" s="38">
        <v>175.2</v>
      </c>
      <c r="O25" s="18"/>
      <c r="P25" s="12" t="e">
        <v>#VALUE!</v>
      </c>
      <c r="Q25" s="13" t="e">
        <f t="shared" si="4"/>
        <v>#VALUE!</v>
      </c>
      <c r="R25" s="39">
        <v>0</v>
      </c>
      <c r="S25" s="40">
        <v>4.9639999999999995</v>
      </c>
      <c r="T25" s="13">
        <f t="shared" si="5"/>
        <v>148.91999999999999</v>
      </c>
      <c r="V25" s="334" t="s">
        <v>104</v>
      </c>
      <c r="W25" s="295">
        <v>30</v>
      </c>
      <c r="X25" s="294">
        <v>4.9639999999999995</v>
      </c>
      <c r="Y25" s="338">
        <f t="shared" si="0"/>
        <v>148.91999999999999</v>
      </c>
      <c r="Z25" s="18"/>
      <c r="AA25" s="77">
        <v>0</v>
      </c>
      <c r="AB25" s="78">
        <f t="shared" si="1"/>
        <v>0</v>
      </c>
      <c r="AC25" s="79">
        <v>0</v>
      </c>
      <c r="AD25" s="80">
        <f t="shared" si="2"/>
        <v>0</v>
      </c>
      <c r="AE25" s="130">
        <f t="shared" si="3"/>
        <v>0</v>
      </c>
    </row>
    <row r="26" spans="1:31" ht="30.75" thickBot="1" x14ac:dyDescent="0.3">
      <c r="A26" s="15"/>
      <c r="B26" s="2" t="s">
        <v>260</v>
      </c>
      <c r="C26" s="41" t="s">
        <v>189</v>
      </c>
      <c r="D26" s="4" t="s">
        <v>25</v>
      </c>
      <c r="E26" s="5" t="s">
        <v>459</v>
      </c>
      <c r="F26" s="6"/>
      <c r="G26" s="6"/>
      <c r="H26" s="7">
        <v>6.2760000000000602</v>
      </c>
      <c r="I26" s="6"/>
      <c r="J26" s="8" t="s">
        <v>281</v>
      </c>
      <c r="K26" s="9" t="s">
        <v>139</v>
      </c>
      <c r="L26" s="38">
        <v>1</v>
      </c>
      <c r="M26" s="10">
        <v>33.520000000000003</v>
      </c>
      <c r="N26" s="38">
        <v>33.520000000000003</v>
      </c>
      <c r="O26" s="18"/>
      <c r="P26" s="12" t="e">
        <v>#VALUE!</v>
      </c>
      <c r="Q26" s="13" t="e">
        <f t="shared" si="4"/>
        <v>#VALUE!</v>
      </c>
      <c r="R26" s="39">
        <v>0</v>
      </c>
      <c r="S26" s="40">
        <v>28.492000000000001</v>
      </c>
      <c r="T26" s="13">
        <f t="shared" si="5"/>
        <v>28.492000000000001</v>
      </c>
      <c r="V26" s="334" t="s">
        <v>139</v>
      </c>
      <c r="W26" s="295">
        <v>1</v>
      </c>
      <c r="X26" s="294">
        <v>28.492000000000001</v>
      </c>
      <c r="Y26" s="338">
        <f t="shared" si="0"/>
        <v>28.492000000000001</v>
      </c>
      <c r="Z26" s="18"/>
      <c r="AA26" s="77">
        <v>0</v>
      </c>
      <c r="AB26" s="78">
        <f t="shared" si="1"/>
        <v>0</v>
      </c>
      <c r="AC26" s="79">
        <v>0</v>
      </c>
      <c r="AD26" s="80">
        <f t="shared" si="2"/>
        <v>0</v>
      </c>
      <c r="AE26" s="130">
        <f t="shared" si="3"/>
        <v>0</v>
      </c>
    </row>
    <row r="27" spans="1:31" ht="15.75" thickBot="1" x14ac:dyDescent="0.3">
      <c r="A27" s="15"/>
      <c r="B27" s="2" t="s">
        <v>260</v>
      </c>
      <c r="C27" s="41" t="s">
        <v>72</v>
      </c>
      <c r="D27" s="4" t="s">
        <v>378</v>
      </c>
      <c r="E27" s="5"/>
      <c r="F27" s="6"/>
      <c r="G27" s="6"/>
      <c r="H27" s="7"/>
      <c r="I27" s="6"/>
      <c r="J27" s="8"/>
      <c r="K27" s="9"/>
      <c r="L27" s="38"/>
      <c r="M27" s="8"/>
      <c r="N27" s="38"/>
      <c r="O27" s="43"/>
      <c r="P27" s="27"/>
      <c r="Q27" s="42"/>
      <c r="R27" s="42"/>
      <c r="S27" s="42"/>
      <c r="T27" s="42"/>
      <c r="V27" s="334"/>
      <c r="W27" s="295"/>
      <c r="X27" s="293"/>
      <c r="Y27" s="338"/>
      <c r="Z27" s="18"/>
      <c r="AA27" s="77"/>
      <c r="AB27" s="78"/>
      <c r="AC27" s="79"/>
      <c r="AD27" s="80"/>
      <c r="AE27" s="130">
        <f t="shared" si="3"/>
        <v>0</v>
      </c>
    </row>
    <row r="28" spans="1:31" ht="15.75" thickBot="1" x14ac:dyDescent="0.3">
      <c r="A28" s="15"/>
      <c r="B28" s="2" t="s">
        <v>260</v>
      </c>
      <c r="C28" s="41"/>
      <c r="D28" s="4"/>
      <c r="E28" s="5"/>
      <c r="F28" s="6"/>
      <c r="G28" s="6"/>
      <c r="H28" s="7"/>
      <c r="I28" s="6"/>
      <c r="J28" s="8"/>
      <c r="K28" s="9"/>
      <c r="L28" s="38"/>
      <c r="M28" s="10"/>
      <c r="N28" s="38"/>
      <c r="O28" s="43"/>
      <c r="P28" s="27"/>
      <c r="Q28" s="42"/>
      <c r="R28" s="42"/>
      <c r="S28" s="42"/>
      <c r="T28" s="42"/>
      <c r="V28" s="334"/>
      <c r="W28" s="295"/>
      <c r="X28" s="293"/>
      <c r="Y28" s="338"/>
      <c r="Z28" s="18"/>
      <c r="AA28" s="77"/>
      <c r="AB28" s="78"/>
      <c r="AC28" s="79"/>
      <c r="AD28" s="80"/>
      <c r="AE28" s="130">
        <f t="shared" si="3"/>
        <v>0</v>
      </c>
    </row>
    <row r="29" spans="1:31" ht="15.75" thickBot="1" x14ac:dyDescent="0.3">
      <c r="A29" s="15"/>
      <c r="B29" s="2" t="s">
        <v>260</v>
      </c>
      <c r="C29" s="41" t="s">
        <v>164</v>
      </c>
      <c r="D29" s="4" t="s">
        <v>378</v>
      </c>
      <c r="E29" s="5"/>
      <c r="F29" s="6"/>
      <c r="G29" s="6"/>
      <c r="H29" s="7"/>
      <c r="I29" s="6"/>
      <c r="J29" s="8"/>
      <c r="K29" s="9"/>
      <c r="L29" s="38"/>
      <c r="M29" s="8"/>
      <c r="N29" s="38"/>
      <c r="O29" s="43"/>
      <c r="P29" s="27"/>
      <c r="Q29" s="42"/>
      <c r="R29" s="42"/>
      <c r="S29" s="42"/>
      <c r="T29" s="42"/>
      <c r="V29" s="334"/>
      <c r="W29" s="295"/>
      <c r="X29" s="293"/>
      <c r="Y29" s="338"/>
      <c r="Z29" s="18"/>
      <c r="AA29" s="77"/>
      <c r="AB29" s="78"/>
      <c r="AC29" s="79"/>
      <c r="AD29" s="80"/>
      <c r="AE29" s="130">
        <f t="shared" si="3"/>
        <v>0</v>
      </c>
    </row>
    <row r="30" spans="1:31" ht="90.75" thickBot="1" x14ac:dyDescent="0.3">
      <c r="A30" s="15"/>
      <c r="B30" s="2" t="s">
        <v>260</v>
      </c>
      <c r="C30" s="41" t="s">
        <v>164</v>
      </c>
      <c r="D30" s="4" t="s">
        <v>25</v>
      </c>
      <c r="E30" s="5" t="s">
        <v>169</v>
      </c>
      <c r="F30" s="6"/>
      <c r="G30" s="6"/>
      <c r="H30" s="7">
        <v>4.8899999999999801</v>
      </c>
      <c r="I30" s="6"/>
      <c r="J30" s="8" t="s">
        <v>170</v>
      </c>
      <c r="K30" s="9" t="s">
        <v>75</v>
      </c>
      <c r="L30" s="38">
        <v>5</v>
      </c>
      <c r="M30" s="10">
        <v>29.05</v>
      </c>
      <c r="N30" s="38">
        <v>145.25</v>
      </c>
      <c r="O30" s="43"/>
      <c r="P30" s="12" t="e">
        <v>#VALUE!</v>
      </c>
      <c r="Q30" s="13" t="e">
        <f>IF(J30="PROV SUM",N30,L30*P30)</f>
        <v>#VALUE!</v>
      </c>
      <c r="R30" s="39">
        <v>0</v>
      </c>
      <c r="S30" s="40">
        <v>25.752824999999998</v>
      </c>
      <c r="T30" s="13">
        <f>IF(J30="SC024",N30,IF(ISERROR(S30),"",IF(J30="PROV SUM",N30,L30*S30)))</f>
        <v>128.76412499999998</v>
      </c>
      <c r="V30" s="334" t="s">
        <v>75</v>
      </c>
      <c r="W30" s="295">
        <v>5</v>
      </c>
      <c r="X30" s="294">
        <v>25.752824999999998</v>
      </c>
      <c r="Y30" s="338">
        <f t="shared" si="0"/>
        <v>128.76412499999998</v>
      </c>
      <c r="Z30" s="18"/>
      <c r="AA30" s="77">
        <v>0</v>
      </c>
      <c r="AB30" s="78">
        <f t="shared" si="1"/>
        <v>0</v>
      </c>
      <c r="AC30" s="79">
        <v>0</v>
      </c>
      <c r="AD30" s="80">
        <f t="shared" si="2"/>
        <v>0</v>
      </c>
      <c r="AE30" s="130">
        <f t="shared" si="3"/>
        <v>0</v>
      </c>
    </row>
    <row r="31" spans="1:31" ht="90.75" thickBot="1" x14ac:dyDescent="0.3">
      <c r="A31" s="15"/>
      <c r="B31" s="44" t="s">
        <v>260</v>
      </c>
      <c r="C31" s="45" t="s">
        <v>164</v>
      </c>
      <c r="D31" s="46" t="s">
        <v>25</v>
      </c>
      <c r="E31" s="47" t="s">
        <v>171</v>
      </c>
      <c r="F31" s="48"/>
      <c r="G31" s="48"/>
      <c r="H31" s="49">
        <v>4.8999999999999799</v>
      </c>
      <c r="I31" s="48"/>
      <c r="J31" s="50" t="s">
        <v>172</v>
      </c>
      <c r="K31" s="51" t="s">
        <v>75</v>
      </c>
      <c r="L31" s="52">
        <v>6</v>
      </c>
      <c r="M31" s="53">
        <v>35.61</v>
      </c>
      <c r="N31" s="52">
        <v>213.66</v>
      </c>
      <c r="O31" s="43"/>
      <c r="P31" s="12" t="e">
        <v>#VALUE!</v>
      </c>
      <c r="Q31" s="13" t="e">
        <f>IF(J31="PROV SUM",N31,L31*P31)</f>
        <v>#VALUE!</v>
      </c>
      <c r="R31" s="39">
        <v>0</v>
      </c>
      <c r="S31" s="40">
        <v>31.568264999999997</v>
      </c>
      <c r="T31" s="13">
        <f>IF(J31="SC024",N31,IF(ISERROR(S31),"",IF(J31="PROV SUM",N31,L31*S31)))</f>
        <v>189.40958999999998</v>
      </c>
      <c r="V31" s="334" t="s">
        <v>75</v>
      </c>
      <c r="W31" s="295">
        <v>6</v>
      </c>
      <c r="X31" s="294">
        <v>31.568264999999997</v>
      </c>
      <c r="Y31" s="338">
        <f t="shared" si="0"/>
        <v>189.40958999999998</v>
      </c>
      <c r="Z31" s="18"/>
      <c r="AA31" s="77">
        <v>0</v>
      </c>
      <c r="AB31" s="78">
        <f t="shared" si="1"/>
        <v>0</v>
      </c>
      <c r="AC31" s="79">
        <v>0</v>
      </c>
      <c r="AD31" s="80">
        <f t="shared" si="2"/>
        <v>0</v>
      </c>
      <c r="AE31" s="130">
        <f t="shared" si="3"/>
        <v>0</v>
      </c>
    </row>
    <row r="32" spans="1:31" ht="15.75" thickBot="1" x14ac:dyDescent="0.3">
      <c r="A32" s="15"/>
      <c r="B32" s="44" t="s">
        <v>260</v>
      </c>
      <c r="C32" s="45" t="s">
        <v>24</v>
      </c>
      <c r="D32" s="46" t="s">
        <v>378</v>
      </c>
      <c r="E32" s="47"/>
      <c r="F32" s="48"/>
      <c r="G32" s="48"/>
      <c r="H32" s="49"/>
      <c r="I32" s="48"/>
      <c r="J32" s="50"/>
      <c r="K32" s="51"/>
      <c r="L32" s="52"/>
      <c r="M32" s="50"/>
      <c r="N32" s="52"/>
      <c r="O32" s="43"/>
      <c r="P32" s="27"/>
      <c r="Q32" s="42"/>
      <c r="R32" s="42"/>
      <c r="S32" s="42"/>
      <c r="T32" s="42"/>
      <c r="V32" s="334"/>
      <c r="W32" s="295"/>
      <c r="X32" s="293"/>
      <c r="Y32" s="338">
        <f t="shared" si="0"/>
        <v>0</v>
      </c>
      <c r="Z32" s="18"/>
      <c r="AA32" s="77"/>
      <c r="AB32" s="78"/>
      <c r="AC32" s="79"/>
      <c r="AD32" s="80"/>
      <c r="AE32" s="130">
        <f t="shared" si="3"/>
        <v>0</v>
      </c>
    </row>
    <row r="33" spans="1:31" ht="120.75" thickBot="1" x14ac:dyDescent="0.3">
      <c r="A33" s="21"/>
      <c r="B33" s="54" t="s">
        <v>260</v>
      </c>
      <c r="C33" s="54" t="s">
        <v>24</v>
      </c>
      <c r="D33" s="55" t="s">
        <v>25</v>
      </c>
      <c r="E33" s="56" t="s">
        <v>26</v>
      </c>
      <c r="F33" s="57"/>
      <c r="G33" s="57"/>
      <c r="H33" s="58">
        <v>2.1</v>
      </c>
      <c r="I33" s="57"/>
      <c r="J33" s="59" t="s">
        <v>27</v>
      </c>
      <c r="K33" s="57" t="s">
        <v>28</v>
      </c>
      <c r="L33" s="60">
        <v>170</v>
      </c>
      <c r="M33" s="61">
        <v>12.92</v>
      </c>
      <c r="N33" s="62">
        <v>2196.4</v>
      </c>
      <c r="O33" s="18"/>
      <c r="P33" s="12" t="e">
        <v>#VALUE!</v>
      </c>
      <c r="Q33" s="13" t="e">
        <f>IF(J33="PROV SUM",N33,L33*P33)</f>
        <v>#VALUE!</v>
      </c>
      <c r="R33" s="39">
        <v>0</v>
      </c>
      <c r="S33" s="40">
        <v>16.4084</v>
      </c>
      <c r="T33" s="13">
        <f>IF(J33="SC024",N33,IF(ISERROR(S33),"",IF(J33="PROV SUM",N33,L33*S33)))</f>
        <v>2789.4279999999999</v>
      </c>
      <c r="V33" s="334" t="s">
        <v>28</v>
      </c>
      <c r="W33" s="295">
        <v>240</v>
      </c>
      <c r="X33" s="294">
        <v>16.4084</v>
      </c>
      <c r="Y33" s="338">
        <f t="shared" si="0"/>
        <v>3938.0160000000001</v>
      </c>
      <c r="Z33" s="18"/>
      <c r="AA33" s="77">
        <v>1</v>
      </c>
      <c r="AB33" s="78">
        <f t="shared" si="1"/>
        <v>3938.0160000000001</v>
      </c>
      <c r="AC33" s="79">
        <v>0.46050000000000002</v>
      </c>
      <c r="AD33" s="80">
        <f t="shared" si="2"/>
        <v>1813.4563680000001</v>
      </c>
      <c r="AE33" s="130">
        <f t="shared" si="3"/>
        <v>2124.559632</v>
      </c>
    </row>
    <row r="34" spans="1:31" ht="30.75" thickBot="1" x14ac:dyDescent="0.3">
      <c r="A34" s="21"/>
      <c r="B34" s="54" t="s">
        <v>260</v>
      </c>
      <c r="C34" s="54" t="s">
        <v>24</v>
      </c>
      <c r="D34" s="55" t="s">
        <v>25</v>
      </c>
      <c r="E34" s="56" t="s">
        <v>29</v>
      </c>
      <c r="F34" s="57"/>
      <c r="G34" s="57"/>
      <c r="H34" s="58">
        <v>2.5</v>
      </c>
      <c r="I34" s="57"/>
      <c r="J34" s="59" t="s">
        <v>30</v>
      </c>
      <c r="K34" s="57" t="s">
        <v>31</v>
      </c>
      <c r="L34" s="60">
        <v>1</v>
      </c>
      <c r="M34" s="61">
        <v>420</v>
      </c>
      <c r="N34" s="62">
        <v>420</v>
      </c>
      <c r="O34" s="18"/>
      <c r="P34" s="12" t="e">
        <v>#VALUE!</v>
      </c>
      <c r="Q34" s="13" t="e">
        <f>IF(J34="PROV SUM",N34,L34*P34)</f>
        <v>#VALUE!</v>
      </c>
      <c r="R34" s="39">
        <v>0</v>
      </c>
      <c r="S34" s="40">
        <v>533.4</v>
      </c>
      <c r="T34" s="13">
        <f>IF(J34="SC024",N34,IF(ISERROR(S34),"",IF(J34="PROV SUM",N34,L34*S34)))</f>
        <v>533.4</v>
      </c>
      <c r="V34" s="334" t="s">
        <v>31</v>
      </c>
      <c r="W34" s="295">
        <v>1</v>
      </c>
      <c r="X34" s="294">
        <v>533.4</v>
      </c>
      <c r="Y34" s="338">
        <f t="shared" si="0"/>
        <v>533.4</v>
      </c>
      <c r="Z34" s="18"/>
      <c r="AA34" s="77">
        <v>1</v>
      </c>
      <c r="AB34" s="78">
        <f t="shared" si="1"/>
        <v>533.4</v>
      </c>
      <c r="AC34" s="79">
        <v>0.65</v>
      </c>
      <c r="AD34" s="80">
        <f t="shared" si="2"/>
        <v>346.71</v>
      </c>
      <c r="AE34" s="130">
        <f t="shared" si="3"/>
        <v>186.69</v>
      </c>
    </row>
    <row r="35" spans="1:31" ht="15.75" thickBot="1" x14ac:dyDescent="0.3">
      <c r="A35" s="21"/>
      <c r="B35" s="54" t="s">
        <v>260</v>
      </c>
      <c r="C35" s="54" t="s">
        <v>24</v>
      </c>
      <c r="D35" s="55" t="s">
        <v>25</v>
      </c>
      <c r="E35" s="56" t="s">
        <v>32</v>
      </c>
      <c r="F35" s="57"/>
      <c r="G35" s="57"/>
      <c r="H35" s="58">
        <v>2.6</v>
      </c>
      <c r="I35" s="57"/>
      <c r="J35" s="59" t="s">
        <v>33</v>
      </c>
      <c r="K35" s="57" t="s">
        <v>31</v>
      </c>
      <c r="L35" s="60">
        <v>1</v>
      </c>
      <c r="M35" s="61">
        <v>50</v>
      </c>
      <c r="N35" s="62">
        <v>50</v>
      </c>
      <c r="O35" s="18"/>
      <c r="P35" s="12" t="e">
        <v>#VALUE!</v>
      </c>
      <c r="Q35" s="13" t="e">
        <f>IF(J35="PROV SUM",N35,L35*P35)</f>
        <v>#VALUE!</v>
      </c>
      <c r="R35" s="39">
        <v>0</v>
      </c>
      <c r="S35" s="40">
        <v>63.5</v>
      </c>
      <c r="T35" s="13">
        <f>IF(J35="SC024",N35,IF(ISERROR(S35),"",IF(J35="PROV SUM",N35,L35*S35)))</f>
        <v>63.5</v>
      </c>
      <c r="V35" s="334" t="s">
        <v>31</v>
      </c>
      <c r="W35" s="295">
        <v>1</v>
      </c>
      <c r="X35" s="294">
        <v>63.5</v>
      </c>
      <c r="Y35" s="338">
        <f t="shared" si="0"/>
        <v>63.5</v>
      </c>
      <c r="Z35" s="18"/>
      <c r="AA35" s="77">
        <v>1</v>
      </c>
      <c r="AB35" s="78">
        <f t="shared" si="1"/>
        <v>63.5</v>
      </c>
      <c r="AC35" s="79">
        <v>0.65</v>
      </c>
      <c r="AD35" s="80">
        <f t="shared" si="2"/>
        <v>41.274999999999999</v>
      </c>
      <c r="AE35" s="130">
        <f t="shared" si="3"/>
        <v>22.225000000000001</v>
      </c>
    </row>
    <row r="36" spans="1:31" ht="60.75" thickBot="1" x14ac:dyDescent="0.3">
      <c r="A36" s="21"/>
      <c r="B36" s="54" t="s">
        <v>260</v>
      </c>
      <c r="C36" s="54" t="s">
        <v>24</v>
      </c>
      <c r="D36" s="55" t="s">
        <v>25</v>
      </c>
      <c r="E36" s="56" t="s">
        <v>382</v>
      </c>
      <c r="F36" s="57"/>
      <c r="G36" s="57"/>
      <c r="H36" s="58"/>
      <c r="I36" s="57"/>
      <c r="J36" s="59" t="s">
        <v>383</v>
      </c>
      <c r="K36" s="57" t="s">
        <v>31</v>
      </c>
      <c r="L36" s="60"/>
      <c r="M36" s="61">
        <v>4.8300000000000003E-2</v>
      </c>
      <c r="N36" s="62">
        <v>0</v>
      </c>
      <c r="O36" s="18"/>
      <c r="P36" s="12" t="e">
        <v>#VALUE!</v>
      </c>
      <c r="Q36" s="13" t="e">
        <f>IF(J36="PROV SUM",N36,L36*P36)</f>
        <v>#VALUE!</v>
      </c>
      <c r="R36" s="39" t="e">
        <v>#N/A</v>
      </c>
      <c r="S36" s="40" t="e">
        <v>#N/A</v>
      </c>
      <c r="T36" s="13">
        <f>IF(J36="SC024",N36,IF(ISERROR(S36),"",IF(J36="PROV SUM",N36,L36*S36)))</f>
        <v>0</v>
      </c>
      <c r="V36" s="334" t="s">
        <v>31</v>
      </c>
      <c r="W36" s="295"/>
      <c r="X36" s="294" t="e">
        <v>#N/A</v>
      </c>
      <c r="Y36" s="338"/>
      <c r="Z36" s="18"/>
      <c r="AA36" s="77">
        <v>0</v>
      </c>
      <c r="AB36" s="78">
        <f t="shared" si="1"/>
        <v>0</v>
      </c>
      <c r="AC36" s="79">
        <v>0</v>
      </c>
      <c r="AD36" s="80">
        <f t="shared" si="2"/>
        <v>0</v>
      </c>
      <c r="AE36" s="130">
        <f t="shared" si="3"/>
        <v>0</v>
      </c>
    </row>
    <row r="37" spans="1:31" ht="15.75" thickBot="1" x14ac:dyDescent="0.3">
      <c r="A37" s="21"/>
      <c r="B37" s="63" t="s">
        <v>260</v>
      </c>
      <c r="C37" s="54" t="s">
        <v>312</v>
      </c>
      <c r="D37" s="55" t="s">
        <v>378</v>
      </c>
      <c r="E37" s="56"/>
      <c r="F37" s="57"/>
      <c r="G37" s="57"/>
      <c r="H37" s="58"/>
      <c r="I37" s="57"/>
      <c r="J37" s="59"/>
      <c r="K37" s="57"/>
      <c r="L37" s="60"/>
      <c r="M37" s="59"/>
      <c r="N37" s="62"/>
      <c r="O37" s="18"/>
      <c r="P37" s="16"/>
      <c r="Q37" s="37"/>
      <c r="R37" s="37"/>
      <c r="S37" s="37"/>
      <c r="T37" s="37"/>
      <c r="V37" s="334"/>
      <c r="W37" s="295"/>
      <c r="X37" s="358"/>
      <c r="Y37" s="338"/>
      <c r="Z37" s="18"/>
      <c r="AA37" s="77"/>
      <c r="AB37" s="78"/>
      <c r="AC37" s="79"/>
      <c r="AD37" s="80"/>
      <c r="AE37" s="130">
        <f t="shared" si="3"/>
        <v>0</v>
      </c>
    </row>
    <row r="38" spans="1:31" ht="16.5" thickBot="1" x14ac:dyDescent="0.3">
      <c r="A38" s="15"/>
      <c r="B38" s="86" t="s">
        <v>260</v>
      </c>
      <c r="C38" s="87" t="s">
        <v>341</v>
      </c>
      <c r="D38" s="88" t="s">
        <v>378</v>
      </c>
      <c r="E38" s="89"/>
      <c r="F38" s="6"/>
      <c r="G38" s="6"/>
      <c r="H38" s="90"/>
      <c r="I38" s="6"/>
      <c r="J38" s="89"/>
      <c r="K38" s="91"/>
      <c r="L38" s="52"/>
      <c r="M38" s="92"/>
      <c r="N38" s="11"/>
      <c r="O38" s="18"/>
      <c r="P38" s="16"/>
      <c r="Q38" s="37"/>
      <c r="R38" s="37"/>
      <c r="S38" s="37"/>
      <c r="T38" s="37"/>
      <c r="V38" s="91"/>
      <c r="W38" s="295"/>
      <c r="X38" s="358"/>
      <c r="Y38" s="338"/>
      <c r="Z38" s="18"/>
      <c r="AA38" s="77"/>
      <c r="AB38" s="78"/>
      <c r="AC38" s="79"/>
      <c r="AD38" s="80"/>
      <c r="AE38" s="130">
        <f t="shared" si="3"/>
        <v>0</v>
      </c>
    </row>
    <row r="39" spans="1:31" ht="120.75" thickBot="1" x14ac:dyDescent="0.3">
      <c r="A39" s="15"/>
      <c r="B39" s="86" t="s">
        <v>260</v>
      </c>
      <c r="C39" s="87" t="s">
        <v>341</v>
      </c>
      <c r="D39" s="88" t="s">
        <v>25</v>
      </c>
      <c r="E39" s="89" t="s">
        <v>346</v>
      </c>
      <c r="F39" s="9"/>
      <c r="G39" s="9"/>
      <c r="H39" s="90">
        <v>13</v>
      </c>
      <c r="I39" s="9"/>
      <c r="J39" s="89" t="s">
        <v>347</v>
      </c>
      <c r="K39" s="9" t="s">
        <v>311</v>
      </c>
      <c r="L39" s="93">
        <v>2</v>
      </c>
      <c r="M39" s="92">
        <v>180.78</v>
      </c>
      <c r="N39" s="94">
        <v>361.56</v>
      </c>
      <c r="O39" s="18"/>
      <c r="P39" s="12" t="e">
        <v>#VALUE!</v>
      </c>
      <c r="Q39" s="13" t="e">
        <f t="shared" ref="Q39:Q53" si="6">IF(J39="PROV SUM",N39,L39*P39)</f>
        <v>#VALUE!</v>
      </c>
      <c r="R39" s="39">
        <v>0</v>
      </c>
      <c r="S39" s="40">
        <v>160.26147</v>
      </c>
      <c r="T39" s="13">
        <f t="shared" ref="T39:T53" si="7">IF(J39="SC024",N39,IF(ISERROR(S39),"",IF(J39="PROV SUM",N39,L39*S39)))</f>
        <v>320.52294000000001</v>
      </c>
      <c r="V39" s="334" t="s">
        <v>311</v>
      </c>
      <c r="W39" s="93">
        <v>2</v>
      </c>
      <c r="X39" s="294">
        <v>160.26147</v>
      </c>
      <c r="Y39" s="338">
        <f t="shared" si="0"/>
        <v>320.52294000000001</v>
      </c>
      <c r="Z39" s="18"/>
      <c r="AA39" s="77">
        <v>0</v>
      </c>
      <c r="AB39" s="78">
        <f t="shared" si="1"/>
        <v>0</v>
      </c>
      <c r="AC39" s="79">
        <v>0</v>
      </c>
      <c r="AD39" s="80">
        <f t="shared" si="2"/>
        <v>0</v>
      </c>
      <c r="AE39" s="130">
        <f t="shared" si="3"/>
        <v>0</v>
      </c>
    </row>
    <row r="40" spans="1:31" ht="105.75" thickBot="1" x14ac:dyDescent="0.3">
      <c r="A40" s="15"/>
      <c r="B40" s="86" t="s">
        <v>260</v>
      </c>
      <c r="C40" s="87" t="s">
        <v>341</v>
      </c>
      <c r="D40" s="88" t="s">
        <v>25</v>
      </c>
      <c r="E40" s="89" t="s">
        <v>356</v>
      </c>
      <c r="F40" s="6"/>
      <c r="G40" s="6"/>
      <c r="H40" s="90">
        <v>27</v>
      </c>
      <c r="I40" s="6"/>
      <c r="J40" s="89" t="s">
        <v>357</v>
      </c>
      <c r="K40" s="91" t="s">
        <v>311</v>
      </c>
      <c r="L40" s="93">
        <v>1</v>
      </c>
      <c r="M40" s="92">
        <v>22.53</v>
      </c>
      <c r="N40" s="94">
        <v>22.53</v>
      </c>
      <c r="O40" s="18"/>
      <c r="P40" s="12" t="e">
        <v>#VALUE!</v>
      </c>
      <c r="Q40" s="13" t="e">
        <f t="shared" si="6"/>
        <v>#VALUE!</v>
      </c>
      <c r="R40" s="39">
        <v>0</v>
      </c>
      <c r="S40" s="40">
        <v>19.150500000000001</v>
      </c>
      <c r="T40" s="13">
        <f t="shared" si="7"/>
        <v>19.150500000000001</v>
      </c>
      <c r="V40" s="91" t="s">
        <v>311</v>
      </c>
      <c r="W40" s="93">
        <v>1</v>
      </c>
      <c r="X40" s="294">
        <v>19.150500000000001</v>
      </c>
      <c r="Y40" s="338">
        <f t="shared" si="0"/>
        <v>19.150500000000001</v>
      </c>
      <c r="Z40" s="18"/>
      <c r="AA40" s="77">
        <v>0</v>
      </c>
      <c r="AB40" s="78">
        <f t="shared" si="1"/>
        <v>0</v>
      </c>
      <c r="AC40" s="79">
        <v>0</v>
      </c>
      <c r="AD40" s="80">
        <f t="shared" si="2"/>
        <v>0</v>
      </c>
      <c r="AE40" s="130">
        <f t="shared" si="3"/>
        <v>0</v>
      </c>
    </row>
    <row r="41" spans="1:31" ht="120.75" thickBot="1" x14ac:dyDescent="0.3">
      <c r="A41" s="15"/>
      <c r="B41" s="86" t="s">
        <v>260</v>
      </c>
      <c r="C41" s="87" t="s">
        <v>341</v>
      </c>
      <c r="D41" s="88" t="s">
        <v>25</v>
      </c>
      <c r="E41" s="89" t="s">
        <v>358</v>
      </c>
      <c r="F41" s="6"/>
      <c r="G41" s="6"/>
      <c r="H41" s="90">
        <v>41</v>
      </c>
      <c r="I41" s="6"/>
      <c r="J41" s="89" t="s">
        <v>359</v>
      </c>
      <c r="K41" s="91" t="s">
        <v>311</v>
      </c>
      <c r="L41" s="93">
        <v>1</v>
      </c>
      <c r="M41" s="92">
        <v>29.34</v>
      </c>
      <c r="N41" s="94">
        <v>29.34</v>
      </c>
      <c r="O41" s="18"/>
      <c r="P41" s="12" t="e">
        <v>#VALUE!</v>
      </c>
      <c r="Q41" s="13" t="e">
        <f t="shared" si="6"/>
        <v>#VALUE!</v>
      </c>
      <c r="R41" s="39">
        <v>0</v>
      </c>
      <c r="S41" s="40">
        <v>24.939</v>
      </c>
      <c r="T41" s="13">
        <f t="shared" si="7"/>
        <v>24.939</v>
      </c>
      <c r="V41" s="91" t="s">
        <v>311</v>
      </c>
      <c r="W41" s="93">
        <v>1</v>
      </c>
      <c r="X41" s="294">
        <v>24.939</v>
      </c>
      <c r="Y41" s="338">
        <f t="shared" si="0"/>
        <v>24.939</v>
      </c>
      <c r="Z41" s="18"/>
      <c r="AA41" s="77">
        <v>0</v>
      </c>
      <c r="AB41" s="78">
        <f t="shared" si="1"/>
        <v>0</v>
      </c>
      <c r="AC41" s="79">
        <v>0</v>
      </c>
      <c r="AD41" s="80">
        <f t="shared" si="2"/>
        <v>0</v>
      </c>
      <c r="AE41" s="130">
        <f t="shared" si="3"/>
        <v>0</v>
      </c>
    </row>
    <row r="42" spans="1:31" ht="105.75" thickBot="1" x14ac:dyDescent="0.3">
      <c r="A42" s="15"/>
      <c r="B42" s="86" t="s">
        <v>260</v>
      </c>
      <c r="C42" s="87" t="s">
        <v>341</v>
      </c>
      <c r="D42" s="88" t="s">
        <v>25</v>
      </c>
      <c r="E42" s="89" t="s">
        <v>360</v>
      </c>
      <c r="F42" s="6"/>
      <c r="G42" s="6"/>
      <c r="H42" s="90">
        <v>43</v>
      </c>
      <c r="I42" s="6"/>
      <c r="J42" s="89" t="s">
        <v>361</v>
      </c>
      <c r="K42" s="91" t="s">
        <v>311</v>
      </c>
      <c r="L42" s="93">
        <v>1</v>
      </c>
      <c r="M42" s="92">
        <v>20.399999999999999</v>
      </c>
      <c r="N42" s="94">
        <v>20.399999999999999</v>
      </c>
      <c r="O42" s="18"/>
      <c r="P42" s="12" t="e">
        <v>#VALUE!</v>
      </c>
      <c r="Q42" s="13" t="e">
        <f t="shared" si="6"/>
        <v>#VALUE!</v>
      </c>
      <c r="R42" s="39">
        <v>0</v>
      </c>
      <c r="S42" s="40">
        <v>17.34</v>
      </c>
      <c r="T42" s="13">
        <f t="shared" si="7"/>
        <v>17.34</v>
      </c>
      <c r="V42" s="91" t="s">
        <v>311</v>
      </c>
      <c r="W42" s="93">
        <v>1</v>
      </c>
      <c r="X42" s="294">
        <v>17.34</v>
      </c>
      <c r="Y42" s="338">
        <f t="shared" si="0"/>
        <v>17.34</v>
      </c>
      <c r="Z42" s="18"/>
      <c r="AA42" s="77">
        <v>0</v>
      </c>
      <c r="AB42" s="78">
        <f t="shared" si="1"/>
        <v>0</v>
      </c>
      <c r="AC42" s="79">
        <v>0</v>
      </c>
      <c r="AD42" s="80">
        <f t="shared" si="2"/>
        <v>0</v>
      </c>
      <c r="AE42" s="130">
        <f t="shared" si="3"/>
        <v>0</v>
      </c>
    </row>
    <row r="43" spans="1:31" ht="45.75" thickBot="1" x14ac:dyDescent="0.3">
      <c r="A43" s="15"/>
      <c r="B43" s="86" t="s">
        <v>260</v>
      </c>
      <c r="C43" s="87" t="s">
        <v>341</v>
      </c>
      <c r="D43" s="88" t="s">
        <v>25</v>
      </c>
      <c r="E43" s="89" t="s">
        <v>364</v>
      </c>
      <c r="F43" s="6"/>
      <c r="G43" s="6"/>
      <c r="H43" s="90">
        <v>93</v>
      </c>
      <c r="I43" s="6"/>
      <c r="J43" s="89" t="s">
        <v>365</v>
      </c>
      <c r="K43" s="91" t="s">
        <v>311</v>
      </c>
      <c r="L43" s="93">
        <v>1</v>
      </c>
      <c r="M43" s="92">
        <v>550</v>
      </c>
      <c r="N43" s="94">
        <v>550</v>
      </c>
      <c r="O43" s="18"/>
      <c r="P43" s="12" t="e">
        <v>#VALUE!</v>
      </c>
      <c r="Q43" s="13" t="e">
        <f t="shared" si="6"/>
        <v>#VALUE!</v>
      </c>
      <c r="R43" s="39">
        <v>0</v>
      </c>
      <c r="S43" s="40">
        <v>440</v>
      </c>
      <c r="T43" s="13">
        <f t="shared" si="7"/>
        <v>440</v>
      </c>
      <c r="V43" s="91" t="s">
        <v>311</v>
      </c>
      <c r="W43" s="93">
        <v>1</v>
      </c>
      <c r="X43" s="294">
        <v>440</v>
      </c>
      <c r="Y43" s="338">
        <f t="shared" si="0"/>
        <v>440</v>
      </c>
      <c r="Z43" s="18"/>
      <c r="AA43" s="77">
        <v>0</v>
      </c>
      <c r="AB43" s="78">
        <f t="shared" si="1"/>
        <v>0</v>
      </c>
      <c r="AC43" s="79">
        <v>0</v>
      </c>
      <c r="AD43" s="80">
        <f t="shared" si="2"/>
        <v>0</v>
      </c>
      <c r="AE43" s="130">
        <f t="shared" si="3"/>
        <v>0</v>
      </c>
    </row>
    <row r="44" spans="1:31" ht="45.75" thickBot="1" x14ac:dyDescent="0.3">
      <c r="A44" s="15"/>
      <c r="B44" s="86" t="s">
        <v>260</v>
      </c>
      <c r="C44" s="87" t="s">
        <v>341</v>
      </c>
      <c r="D44" s="88" t="s">
        <v>25</v>
      </c>
      <c r="E44" s="89" t="s">
        <v>352</v>
      </c>
      <c r="F44" s="6"/>
      <c r="G44" s="6"/>
      <c r="H44" s="90">
        <v>104</v>
      </c>
      <c r="I44" s="6"/>
      <c r="J44" s="89" t="s">
        <v>353</v>
      </c>
      <c r="K44" s="91" t="s">
        <v>311</v>
      </c>
      <c r="L44" s="93">
        <v>3</v>
      </c>
      <c r="M44" s="92">
        <v>3.44</v>
      </c>
      <c r="N44" s="94">
        <v>10.32</v>
      </c>
      <c r="O44" s="18"/>
      <c r="P44" s="12" t="e">
        <v>#VALUE!</v>
      </c>
      <c r="Q44" s="13" t="e">
        <f t="shared" si="6"/>
        <v>#VALUE!</v>
      </c>
      <c r="R44" s="39">
        <v>0</v>
      </c>
      <c r="S44" s="40">
        <v>3.0495599999999996</v>
      </c>
      <c r="T44" s="13">
        <f t="shared" si="7"/>
        <v>9.1486799999999988</v>
      </c>
      <c r="V44" s="91" t="s">
        <v>311</v>
      </c>
      <c r="W44" s="93">
        <v>3</v>
      </c>
      <c r="X44" s="294">
        <v>3.0495599999999996</v>
      </c>
      <c r="Y44" s="338">
        <f t="shared" si="0"/>
        <v>9.1486799999999988</v>
      </c>
      <c r="Z44" s="18"/>
      <c r="AA44" s="77">
        <v>0</v>
      </c>
      <c r="AB44" s="78">
        <f t="shared" si="1"/>
        <v>0</v>
      </c>
      <c r="AC44" s="79">
        <v>0</v>
      </c>
      <c r="AD44" s="80">
        <f t="shared" si="2"/>
        <v>0</v>
      </c>
      <c r="AE44" s="130">
        <f t="shared" si="3"/>
        <v>0</v>
      </c>
    </row>
    <row r="45" spans="1:31" ht="90.75" thickBot="1" x14ac:dyDescent="0.3">
      <c r="A45" s="15"/>
      <c r="B45" s="86" t="s">
        <v>260</v>
      </c>
      <c r="C45" s="87" t="s">
        <v>341</v>
      </c>
      <c r="D45" s="88" t="s">
        <v>25</v>
      </c>
      <c r="E45" s="89" t="s">
        <v>366</v>
      </c>
      <c r="F45" s="6"/>
      <c r="G45" s="6"/>
      <c r="H45" s="90">
        <v>115</v>
      </c>
      <c r="I45" s="6"/>
      <c r="J45" s="89" t="s">
        <v>367</v>
      </c>
      <c r="K45" s="91" t="s">
        <v>311</v>
      </c>
      <c r="L45" s="93">
        <v>3</v>
      </c>
      <c r="M45" s="92">
        <v>70.11</v>
      </c>
      <c r="N45" s="94">
        <v>210.32999999999998</v>
      </c>
      <c r="O45" s="18"/>
      <c r="P45" s="12" t="e">
        <v>#VALUE!</v>
      </c>
      <c r="Q45" s="13" t="e">
        <f t="shared" si="6"/>
        <v>#VALUE!</v>
      </c>
      <c r="R45" s="39">
        <v>0</v>
      </c>
      <c r="S45" s="40">
        <v>56.088000000000001</v>
      </c>
      <c r="T45" s="13">
        <f t="shared" si="7"/>
        <v>168.26400000000001</v>
      </c>
      <c r="V45" s="91" t="s">
        <v>311</v>
      </c>
      <c r="W45" s="93">
        <v>3</v>
      </c>
      <c r="X45" s="294">
        <v>56.088000000000001</v>
      </c>
      <c r="Y45" s="338">
        <f t="shared" si="0"/>
        <v>168.26400000000001</v>
      </c>
      <c r="Z45" s="18"/>
      <c r="AA45" s="77">
        <v>0</v>
      </c>
      <c r="AB45" s="78">
        <f t="shared" si="1"/>
        <v>0</v>
      </c>
      <c r="AC45" s="79">
        <v>0</v>
      </c>
      <c r="AD45" s="80">
        <f t="shared" si="2"/>
        <v>0</v>
      </c>
      <c r="AE45" s="130">
        <f t="shared" si="3"/>
        <v>0</v>
      </c>
    </row>
    <row r="46" spans="1:31" ht="46.5" thickBot="1" x14ac:dyDescent="0.3">
      <c r="A46" s="15"/>
      <c r="B46" s="86" t="s">
        <v>260</v>
      </c>
      <c r="C46" s="87" t="s">
        <v>341</v>
      </c>
      <c r="D46" s="88" t="s">
        <v>25</v>
      </c>
      <c r="E46" s="95" t="s">
        <v>354</v>
      </c>
      <c r="F46" s="6"/>
      <c r="G46" s="6"/>
      <c r="H46" s="90">
        <v>175</v>
      </c>
      <c r="I46" s="6"/>
      <c r="J46" s="102" t="s">
        <v>355</v>
      </c>
      <c r="K46" s="91" t="s">
        <v>311</v>
      </c>
      <c r="L46" s="93">
        <v>3</v>
      </c>
      <c r="M46" s="92">
        <v>9.81</v>
      </c>
      <c r="N46" s="94">
        <v>29.43</v>
      </c>
      <c r="O46" s="18"/>
      <c r="P46" s="12" t="e">
        <v>#VALUE!</v>
      </c>
      <c r="Q46" s="13" t="e">
        <f t="shared" si="6"/>
        <v>#VALUE!</v>
      </c>
      <c r="R46" s="39">
        <v>0</v>
      </c>
      <c r="S46" s="40">
        <v>8.6965649999999997</v>
      </c>
      <c r="T46" s="13">
        <f t="shared" si="7"/>
        <v>26.089694999999999</v>
      </c>
      <c r="V46" s="91" t="s">
        <v>311</v>
      </c>
      <c r="W46" s="93">
        <v>3</v>
      </c>
      <c r="X46" s="294">
        <v>8.6965649999999997</v>
      </c>
      <c r="Y46" s="338">
        <f t="shared" si="0"/>
        <v>26.089694999999999</v>
      </c>
      <c r="Z46" s="18"/>
      <c r="AA46" s="77">
        <v>0</v>
      </c>
      <c r="AB46" s="78">
        <f t="shared" si="1"/>
        <v>0</v>
      </c>
      <c r="AC46" s="79">
        <v>0</v>
      </c>
      <c r="AD46" s="80">
        <f t="shared" si="2"/>
        <v>0</v>
      </c>
      <c r="AE46" s="130">
        <f t="shared" si="3"/>
        <v>0</v>
      </c>
    </row>
    <row r="47" spans="1:31" ht="76.5" thickBot="1" x14ac:dyDescent="0.3">
      <c r="A47" s="21"/>
      <c r="B47" s="86" t="s">
        <v>260</v>
      </c>
      <c r="C47" s="87" t="s">
        <v>341</v>
      </c>
      <c r="D47" s="88" t="s">
        <v>25</v>
      </c>
      <c r="E47" s="95" t="s">
        <v>342</v>
      </c>
      <c r="F47" s="29"/>
      <c r="G47" s="29"/>
      <c r="H47" s="90">
        <v>180</v>
      </c>
      <c r="I47" s="29"/>
      <c r="J47" s="96" t="s">
        <v>343</v>
      </c>
      <c r="K47" s="91" t="s">
        <v>311</v>
      </c>
      <c r="L47" s="93">
        <v>1</v>
      </c>
      <c r="M47" s="92">
        <v>62.11</v>
      </c>
      <c r="N47" s="94">
        <v>62.11</v>
      </c>
      <c r="O47" s="18"/>
      <c r="P47" s="12" t="e">
        <v>#VALUE!</v>
      </c>
      <c r="Q47" s="13" t="e">
        <f t="shared" si="6"/>
        <v>#VALUE!</v>
      </c>
      <c r="R47" s="39">
        <v>0</v>
      </c>
      <c r="S47" s="40">
        <v>55.060514999999995</v>
      </c>
      <c r="T47" s="13">
        <f t="shared" si="7"/>
        <v>55.060514999999995</v>
      </c>
      <c r="V47" s="91" t="s">
        <v>311</v>
      </c>
      <c r="W47" s="93">
        <v>1</v>
      </c>
      <c r="X47" s="294">
        <v>55.060514999999995</v>
      </c>
      <c r="Y47" s="338">
        <f t="shared" si="0"/>
        <v>55.060514999999995</v>
      </c>
      <c r="Z47" s="18"/>
      <c r="AA47" s="77">
        <v>0</v>
      </c>
      <c r="AB47" s="78">
        <f t="shared" si="1"/>
        <v>0</v>
      </c>
      <c r="AC47" s="79">
        <v>0</v>
      </c>
      <c r="AD47" s="80">
        <f t="shared" si="2"/>
        <v>0</v>
      </c>
      <c r="AE47" s="130">
        <f t="shared" si="3"/>
        <v>0</v>
      </c>
    </row>
    <row r="48" spans="1:31" ht="91.5" thickBot="1" x14ac:dyDescent="0.3">
      <c r="A48" s="21"/>
      <c r="B48" s="86" t="s">
        <v>260</v>
      </c>
      <c r="C48" s="87" t="s">
        <v>341</v>
      </c>
      <c r="D48" s="88" t="s">
        <v>25</v>
      </c>
      <c r="E48" s="95" t="s">
        <v>370</v>
      </c>
      <c r="F48" s="29"/>
      <c r="G48" s="29"/>
      <c r="H48" s="90">
        <v>186</v>
      </c>
      <c r="I48" s="29"/>
      <c r="J48" s="97" t="s">
        <v>371</v>
      </c>
      <c r="K48" s="91" t="s">
        <v>311</v>
      </c>
      <c r="L48" s="93">
        <v>1</v>
      </c>
      <c r="M48" s="92">
        <v>86.88</v>
      </c>
      <c r="N48" s="94">
        <v>86.88</v>
      </c>
      <c r="O48" s="18"/>
      <c r="P48" s="12" t="e">
        <v>#VALUE!</v>
      </c>
      <c r="Q48" s="13" t="e">
        <f t="shared" si="6"/>
        <v>#VALUE!</v>
      </c>
      <c r="R48" s="39">
        <v>0</v>
      </c>
      <c r="S48" s="40">
        <v>69.504000000000005</v>
      </c>
      <c r="T48" s="13">
        <f t="shared" si="7"/>
        <v>69.504000000000005</v>
      </c>
      <c r="V48" s="91" t="s">
        <v>311</v>
      </c>
      <c r="W48" s="93">
        <v>1</v>
      </c>
      <c r="X48" s="294">
        <v>69.504000000000005</v>
      </c>
      <c r="Y48" s="338">
        <f t="shared" si="0"/>
        <v>69.504000000000005</v>
      </c>
      <c r="Z48" s="18"/>
      <c r="AA48" s="77">
        <v>0</v>
      </c>
      <c r="AB48" s="78">
        <f t="shared" si="1"/>
        <v>0</v>
      </c>
      <c r="AC48" s="79">
        <v>0</v>
      </c>
      <c r="AD48" s="80">
        <f t="shared" si="2"/>
        <v>0</v>
      </c>
      <c r="AE48" s="130">
        <f t="shared" si="3"/>
        <v>0</v>
      </c>
    </row>
    <row r="49" spans="1:31" ht="16.5" thickBot="1" x14ac:dyDescent="0.3">
      <c r="A49" s="21"/>
      <c r="B49" s="86" t="s">
        <v>260</v>
      </c>
      <c r="C49" s="87" t="s">
        <v>341</v>
      </c>
      <c r="D49" s="88" t="s">
        <v>25</v>
      </c>
      <c r="E49" s="98" t="s">
        <v>424</v>
      </c>
      <c r="F49" s="29"/>
      <c r="G49" s="29"/>
      <c r="H49" s="90">
        <v>190</v>
      </c>
      <c r="I49" s="29"/>
      <c r="J49" s="99" t="s">
        <v>379</v>
      </c>
      <c r="K49" s="91" t="s">
        <v>311</v>
      </c>
      <c r="L49" s="93">
        <v>1</v>
      </c>
      <c r="M49" s="100">
        <v>1500</v>
      </c>
      <c r="N49" s="94">
        <v>1500</v>
      </c>
      <c r="O49" s="18"/>
      <c r="P49" s="12" t="e">
        <v>#VALUE!</v>
      </c>
      <c r="Q49" s="13">
        <f t="shared" si="6"/>
        <v>1500</v>
      </c>
      <c r="R49" s="39" t="s">
        <v>381</v>
      </c>
      <c r="S49" s="40" t="s">
        <v>381</v>
      </c>
      <c r="T49" s="13">
        <f t="shared" si="7"/>
        <v>1500</v>
      </c>
      <c r="V49" s="91" t="s">
        <v>311</v>
      </c>
      <c r="W49" s="93">
        <v>1</v>
      </c>
      <c r="X49" s="294" t="s">
        <v>381</v>
      </c>
      <c r="Y49" s="338">
        <v>1500</v>
      </c>
      <c r="Z49" s="18"/>
      <c r="AA49" s="77">
        <v>0</v>
      </c>
      <c r="AB49" s="78">
        <f t="shared" si="1"/>
        <v>0</v>
      </c>
      <c r="AC49" s="79">
        <v>0</v>
      </c>
      <c r="AD49" s="80">
        <f t="shared" si="2"/>
        <v>0</v>
      </c>
      <c r="AE49" s="130">
        <f t="shared" si="3"/>
        <v>0</v>
      </c>
    </row>
    <row r="50" spans="1:31" ht="27" thickBot="1" x14ac:dyDescent="0.3">
      <c r="A50" s="21"/>
      <c r="B50" s="86" t="s">
        <v>260</v>
      </c>
      <c r="C50" s="87" t="s">
        <v>341</v>
      </c>
      <c r="D50" s="88" t="s">
        <v>25</v>
      </c>
      <c r="E50" s="101" t="s">
        <v>425</v>
      </c>
      <c r="F50" s="29"/>
      <c r="G50" s="29"/>
      <c r="H50" s="90">
        <v>191</v>
      </c>
      <c r="I50" s="29"/>
      <c r="J50" s="99" t="s">
        <v>379</v>
      </c>
      <c r="K50" s="91" t="s">
        <v>311</v>
      </c>
      <c r="L50" s="93">
        <v>1</v>
      </c>
      <c r="M50" s="100">
        <v>100</v>
      </c>
      <c r="N50" s="94">
        <v>100</v>
      </c>
      <c r="O50" s="18"/>
      <c r="P50" s="12" t="e">
        <v>#VALUE!</v>
      </c>
      <c r="Q50" s="13">
        <f t="shared" si="6"/>
        <v>100</v>
      </c>
      <c r="R50" s="39" t="s">
        <v>381</v>
      </c>
      <c r="S50" s="40" t="s">
        <v>381</v>
      </c>
      <c r="T50" s="13">
        <f t="shared" si="7"/>
        <v>100</v>
      </c>
      <c r="V50" s="91" t="s">
        <v>311</v>
      </c>
      <c r="W50" s="93">
        <v>1</v>
      </c>
      <c r="X50" s="294" t="s">
        <v>381</v>
      </c>
      <c r="Y50" s="338">
        <v>100</v>
      </c>
      <c r="Z50" s="18"/>
      <c r="AA50" s="77">
        <v>0</v>
      </c>
      <c r="AB50" s="78">
        <f t="shared" si="1"/>
        <v>0</v>
      </c>
      <c r="AC50" s="79">
        <v>0</v>
      </c>
      <c r="AD50" s="80">
        <f t="shared" si="2"/>
        <v>0</v>
      </c>
      <c r="AE50" s="130">
        <f t="shared" si="3"/>
        <v>0</v>
      </c>
    </row>
    <row r="51" spans="1:31" ht="16.5" thickBot="1" x14ac:dyDescent="0.3">
      <c r="A51" s="21"/>
      <c r="B51" s="86" t="s">
        <v>260</v>
      </c>
      <c r="C51" s="87" t="s">
        <v>341</v>
      </c>
      <c r="D51" s="88" t="s">
        <v>25</v>
      </c>
      <c r="E51" s="101" t="s">
        <v>426</v>
      </c>
      <c r="F51" s="29"/>
      <c r="G51" s="29"/>
      <c r="H51" s="90">
        <v>192</v>
      </c>
      <c r="I51" s="29"/>
      <c r="J51" s="99" t="s">
        <v>379</v>
      </c>
      <c r="K51" s="91" t="s">
        <v>311</v>
      </c>
      <c r="L51" s="93">
        <v>1</v>
      </c>
      <c r="M51" s="100">
        <v>100</v>
      </c>
      <c r="N51" s="94">
        <v>100</v>
      </c>
      <c r="O51" s="18"/>
      <c r="P51" s="12" t="e">
        <v>#VALUE!</v>
      </c>
      <c r="Q51" s="13">
        <f t="shared" si="6"/>
        <v>100</v>
      </c>
      <c r="R51" s="39" t="s">
        <v>381</v>
      </c>
      <c r="S51" s="40" t="s">
        <v>381</v>
      </c>
      <c r="T51" s="13">
        <f t="shared" si="7"/>
        <v>100</v>
      </c>
      <c r="V51" s="91" t="s">
        <v>311</v>
      </c>
      <c r="W51" s="93">
        <v>1</v>
      </c>
      <c r="X51" s="294" t="s">
        <v>381</v>
      </c>
      <c r="Y51" s="338">
        <v>100</v>
      </c>
      <c r="Z51" s="18"/>
      <c r="AA51" s="77">
        <v>0</v>
      </c>
      <c r="AB51" s="78">
        <f t="shared" si="1"/>
        <v>0</v>
      </c>
      <c r="AC51" s="79">
        <v>0</v>
      </c>
      <c r="AD51" s="80">
        <f t="shared" si="2"/>
        <v>0</v>
      </c>
      <c r="AE51" s="130">
        <f t="shared" si="3"/>
        <v>0</v>
      </c>
    </row>
    <row r="52" spans="1:31" ht="16.5" thickBot="1" x14ac:dyDescent="0.3">
      <c r="A52" s="21"/>
      <c r="B52" s="86" t="s">
        <v>260</v>
      </c>
      <c r="C52" s="87" t="s">
        <v>341</v>
      </c>
      <c r="D52" s="88" t="s">
        <v>25</v>
      </c>
      <c r="E52" s="101" t="s">
        <v>427</v>
      </c>
      <c r="F52" s="29"/>
      <c r="G52" s="29"/>
      <c r="H52" s="90">
        <v>193</v>
      </c>
      <c r="I52" s="29"/>
      <c r="J52" s="99" t="s">
        <v>379</v>
      </c>
      <c r="K52" s="91" t="s">
        <v>311</v>
      </c>
      <c r="L52" s="93">
        <v>1</v>
      </c>
      <c r="M52" s="100">
        <v>100</v>
      </c>
      <c r="N52" s="94">
        <v>100</v>
      </c>
      <c r="O52" s="18"/>
      <c r="P52" s="12" t="e">
        <v>#VALUE!</v>
      </c>
      <c r="Q52" s="13">
        <f t="shared" si="6"/>
        <v>100</v>
      </c>
      <c r="R52" s="39" t="s">
        <v>381</v>
      </c>
      <c r="S52" s="40" t="s">
        <v>381</v>
      </c>
      <c r="T52" s="13">
        <f t="shared" si="7"/>
        <v>100</v>
      </c>
      <c r="V52" s="91" t="s">
        <v>311</v>
      </c>
      <c r="W52" s="93">
        <v>1</v>
      </c>
      <c r="X52" s="294" t="s">
        <v>381</v>
      </c>
      <c r="Y52" s="338">
        <v>100</v>
      </c>
      <c r="Z52" s="18"/>
      <c r="AA52" s="77">
        <v>0</v>
      </c>
      <c r="AB52" s="78">
        <f t="shared" si="1"/>
        <v>0</v>
      </c>
      <c r="AC52" s="79">
        <v>0</v>
      </c>
      <c r="AD52" s="80">
        <f t="shared" si="2"/>
        <v>0</v>
      </c>
      <c r="AE52" s="130">
        <f t="shared" si="3"/>
        <v>0</v>
      </c>
    </row>
    <row r="53" spans="1:31" ht="16.5" thickBot="1" x14ac:dyDescent="0.3">
      <c r="A53" s="21"/>
      <c r="B53" s="86" t="s">
        <v>260</v>
      </c>
      <c r="C53" s="87" t="s">
        <v>341</v>
      </c>
      <c r="D53" s="88" t="s">
        <v>25</v>
      </c>
      <c r="E53" s="101" t="s">
        <v>428</v>
      </c>
      <c r="F53" s="29"/>
      <c r="G53" s="29"/>
      <c r="H53" s="90">
        <v>194</v>
      </c>
      <c r="I53" s="29"/>
      <c r="J53" s="99" t="s">
        <v>379</v>
      </c>
      <c r="K53" s="91" t="s">
        <v>311</v>
      </c>
      <c r="L53" s="93">
        <v>1</v>
      </c>
      <c r="M53" s="100">
        <v>350</v>
      </c>
      <c r="N53" s="94">
        <v>350</v>
      </c>
      <c r="O53" s="18"/>
      <c r="P53" s="12" t="e">
        <v>#VALUE!</v>
      </c>
      <c r="Q53" s="13">
        <f t="shared" si="6"/>
        <v>350</v>
      </c>
      <c r="R53" s="39" t="s">
        <v>381</v>
      </c>
      <c r="S53" s="40" t="str">
        <f>IF(R53&gt;0,R53,P53)</f>
        <v/>
      </c>
      <c r="T53" s="13">
        <f t="shared" si="7"/>
        <v>350</v>
      </c>
      <c r="V53" s="91" t="s">
        <v>311</v>
      </c>
      <c r="W53" s="93">
        <v>1</v>
      </c>
      <c r="X53" s="100"/>
      <c r="Y53" s="94">
        <v>350</v>
      </c>
      <c r="Z53" s="18"/>
      <c r="AA53" s="77">
        <v>0</v>
      </c>
      <c r="AB53" s="78">
        <f>Y53*AA53</f>
        <v>0</v>
      </c>
      <c r="AC53" s="79">
        <v>0</v>
      </c>
      <c r="AD53" s="80">
        <f>Y53*AC53</f>
        <v>0</v>
      </c>
      <c r="AE53" s="130">
        <f t="shared" si="3"/>
        <v>0</v>
      </c>
    </row>
    <row r="54" spans="1:31" ht="15.75" thickBot="1" x14ac:dyDescent="0.3">
      <c r="A54" s="21"/>
      <c r="B54" s="63"/>
      <c r="C54" s="54"/>
      <c r="D54" s="55"/>
      <c r="E54" s="56"/>
      <c r="F54" s="57"/>
      <c r="G54" s="57"/>
      <c r="H54" s="58"/>
      <c r="I54" s="57"/>
      <c r="J54" s="59"/>
      <c r="K54" s="57"/>
      <c r="L54" s="60"/>
      <c r="M54" s="64"/>
      <c r="N54" s="62"/>
      <c r="O54" s="18"/>
      <c r="P54" s="16"/>
      <c r="Q54" s="37"/>
      <c r="R54" s="37"/>
      <c r="S54" s="37"/>
      <c r="T54" s="37"/>
    </row>
    <row r="55" spans="1:31" ht="15.75" thickBot="1" x14ac:dyDescent="0.3">
      <c r="S55" s="68" t="s">
        <v>5</v>
      </c>
      <c r="T55" s="69">
        <f>SUM(T11:T53)</f>
        <v>9517.274093</v>
      </c>
      <c r="U55" s="65"/>
      <c r="V55" s="21"/>
      <c r="W55" s="28"/>
      <c r="X55" s="68" t="s">
        <v>5</v>
      </c>
      <c r="Y55" s="69">
        <f>SUM(Y11:Y53)</f>
        <v>10665.862093</v>
      </c>
      <c r="Z55" s="18"/>
      <c r="AA55" s="76"/>
      <c r="AB55" s="116">
        <f>SUM(AB11:AB53)</f>
        <v>4757.2159999999994</v>
      </c>
      <c r="AC55" s="76"/>
      <c r="AD55" s="117">
        <f>SUM(AD11:AD53)</f>
        <v>2423.741368</v>
      </c>
      <c r="AE55" s="129">
        <f>SUM(AE11:AE53)</f>
        <v>2333.4746319999999</v>
      </c>
    </row>
    <row r="57" spans="1:31" x14ac:dyDescent="0.25">
      <c r="C57" t="s">
        <v>372</v>
      </c>
      <c r="D57" s="162"/>
      <c r="T57" s="314">
        <f>SUMIF($C$10:$C$54,$C57,T$10:T$54)</f>
        <v>399.99552</v>
      </c>
      <c r="U57" s="65"/>
      <c r="Y57" s="314">
        <f>SUMIF($C$10:$C$54,$C57,Y$10:Y$54)</f>
        <v>399.99552</v>
      </c>
      <c r="AA57" s="317">
        <f>AB57/Y57</f>
        <v>0</v>
      </c>
      <c r="AB57" s="314">
        <f>SUMIF($C$10:$C$54,$C57,AB$10:AB$54)</f>
        <v>0</v>
      </c>
      <c r="AC57" s="317">
        <f>AD57/Y57</f>
        <v>0</v>
      </c>
      <c r="AD57" s="314">
        <f>SUMIF($C$10:$C$54,$C57,AD$10:AD$54)</f>
        <v>0</v>
      </c>
      <c r="AE57" s="314">
        <f>SUMIF($C$10:$C$54,$C57,AE$10:AE$54)</f>
        <v>0</v>
      </c>
    </row>
    <row r="58" spans="1:31" x14ac:dyDescent="0.25">
      <c r="C58" t="s">
        <v>308</v>
      </c>
      <c r="D58" s="162"/>
      <c r="T58" s="314">
        <f t="shared" ref="T58:T65" si="8">SUMIF($C$10:$C$54,$C58,T$10:T$54)</f>
        <v>222.29999999999998</v>
      </c>
      <c r="U58" s="65"/>
      <c r="Y58" s="314">
        <f t="shared" ref="Y58:Y65" si="9">SUMIF($C$10:$C$54,$C58,Y$10:Y$54)</f>
        <v>222.29999999999998</v>
      </c>
      <c r="AA58" s="317">
        <f t="shared" ref="AA58:AA65" si="10">AB58/Y58</f>
        <v>1</v>
      </c>
      <c r="AB58" s="314">
        <f t="shared" ref="AB58:AB65" si="11">SUMIF($C$10:$C$54,$C58,AB$10:AB$54)</f>
        <v>222.29999999999998</v>
      </c>
      <c r="AC58" s="317">
        <f t="shared" ref="AC58:AC65" si="12">AD58/Y58</f>
        <v>1</v>
      </c>
      <c r="AD58" s="314">
        <f t="shared" ref="AD58:AE65" si="13">SUMIF($C$10:$C$54,$C58,AD$10:AD$54)</f>
        <v>222.29999999999998</v>
      </c>
      <c r="AE58" s="314">
        <f t="shared" si="13"/>
        <v>0</v>
      </c>
    </row>
    <row r="59" spans="1:31" x14ac:dyDescent="0.25">
      <c r="C59" t="s">
        <v>285</v>
      </c>
      <c r="D59" s="162"/>
      <c r="T59" s="314">
        <f t="shared" si="8"/>
        <v>987.13777799999991</v>
      </c>
      <c r="U59" s="67"/>
      <c r="Y59" s="314">
        <f t="shared" si="9"/>
        <v>987.13777799999991</v>
      </c>
      <c r="AA59" s="317">
        <f t="shared" si="10"/>
        <v>0</v>
      </c>
      <c r="AB59" s="314">
        <f t="shared" si="11"/>
        <v>0</v>
      </c>
      <c r="AC59" s="317">
        <f t="shared" si="12"/>
        <v>0</v>
      </c>
      <c r="AD59" s="314">
        <f t="shared" si="13"/>
        <v>0</v>
      </c>
      <c r="AE59" s="314">
        <f t="shared" si="13"/>
        <v>0</v>
      </c>
    </row>
    <row r="60" spans="1:31" x14ac:dyDescent="0.25">
      <c r="C60" t="s">
        <v>189</v>
      </c>
      <c r="D60" s="162"/>
      <c r="T60" s="314">
        <f t="shared" si="8"/>
        <v>903.31974999999989</v>
      </c>
      <c r="U60" s="67"/>
      <c r="Y60" s="314">
        <f t="shared" si="9"/>
        <v>903.31974999999989</v>
      </c>
      <c r="AA60" s="317">
        <f t="shared" si="10"/>
        <v>0</v>
      </c>
      <c r="AB60" s="314">
        <f t="shared" si="11"/>
        <v>0</v>
      </c>
      <c r="AC60" s="317">
        <f t="shared" si="12"/>
        <v>0</v>
      </c>
      <c r="AD60" s="314">
        <f t="shared" si="13"/>
        <v>0</v>
      </c>
      <c r="AE60" s="314">
        <f t="shared" si="13"/>
        <v>0</v>
      </c>
    </row>
    <row r="61" spans="1:31" x14ac:dyDescent="0.25">
      <c r="C61" t="s">
        <v>72</v>
      </c>
      <c r="D61" s="162"/>
      <c r="T61" s="314">
        <f t="shared" si="8"/>
        <v>0</v>
      </c>
      <c r="U61" s="67"/>
      <c r="Y61" s="314">
        <f t="shared" si="9"/>
        <v>0</v>
      </c>
      <c r="AA61" s="317" t="e">
        <f t="shared" si="10"/>
        <v>#DIV/0!</v>
      </c>
      <c r="AB61" s="314">
        <f t="shared" si="11"/>
        <v>0</v>
      </c>
      <c r="AC61" s="317" t="e">
        <f t="shared" si="12"/>
        <v>#DIV/0!</v>
      </c>
      <c r="AD61" s="314">
        <f t="shared" si="13"/>
        <v>0</v>
      </c>
      <c r="AE61" s="314">
        <f t="shared" si="13"/>
        <v>0</v>
      </c>
    </row>
    <row r="62" spans="1:31" x14ac:dyDescent="0.25">
      <c r="C62" t="s">
        <v>164</v>
      </c>
      <c r="D62" s="162"/>
      <c r="T62" s="314">
        <f t="shared" si="8"/>
        <v>318.17371499999996</v>
      </c>
      <c r="U62" s="67"/>
      <c r="Y62" s="314">
        <f t="shared" si="9"/>
        <v>318.17371499999996</v>
      </c>
      <c r="AA62" s="317">
        <f t="shared" si="10"/>
        <v>0</v>
      </c>
      <c r="AB62" s="314">
        <f t="shared" si="11"/>
        <v>0</v>
      </c>
      <c r="AC62" s="317">
        <f t="shared" si="12"/>
        <v>0</v>
      </c>
      <c r="AD62" s="314">
        <f t="shared" si="13"/>
        <v>0</v>
      </c>
      <c r="AE62" s="314">
        <f t="shared" si="13"/>
        <v>0</v>
      </c>
    </row>
    <row r="63" spans="1:31" x14ac:dyDescent="0.25">
      <c r="C63" t="s">
        <v>24</v>
      </c>
      <c r="D63" s="162"/>
      <c r="T63" s="314">
        <f t="shared" si="8"/>
        <v>3386.328</v>
      </c>
      <c r="U63" s="67"/>
      <c r="Y63" s="314">
        <f t="shared" si="9"/>
        <v>4534.9160000000002</v>
      </c>
      <c r="AA63" s="317">
        <f t="shared" si="10"/>
        <v>1</v>
      </c>
      <c r="AB63" s="314">
        <f t="shared" si="11"/>
        <v>4534.9160000000002</v>
      </c>
      <c r="AC63" s="317">
        <f t="shared" si="12"/>
        <v>0.48544258989582167</v>
      </c>
      <c r="AD63" s="314">
        <f t="shared" si="13"/>
        <v>2201.4413680000002</v>
      </c>
      <c r="AE63" s="314">
        <f t="shared" si="13"/>
        <v>2333.4746319999999</v>
      </c>
    </row>
    <row r="64" spans="1:31" x14ac:dyDescent="0.25">
      <c r="C64" t="s">
        <v>312</v>
      </c>
      <c r="D64" s="162"/>
      <c r="T64" s="314">
        <f t="shared" si="8"/>
        <v>0</v>
      </c>
      <c r="Y64" s="314">
        <f t="shared" si="9"/>
        <v>0</v>
      </c>
      <c r="AA64" s="317" t="e">
        <f t="shared" si="10"/>
        <v>#DIV/0!</v>
      </c>
      <c r="AB64" s="314">
        <f t="shared" si="11"/>
        <v>0</v>
      </c>
      <c r="AC64" s="317" t="e">
        <f t="shared" si="12"/>
        <v>#DIV/0!</v>
      </c>
      <c r="AD64" s="314">
        <f t="shared" si="13"/>
        <v>0</v>
      </c>
      <c r="AE64" s="314">
        <f t="shared" si="13"/>
        <v>0</v>
      </c>
    </row>
    <row r="65" spans="3:31" x14ac:dyDescent="0.25">
      <c r="C65" t="s">
        <v>341</v>
      </c>
      <c r="D65" s="162"/>
      <c r="T65" s="314">
        <f t="shared" si="8"/>
        <v>3300.0193300000001</v>
      </c>
      <c r="Y65" s="314">
        <f t="shared" si="9"/>
        <v>3300.0193300000001</v>
      </c>
      <c r="AA65" s="317">
        <f t="shared" si="10"/>
        <v>0</v>
      </c>
      <c r="AB65" s="314">
        <f t="shared" si="11"/>
        <v>0</v>
      </c>
      <c r="AC65" s="317">
        <f t="shared" si="12"/>
        <v>0</v>
      </c>
      <c r="AD65" s="314">
        <f t="shared" si="13"/>
        <v>0</v>
      </c>
      <c r="AE65" s="314">
        <f t="shared" si="13"/>
        <v>0</v>
      </c>
    </row>
  </sheetData>
  <autoFilter ref="B8:AE53" xr:uid="{00000000-0009-0000-0000-00001A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xr:uid="{00000000-0002-0000-1A00-000000000000}">
      <formula1>P11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71"/>
  <sheetViews>
    <sheetView zoomScaleNormal="100" workbookViewId="0">
      <pane xSplit="1" topLeftCell="B1" activePane="topRight" state="frozen"/>
      <selection pane="topRight" activeCell="P9" sqref="P9"/>
    </sheetView>
  </sheetViews>
  <sheetFormatPr defaultColWidth="9.140625" defaultRowHeight="14.25" x14ac:dyDescent="0.2"/>
  <cols>
    <col min="1" max="1" width="18" style="318" customWidth="1"/>
    <col min="2" max="2" width="41.85546875" style="318" customWidth="1"/>
    <col min="3" max="3" width="9.140625" style="318"/>
    <col min="4" max="4" width="22.5703125" style="318" customWidth="1"/>
    <col min="5" max="5" width="14.42578125" style="319" customWidth="1"/>
    <col min="6" max="7" width="0" style="318" hidden="1" customWidth="1"/>
    <col min="8" max="8" width="12.85546875" style="318" customWidth="1"/>
    <col min="9" max="9" width="14.5703125" style="318" customWidth="1"/>
    <col min="10" max="10" width="17" style="318" customWidth="1"/>
    <col min="11" max="11" width="12.42578125" style="318" customWidth="1"/>
    <col min="12" max="12" width="12.5703125" style="318" customWidth="1"/>
    <col min="13" max="14" width="12.42578125" style="318" customWidth="1"/>
    <col min="15" max="15" width="12.5703125" style="318" customWidth="1"/>
    <col min="16" max="16" width="13.28515625" style="716" customWidth="1"/>
    <col min="17" max="17" width="12.5703125" style="318" customWidth="1"/>
    <col min="18" max="18" width="21.85546875" style="318" customWidth="1"/>
    <col min="19" max="16384" width="9.140625" style="318"/>
  </cols>
  <sheetData>
    <row r="1" spans="1:18" x14ac:dyDescent="0.2">
      <c r="A1" s="623"/>
      <c r="B1" s="623"/>
      <c r="C1" s="623"/>
      <c r="D1" s="623"/>
      <c r="E1" s="624"/>
      <c r="F1" s="623"/>
      <c r="G1" s="623"/>
      <c r="H1" s="623"/>
      <c r="I1" s="623"/>
      <c r="J1" s="623"/>
      <c r="K1" s="623"/>
      <c r="L1" s="623"/>
      <c r="M1" s="623"/>
      <c r="N1" s="623"/>
      <c r="O1" s="623"/>
      <c r="P1" s="711"/>
      <c r="Q1" s="623"/>
      <c r="R1" s="625"/>
    </row>
    <row r="2" spans="1:18" x14ac:dyDescent="0.2">
      <c r="A2" s="623"/>
      <c r="B2" s="623"/>
      <c r="C2" s="623"/>
      <c r="D2" s="623"/>
      <c r="E2" s="626" t="s">
        <v>377</v>
      </c>
      <c r="F2" s="623"/>
      <c r="G2" s="623"/>
      <c r="H2" s="627" t="s">
        <v>618</v>
      </c>
      <c r="I2" s="627" t="s">
        <v>619</v>
      </c>
      <c r="J2" s="626" t="s">
        <v>620</v>
      </c>
      <c r="K2" s="627" t="s">
        <v>621</v>
      </c>
      <c r="L2" s="628" t="s">
        <v>622</v>
      </c>
      <c r="M2" s="627" t="s">
        <v>623</v>
      </c>
      <c r="N2" s="627" t="s">
        <v>624</v>
      </c>
      <c r="O2" s="627" t="s">
        <v>625</v>
      </c>
      <c r="P2" s="712" t="s">
        <v>793</v>
      </c>
      <c r="Q2" s="627" t="s">
        <v>794</v>
      </c>
      <c r="R2" s="717" t="s">
        <v>792</v>
      </c>
    </row>
    <row r="3" spans="1:18" ht="15" x14ac:dyDescent="0.25">
      <c r="A3" s="623"/>
      <c r="B3" s="623"/>
      <c r="C3" s="623"/>
      <c r="D3" s="623"/>
      <c r="E3" s="624"/>
      <c r="F3" s="623"/>
      <c r="G3" s="623"/>
      <c r="H3" s="623"/>
      <c r="I3" s="623"/>
      <c r="J3" s="623"/>
      <c r="K3" s="623"/>
      <c r="L3" s="629"/>
      <c r="M3" s="623"/>
      <c r="N3" s="623"/>
      <c r="O3" s="623"/>
      <c r="P3" s="711"/>
      <c r="Q3" s="623"/>
      <c r="R3" s="622"/>
    </row>
    <row r="4" spans="1:18" x14ac:dyDescent="0.2">
      <c r="A4" s="623" t="s">
        <v>23</v>
      </c>
      <c r="B4" s="623" t="s">
        <v>626</v>
      </c>
      <c r="C4" s="623" t="s">
        <v>627</v>
      </c>
      <c r="D4" s="623" t="s">
        <v>628</v>
      </c>
      <c r="E4" s="624">
        <v>624</v>
      </c>
      <c r="F4" s="623"/>
      <c r="G4" s="623"/>
      <c r="H4" s="630"/>
      <c r="I4" s="630"/>
      <c r="J4" s="631">
        <v>2834.81</v>
      </c>
      <c r="K4" s="631">
        <v>14645.93</v>
      </c>
      <c r="L4" s="632">
        <v>1417.98</v>
      </c>
      <c r="M4" s="633">
        <v>1417.98</v>
      </c>
      <c r="N4" s="630"/>
      <c r="O4" s="630">
        <v>3306.7</v>
      </c>
      <c r="P4" s="710"/>
      <c r="Q4" s="630"/>
      <c r="R4" s="634">
        <f>SUM(H4:P4)</f>
        <v>23623.4</v>
      </c>
    </row>
    <row r="5" spans="1:18" x14ac:dyDescent="0.2">
      <c r="A5" s="623" t="s">
        <v>23</v>
      </c>
      <c r="B5" s="623" t="s">
        <v>626</v>
      </c>
      <c r="C5" s="623" t="s">
        <v>627</v>
      </c>
      <c r="D5" s="623" t="s">
        <v>3</v>
      </c>
      <c r="E5" s="624">
        <v>628</v>
      </c>
      <c r="F5" s="623"/>
      <c r="G5" s="623"/>
      <c r="H5" s="630"/>
      <c r="I5" s="631">
        <v>18955.009999999998</v>
      </c>
      <c r="J5" s="631">
        <v>2369.38</v>
      </c>
      <c r="K5" s="631">
        <v>11223.36</v>
      </c>
      <c r="L5" s="632">
        <v>7482.24</v>
      </c>
      <c r="M5" s="633">
        <v>4489.34</v>
      </c>
      <c r="N5" s="630">
        <v>3527.34</v>
      </c>
      <c r="O5" s="630">
        <v>7936.52</v>
      </c>
      <c r="P5" s="710">
        <v>881.84</v>
      </c>
      <c r="Q5" s="630"/>
      <c r="R5" s="634">
        <f t="shared" ref="R5:R68" si="0">SUM(H5:P5)</f>
        <v>56865.03</v>
      </c>
    </row>
    <row r="6" spans="1:18" x14ac:dyDescent="0.2">
      <c r="A6" s="623" t="s">
        <v>23</v>
      </c>
      <c r="B6" s="623" t="s">
        <v>626</v>
      </c>
      <c r="C6" s="623" t="s">
        <v>627</v>
      </c>
      <c r="D6" s="623" t="s">
        <v>629</v>
      </c>
      <c r="E6" s="624">
        <v>798</v>
      </c>
      <c r="F6" s="623"/>
      <c r="G6" s="623"/>
      <c r="H6" s="631">
        <v>52798.6</v>
      </c>
      <c r="I6" s="630"/>
      <c r="J6" s="630"/>
      <c r="K6" s="630"/>
      <c r="L6" s="632"/>
      <c r="M6" s="633"/>
      <c r="N6" s="630">
        <v>0</v>
      </c>
      <c r="O6" s="630">
        <v>25130.32</v>
      </c>
      <c r="P6" s="710">
        <v>4684.78</v>
      </c>
      <c r="Q6" s="630"/>
      <c r="R6" s="634">
        <f t="shared" si="0"/>
        <v>82613.7</v>
      </c>
    </row>
    <row r="7" spans="1:18" x14ac:dyDescent="0.2">
      <c r="A7" s="623" t="s">
        <v>23</v>
      </c>
      <c r="B7" s="623" t="s">
        <v>626</v>
      </c>
      <c r="C7" s="623" t="s">
        <v>627</v>
      </c>
      <c r="D7" s="623" t="s">
        <v>630</v>
      </c>
      <c r="E7" s="624">
        <v>799</v>
      </c>
      <c r="F7" s="623"/>
      <c r="G7" s="623"/>
      <c r="H7" s="630"/>
      <c r="I7" s="630"/>
      <c r="J7" s="630"/>
      <c r="K7" s="635">
        <v>444.6</v>
      </c>
      <c r="L7" s="632">
        <v>444.6</v>
      </c>
      <c r="M7" s="633"/>
      <c r="N7" s="630"/>
      <c r="O7" s="630"/>
      <c r="P7" s="710"/>
      <c r="Q7" s="630"/>
      <c r="R7" s="634">
        <f t="shared" si="0"/>
        <v>889.2</v>
      </c>
    </row>
    <row r="8" spans="1:18" x14ac:dyDescent="0.2">
      <c r="A8" s="623" t="s">
        <v>23</v>
      </c>
      <c r="B8" s="623" t="s">
        <v>626</v>
      </c>
      <c r="C8" s="623" t="s">
        <v>627</v>
      </c>
      <c r="D8" s="623" t="s">
        <v>631</v>
      </c>
      <c r="E8" s="624">
        <v>627</v>
      </c>
      <c r="F8" s="623"/>
      <c r="G8" s="623"/>
      <c r="H8" s="630"/>
      <c r="I8" s="630"/>
      <c r="J8" s="630"/>
      <c r="K8" s="635"/>
      <c r="L8" s="632"/>
      <c r="M8" s="633">
        <v>1224.9000000000001</v>
      </c>
      <c r="N8" s="630">
        <v>7256.74</v>
      </c>
      <c r="O8" s="630"/>
      <c r="P8" s="710"/>
      <c r="Q8" s="630"/>
      <c r="R8" s="634">
        <f t="shared" si="0"/>
        <v>8481.64</v>
      </c>
    </row>
    <row r="9" spans="1:18" x14ac:dyDescent="0.2">
      <c r="A9" s="623" t="s">
        <v>23</v>
      </c>
      <c r="B9" s="623" t="s">
        <v>626</v>
      </c>
      <c r="C9" s="623" t="s">
        <v>627</v>
      </c>
      <c r="D9" s="623" t="s">
        <v>795</v>
      </c>
      <c r="E9" s="624">
        <v>623</v>
      </c>
      <c r="F9" s="623"/>
      <c r="G9" s="623"/>
      <c r="H9" s="630"/>
      <c r="I9" s="630"/>
      <c r="J9" s="630"/>
      <c r="K9" s="635"/>
      <c r="L9" s="632"/>
      <c r="M9" s="633"/>
      <c r="N9" s="630">
        <v>2878.1</v>
      </c>
      <c r="O9" s="630">
        <v>50314.559999999998</v>
      </c>
      <c r="P9" s="710">
        <v>13759.44</v>
      </c>
      <c r="Q9" s="630"/>
      <c r="R9" s="634">
        <f t="shared" si="0"/>
        <v>66952.099999999991</v>
      </c>
    </row>
    <row r="10" spans="1:18" x14ac:dyDescent="0.2">
      <c r="A10" s="625" t="s">
        <v>23</v>
      </c>
      <c r="B10" s="623" t="s">
        <v>626</v>
      </c>
      <c r="C10" s="623" t="s">
        <v>627</v>
      </c>
      <c r="D10" s="623" t="s">
        <v>796</v>
      </c>
      <c r="E10" s="624">
        <v>622</v>
      </c>
      <c r="F10" s="623"/>
      <c r="G10" s="623"/>
      <c r="H10" s="630"/>
      <c r="I10" s="630"/>
      <c r="J10" s="630"/>
      <c r="K10" s="635"/>
      <c r="L10" s="632"/>
      <c r="M10" s="633"/>
      <c r="N10" s="630">
        <v>3988.5</v>
      </c>
      <c r="O10" s="630"/>
      <c r="P10" s="710"/>
      <c r="Q10" s="630"/>
      <c r="R10" s="634">
        <f t="shared" si="0"/>
        <v>3988.5</v>
      </c>
    </row>
    <row r="11" spans="1:18" x14ac:dyDescent="0.2">
      <c r="A11" s="623"/>
      <c r="B11" s="623"/>
      <c r="C11" s="623"/>
      <c r="D11" s="623"/>
      <c r="E11" s="624"/>
      <c r="F11" s="623"/>
      <c r="G11" s="623"/>
      <c r="H11" s="630"/>
      <c r="I11" s="630"/>
      <c r="J11" s="630"/>
      <c r="K11" s="635"/>
      <c r="L11" s="632"/>
      <c r="M11" s="633"/>
      <c r="N11" s="630"/>
      <c r="O11" s="630"/>
      <c r="P11" s="710"/>
      <c r="Q11" s="630"/>
      <c r="R11" s="634">
        <f t="shared" si="0"/>
        <v>0</v>
      </c>
    </row>
    <row r="12" spans="1:18" x14ac:dyDescent="0.2">
      <c r="A12" s="629"/>
      <c r="B12" s="629"/>
      <c r="C12" s="629"/>
      <c r="D12" s="629"/>
      <c r="E12" s="636"/>
      <c r="F12" s="629"/>
      <c r="G12" s="629"/>
      <c r="H12" s="629"/>
      <c r="I12" s="629"/>
      <c r="J12" s="629"/>
      <c r="K12" s="629"/>
      <c r="L12" s="632"/>
      <c r="M12" s="633"/>
      <c r="N12" s="630"/>
      <c r="O12" s="630"/>
      <c r="P12" s="710"/>
      <c r="Q12" s="630"/>
      <c r="R12" s="634">
        <f t="shared" si="0"/>
        <v>0</v>
      </c>
    </row>
    <row r="13" spans="1:18" x14ac:dyDescent="0.2">
      <c r="A13" s="623" t="s">
        <v>52</v>
      </c>
      <c r="B13" s="623" t="s">
        <v>632</v>
      </c>
      <c r="C13" s="623" t="s">
        <v>627</v>
      </c>
      <c r="D13" s="623" t="s">
        <v>629</v>
      </c>
      <c r="E13" s="624">
        <v>728</v>
      </c>
      <c r="F13" s="623">
        <v>728</v>
      </c>
      <c r="G13" s="623"/>
      <c r="H13" s="623">
        <v>8614.41</v>
      </c>
      <c r="I13" s="630"/>
      <c r="J13" s="630"/>
      <c r="K13" s="630"/>
      <c r="L13" s="632"/>
      <c r="M13" s="633"/>
      <c r="N13" s="630">
        <v>0</v>
      </c>
      <c r="O13" s="630"/>
      <c r="P13" s="710"/>
      <c r="Q13" s="630"/>
      <c r="R13" s="634">
        <f t="shared" si="0"/>
        <v>8614.41</v>
      </c>
    </row>
    <row r="14" spans="1:18" x14ac:dyDescent="0.2">
      <c r="A14" s="623" t="s">
        <v>52</v>
      </c>
      <c r="B14" s="623" t="s">
        <v>632</v>
      </c>
      <c r="C14" s="623" t="s">
        <v>627</v>
      </c>
      <c r="D14" s="623" t="s">
        <v>633</v>
      </c>
      <c r="E14" s="624">
        <v>729</v>
      </c>
      <c r="F14" s="623"/>
      <c r="G14" s="623"/>
      <c r="H14" s="630"/>
      <c r="I14" s="630"/>
      <c r="J14" s="630"/>
      <c r="K14" s="630">
        <v>222.3</v>
      </c>
      <c r="L14" s="632"/>
      <c r="M14" s="633">
        <v>222.3</v>
      </c>
      <c r="N14" s="630"/>
      <c r="O14" s="630"/>
      <c r="P14" s="710"/>
      <c r="Q14" s="630"/>
      <c r="R14" s="634">
        <f t="shared" si="0"/>
        <v>444.6</v>
      </c>
    </row>
    <row r="15" spans="1:18" x14ac:dyDescent="0.2">
      <c r="A15" s="623" t="s">
        <v>52</v>
      </c>
      <c r="B15" s="623" t="s">
        <v>632</v>
      </c>
      <c r="C15" s="623" t="s">
        <v>627</v>
      </c>
      <c r="D15" s="623" t="s">
        <v>3</v>
      </c>
      <c r="E15" s="636">
        <v>740</v>
      </c>
      <c r="F15" s="629"/>
      <c r="G15" s="629"/>
      <c r="H15" s="631">
        <v>10353.5</v>
      </c>
      <c r="I15" s="631">
        <v>5521.85</v>
      </c>
      <c r="J15" s="623">
        <v>690.23</v>
      </c>
      <c r="K15" s="631">
        <v>3269.52</v>
      </c>
      <c r="L15" s="632">
        <v>2179.6799999999998</v>
      </c>
      <c r="M15" s="633">
        <v>1307.81</v>
      </c>
      <c r="N15" s="630">
        <v>1027.56</v>
      </c>
      <c r="O15" s="630"/>
      <c r="P15" s="710">
        <v>12431.09</v>
      </c>
      <c r="Q15" s="630"/>
      <c r="R15" s="634">
        <f t="shared" si="0"/>
        <v>36781.240000000005</v>
      </c>
    </row>
    <row r="16" spans="1:18" x14ac:dyDescent="0.2">
      <c r="A16" s="623"/>
      <c r="B16" s="623" t="s">
        <v>632</v>
      </c>
      <c r="C16" s="623" t="s">
        <v>797</v>
      </c>
      <c r="D16" s="623" t="s">
        <v>798</v>
      </c>
      <c r="E16" s="636">
        <v>735</v>
      </c>
      <c r="F16" s="629"/>
      <c r="G16" s="629"/>
      <c r="H16" s="631"/>
      <c r="I16" s="631"/>
      <c r="J16" s="623"/>
      <c r="K16" s="631"/>
      <c r="L16" s="632"/>
      <c r="M16" s="633"/>
      <c r="N16" s="630"/>
      <c r="O16" s="630">
        <v>13874.76</v>
      </c>
      <c r="P16" s="710">
        <v>9209.24</v>
      </c>
      <c r="Q16" s="630"/>
      <c r="R16" s="634">
        <f t="shared" si="0"/>
        <v>23084</v>
      </c>
    </row>
    <row r="17" spans="1:18" x14ac:dyDescent="0.2">
      <c r="A17" s="629"/>
      <c r="B17" s="629"/>
      <c r="C17" s="629"/>
      <c r="D17" s="629"/>
      <c r="E17" s="636"/>
      <c r="F17" s="629"/>
      <c r="G17" s="629"/>
      <c r="H17" s="629"/>
      <c r="I17" s="629"/>
      <c r="J17" s="629"/>
      <c r="K17" s="629"/>
      <c r="L17" s="632"/>
      <c r="M17" s="630"/>
      <c r="N17" s="630"/>
      <c r="O17" s="630"/>
      <c r="P17" s="711"/>
      <c r="Q17" s="630"/>
      <c r="R17" s="634">
        <f t="shared" si="0"/>
        <v>0</v>
      </c>
    </row>
    <row r="18" spans="1:18" x14ac:dyDescent="0.2">
      <c r="A18" s="629"/>
      <c r="B18" s="629"/>
      <c r="C18" s="629"/>
      <c r="D18" s="629"/>
      <c r="E18" s="636"/>
      <c r="F18" s="629"/>
      <c r="G18" s="629"/>
      <c r="H18" s="629"/>
      <c r="I18" s="629"/>
      <c r="J18" s="629"/>
      <c r="K18" s="629"/>
      <c r="L18" s="632"/>
      <c r="M18" s="630"/>
      <c r="N18" s="630"/>
      <c r="O18" s="630"/>
      <c r="P18" s="711"/>
      <c r="Q18" s="630"/>
      <c r="R18" s="634">
        <f t="shared" si="0"/>
        <v>0</v>
      </c>
    </row>
    <row r="19" spans="1:18" x14ac:dyDescent="0.2">
      <c r="A19" s="623" t="s">
        <v>634</v>
      </c>
      <c r="B19" s="623" t="s">
        <v>635</v>
      </c>
      <c r="C19" s="623" t="s">
        <v>627</v>
      </c>
      <c r="D19" s="623" t="s">
        <v>799</v>
      </c>
      <c r="E19" s="624">
        <v>711</v>
      </c>
      <c r="F19" s="623"/>
      <c r="G19" s="623"/>
      <c r="H19" s="623"/>
      <c r="I19" s="623"/>
      <c r="J19" s="623"/>
      <c r="K19" s="623"/>
      <c r="L19" s="637"/>
      <c r="M19" s="623"/>
      <c r="N19" s="623">
        <v>399.75</v>
      </c>
      <c r="O19" s="623">
        <v>1716.7</v>
      </c>
      <c r="P19" s="710">
        <v>186.46</v>
      </c>
      <c r="Q19" s="623"/>
      <c r="R19" s="634">
        <f t="shared" si="0"/>
        <v>2302.91</v>
      </c>
    </row>
    <row r="20" spans="1:18" x14ac:dyDescent="0.2">
      <c r="A20" s="623" t="s">
        <v>634</v>
      </c>
      <c r="B20" s="623" t="s">
        <v>635</v>
      </c>
      <c r="C20" s="623" t="s">
        <v>627</v>
      </c>
      <c r="D20" s="623" t="s">
        <v>3</v>
      </c>
      <c r="E20" s="624">
        <v>712</v>
      </c>
      <c r="F20" s="623"/>
      <c r="G20" s="623"/>
      <c r="H20" s="623">
        <v>843.03</v>
      </c>
      <c r="I20" s="623">
        <v>449.61</v>
      </c>
      <c r="J20" s="635">
        <v>56.2</v>
      </c>
      <c r="K20" s="623">
        <v>266.22000000000003</v>
      </c>
      <c r="L20" s="632">
        <v>177.48</v>
      </c>
      <c r="M20" s="633">
        <v>106.49</v>
      </c>
      <c r="N20" s="630">
        <v>83.67</v>
      </c>
      <c r="O20" s="630">
        <v>209.17</v>
      </c>
      <c r="P20" s="710">
        <v>5000</v>
      </c>
      <c r="Q20" s="630"/>
      <c r="R20" s="634">
        <f t="shared" si="0"/>
        <v>7191.87</v>
      </c>
    </row>
    <row r="21" spans="1:18" x14ac:dyDescent="0.2">
      <c r="A21" s="629" t="s">
        <v>634</v>
      </c>
      <c r="B21" s="629" t="s">
        <v>635</v>
      </c>
      <c r="C21" s="629" t="s">
        <v>627</v>
      </c>
      <c r="D21" s="629" t="s">
        <v>636</v>
      </c>
      <c r="E21" s="624">
        <v>882</v>
      </c>
      <c r="F21" s="623"/>
      <c r="G21" s="623"/>
      <c r="H21" s="623"/>
      <c r="I21" s="630"/>
      <c r="J21" s="631">
        <v>1789.2</v>
      </c>
      <c r="K21" s="630"/>
      <c r="L21" s="632"/>
      <c r="M21" s="630"/>
      <c r="N21" s="630">
        <v>0</v>
      </c>
      <c r="O21" s="630">
        <v>766.81</v>
      </c>
      <c r="P21" s="710">
        <v>4144.68</v>
      </c>
      <c r="Q21" s="630"/>
      <c r="R21" s="634">
        <f t="shared" si="0"/>
        <v>6700.6900000000005</v>
      </c>
    </row>
    <row r="22" spans="1:18" x14ac:dyDescent="0.2">
      <c r="A22" s="629" t="s">
        <v>634</v>
      </c>
      <c r="B22" s="629" t="s">
        <v>635</v>
      </c>
      <c r="C22" s="629" t="s">
        <v>627</v>
      </c>
      <c r="D22" s="629" t="s">
        <v>633</v>
      </c>
      <c r="E22" s="624">
        <v>883</v>
      </c>
      <c r="F22" s="623"/>
      <c r="G22" s="623"/>
      <c r="H22" s="623"/>
      <c r="I22" s="623"/>
      <c r="J22" s="630"/>
      <c r="K22" s="630">
        <v>222.3</v>
      </c>
      <c r="L22" s="637"/>
      <c r="M22" s="623"/>
      <c r="N22" s="623">
        <v>0</v>
      </c>
      <c r="O22" s="623"/>
      <c r="P22" s="710"/>
      <c r="Q22" s="623"/>
      <c r="R22" s="634">
        <f t="shared" si="0"/>
        <v>222.3</v>
      </c>
    </row>
    <row r="23" spans="1:18" x14ac:dyDescent="0.2">
      <c r="A23" s="629" t="s">
        <v>634</v>
      </c>
      <c r="B23" s="629" t="s">
        <v>635</v>
      </c>
      <c r="C23" s="629" t="s">
        <v>627</v>
      </c>
      <c r="D23" s="629" t="s">
        <v>795</v>
      </c>
      <c r="E23" s="624">
        <v>889</v>
      </c>
      <c r="F23" s="623"/>
      <c r="G23" s="623"/>
      <c r="H23" s="623"/>
      <c r="I23" s="623"/>
      <c r="J23" s="630"/>
      <c r="K23" s="630"/>
      <c r="L23" s="637"/>
      <c r="M23" s="623"/>
      <c r="N23" s="623">
        <v>940.68</v>
      </c>
      <c r="O23" s="623">
        <v>507.82</v>
      </c>
      <c r="P23" s="710"/>
      <c r="Q23" s="623"/>
      <c r="R23" s="634">
        <f t="shared" si="0"/>
        <v>1448.5</v>
      </c>
    </row>
    <row r="24" spans="1:18" x14ac:dyDescent="0.2">
      <c r="A24" s="629" t="s">
        <v>634</v>
      </c>
      <c r="B24" s="629" t="s">
        <v>635</v>
      </c>
      <c r="C24" s="629" t="s">
        <v>627</v>
      </c>
      <c r="D24" s="629" t="s">
        <v>800</v>
      </c>
      <c r="E24" s="624">
        <v>888</v>
      </c>
      <c r="F24" s="623"/>
      <c r="G24" s="623"/>
      <c r="H24" s="623"/>
      <c r="I24" s="623"/>
      <c r="J24" s="630"/>
      <c r="K24" s="630"/>
      <c r="L24" s="637"/>
      <c r="M24" s="623"/>
      <c r="N24" s="635">
        <v>945.5</v>
      </c>
      <c r="O24" s="635"/>
      <c r="P24" s="710"/>
      <c r="Q24" s="623"/>
      <c r="R24" s="634">
        <f t="shared" si="0"/>
        <v>945.5</v>
      </c>
    </row>
    <row r="25" spans="1:18" x14ac:dyDescent="0.2">
      <c r="A25" s="629" t="s">
        <v>634</v>
      </c>
      <c r="B25" s="629" t="s">
        <v>635</v>
      </c>
      <c r="C25" s="629" t="s">
        <v>627</v>
      </c>
      <c r="D25" s="629" t="s">
        <v>628</v>
      </c>
      <c r="E25" s="624">
        <v>890</v>
      </c>
      <c r="F25" s="623"/>
      <c r="G25" s="623"/>
      <c r="H25" s="623"/>
      <c r="I25" s="623"/>
      <c r="J25" s="630"/>
      <c r="K25" s="630"/>
      <c r="L25" s="637">
        <v>551.25</v>
      </c>
      <c r="M25" s="638">
        <v>350</v>
      </c>
      <c r="N25" s="623">
        <v>0</v>
      </c>
      <c r="O25" s="623">
        <v>4709.93</v>
      </c>
      <c r="P25" s="710"/>
      <c r="Q25" s="623"/>
      <c r="R25" s="634">
        <f t="shared" si="0"/>
        <v>5611.18</v>
      </c>
    </row>
    <row r="26" spans="1:18" x14ac:dyDescent="0.2">
      <c r="A26" s="629" t="s">
        <v>634</v>
      </c>
      <c r="B26" s="629" t="s">
        <v>635</v>
      </c>
      <c r="C26" s="629" t="s">
        <v>627</v>
      </c>
      <c r="D26" s="629" t="s">
        <v>804</v>
      </c>
      <c r="E26" s="624">
        <v>13313</v>
      </c>
      <c r="F26" s="623"/>
      <c r="G26" s="623"/>
      <c r="H26" s="623"/>
      <c r="I26" s="623"/>
      <c r="J26" s="630"/>
      <c r="K26" s="630"/>
      <c r="L26" s="637"/>
      <c r="M26" s="638"/>
      <c r="N26" s="623"/>
      <c r="O26" s="623"/>
      <c r="P26" s="710">
        <v>400</v>
      </c>
      <c r="Q26" s="623"/>
      <c r="R26" s="634">
        <f t="shared" si="0"/>
        <v>400</v>
      </c>
    </row>
    <row r="27" spans="1:18" x14ac:dyDescent="0.2">
      <c r="A27" s="629"/>
      <c r="B27" s="629"/>
      <c r="C27" s="629"/>
      <c r="D27" s="629"/>
      <c r="E27" s="624"/>
      <c r="F27" s="623"/>
      <c r="G27" s="623"/>
      <c r="H27" s="623"/>
      <c r="I27" s="623"/>
      <c r="J27" s="630"/>
      <c r="K27" s="630"/>
      <c r="L27" s="637"/>
      <c r="M27" s="638"/>
      <c r="N27" s="623"/>
      <c r="O27" s="623"/>
      <c r="P27" s="710"/>
      <c r="Q27" s="623"/>
      <c r="R27" s="634">
        <f t="shared" si="0"/>
        <v>0</v>
      </c>
    </row>
    <row r="28" spans="1:18" x14ac:dyDescent="0.2">
      <c r="A28" s="623"/>
      <c r="B28" s="623"/>
      <c r="C28" s="623"/>
      <c r="D28" s="623"/>
      <c r="E28" s="624"/>
      <c r="F28" s="623"/>
      <c r="G28" s="623"/>
      <c r="H28" s="623"/>
      <c r="I28" s="623"/>
      <c r="J28" s="623"/>
      <c r="K28" s="623"/>
      <c r="L28" s="637"/>
      <c r="M28" s="623"/>
      <c r="N28" s="623"/>
      <c r="O28" s="623"/>
      <c r="P28" s="710"/>
      <c r="Q28" s="623"/>
      <c r="R28" s="634">
        <f t="shared" si="0"/>
        <v>0</v>
      </c>
    </row>
    <row r="29" spans="1:18" x14ac:dyDescent="0.2">
      <c r="A29" s="623" t="s">
        <v>34</v>
      </c>
      <c r="B29" s="623" t="s">
        <v>637</v>
      </c>
      <c r="C29" s="623" t="s">
        <v>627</v>
      </c>
      <c r="D29" s="623" t="s">
        <v>629</v>
      </c>
      <c r="E29" s="624">
        <v>868</v>
      </c>
      <c r="F29" s="623"/>
      <c r="G29" s="623"/>
      <c r="H29" s="630"/>
      <c r="I29" s="630"/>
      <c r="J29" s="630"/>
      <c r="K29" s="623">
        <v>2742.14</v>
      </c>
      <c r="L29" s="632"/>
      <c r="M29" s="630"/>
      <c r="N29" s="630"/>
      <c r="O29" s="630">
        <v>1717.32</v>
      </c>
      <c r="P29" s="710"/>
      <c r="Q29" s="630"/>
      <c r="R29" s="634">
        <f t="shared" si="0"/>
        <v>4459.46</v>
      </c>
    </row>
    <row r="30" spans="1:18" x14ac:dyDescent="0.2">
      <c r="A30" s="623" t="s">
        <v>34</v>
      </c>
      <c r="B30" s="623" t="s">
        <v>637</v>
      </c>
      <c r="C30" s="623" t="s">
        <v>627</v>
      </c>
      <c r="D30" s="623" t="s">
        <v>633</v>
      </c>
      <c r="E30" s="624">
        <v>869</v>
      </c>
      <c r="F30" s="623"/>
      <c r="G30" s="623"/>
      <c r="H30" s="630"/>
      <c r="I30" s="639"/>
      <c r="J30" s="639"/>
      <c r="K30" s="640">
        <v>222.3</v>
      </c>
      <c r="L30" s="632"/>
      <c r="M30" s="630"/>
      <c r="N30" s="630"/>
      <c r="O30" s="630"/>
      <c r="P30" s="710"/>
      <c r="Q30" s="630"/>
      <c r="R30" s="634">
        <f t="shared" si="0"/>
        <v>222.3</v>
      </c>
    </row>
    <row r="31" spans="1:18" x14ac:dyDescent="0.2">
      <c r="A31" s="623" t="s">
        <v>34</v>
      </c>
      <c r="B31" s="623" t="s">
        <v>637</v>
      </c>
      <c r="C31" s="623" t="s">
        <v>627</v>
      </c>
      <c r="D31" s="623" t="s">
        <v>3</v>
      </c>
      <c r="E31" s="624">
        <v>880</v>
      </c>
      <c r="F31" s="623"/>
      <c r="G31" s="623"/>
      <c r="H31" s="631">
        <v>1299</v>
      </c>
      <c r="I31" s="640">
        <v>692.8</v>
      </c>
      <c r="J31" s="640">
        <v>86.6</v>
      </c>
      <c r="K31" s="640">
        <v>410.21</v>
      </c>
      <c r="L31" s="632">
        <v>273.47000000000003</v>
      </c>
      <c r="M31" s="633">
        <v>164.09</v>
      </c>
      <c r="N31" s="630">
        <v>149.75</v>
      </c>
      <c r="O31" s="630">
        <v>322.31</v>
      </c>
      <c r="P31" s="710">
        <v>3000</v>
      </c>
      <c r="Q31" s="630"/>
      <c r="R31" s="634">
        <f t="shared" si="0"/>
        <v>6398.23</v>
      </c>
    </row>
    <row r="32" spans="1:18" x14ac:dyDescent="0.2">
      <c r="A32" s="623" t="s">
        <v>34</v>
      </c>
      <c r="B32" s="623" t="s">
        <v>637</v>
      </c>
      <c r="C32" s="623" t="s">
        <v>627</v>
      </c>
      <c r="D32" s="623" t="s">
        <v>798</v>
      </c>
      <c r="E32" s="624">
        <v>875</v>
      </c>
      <c r="F32" s="623"/>
      <c r="G32" s="623"/>
      <c r="H32" s="623"/>
      <c r="I32" s="623"/>
      <c r="J32" s="623"/>
      <c r="K32" s="641"/>
      <c r="L32" s="637"/>
      <c r="M32" s="642"/>
      <c r="N32" s="623">
        <v>128.91999999999999</v>
      </c>
      <c r="O32" s="623">
        <v>575.59</v>
      </c>
      <c r="P32" s="710"/>
      <c r="Q32" s="623"/>
      <c r="R32" s="634">
        <f t="shared" si="0"/>
        <v>704.51</v>
      </c>
    </row>
    <row r="33" spans="1:25" x14ac:dyDescent="0.2">
      <c r="A33" s="623" t="s">
        <v>34</v>
      </c>
      <c r="B33" s="623" t="s">
        <v>637</v>
      </c>
      <c r="C33" s="623" t="s">
        <v>627</v>
      </c>
      <c r="D33" s="623" t="s">
        <v>643</v>
      </c>
      <c r="E33" s="624">
        <v>876</v>
      </c>
      <c r="F33" s="623"/>
      <c r="G33" s="623"/>
      <c r="H33" s="623"/>
      <c r="I33" s="623"/>
      <c r="J33" s="623"/>
      <c r="K33" s="641"/>
      <c r="L33" s="637"/>
      <c r="M33" s="642"/>
      <c r="N33" s="623"/>
      <c r="O33" s="623">
        <v>183.87</v>
      </c>
      <c r="P33" s="710">
        <v>1052.18</v>
      </c>
      <c r="Q33" s="623"/>
      <c r="R33" s="634">
        <f t="shared" si="0"/>
        <v>1236.0500000000002</v>
      </c>
    </row>
    <row r="34" spans="1:25" ht="15" x14ac:dyDescent="0.25">
      <c r="A34" s="623" t="s">
        <v>34</v>
      </c>
      <c r="B34" s="623" t="s">
        <v>637</v>
      </c>
      <c r="C34" s="623" t="s">
        <v>627</v>
      </c>
      <c r="D34" s="623" t="s">
        <v>799</v>
      </c>
      <c r="E34" s="624">
        <v>879</v>
      </c>
      <c r="F34" s="623"/>
      <c r="G34" s="623"/>
      <c r="H34" s="623"/>
      <c r="I34" s="623"/>
      <c r="J34" s="623"/>
      <c r="K34" s="641"/>
      <c r="L34" s="637"/>
      <c r="M34" s="642"/>
      <c r="N34" s="623"/>
      <c r="O34" s="623">
        <v>727.79</v>
      </c>
      <c r="P34" s="710"/>
      <c r="Q34" s="623"/>
      <c r="R34" s="634">
        <f t="shared" si="0"/>
        <v>727.79</v>
      </c>
      <c r="S34" s="622"/>
      <c r="T34" s="622"/>
      <c r="U34" s="622"/>
      <c r="V34" s="622"/>
      <c r="W34" s="622"/>
      <c r="X34" s="622"/>
      <c r="Y34" s="622"/>
    </row>
    <row r="35" spans="1:25" ht="15" x14ac:dyDescent="0.25">
      <c r="A35" s="623"/>
      <c r="B35" s="623"/>
      <c r="C35" s="623"/>
      <c r="D35" s="623"/>
      <c r="E35" s="624"/>
      <c r="F35" s="623"/>
      <c r="G35" s="623"/>
      <c r="H35" s="623"/>
      <c r="I35" s="623"/>
      <c r="J35" s="623"/>
      <c r="K35" s="641"/>
      <c r="L35" s="637"/>
      <c r="M35" s="642"/>
      <c r="N35" s="623"/>
      <c r="O35" s="623"/>
      <c r="P35" s="710"/>
      <c r="Q35" s="623"/>
      <c r="R35" s="634">
        <f t="shared" si="0"/>
        <v>0</v>
      </c>
      <c r="S35" s="622"/>
      <c r="T35" s="622"/>
      <c r="U35" s="622"/>
      <c r="V35" s="622"/>
      <c r="W35" s="622"/>
      <c r="X35" s="622"/>
      <c r="Y35" s="622"/>
    </row>
    <row r="36" spans="1:25" ht="15" x14ac:dyDescent="0.25">
      <c r="A36" s="623"/>
      <c r="B36" s="623"/>
      <c r="C36" s="623"/>
      <c r="D36" s="623"/>
      <c r="E36" s="624"/>
      <c r="F36" s="623"/>
      <c r="G36" s="623"/>
      <c r="H36" s="630"/>
      <c r="I36" s="630"/>
      <c r="J36" s="630"/>
      <c r="K36" s="630"/>
      <c r="L36" s="632"/>
      <c r="M36" s="633"/>
      <c r="N36" s="630"/>
      <c r="O36" s="630"/>
      <c r="P36" s="710"/>
      <c r="Q36" s="630"/>
      <c r="R36" s="634">
        <f t="shared" si="0"/>
        <v>0</v>
      </c>
      <c r="S36" s="622"/>
      <c r="T36" s="622"/>
      <c r="U36" s="622"/>
      <c r="V36" s="622"/>
      <c r="W36" s="622"/>
      <c r="X36" s="622"/>
      <c r="Y36" s="622"/>
    </row>
    <row r="37" spans="1:25" ht="15" x14ac:dyDescent="0.25">
      <c r="A37" s="623" t="s">
        <v>94</v>
      </c>
      <c r="B37" s="623" t="s">
        <v>638</v>
      </c>
      <c r="C37" s="623" t="s">
        <v>627</v>
      </c>
      <c r="D37" s="623" t="s">
        <v>639</v>
      </c>
      <c r="E37" s="624">
        <v>714</v>
      </c>
      <c r="F37" s="623"/>
      <c r="G37" s="623"/>
      <c r="H37" s="630"/>
      <c r="I37" s="630"/>
      <c r="J37" s="630">
        <v>2459.96</v>
      </c>
      <c r="K37" s="630"/>
      <c r="L37" s="632"/>
      <c r="M37" s="633"/>
      <c r="N37" s="630"/>
      <c r="O37" s="630">
        <v>1652.38</v>
      </c>
      <c r="P37" s="710">
        <v>1280.57</v>
      </c>
      <c r="Q37" s="630"/>
      <c r="R37" s="634">
        <f t="shared" si="0"/>
        <v>5392.91</v>
      </c>
      <c r="S37" s="622"/>
      <c r="T37" s="622"/>
      <c r="U37" s="622"/>
      <c r="V37" s="622"/>
      <c r="W37" s="622"/>
      <c r="X37" s="622"/>
      <c r="Y37" s="622"/>
    </row>
    <row r="38" spans="1:25" ht="15" x14ac:dyDescent="0.25">
      <c r="A38" s="623" t="s">
        <v>94</v>
      </c>
      <c r="B38" s="623" t="s">
        <v>638</v>
      </c>
      <c r="C38" s="623" t="s">
        <v>627</v>
      </c>
      <c r="D38" s="623" t="s">
        <v>633</v>
      </c>
      <c r="E38" s="624">
        <v>715</v>
      </c>
      <c r="F38" s="623"/>
      <c r="G38" s="623"/>
      <c r="H38" s="630"/>
      <c r="I38" s="630"/>
      <c r="J38" s="623"/>
      <c r="K38" s="630">
        <v>222.3</v>
      </c>
      <c r="L38" s="632"/>
      <c r="M38" s="633"/>
      <c r="N38" s="630"/>
      <c r="O38" s="630"/>
      <c r="P38" s="710"/>
      <c r="Q38" s="630"/>
      <c r="R38" s="634">
        <f t="shared" si="0"/>
        <v>222.3</v>
      </c>
      <c r="S38" s="622"/>
      <c r="T38" s="622"/>
      <c r="U38" s="622"/>
      <c r="V38" s="622"/>
      <c r="W38" s="622"/>
      <c r="X38" s="622"/>
      <c r="Y38" s="622"/>
    </row>
    <row r="39" spans="1:25" ht="15" x14ac:dyDescent="0.25">
      <c r="A39" s="623" t="s">
        <v>94</v>
      </c>
      <c r="B39" s="623" t="s">
        <v>638</v>
      </c>
      <c r="C39" s="623" t="s">
        <v>627</v>
      </c>
      <c r="D39" s="623" t="s">
        <v>3</v>
      </c>
      <c r="E39" s="624">
        <v>726</v>
      </c>
      <c r="F39" s="623"/>
      <c r="G39" s="623"/>
      <c r="H39" s="630">
        <v>2068.02</v>
      </c>
      <c r="I39" s="630">
        <v>1102.9000000000001</v>
      </c>
      <c r="J39" s="623">
        <v>137.87</v>
      </c>
      <c r="K39" s="630">
        <v>653.05999999999995</v>
      </c>
      <c r="L39" s="632">
        <v>435.37</v>
      </c>
      <c r="M39" s="633">
        <v>261.22000000000003</v>
      </c>
      <c r="N39" s="630">
        <v>205.25</v>
      </c>
      <c r="O39" s="630">
        <v>513.12</v>
      </c>
      <c r="P39" s="710">
        <v>8000</v>
      </c>
      <c r="Q39" s="630"/>
      <c r="R39" s="634">
        <f t="shared" si="0"/>
        <v>13376.810000000001</v>
      </c>
      <c r="S39" s="622"/>
      <c r="T39" s="622"/>
      <c r="U39" s="622"/>
      <c r="V39" s="622"/>
      <c r="W39" s="622"/>
      <c r="X39" s="622"/>
      <c r="Y39" s="622"/>
    </row>
    <row r="40" spans="1:25" ht="15" x14ac:dyDescent="0.25">
      <c r="A40" s="623" t="s">
        <v>94</v>
      </c>
      <c r="B40" s="623" t="s">
        <v>638</v>
      </c>
      <c r="C40" s="623" t="s">
        <v>627</v>
      </c>
      <c r="D40" s="623" t="s">
        <v>801</v>
      </c>
      <c r="E40" s="624">
        <v>717</v>
      </c>
      <c r="F40" s="623"/>
      <c r="G40" s="623"/>
      <c r="H40" s="630"/>
      <c r="I40" s="630"/>
      <c r="J40" s="623"/>
      <c r="K40" s="630"/>
      <c r="L40" s="632"/>
      <c r="M40" s="633"/>
      <c r="N40" s="630">
        <v>6.34</v>
      </c>
      <c r="O40" s="630"/>
      <c r="P40" s="710"/>
      <c r="Q40" s="630"/>
      <c r="R40" s="634">
        <f t="shared" si="0"/>
        <v>6.34</v>
      </c>
      <c r="S40" s="622"/>
      <c r="T40" s="622"/>
      <c r="U40" s="622"/>
      <c r="V40" s="622"/>
      <c r="W40" s="622"/>
      <c r="X40" s="622"/>
      <c r="Y40" s="622"/>
    </row>
    <row r="41" spans="1:25" ht="15" x14ac:dyDescent="0.25">
      <c r="A41" s="623" t="s">
        <v>94</v>
      </c>
      <c r="B41" s="623" t="s">
        <v>638</v>
      </c>
      <c r="C41" s="623" t="s">
        <v>627</v>
      </c>
      <c r="D41" s="623" t="s">
        <v>643</v>
      </c>
      <c r="E41" s="624">
        <v>722</v>
      </c>
      <c r="F41" s="623"/>
      <c r="G41" s="623"/>
      <c r="H41" s="630"/>
      <c r="I41" s="630"/>
      <c r="J41" s="623"/>
      <c r="K41" s="630"/>
      <c r="L41" s="632"/>
      <c r="M41" s="633"/>
      <c r="N41" s="630">
        <v>5932.72</v>
      </c>
      <c r="O41" s="630">
        <v>1995.68</v>
      </c>
      <c r="P41" s="710"/>
      <c r="Q41" s="630"/>
      <c r="R41" s="634">
        <f t="shared" si="0"/>
        <v>7928.4000000000005</v>
      </c>
      <c r="S41" s="622"/>
      <c r="T41" s="622"/>
      <c r="U41" s="622"/>
      <c r="V41" s="622"/>
      <c r="W41" s="622"/>
      <c r="X41" s="622"/>
      <c r="Y41" s="622"/>
    </row>
    <row r="42" spans="1:25" ht="15" x14ac:dyDescent="0.25">
      <c r="A42" s="623" t="s">
        <v>94</v>
      </c>
      <c r="B42" s="623" t="s">
        <v>638</v>
      </c>
      <c r="C42" s="623" t="s">
        <v>627</v>
      </c>
      <c r="D42" s="623" t="s">
        <v>799</v>
      </c>
      <c r="E42" s="624">
        <v>725</v>
      </c>
      <c r="F42" s="623"/>
      <c r="G42" s="623"/>
      <c r="H42" s="630"/>
      <c r="I42" s="630"/>
      <c r="J42" s="623"/>
      <c r="K42" s="630"/>
      <c r="L42" s="632"/>
      <c r="M42" s="633"/>
      <c r="N42" s="630">
        <v>883.47</v>
      </c>
      <c r="O42" s="630"/>
      <c r="P42" s="710"/>
      <c r="Q42" s="630"/>
      <c r="R42" s="634">
        <f t="shared" si="0"/>
        <v>883.47</v>
      </c>
      <c r="S42" s="622"/>
      <c r="T42" s="622"/>
      <c r="U42" s="622"/>
      <c r="V42" s="622"/>
      <c r="W42" s="622"/>
      <c r="X42" s="622"/>
      <c r="Y42" s="622"/>
    </row>
    <row r="43" spans="1:25" ht="15" x14ac:dyDescent="0.25">
      <c r="A43" s="623" t="s">
        <v>94</v>
      </c>
      <c r="B43" s="623" t="s">
        <v>638</v>
      </c>
      <c r="C43" s="623" t="s">
        <v>627</v>
      </c>
      <c r="D43" s="623" t="s">
        <v>795</v>
      </c>
      <c r="E43" s="624">
        <v>721</v>
      </c>
      <c r="F43" s="623"/>
      <c r="G43" s="623"/>
      <c r="H43" s="630"/>
      <c r="I43" s="630"/>
      <c r="J43" s="623"/>
      <c r="K43" s="630"/>
      <c r="L43" s="632"/>
      <c r="M43" s="633"/>
      <c r="N43" s="630">
        <v>907.31</v>
      </c>
      <c r="O43" s="630">
        <v>412.29</v>
      </c>
      <c r="P43" s="710"/>
      <c r="Q43" s="630"/>
      <c r="R43" s="634">
        <f t="shared" si="0"/>
        <v>1319.6</v>
      </c>
      <c r="S43" s="622"/>
      <c r="T43" s="622"/>
      <c r="U43" s="622"/>
      <c r="V43" s="622"/>
      <c r="W43" s="622"/>
      <c r="X43" s="622"/>
      <c r="Y43" s="622"/>
    </row>
    <row r="44" spans="1:25" ht="15" x14ac:dyDescent="0.25">
      <c r="A44" s="623" t="s">
        <v>94</v>
      </c>
      <c r="B44" s="623" t="s">
        <v>638</v>
      </c>
      <c r="C44" s="623" t="s">
        <v>627</v>
      </c>
      <c r="D44" s="623" t="s">
        <v>804</v>
      </c>
      <c r="E44" s="624">
        <v>13315</v>
      </c>
      <c r="F44" s="623"/>
      <c r="G44" s="623"/>
      <c r="H44" s="630"/>
      <c r="I44" s="630"/>
      <c r="J44" s="623"/>
      <c r="K44" s="630"/>
      <c r="L44" s="632"/>
      <c r="M44" s="633"/>
      <c r="N44" s="630"/>
      <c r="O44" s="630"/>
      <c r="P44" s="710">
        <v>408.69</v>
      </c>
      <c r="Q44" s="630"/>
      <c r="R44" s="634">
        <f t="shared" si="0"/>
        <v>408.69</v>
      </c>
      <c r="S44" s="622"/>
      <c r="T44" s="622"/>
      <c r="U44" s="622"/>
      <c r="V44" s="622"/>
      <c r="W44" s="622"/>
      <c r="X44" s="622"/>
      <c r="Y44" s="622"/>
    </row>
    <row r="45" spans="1:25" ht="15" x14ac:dyDescent="0.25">
      <c r="A45" s="623"/>
      <c r="B45" s="623"/>
      <c r="C45" s="623"/>
      <c r="D45" s="623"/>
      <c r="E45" s="624"/>
      <c r="F45" s="623"/>
      <c r="G45" s="623"/>
      <c r="H45" s="630"/>
      <c r="I45" s="630"/>
      <c r="J45" s="623"/>
      <c r="K45" s="630"/>
      <c r="L45" s="632"/>
      <c r="M45" s="633"/>
      <c r="N45" s="630"/>
      <c r="O45" s="630"/>
      <c r="P45" s="710"/>
      <c r="Q45" s="630"/>
      <c r="R45" s="634">
        <f t="shared" si="0"/>
        <v>0</v>
      </c>
      <c r="S45" s="622"/>
      <c r="T45" s="622"/>
      <c r="U45" s="622"/>
      <c r="V45" s="622"/>
      <c r="W45" s="622"/>
      <c r="X45" s="622"/>
      <c r="Y45" s="622"/>
    </row>
    <row r="46" spans="1:25" ht="15" x14ac:dyDescent="0.25">
      <c r="A46" s="623"/>
      <c r="B46" s="623"/>
      <c r="C46" s="623"/>
      <c r="D46" s="623"/>
      <c r="E46" s="624"/>
      <c r="F46" s="623"/>
      <c r="G46" s="623"/>
      <c r="H46" s="630"/>
      <c r="I46" s="630"/>
      <c r="J46" s="630"/>
      <c r="K46" s="630"/>
      <c r="L46" s="632"/>
      <c r="M46" s="633"/>
      <c r="N46" s="630"/>
      <c r="O46" s="630"/>
      <c r="P46" s="710"/>
      <c r="Q46" s="630"/>
      <c r="R46" s="634">
        <f t="shared" si="0"/>
        <v>0</v>
      </c>
      <c r="S46" s="622"/>
      <c r="T46" s="622"/>
      <c r="U46" s="622"/>
      <c r="V46" s="622"/>
      <c r="W46" s="622"/>
      <c r="X46" s="622"/>
      <c r="Y46" s="622"/>
    </row>
    <row r="47" spans="1:25" ht="15" x14ac:dyDescent="0.25">
      <c r="A47" s="623" t="s">
        <v>88</v>
      </c>
      <c r="B47" s="623" t="s">
        <v>640</v>
      </c>
      <c r="C47" s="623" t="s">
        <v>627</v>
      </c>
      <c r="D47" s="623" t="s">
        <v>629</v>
      </c>
      <c r="E47" s="624">
        <v>826</v>
      </c>
      <c r="F47" s="623"/>
      <c r="G47" s="623"/>
      <c r="H47" s="630"/>
      <c r="I47" s="630"/>
      <c r="J47" s="623">
        <v>3740.31</v>
      </c>
      <c r="K47" s="630"/>
      <c r="L47" s="632"/>
      <c r="M47" s="633"/>
      <c r="N47" s="630"/>
      <c r="O47" s="630">
        <v>2635</v>
      </c>
      <c r="P47" s="710">
        <v>2911.91</v>
      </c>
      <c r="Q47" s="630"/>
      <c r="R47" s="634">
        <f t="shared" si="0"/>
        <v>9287.2199999999993</v>
      </c>
      <c r="S47" s="622"/>
      <c r="T47" s="622"/>
      <c r="U47" s="622"/>
      <c r="V47" s="622"/>
      <c r="W47" s="622"/>
      <c r="X47" s="622"/>
      <c r="Y47" s="622"/>
    </row>
    <row r="48" spans="1:25" ht="15" x14ac:dyDescent="0.25">
      <c r="A48" s="623" t="s">
        <v>88</v>
      </c>
      <c r="B48" s="623" t="s">
        <v>640</v>
      </c>
      <c r="C48" s="623" t="s">
        <v>627</v>
      </c>
      <c r="D48" s="623" t="s">
        <v>633</v>
      </c>
      <c r="E48" s="624">
        <v>827</v>
      </c>
      <c r="F48" s="623"/>
      <c r="G48" s="623"/>
      <c r="H48" s="630"/>
      <c r="I48" s="630"/>
      <c r="J48" s="630"/>
      <c r="K48" s="635">
        <v>222.3</v>
      </c>
      <c r="L48" s="632"/>
      <c r="M48" s="633"/>
      <c r="N48" s="630"/>
      <c r="O48" s="630"/>
      <c r="P48" s="710"/>
      <c r="Q48" s="630"/>
      <c r="R48" s="634">
        <f t="shared" si="0"/>
        <v>222.3</v>
      </c>
      <c r="S48" s="622"/>
      <c r="T48" s="622"/>
      <c r="U48" s="622"/>
      <c r="V48" s="622"/>
      <c r="W48" s="622"/>
      <c r="X48" s="622"/>
      <c r="Y48" s="622"/>
    </row>
    <row r="49" spans="1:25" ht="15" x14ac:dyDescent="0.25">
      <c r="A49" s="623" t="s">
        <v>88</v>
      </c>
      <c r="B49" s="623" t="s">
        <v>640</v>
      </c>
      <c r="C49" s="623" t="s">
        <v>627</v>
      </c>
      <c r="D49" s="623" t="s">
        <v>3</v>
      </c>
      <c r="E49" s="624">
        <v>838</v>
      </c>
      <c r="F49" s="623"/>
      <c r="G49" s="623"/>
      <c r="H49" s="623">
        <v>1686.04</v>
      </c>
      <c r="I49" s="630"/>
      <c r="J49" s="623">
        <v>166.57</v>
      </c>
      <c r="K49" s="623">
        <v>789.07</v>
      </c>
      <c r="L49" s="632">
        <v>532.42999999999995</v>
      </c>
      <c r="M49" s="633">
        <v>319.45999999999998</v>
      </c>
      <c r="N49" s="630">
        <v>251.01</v>
      </c>
      <c r="O49" s="630">
        <v>627.51</v>
      </c>
      <c r="P49" s="710">
        <v>10000</v>
      </c>
      <c r="Q49" s="630"/>
      <c r="R49" s="634">
        <f t="shared" si="0"/>
        <v>14372.09</v>
      </c>
      <c r="S49" s="622"/>
      <c r="T49" s="622"/>
      <c r="U49" s="622"/>
      <c r="V49" s="622"/>
      <c r="W49" s="622"/>
      <c r="X49" s="622"/>
      <c r="Y49" s="643"/>
    </row>
    <row r="50" spans="1:25" ht="15" x14ac:dyDescent="0.25">
      <c r="A50" s="623" t="s">
        <v>88</v>
      </c>
      <c r="B50" s="623" t="s">
        <v>640</v>
      </c>
      <c r="C50" s="623" t="s">
        <v>627</v>
      </c>
      <c r="D50" s="623" t="s">
        <v>795</v>
      </c>
      <c r="E50" s="624">
        <v>833</v>
      </c>
      <c r="F50" s="623"/>
      <c r="G50" s="623"/>
      <c r="H50" s="623"/>
      <c r="I50" s="630"/>
      <c r="J50" s="623"/>
      <c r="K50" s="623"/>
      <c r="L50" s="632"/>
      <c r="M50" s="633"/>
      <c r="N50" s="630">
        <v>196.91</v>
      </c>
      <c r="O50" s="630">
        <v>2235.09</v>
      </c>
      <c r="P50" s="710">
        <v>712.9</v>
      </c>
      <c r="Q50" s="630"/>
      <c r="R50" s="634">
        <f t="shared" si="0"/>
        <v>3144.9</v>
      </c>
      <c r="S50" s="622"/>
      <c r="T50" s="622"/>
      <c r="U50" s="622"/>
      <c r="V50" s="622"/>
      <c r="W50" s="622"/>
      <c r="X50" s="622"/>
      <c r="Y50" s="622"/>
    </row>
    <row r="51" spans="1:25" x14ac:dyDescent="0.2">
      <c r="A51" s="623" t="s">
        <v>88</v>
      </c>
      <c r="B51" s="623" t="s">
        <v>640</v>
      </c>
      <c r="C51" s="623" t="s">
        <v>627</v>
      </c>
      <c r="D51" s="623" t="s">
        <v>643</v>
      </c>
      <c r="E51" s="624">
        <v>834</v>
      </c>
      <c r="F51" s="623"/>
      <c r="G51" s="623"/>
      <c r="H51" s="623"/>
      <c r="I51" s="630"/>
      <c r="J51" s="623"/>
      <c r="K51" s="623"/>
      <c r="L51" s="632"/>
      <c r="M51" s="633"/>
      <c r="N51" s="630">
        <v>1115.6600000000001</v>
      </c>
      <c r="O51" s="630">
        <v>8106.23</v>
      </c>
      <c r="P51" s="710">
        <v>750.7</v>
      </c>
      <c r="Q51" s="630"/>
      <c r="R51" s="634">
        <f t="shared" si="0"/>
        <v>9972.59</v>
      </c>
    </row>
    <row r="52" spans="1:25" x14ac:dyDescent="0.2">
      <c r="A52" s="623" t="s">
        <v>88</v>
      </c>
      <c r="B52" s="623" t="s">
        <v>640</v>
      </c>
      <c r="C52" s="623" t="s">
        <v>627</v>
      </c>
      <c r="D52" s="623" t="s">
        <v>802</v>
      </c>
      <c r="E52" s="624">
        <v>837</v>
      </c>
      <c r="F52" s="623"/>
      <c r="G52" s="623"/>
      <c r="H52" s="623"/>
      <c r="I52" s="630"/>
      <c r="J52" s="623"/>
      <c r="K52" s="623"/>
      <c r="L52" s="632"/>
      <c r="M52" s="633"/>
      <c r="N52" s="630"/>
      <c r="O52" s="630">
        <v>2368.16</v>
      </c>
      <c r="P52" s="710"/>
      <c r="Q52" s="630"/>
      <c r="R52" s="634">
        <f t="shared" si="0"/>
        <v>2368.16</v>
      </c>
    </row>
    <row r="53" spans="1:25" x14ac:dyDescent="0.2">
      <c r="A53" s="623"/>
      <c r="B53" s="623"/>
      <c r="C53" s="623"/>
      <c r="D53" s="623"/>
      <c r="E53" s="624"/>
      <c r="F53" s="623"/>
      <c r="G53" s="623"/>
      <c r="H53" s="623"/>
      <c r="I53" s="630"/>
      <c r="J53" s="623"/>
      <c r="K53" s="623"/>
      <c r="L53" s="632"/>
      <c r="M53" s="633"/>
      <c r="N53" s="630"/>
      <c r="O53" s="630"/>
      <c r="P53" s="710"/>
      <c r="Q53" s="630"/>
      <c r="R53" s="634">
        <f t="shared" si="0"/>
        <v>0</v>
      </c>
    </row>
    <row r="54" spans="1:25" x14ac:dyDescent="0.2">
      <c r="A54" s="623"/>
      <c r="B54" s="623"/>
      <c r="C54" s="623"/>
      <c r="D54" s="623"/>
      <c r="E54" s="624"/>
      <c r="F54" s="623"/>
      <c r="G54" s="623"/>
      <c r="H54" s="630"/>
      <c r="I54" s="630"/>
      <c r="J54" s="630"/>
      <c r="K54" s="630"/>
      <c r="L54" s="632"/>
      <c r="M54" s="633"/>
      <c r="N54" s="630"/>
      <c r="O54" s="630"/>
      <c r="P54" s="710"/>
      <c r="Q54" s="630"/>
      <c r="R54" s="634">
        <f t="shared" si="0"/>
        <v>0</v>
      </c>
    </row>
    <row r="55" spans="1:25" x14ac:dyDescent="0.2">
      <c r="A55" s="623"/>
      <c r="B55" s="623"/>
      <c r="C55" s="623"/>
      <c r="D55" s="623"/>
      <c r="E55" s="624"/>
      <c r="F55" s="623"/>
      <c r="G55" s="623"/>
      <c r="H55" s="630"/>
      <c r="I55" s="630"/>
      <c r="J55" s="630"/>
      <c r="K55" s="630"/>
      <c r="L55" s="632"/>
      <c r="M55" s="633"/>
      <c r="N55" s="630"/>
      <c r="O55" s="630"/>
      <c r="P55" s="710"/>
      <c r="Q55" s="630"/>
      <c r="R55" s="634">
        <f t="shared" si="0"/>
        <v>0</v>
      </c>
    </row>
    <row r="56" spans="1:25" x14ac:dyDescent="0.2">
      <c r="A56" s="623" t="s">
        <v>49</v>
      </c>
      <c r="B56" s="623" t="s">
        <v>641</v>
      </c>
      <c r="C56" s="623" t="s">
        <v>627</v>
      </c>
      <c r="D56" s="623" t="s">
        <v>629</v>
      </c>
      <c r="E56" s="624">
        <v>11730</v>
      </c>
      <c r="F56" s="623"/>
      <c r="G56" s="623"/>
      <c r="H56" s="630">
        <v>3401.25</v>
      </c>
      <c r="I56" s="630"/>
      <c r="J56" s="630"/>
      <c r="K56" s="630"/>
      <c r="L56" s="632"/>
      <c r="M56" s="633"/>
      <c r="N56" s="630"/>
      <c r="O56" s="630">
        <v>2016.12</v>
      </c>
      <c r="P56" s="710">
        <v>2066.27</v>
      </c>
      <c r="Q56" s="630"/>
      <c r="R56" s="634">
        <f t="shared" si="0"/>
        <v>7483.6399999999994</v>
      </c>
    </row>
    <row r="57" spans="1:25" x14ac:dyDescent="0.2">
      <c r="A57" s="623" t="s">
        <v>49</v>
      </c>
      <c r="B57" s="623" t="s">
        <v>641</v>
      </c>
      <c r="C57" s="623" t="s">
        <v>627</v>
      </c>
      <c r="D57" s="623" t="s">
        <v>633</v>
      </c>
      <c r="E57" s="624">
        <v>11731</v>
      </c>
      <c r="F57" s="623"/>
      <c r="G57" s="623"/>
      <c r="H57" s="630"/>
      <c r="I57" s="630"/>
      <c r="J57" s="630"/>
      <c r="K57" s="630">
        <v>222.3</v>
      </c>
      <c r="L57" s="632"/>
      <c r="M57" s="633"/>
      <c r="N57" s="630"/>
      <c r="O57" s="630">
        <v>2470</v>
      </c>
      <c r="P57" s="710"/>
      <c r="Q57" s="630"/>
      <c r="R57" s="634">
        <f t="shared" si="0"/>
        <v>2692.3</v>
      </c>
    </row>
    <row r="58" spans="1:25" x14ac:dyDescent="0.2">
      <c r="A58" s="623" t="s">
        <v>49</v>
      </c>
      <c r="B58" s="623" t="s">
        <v>641</v>
      </c>
      <c r="C58" s="623" t="s">
        <v>627</v>
      </c>
      <c r="D58" s="623" t="s">
        <v>3</v>
      </c>
      <c r="E58" s="624">
        <v>11742</v>
      </c>
      <c r="F58" s="623"/>
      <c r="G58" s="623"/>
      <c r="H58" s="630">
        <v>1862.2</v>
      </c>
      <c r="I58" s="630">
        <v>993.2</v>
      </c>
      <c r="J58" s="630">
        <v>124.14</v>
      </c>
      <c r="K58" s="623">
        <v>588.04999999999995</v>
      </c>
      <c r="L58" s="632">
        <v>392.03</v>
      </c>
      <c r="M58" s="633">
        <v>235.22</v>
      </c>
      <c r="N58" s="630">
        <v>184.81</v>
      </c>
      <c r="O58" s="630">
        <v>462.04</v>
      </c>
      <c r="P58" s="710">
        <v>7000</v>
      </c>
      <c r="Q58" s="630"/>
      <c r="R58" s="634">
        <f t="shared" si="0"/>
        <v>11841.69</v>
      </c>
    </row>
    <row r="59" spans="1:25" x14ac:dyDescent="0.2">
      <c r="A59" s="623" t="s">
        <v>49</v>
      </c>
      <c r="B59" s="623" t="s">
        <v>641</v>
      </c>
      <c r="C59" s="623" t="s">
        <v>627</v>
      </c>
      <c r="D59" s="623" t="s">
        <v>803</v>
      </c>
      <c r="E59" s="624">
        <v>13310</v>
      </c>
      <c r="F59" s="623"/>
      <c r="G59" s="623"/>
      <c r="H59" s="630"/>
      <c r="I59" s="630"/>
      <c r="J59" s="630"/>
      <c r="K59" s="623"/>
      <c r="L59" s="632">
        <v>400</v>
      </c>
      <c r="M59" s="633"/>
      <c r="N59" s="630"/>
      <c r="O59" s="630"/>
      <c r="P59" s="710"/>
      <c r="Q59" s="630"/>
      <c r="R59" s="634">
        <f t="shared" si="0"/>
        <v>400</v>
      </c>
    </row>
    <row r="60" spans="1:25" x14ac:dyDescent="0.2">
      <c r="A60" s="623" t="s">
        <v>49</v>
      </c>
      <c r="B60" s="623" t="s">
        <v>641</v>
      </c>
      <c r="C60" s="623" t="s">
        <v>627</v>
      </c>
      <c r="D60" s="623" t="s">
        <v>799</v>
      </c>
      <c r="E60" s="624">
        <v>11741</v>
      </c>
      <c r="F60" s="623"/>
      <c r="G60" s="623"/>
      <c r="H60" s="630"/>
      <c r="I60" s="630"/>
      <c r="J60" s="630"/>
      <c r="K60" s="623"/>
      <c r="L60" s="632"/>
      <c r="M60" s="633"/>
      <c r="N60" s="630">
        <v>766.52</v>
      </c>
      <c r="O60" s="630">
        <v>1923.39</v>
      </c>
      <c r="P60" s="710"/>
      <c r="Q60" s="630"/>
      <c r="R60" s="634">
        <f t="shared" si="0"/>
        <v>2689.91</v>
      </c>
    </row>
    <row r="61" spans="1:25" x14ac:dyDescent="0.2">
      <c r="A61" s="623" t="s">
        <v>49</v>
      </c>
      <c r="B61" s="623" t="s">
        <v>641</v>
      </c>
      <c r="C61" s="623" t="s">
        <v>627</v>
      </c>
      <c r="D61" s="623" t="s">
        <v>643</v>
      </c>
      <c r="E61" s="624">
        <v>11738</v>
      </c>
      <c r="F61" s="623"/>
      <c r="G61" s="623"/>
      <c r="H61" s="630"/>
      <c r="I61" s="630"/>
      <c r="J61" s="630"/>
      <c r="K61" s="623"/>
      <c r="L61" s="632"/>
      <c r="M61" s="633"/>
      <c r="N61" s="630">
        <v>4593.8</v>
      </c>
      <c r="O61" s="630"/>
      <c r="P61" s="710">
        <v>120.83</v>
      </c>
      <c r="Q61" s="630"/>
      <c r="R61" s="634">
        <f t="shared" si="0"/>
        <v>4714.63</v>
      </c>
    </row>
    <row r="62" spans="1:25" x14ac:dyDescent="0.2">
      <c r="A62" s="623" t="s">
        <v>49</v>
      </c>
      <c r="B62" s="623" t="s">
        <v>641</v>
      </c>
      <c r="C62" s="623" t="s">
        <v>627</v>
      </c>
      <c r="D62" s="623" t="s">
        <v>795</v>
      </c>
      <c r="E62" s="624">
        <v>11737</v>
      </c>
      <c r="F62" s="623"/>
      <c r="G62" s="623"/>
      <c r="H62" s="630"/>
      <c r="I62" s="630"/>
      <c r="J62" s="630"/>
      <c r="K62" s="623"/>
      <c r="L62" s="632"/>
      <c r="M62" s="633"/>
      <c r="N62" s="630">
        <v>29.84</v>
      </c>
      <c r="O62" s="630">
        <v>1843.35</v>
      </c>
      <c r="P62" s="710"/>
      <c r="Q62" s="630"/>
      <c r="R62" s="634">
        <f t="shared" si="0"/>
        <v>1873.1899999999998</v>
      </c>
    </row>
    <row r="63" spans="1:25" x14ac:dyDescent="0.2">
      <c r="A63" s="623" t="s">
        <v>49</v>
      </c>
      <c r="B63" s="623" t="s">
        <v>641</v>
      </c>
      <c r="C63" s="623" t="s">
        <v>627</v>
      </c>
      <c r="D63" s="623" t="s">
        <v>800</v>
      </c>
      <c r="E63" s="624">
        <v>11736</v>
      </c>
      <c r="F63" s="623"/>
      <c r="G63" s="623"/>
      <c r="H63" s="630"/>
      <c r="I63" s="630"/>
      <c r="J63" s="630"/>
      <c r="K63" s="623"/>
      <c r="L63" s="632"/>
      <c r="M63" s="633"/>
      <c r="N63" s="630"/>
      <c r="O63" s="630">
        <v>82.39</v>
      </c>
      <c r="P63" s="710"/>
      <c r="Q63" s="630"/>
      <c r="R63" s="634">
        <f t="shared" si="0"/>
        <v>82.39</v>
      </c>
    </row>
    <row r="64" spans="1:25" x14ac:dyDescent="0.2">
      <c r="A64" s="623"/>
      <c r="B64" s="623"/>
      <c r="C64" s="623"/>
      <c r="D64" s="623"/>
      <c r="E64" s="624"/>
      <c r="F64" s="623"/>
      <c r="G64" s="623"/>
      <c r="H64" s="630"/>
      <c r="I64" s="630"/>
      <c r="J64" s="630"/>
      <c r="K64" s="623"/>
      <c r="L64" s="632"/>
      <c r="M64" s="633"/>
      <c r="N64" s="630"/>
      <c r="O64" s="630"/>
      <c r="P64" s="710"/>
      <c r="Q64" s="630"/>
      <c r="R64" s="634">
        <f t="shared" si="0"/>
        <v>0</v>
      </c>
    </row>
    <row r="65" spans="1:25" x14ac:dyDescent="0.2">
      <c r="A65" s="623"/>
      <c r="B65" s="623"/>
      <c r="C65" s="623"/>
      <c r="D65" s="623"/>
      <c r="E65" s="624"/>
      <c r="F65" s="623"/>
      <c r="G65" s="623"/>
      <c r="H65" s="630"/>
      <c r="I65" s="630"/>
      <c r="J65" s="630"/>
      <c r="K65" s="623"/>
      <c r="L65" s="632"/>
      <c r="M65" s="633"/>
      <c r="N65" s="630"/>
      <c r="O65" s="630"/>
      <c r="P65" s="710"/>
      <c r="Q65" s="630"/>
      <c r="R65" s="634">
        <f t="shared" si="0"/>
        <v>0</v>
      </c>
    </row>
    <row r="66" spans="1:25" x14ac:dyDescent="0.2">
      <c r="A66" s="623"/>
      <c r="B66" s="623"/>
      <c r="C66" s="623"/>
      <c r="D66" s="623"/>
      <c r="E66" s="624"/>
      <c r="F66" s="623"/>
      <c r="G66" s="623"/>
      <c r="H66" s="623"/>
      <c r="I66" s="623"/>
      <c r="J66" s="623"/>
      <c r="K66" s="623"/>
      <c r="L66" s="632"/>
      <c r="M66" s="633"/>
      <c r="N66" s="630"/>
      <c r="O66" s="630"/>
      <c r="P66" s="710"/>
      <c r="Q66" s="630"/>
      <c r="R66" s="634">
        <f t="shared" si="0"/>
        <v>0</v>
      </c>
    </row>
    <row r="67" spans="1:25" ht="15" x14ac:dyDescent="0.25">
      <c r="A67" s="623" t="s">
        <v>438</v>
      </c>
      <c r="B67" s="623" t="s">
        <v>642</v>
      </c>
      <c r="C67" s="623" t="s">
        <v>627</v>
      </c>
      <c r="D67" s="623" t="s">
        <v>629</v>
      </c>
      <c r="E67" s="624">
        <v>12423</v>
      </c>
      <c r="F67" s="623"/>
      <c r="G67" s="623"/>
      <c r="H67" s="623"/>
      <c r="I67" s="630"/>
      <c r="J67" s="630">
        <v>2544.8000000000002</v>
      </c>
      <c r="K67" s="630"/>
      <c r="L67" s="632"/>
      <c r="M67" s="633"/>
      <c r="N67" s="630"/>
      <c r="O67" s="630">
        <v>1307.8</v>
      </c>
      <c r="P67" s="710">
        <v>2316.1</v>
      </c>
      <c r="Q67" s="630"/>
      <c r="R67" s="634">
        <f t="shared" si="0"/>
        <v>6168.7000000000007</v>
      </c>
      <c r="S67" s="622"/>
      <c r="T67" s="622"/>
      <c r="U67" s="622"/>
      <c r="V67" s="622"/>
      <c r="W67" s="622"/>
      <c r="X67" s="622"/>
      <c r="Y67" s="622"/>
    </row>
    <row r="68" spans="1:25" ht="15" x14ac:dyDescent="0.25">
      <c r="A68" s="623" t="s">
        <v>438</v>
      </c>
      <c r="B68" s="623" t="s">
        <v>642</v>
      </c>
      <c r="C68" s="623" t="s">
        <v>627</v>
      </c>
      <c r="D68" s="623" t="s">
        <v>633</v>
      </c>
      <c r="E68" s="624">
        <v>12424</v>
      </c>
      <c r="F68" s="623"/>
      <c r="G68" s="623"/>
      <c r="H68" s="630"/>
      <c r="I68" s="630"/>
      <c r="J68" s="630"/>
      <c r="K68" s="630">
        <v>222.3</v>
      </c>
      <c r="L68" s="632"/>
      <c r="M68" s="633"/>
      <c r="N68" s="630"/>
      <c r="O68" s="630"/>
      <c r="P68" s="710"/>
      <c r="Q68" s="630"/>
      <c r="R68" s="634">
        <f t="shared" si="0"/>
        <v>222.3</v>
      </c>
      <c r="S68" s="622"/>
      <c r="T68" s="622"/>
      <c r="U68" s="622"/>
      <c r="V68" s="622"/>
      <c r="W68" s="622"/>
      <c r="X68" s="622"/>
      <c r="Y68" s="643"/>
    </row>
    <row r="69" spans="1:25" ht="15" x14ac:dyDescent="0.25">
      <c r="A69" s="623" t="s">
        <v>438</v>
      </c>
      <c r="B69" s="623" t="s">
        <v>642</v>
      </c>
      <c r="C69" s="623" t="s">
        <v>627</v>
      </c>
      <c r="D69" s="623" t="s">
        <v>643</v>
      </c>
      <c r="E69" s="624">
        <v>12431</v>
      </c>
      <c r="F69" s="623"/>
      <c r="G69" s="623"/>
      <c r="H69" s="623"/>
      <c r="I69" s="623"/>
      <c r="J69" s="623"/>
      <c r="K69" s="630">
        <v>3520</v>
      </c>
      <c r="L69" s="632">
        <v>440</v>
      </c>
      <c r="M69" s="633">
        <v>440</v>
      </c>
      <c r="N69" s="630">
        <v>0</v>
      </c>
      <c r="O69" s="630"/>
      <c r="P69" s="710">
        <v>5650</v>
      </c>
      <c r="Q69" s="630"/>
      <c r="R69" s="634">
        <f t="shared" ref="R69:R132" si="1">SUM(H69:P69)</f>
        <v>10050</v>
      </c>
      <c r="S69" s="622"/>
      <c r="T69" s="622"/>
      <c r="U69" s="622"/>
      <c r="V69" s="622"/>
      <c r="W69" s="622"/>
      <c r="X69" s="622"/>
      <c r="Y69" s="622"/>
    </row>
    <row r="70" spans="1:25" ht="15" x14ac:dyDescent="0.25">
      <c r="A70" s="623" t="s">
        <v>438</v>
      </c>
      <c r="B70" s="623" t="s">
        <v>642</v>
      </c>
      <c r="C70" s="623" t="s">
        <v>627</v>
      </c>
      <c r="D70" s="623" t="s">
        <v>3</v>
      </c>
      <c r="E70" s="624">
        <v>12435</v>
      </c>
      <c r="F70" s="623"/>
      <c r="G70" s="623"/>
      <c r="H70" s="630">
        <v>1962.3</v>
      </c>
      <c r="I70" s="630">
        <v>1046.55</v>
      </c>
      <c r="J70" s="630">
        <v>130.82</v>
      </c>
      <c r="K70" s="630">
        <v>619.66999999999996</v>
      </c>
      <c r="L70" s="632">
        <v>413.11</v>
      </c>
      <c r="M70" s="633">
        <v>247.87</v>
      </c>
      <c r="N70" s="630">
        <v>194.75</v>
      </c>
      <c r="O70" s="630"/>
      <c r="P70" s="710">
        <v>7513.13</v>
      </c>
      <c r="Q70" s="630"/>
      <c r="R70" s="634">
        <f t="shared" si="1"/>
        <v>12128.2</v>
      </c>
      <c r="S70" s="622"/>
      <c r="T70" s="622"/>
      <c r="U70" s="622"/>
      <c r="V70" s="622"/>
      <c r="W70" s="622"/>
      <c r="X70" s="622"/>
      <c r="Y70" s="622"/>
    </row>
    <row r="71" spans="1:25" ht="15" x14ac:dyDescent="0.25">
      <c r="A71" s="623" t="s">
        <v>438</v>
      </c>
      <c r="B71" s="623" t="s">
        <v>642</v>
      </c>
      <c r="C71" s="623" t="s">
        <v>627</v>
      </c>
      <c r="D71" s="623" t="s">
        <v>803</v>
      </c>
      <c r="E71" s="624">
        <v>13339</v>
      </c>
      <c r="F71" s="623"/>
      <c r="G71" s="623"/>
      <c r="H71" s="630"/>
      <c r="I71" s="630"/>
      <c r="J71" s="630"/>
      <c r="K71" s="630"/>
      <c r="L71" s="632"/>
      <c r="M71" s="633"/>
      <c r="N71" s="630">
        <v>400</v>
      </c>
      <c r="O71" s="630"/>
      <c r="P71" s="710"/>
      <c r="Q71" s="630"/>
      <c r="R71" s="634">
        <f t="shared" si="1"/>
        <v>400</v>
      </c>
      <c r="S71" s="622"/>
      <c r="T71" s="622"/>
      <c r="U71" s="622"/>
      <c r="V71" s="622"/>
      <c r="W71" s="622"/>
      <c r="X71" s="622"/>
      <c r="Y71" s="622"/>
    </row>
    <row r="72" spans="1:25" ht="15" x14ac:dyDescent="0.25">
      <c r="A72" s="623" t="s">
        <v>438</v>
      </c>
      <c r="B72" s="623" t="s">
        <v>642</v>
      </c>
      <c r="C72" s="623" t="s">
        <v>627</v>
      </c>
      <c r="D72" s="623" t="s">
        <v>795</v>
      </c>
      <c r="E72" s="624">
        <v>12430</v>
      </c>
      <c r="F72" s="623"/>
      <c r="G72" s="623"/>
      <c r="H72" s="630"/>
      <c r="I72" s="630"/>
      <c r="J72" s="630"/>
      <c r="K72" s="630"/>
      <c r="L72" s="632"/>
      <c r="M72" s="633"/>
      <c r="N72" s="630">
        <v>1557.37</v>
      </c>
      <c r="O72" s="630">
        <v>792.43</v>
      </c>
      <c r="P72" s="710">
        <v>389.11</v>
      </c>
      <c r="Q72" s="630"/>
      <c r="R72" s="634">
        <f t="shared" si="1"/>
        <v>2738.91</v>
      </c>
      <c r="S72" s="622"/>
      <c r="T72" s="622"/>
      <c r="U72" s="622"/>
      <c r="V72" s="622"/>
      <c r="W72" s="622"/>
      <c r="X72" s="622"/>
      <c r="Y72" s="622"/>
    </row>
    <row r="73" spans="1:25" ht="15" x14ac:dyDescent="0.25">
      <c r="A73" s="623" t="s">
        <v>438</v>
      </c>
      <c r="B73" s="623" t="s">
        <v>642</v>
      </c>
      <c r="C73" s="623" t="s">
        <v>627</v>
      </c>
      <c r="D73" s="623" t="s">
        <v>799</v>
      </c>
      <c r="E73" s="624">
        <v>12434</v>
      </c>
      <c r="F73" s="623"/>
      <c r="G73" s="623"/>
      <c r="H73" s="630"/>
      <c r="I73" s="630"/>
      <c r="J73" s="630"/>
      <c r="K73" s="630"/>
      <c r="L73" s="632"/>
      <c r="M73" s="633"/>
      <c r="N73" s="630">
        <v>726.15</v>
      </c>
      <c r="O73" s="630">
        <v>710.25</v>
      </c>
      <c r="P73" s="710">
        <v>1250.3</v>
      </c>
      <c r="Q73" s="630"/>
      <c r="R73" s="634">
        <f t="shared" si="1"/>
        <v>2686.7</v>
      </c>
      <c r="S73" s="622"/>
      <c r="T73" s="622"/>
      <c r="U73" s="622"/>
      <c r="V73" s="622"/>
      <c r="W73" s="622"/>
      <c r="X73" s="622"/>
      <c r="Y73" s="622"/>
    </row>
    <row r="74" spans="1:25" ht="15" x14ac:dyDescent="0.25">
      <c r="A74" s="623"/>
      <c r="B74" s="623"/>
      <c r="C74" s="623"/>
      <c r="D74" s="623"/>
      <c r="E74" s="624"/>
      <c r="F74" s="623"/>
      <c r="G74" s="623"/>
      <c r="H74" s="630"/>
      <c r="I74" s="630"/>
      <c r="J74" s="630"/>
      <c r="K74" s="630"/>
      <c r="L74" s="632"/>
      <c r="M74" s="633"/>
      <c r="N74" s="630"/>
      <c r="O74" s="630"/>
      <c r="P74" s="710"/>
      <c r="Q74" s="630"/>
      <c r="R74" s="634">
        <f t="shared" si="1"/>
        <v>0</v>
      </c>
      <c r="S74" s="622"/>
      <c r="T74" s="622"/>
      <c r="U74" s="622"/>
      <c r="V74" s="622"/>
      <c r="W74" s="622"/>
      <c r="X74" s="622"/>
      <c r="Y74" s="622"/>
    </row>
    <row r="75" spans="1:25" ht="15" x14ac:dyDescent="0.25">
      <c r="A75" s="623"/>
      <c r="B75" s="623"/>
      <c r="C75" s="623"/>
      <c r="D75" s="623"/>
      <c r="E75" s="624"/>
      <c r="F75" s="623"/>
      <c r="G75" s="623"/>
      <c r="H75" s="630"/>
      <c r="I75" s="630"/>
      <c r="J75" s="630"/>
      <c r="K75" s="630"/>
      <c r="L75" s="632"/>
      <c r="M75" s="633"/>
      <c r="N75" s="630"/>
      <c r="O75" s="630"/>
      <c r="P75" s="710"/>
      <c r="Q75" s="630"/>
      <c r="R75" s="634">
        <f t="shared" si="1"/>
        <v>0</v>
      </c>
      <c r="S75" s="622"/>
      <c r="T75" s="622"/>
      <c r="U75" s="622"/>
      <c r="V75" s="622"/>
      <c r="W75" s="622"/>
      <c r="X75" s="622"/>
      <c r="Y75" s="622"/>
    </row>
    <row r="76" spans="1:25" ht="15" x14ac:dyDescent="0.25">
      <c r="A76" s="623" t="s">
        <v>91</v>
      </c>
      <c r="B76" s="623" t="s">
        <v>644</v>
      </c>
      <c r="C76" s="623" t="s">
        <v>627</v>
      </c>
      <c r="D76" s="623" t="s">
        <v>639</v>
      </c>
      <c r="E76" s="624">
        <v>784</v>
      </c>
      <c r="F76" s="623"/>
      <c r="G76" s="623"/>
      <c r="H76" s="630"/>
      <c r="I76" s="630"/>
      <c r="J76" s="630"/>
      <c r="K76" s="630">
        <v>1892.57</v>
      </c>
      <c r="L76" s="632"/>
      <c r="M76" s="633"/>
      <c r="N76" s="630"/>
      <c r="O76" s="630"/>
      <c r="P76" s="710">
        <v>3889.34</v>
      </c>
      <c r="Q76" s="630"/>
      <c r="R76" s="634">
        <f t="shared" si="1"/>
        <v>5781.91</v>
      </c>
      <c r="S76" s="622"/>
      <c r="T76" s="622"/>
      <c r="U76" s="622"/>
      <c r="V76" s="622"/>
      <c r="W76" s="622"/>
      <c r="X76" s="622"/>
      <c r="Y76" s="643"/>
    </row>
    <row r="77" spans="1:25" ht="15" x14ac:dyDescent="0.25">
      <c r="A77" s="623" t="s">
        <v>91</v>
      </c>
      <c r="B77" s="623" t="s">
        <v>644</v>
      </c>
      <c r="C77" s="623" t="s">
        <v>627</v>
      </c>
      <c r="D77" s="623" t="s">
        <v>633</v>
      </c>
      <c r="E77" s="624">
        <v>785</v>
      </c>
      <c r="F77" s="623"/>
      <c r="G77" s="623"/>
      <c r="H77" s="630"/>
      <c r="I77" s="630"/>
      <c r="J77" s="630"/>
      <c r="K77" s="644">
        <v>222.3</v>
      </c>
      <c r="L77" s="632"/>
      <c r="M77" s="633"/>
      <c r="N77" s="630"/>
      <c r="O77" s="630"/>
      <c r="P77" s="710"/>
      <c r="Q77" s="630"/>
      <c r="R77" s="634">
        <f t="shared" si="1"/>
        <v>222.3</v>
      </c>
      <c r="S77" s="622"/>
      <c r="T77" s="622"/>
      <c r="U77" s="622"/>
      <c r="V77" s="622"/>
      <c r="W77" s="622"/>
      <c r="X77" s="622"/>
      <c r="Y77" s="622"/>
    </row>
    <row r="78" spans="1:25" ht="15" x14ac:dyDescent="0.25">
      <c r="A78" s="623" t="s">
        <v>91</v>
      </c>
      <c r="B78" s="623" t="s">
        <v>644</v>
      </c>
      <c r="C78" s="623" t="s">
        <v>627</v>
      </c>
      <c r="D78" s="623" t="s">
        <v>3</v>
      </c>
      <c r="E78" s="624">
        <v>796</v>
      </c>
      <c r="F78" s="623"/>
      <c r="G78" s="623"/>
      <c r="H78" s="644">
        <v>983.06</v>
      </c>
      <c r="I78" s="644">
        <v>524.29999999999995</v>
      </c>
      <c r="J78" s="644">
        <v>65.540000000000006</v>
      </c>
      <c r="K78" s="644">
        <v>310.44</v>
      </c>
      <c r="L78" s="632">
        <v>206.96</v>
      </c>
      <c r="M78" s="633">
        <v>124.17</v>
      </c>
      <c r="N78" s="630">
        <v>97.57</v>
      </c>
      <c r="O78" s="630">
        <v>243.91</v>
      </c>
      <c r="P78" s="710">
        <v>8000</v>
      </c>
      <c r="Q78" s="630"/>
      <c r="R78" s="634">
        <f t="shared" si="1"/>
        <v>10555.95</v>
      </c>
      <c r="S78" s="622"/>
      <c r="T78" s="622"/>
      <c r="U78" s="622"/>
      <c r="V78" s="622"/>
      <c r="W78" s="622"/>
      <c r="X78" s="622"/>
      <c r="Y78" s="622"/>
    </row>
    <row r="79" spans="1:25" ht="15" x14ac:dyDescent="0.25">
      <c r="A79" s="645" t="s">
        <v>91</v>
      </c>
      <c r="B79" s="623" t="s">
        <v>644</v>
      </c>
      <c r="C79" s="623" t="s">
        <v>627</v>
      </c>
      <c r="D79" s="623" t="s">
        <v>795</v>
      </c>
      <c r="E79" s="624">
        <v>791</v>
      </c>
      <c r="F79" s="623"/>
      <c r="G79" s="623"/>
      <c r="H79" s="644"/>
      <c r="I79" s="644"/>
      <c r="J79" s="644"/>
      <c r="K79" s="644"/>
      <c r="L79" s="632"/>
      <c r="M79" s="633"/>
      <c r="N79" s="630">
        <v>52.59</v>
      </c>
      <c r="O79" s="630">
        <v>924.85</v>
      </c>
      <c r="P79" s="710"/>
      <c r="Q79" s="630"/>
      <c r="R79" s="634">
        <f t="shared" si="1"/>
        <v>977.44</v>
      </c>
      <c r="S79" s="622"/>
      <c r="T79" s="622"/>
      <c r="U79" s="622"/>
      <c r="V79" s="622"/>
      <c r="W79" s="622"/>
      <c r="X79" s="622"/>
      <c r="Y79" s="622"/>
    </row>
    <row r="80" spans="1:25" ht="15" x14ac:dyDescent="0.25">
      <c r="A80" s="645" t="s">
        <v>91</v>
      </c>
      <c r="B80" s="623" t="s">
        <v>644</v>
      </c>
      <c r="C80" s="623" t="s">
        <v>627</v>
      </c>
      <c r="D80" s="623" t="s">
        <v>639</v>
      </c>
      <c r="E80" s="624">
        <v>784</v>
      </c>
      <c r="F80" s="623"/>
      <c r="G80" s="623"/>
      <c r="H80" s="644"/>
      <c r="I80" s="644"/>
      <c r="J80" s="644"/>
      <c r="K80" s="644"/>
      <c r="L80" s="632"/>
      <c r="M80" s="633"/>
      <c r="N80" s="630"/>
      <c r="O80" s="630">
        <v>3101.93</v>
      </c>
      <c r="P80" s="710"/>
      <c r="Q80" s="630"/>
      <c r="R80" s="634">
        <f t="shared" si="1"/>
        <v>3101.93</v>
      </c>
      <c r="S80" s="622"/>
      <c r="T80" s="622"/>
      <c r="U80" s="622"/>
      <c r="V80" s="622"/>
      <c r="W80" s="622"/>
      <c r="X80" s="622"/>
      <c r="Y80" s="622"/>
    </row>
    <row r="81" spans="1:25" ht="15" x14ac:dyDescent="0.25">
      <c r="A81" s="645" t="s">
        <v>91</v>
      </c>
      <c r="B81" s="623" t="s">
        <v>644</v>
      </c>
      <c r="C81" s="623" t="s">
        <v>627</v>
      </c>
      <c r="D81" s="623" t="s">
        <v>799</v>
      </c>
      <c r="E81" s="624">
        <v>795</v>
      </c>
      <c r="F81" s="623"/>
      <c r="G81" s="623"/>
      <c r="H81" s="644"/>
      <c r="I81" s="644"/>
      <c r="J81" s="644"/>
      <c r="K81" s="644"/>
      <c r="L81" s="632"/>
      <c r="M81" s="633"/>
      <c r="N81" s="630"/>
      <c r="O81" s="630">
        <v>2335.2800000000002</v>
      </c>
      <c r="P81" s="710"/>
      <c r="Q81" s="630"/>
      <c r="R81" s="634">
        <f t="shared" si="1"/>
        <v>2335.2800000000002</v>
      </c>
      <c r="S81" s="622"/>
      <c r="T81" s="622"/>
      <c r="U81" s="622"/>
      <c r="V81" s="622"/>
      <c r="W81" s="622"/>
      <c r="X81" s="622"/>
      <c r="Y81" s="622"/>
    </row>
    <row r="82" spans="1:25" ht="15" x14ac:dyDescent="0.25">
      <c r="A82" s="645" t="s">
        <v>91</v>
      </c>
      <c r="B82" s="623" t="s">
        <v>644</v>
      </c>
      <c r="C82" s="623" t="s">
        <v>627</v>
      </c>
      <c r="D82" s="623" t="s">
        <v>804</v>
      </c>
      <c r="E82" s="624">
        <v>13320</v>
      </c>
      <c r="F82" s="623"/>
      <c r="G82" s="623"/>
      <c r="H82" s="644"/>
      <c r="I82" s="644"/>
      <c r="J82" s="644"/>
      <c r="K82" s="644"/>
      <c r="L82" s="632"/>
      <c r="M82" s="633"/>
      <c r="N82" s="630"/>
      <c r="O82" s="630">
        <v>304.08</v>
      </c>
      <c r="P82" s="710"/>
      <c r="Q82" s="630"/>
      <c r="R82" s="634">
        <f t="shared" si="1"/>
        <v>304.08</v>
      </c>
      <c r="S82" s="622"/>
      <c r="T82" s="622"/>
      <c r="U82" s="622"/>
      <c r="V82" s="622"/>
      <c r="W82" s="622"/>
      <c r="X82" s="622"/>
      <c r="Y82" s="622"/>
    </row>
    <row r="83" spans="1:25" ht="15" x14ac:dyDescent="0.25">
      <c r="A83" s="645"/>
      <c r="B83" s="623"/>
      <c r="C83" s="623"/>
      <c r="D83" s="623"/>
      <c r="E83" s="624"/>
      <c r="F83" s="623"/>
      <c r="G83" s="623"/>
      <c r="H83" s="644"/>
      <c r="I83" s="644"/>
      <c r="J83" s="644"/>
      <c r="K83" s="644"/>
      <c r="L83" s="632"/>
      <c r="M83" s="633"/>
      <c r="N83" s="630"/>
      <c r="O83" s="630"/>
      <c r="P83" s="710"/>
      <c r="Q83" s="630"/>
      <c r="R83" s="634">
        <f t="shared" si="1"/>
        <v>0</v>
      </c>
      <c r="S83" s="622"/>
      <c r="T83" s="622"/>
      <c r="U83" s="622"/>
      <c r="V83" s="622"/>
      <c r="W83" s="622"/>
      <c r="X83" s="622"/>
      <c r="Y83" s="622"/>
    </row>
    <row r="84" spans="1:25" ht="15" x14ac:dyDescent="0.25">
      <c r="A84" s="646"/>
      <c r="B84" s="623"/>
      <c r="C84" s="622"/>
      <c r="D84" s="623"/>
      <c r="E84" s="624"/>
      <c r="F84" s="623"/>
      <c r="G84" s="623"/>
      <c r="H84" s="644"/>
      <c r="I84" s="644"/>
      <c r="J84" s="644"/>
      <c r="K84" s="644"/>
      <c r="L84" s="632"/>
      <c r="M84" s="633"/>
      <c r="N84" s="630"/>
      <c r="O84" s="630"/>
      <c r="P84" s="710"/>
      <c r="Q84" s="630"/>
      <c r="R84" s="634">
        <f t="shared" si="1"/>
        <v>0</v>
      </c>
      <c r="S84" s="622"/>
      <c r="T84" s="622"/>
      <c r="U84" s="622"/>
      <c r="V84" s="622"/>
      <c r="W84" s="622"/>
      <c r="X84" s="622"/>
      <c r="Y84" s="622"/>
    </row>
    <row r="85" spans="1:25" ht="15" x14ac:dyDescent="0.25">
      <c r="A85" s="647" t="s">
        <v>229</v>
      </c>
      <c r="B85" s="647" t="s">
        <v>645</v>
      </c>
      <c r="C85" s="623" t="s">
        <v>627</v>
      </c>
      <c r="D85" s="623" t="s">
        <v>629</v>
      </c>
      <c r="E85" s="624">
        <v>630</v>
      </c>
      <c r="F85" s="623"/>
      <c r="G85" s="623"/>
      <c r="H85" s="644"/>
      <c r="I85" s="644"/>
      <c r="J85" s="631">
        <v>2025.85</v>
      </c>
      <c r="K85" s="644"/>
      <c r="L85" s="632"/>
      <c r="M85" s="633"/>
      <c r="N85" s="630"/>
      <c r="O85" s="630">
        <v>3081.67</v>
      </c>
      <c r="P85" s="710">
        <v>6487.97</v>
      </c>
      <c r="Q85" s="630"/>
      <c r="R85" s="634">
        <f t="shared" si="1"/>
        <v>11595.490000000002</v>
      </c>
      <c r="S85" s="622"/>
      <c r="T85" s="622"/>
      <c r="U85" s="622"/>
      <c r="V85" s="622"/>
      <c r="W85" s="622"/>
      <c r="X85" s="622"/>
      <c r="Y85" s="622"/>
    </row>
    <row r="86" spans="1:25" ht="15" x14ac:dyDescent="0.25">
      <c r="A86" s="623" t="s">
        <v>229</v>
      </c>
      <c r="B86" s="623" t="s">
        <v>645</v>
      </c>
      <c r="C86" s="623" t="s">
        <v>627</v>
      </c>
      <c r="D86" s="623" t="s">
        <v>633</v>
      </c>
      <c r="E86" s="624">
        <v>631</v>
      </c>
      <c r="F86" s="623"/>
      <c r="G86" s="623"/>
      <c r="H86" s="644"/>
      <c r="I86" s="644"/>
      <c r="J86" s="644"/>
      <c r="K86" s="623">
        <v>222.3</v>
      </c>
      <c r="L86" s="632"/>
      <c r="M86" s="633"/>
      <c r="N86" s="630"/>
      <c r="O86" s="630"/>
      <c r="P86" s="710"/>
      <c r="Q86" s="630"/>
      <c r="R86" s="634">
        <f t="shared" si="1"/>
        <v>222.3</v>
      </c>
      <c r="S86" s="622"/>
      <c r="T86" s="622"/>
      <c r="U86" s="622"/>
      <c r="V86" s="622"/>
      <c r="W86" s="622"/>
      <c r="X86" s="622"/>
      <c r="Y86" s="622"/>
    </row>
    <row r="87" spans="1:25" ht="15" x14ac:dyDescent="0.25">
      <c r="A87" s="623" t="s">
        <v>229</v>
      </c>
      <c r="B87" s="623" t="s">
        <v>645</v>
      </c>
      <c r="C87" s="623" t="s">
        <v>627</v>
      </c>
      <c r="D87" s="623" t="s">
        <v>3</v>
      </c>
      <c r="E87" s="624">
        <v>642</v>
      </c>
      <c r="F87" s="623"/>
      <c r="G87" s="623"/>
      <c r="H87" s="623">
        <v>976.03</v>
      </c>
      <c r="I87" s="623">
        <v>520.54999999999995</v>
      </c>
      <c r="J87" s="623">
        <v>65.069999999999993</v>
      </c>
      <c r="K87" s="623">
        <v>308.22000000000003</v>
      </c>
      <c r="L87" s="632"/>
      <c r="M87" s="633"/>
      <c r="N87" s="630">
        <v>96.87</v>
      </c>
      <c r="O87" s="630">
        <v>242.17</v>
      </c>
      <c r="P87" s="710">
        <v>10000</v>
      </c>
      <c r="Q87" s="630"/>
      <c r="R87" s="634">
        <f t="shared" si="1"/>
        <v>12208.91</v>
      </c>
      <c r="S87" s="622"/>
      <c r="T87" s="622"/>
      <c r="U87" s="622"/>
      <c r="V87" s="622"/>
      <c r="W87" s="622"/>
      <c r="X87" s="622"/>
      <c r="Y87" s="622"/>
    </row>
    <row r="88" spans="1:25" ht="15" x14ac:dyDescent="0.25">
      <c r="A88" s="623" t="s">
        <v>229</v>
      </c>
      <c r="B88" s="623" t="s">
        <v>645</v>
      </c>
      <c r="C88" s="623" t="s">
        <v>627</v>
      </c>
      <c r="D88" s="623" t="s">
        <v>803</v>
      </c>
      <c r="E88" s="624">
        <v>13338</v>
      </c>
      <c r="F88" s="623"/>
      <c r="G88" s="623"/>
      <c r="H88" s="623"/>
      <c r="I88" s="623"/>
      <c r="J88" s="623"/>
      <c r="K88" s="623"/>
      <c r="L88" s="632">
        <v>400</v>
      </c>
      <c r="M88" s="633"/>
      <c r="N88" s="630"/>
      <c r="O88" s="630"/>
      <c r="P88" s="710"/>
      <c r="Q88" s="630"/>
      <c r="R88" s="634">
        <f t="shared" si="1"/>
        <v>400</v>
      </c>
      <c r="S88" s="622"/>
      <c r="T88" s="622"/>
      <c r="U88" s="622"/>
      <c r="V88" s="622"/>
      <c r="W88" s="622"/>
      <c r="X88" s="622"/>
      <c r="Y88" s="643"/>
    </row>
    <row r="89" spans="1:25" ht="15" x14ac:dyDescent="0.25">
      <c r="A89" s="623" t="s">
        <v>229</v>
      </c>
      <c r="B89" s="623" t="s">
        <v>645</v>
      </c>
      <c r="C89" s="623" t="s">
        <v>627</v>
      </c>
      <c r="D89" s="623" t="s">
        <v>799</v>
      </c>
      <c r="E89" s="624">
        <v>641</v>
      </c>
      <c r="F89" s="623"/>
      <c r="G89" s="623"/>
      <c r="H89" s="623"/>
      <c r="I89" s="623"/>
      <c r="J89" s="623"/>
      <c r="K89" s="623"/>
      <c r="L89" s="632"/>
      <c r="M89" s="633"/>
      <c r="N89" s="630">
        <v>183.59</v>
      </c>
      <c r="O89" s="630">
        <v>1464.65</v>
      </c>
      <c r="P89" s="710"/>
      <c r="Q89" s="630"/>
      <c r="R89" s="634">
        <f t="shared" si="1"/>
        <v>1648.24</v>
      </c>
      <c r="S89" s="622"/>
      <c r="T89" s="622"/>
      <c r="U89" s="622"/>
      <c r="V89" s="622"/>
      <c r="W89" s="622"/>
      <c r="X89" s="622"/>
      <c r="Y89" s="622"/>
    </row>
    <row r="90" spans="1:25" s="320" customFormat="1" ht="15" x14ac:dyDescent="0.25">
      <c r="A90" s="623" t="s">
        <v>229</v>
      </c>
      <c r="B90" s="623" t="s">
        <v>645</v>
      </c>
      <c r="C90" s="623" t="s">
        <v>627</v>
      </c>
      <c r="D90" s="623" t="s">
        <v>795</v>
      </c>
      <c r="E90" s="624">
        <v>637</v>
      </c>
      <c r="F90" s="623"/>
      <c r="G90" s="623"/>
      <c r="H90" s="623"/>
      <c r="I90" s="623"/>
      <c r="J90" s="623"/>
      <c r="K90" s="623"/>
      <c r="L90" s="632"/>
      <c r="M90" s="633"/>
      <c r="N90" s="630">
        <v>347.44</v>
      </c>
      <c r="O90" s="630">
        <v>697.95</v>
      </c>
      <c r="P90" s="710"/>
      <c r="Q90" s="630"/>
      <c r="R90" s="634">
        <f t="shared" si="1"/>
        <v>1045.3900000000001</v>
      </c>
      <c r="S90" s="622"/>
      <c r="T90" s="622"/>
      <c r="U90" s="622"/>
      <c r="V90" s="622"/>
      <c r="W90" s="622"/>
      <c r="X90" s="622"/>
      <c r="Y90" s="622"/>
    </row>
    <row r="91" spans="1:25" ht="15" x14ac:dyDescent="0.25">
      <c r="A91" s="623" t="s">
        <v>229</v>
      </c>
      <c r="B91" s="623" t="s">
        <v>645</v>
      </c>
      <c r="C91" s="623" t="s">
        <v>627</v>
      </c>
      <c r="D91" s="623" t="s">
        <v>628</v>
      </c>
      <c r="E91" s="624">
        <v>638</v>
      </c>
      <c r="F91" s="623"/>
      <c r="G91" s="623"/>
      <c r="H91" s="623"/>
      <c r="I91" s="623"/>
      <c r="J91" s="623"/>
      <c r="K91" s="623"/>
      <c r="L91" s="632"/>
      <c r="M91" s="633"/>
      <c r="N91" s="630"/>
      <c r="O91" s="630">
        <v>3918.27</v>
      </c>
      <c r="P91" s="710"/>
      <c r="Q91" s="630"/>
      <c r="R91" s="634">
        <f t="shared" si="1"/>
        <v>3918.27</v>
      </c>
      <c r="S91" s="622"/>
      <c r="T91" s="622"/>
      <c r="U91" s="622"/>
      <c r="V91" s="622"/>
      <c r="W91" s="622"/>
      <c r="X91" s="622"/>
      <c r="Y91" s="622"/>
    </row>
    <row r="92" spans="1:25" ht="15" x14ac:dyDescent="0.25">
      <c r="A92" s="623"/>
      <c r="B92" s="623"/>
      <c r="C92" s="623"/>
      <c r="D92" s="623"/>
      <c r="E92" s="624"/>
      <c r="F92" s="623"/>
      <c r="G92" s="623"/>
      <c r="H92" s="623"/>
      <c r="I92" s="623"/>
      <c r="J92" s="623"/>
      <c r="K92" s="623"/>
      <c r="L92" s="632"/>
      <c r="M92" s="633"/>
      <c r="N92" s="630"/>
      <c r="O92" s="630"/>
      <c r="P92" s="710"/>
      <c r="Q92" s="630"/>
      <c r="R92" s="634">
        <f t="shared" si="1"/>
        <v>0</v>
      </c>
      <c r="S92" s="622"/>
      <c r="T92" s="622"/>
      <c r="U92" s="622"/>
      <c r="V92" s="622"/>
      <c r="W92" s="622"/>
      <c r="X92" s="622"/>
      <c r="Y92" s="622"/>
    </row>
    <row r="93" spans="1:25" ht="15" x14ac:dyDescent="0.25">
      <c r="A93" s="623"/>
      <c r="B93" s="623"/>
      <c r="C93" s="623"/>
      <c r="D93" s="623"/>
      <c r="E93" s="624"/>
      <c r="F93" s="623"/>
      <c r="G93" s="623"/>
      <c r="H93" s="623"/>
      <c r="I93" s="623"/>
      <c r="J93" s="623"/>
      <c r="K93" s="623"/>
      <c r="L93" s="632"/>
      <c r="M93" s="633"/>
      <c r="N93" s="630"/>
      <c r="O93" s="630"/>
      <c r="P93" s="710"/>
      <c r="Q93" s="630"/>
      <c r="R93" s="634">
        <f t="shared" si="1"/>
        <v>0</v>
      </c>
      <c r="S93" s="622"/>
      <c r="T93" s="622"/>
      <c r="U93" s="622"/>
      <c r="V93" s="622"/>
      <c r="W93" s="622"/>
      <c r="X93" s="622"/>
      <c r="Y93" s="622"/>
    </row>
    <row r="94" spans="1:25" ht="15" x14ac:dyDescent="0.25">
      <c r="A94" s="629" t="s">
        <v>271</v>
      </c>
      <c r="B94" s="629" t="s">
        <v>646</v>
      </c>
      <c r="C94" s="629" t="s">
        <v>627</v>
      </c>
      <c r="D94" s="629" t="s">
        <v>629</v>
      </c>
      <c r="E94" s="636">
        <v>11977</v>
      </c>
      <c r="F94" s="629"/>
      <c r="G94" s="629"/>
      <c r="H94" s="648"/>
      <c r="I94" s="648"/>
      <c r="J94" s="648">
        <v>2315</v>
      </c>
      <c r="K94" s="648"/>
      <c r="L94" s="632"/>
      <c r="M94" s="649"/>
      <c r="N94" s="650"/>
      <c r="O94" s="652">
        <v>992.08</v>
      </c>
      <c r="P94" s="713">
        <v>1307.5</v>
      </c>
      <c r="Q94" s="650"/>
      <c r="R94" s="634">
        <f t="shared" si="1"/>
        <v>4614.58</v>
      </c>
      <c r="S94" s="622"/>
      <c r="T94" s="622"/>
      <c r="U94" s="622"/>
      <c r="V94" s="622"/>
      <c r="W94" s="622"/>
      <c r="X94" s="622"/>
      <c r="Y94" s="622"/>
    </row>
    <row r="95" spans="1:25" ht="15" x14ac:dyDescent="0.25">
      <c r="A95" s="629" t="s">
        <v>271</v>
      </c>
      <c r="B95" s="629" t="s">
        <v>646</v>
      </c>
      <c r="C95" s="629" t="s">
        <v>627</v>
      </c>
      <c r="D95" s="629" t="s">
        <v>633</v>
      </c>
      <c r="E95" s="636">
        <v>11978</v>
      </c>
      <c r="F95" s="629"/>
      <c r="G95" s="629"/>
      <c r="H95" s="648"/>
      <c r="I95" s="648"/>
      <c r="J95" s="648"/>
      <c r="K95" s="651">
        <v>222.3</v>
      </c>
      <c r="L95" s="632"/>
      <c r="M95" s="650"/>
      <c r="N95" s="650"/>
      <c r="O95" s="650"/>
      <c r="P95" s="713"/>
      <c r="Q95" s="650"/>
      <c r="R95" s="634">
        <f t="shared" si="1"/>
        <v>222.3</v>
      </c>
      <c r="S95" s="622"/>
      <c r="T95" s="622"/>
      <c r="U95" s="622"/>
      <c r="V95" s="622"/>
      <c r="W95" s="622"/>
      <c r="X95" s="622"/>
      <c r="Y95" s="622"/>
    </row>
    <row r="96" spans="1:25" ht="15" x14ac:dyDescent="0.25">
      <c r="A96" s="629" t="s">
        <v>271</v>
      </c>
      <c r="B96" s="629" t="s">
        <v>646</v>
      </c>
      <c r="C96" s="629" t="s">
        <v>797</v>
      </c>
      <c r="D96" s="629" t="s">
        <v>798</v>
      </c>
      <c r="E96" s="636">
        <v>11984</v>
      </c>
      <c r="F96" s="629"/>
      <c r="G96" s="629"/>
      <c r="H96" s="648"/>
      <c r="I96" s="648"/>
      <c r="J96" s="648"/>
      <c r="K96" s="651"/>
      <c r="L96" s="632"/>
      <c r="M96" s="650"/>
      <c r="N96" s="650"/>
      <c r="O96" s="652">
        <v>638.53</v>
      </c>
      <c r="P96" s="713"/>
      <c r="Q96" s="650"/>
      <c r="R96" s="634">
        <f t="shared" si="1"/>
        <v>638.53</v>
      </c>
      <c r="S96" s="622"/>
      <c r="T96" s="622"/>
      <c r="U96" s="622"/>
      <c r="V96" s="622"/>
      <c r="W96" s="622"/>
      <c r="X96" s="622"/>
      <c r="Y96" s="622"/>
    </row>
    <row r="97" spans="1:25" ht="15" x14ac:dyDescent="0.25">
      <c r="A97" s="629" t="s">
        <v>271</v>
      </c>
      <c r="B97" s="629" t="s">
        <v>646</v>
      </c>
      <c r="C97" s="629" t="s">
        <v>627</v>
      </c>
      <c r="D97" s="629" t="s">
        <v>3</v>
      </c>
      <c r="E97" s="636">
        <v>11989</v>
      </c>
      <c r="F97" s="629"/>
      <c r="G97" s="629"/>
      <c r="H97" s="652">
        <v>735.3</v>
      </c>
      <c r="I97" s="648">
        <v>672.22</v>
      </c>
      <c r="J97" s="648">
        <v>31.51</v>
      </c>
      <c r="K97" s="651">
        <v>149.26</v>
      </c>
      <c r="L97" s="632">
        <v>99.51</v>
      </c>
      <c r="M97" s="649">
        <v>59.7</v>
      </c>
      <c r="N97" s="650">
        <v>46.91</v>
      </c>
      <c r="O97" s="652">
        <v>111.42</v>
      </c>
      <c r="P97" s="713">
        <v>4000</v>
      </c>
      <c r="Q97" s="650"/>
      <c r="R97" s="634">
        <f t="shared" si="1"/>
        <v>5905.83</v>
      </c>
      <c r="S97" s="622"/>
      <c r="T97" s="622"/>
      <c r="U97" s="622"/>
      <c r="V97" s="622"/>
      <c r="W97" s="622"/>
      <c r="X97" s="622"/>
      <c r="Y97" s="622"/>
    </row>
    <row r="98" spans="1:25" ht="15" x14ac:dyDescent="0.25">
      <c r="A98" s="629" t="s">
        <v>271</v>
      </c>
      <c r="B98" s="629" t="s">
        <v>646</v>
      </c>
      <c r="C98" s="629" t="s">
        <v>627</v>
      </c>
      <c r="D98" s="629" t="s">
        <v>799</v>
      </c>
      <c r="E98" s="636">
        <v>11988</v>
      </c>
      <c r="F98" s="629"/>
      <c r="G98" s="629"/>
      <c r="H98" s="652"/>
      <c r="I98" s="648"/>
      <c r="J98" s="648"/>
      <c r="K98" s="651"/>
      <c r="L98" s="632"/>
      <c r="M98" s="649"/>
      <c r="N98" s="650">
        <v>593.29</v>
      </c>
      <c r="O98" s="652">
        <v>1648.24</v>
      </c>
      <c r="P98" s="714"/>
      <c r="Q98" s="650"/>
      <c r="R98" s="634">
        <f t="shared" si="1"/>
        <v>2241.5299999999997</v>
      </c>
      <c r="S98" s="622"/>
      <c r="T98" s="622"/>
      <c r="U98" s="622"/>
      <c r="V98" s="622"/>
      <c r="W98" s="622"/>
      <c r="X98" s="622"/>
      <c r="Y98" s="622"/>
    </row>
    <row r="99" spans="1:25" x14ac:dyDescent="0.2">
      <c r="A99" s="629" t="s">
        <v>271</v>
      </c>
      <c r="B99" s="629" t="s">
        <v>646</v>
      </c>
      <c r="C99" s="629" t="s">
        <v>627</v>
      </c>
      <c r="D99" s="629" t="s">
        <v>643</v>
      </c>
      <c r="E99" s="636">
        <v>11985</v>
      </c>
      <c r="F99" s="629"/>
      <c r="G99" s="629"/>
      <c r="H99" s="652"/>
      <c r="I99" s="648"/>
      <c r="J99" s="648"/>
      <c r="K99" s="651"/>
      <c r="L99" s="632"/>
      <c r="M99" s="649"/>
      <c r="N99" s="650">
        <v>46.11</v>
      </c>
      <c r="O99" s="652">
        <v>6006.89</v>
      </c>
      <c r="P99" s="714"/>
      <c r="Q99" s="650"/>
      <c r="R99" s="634">
        <f t="shared" si="1"/>
        <v>6053</v>
      </c>
    </row>
    <row r="100" spans="1:25" x14ac:dyDescent="0.2">
      <c r="A100" s="629" t="s">
        <v>271</v>
      </c>
      <c r="B100" s="629" t="s">
        <v>646</v>
      </c>
      <c r="C100" s="629" t="s">
        <v>797</v>
      </c>
      <c r="D100" s="629" t="s">
        <v>803</v>
      </c>
      <c r="E100" s="636">
        <v>13314</v>
      </c>
      <c r="F100" s="629"/>
      <c r="G100" s="629"/>
      <c r="H100" s="652"/>
      <c r="I100" s="648"/>
      <c r="J100" s="648"/>
      <c r="K100" s="651"/>
      <c r="L100" s="632"/>
      <c r="M100" s="649"/>
      <c r="N100" s="650"/>
      <c r="O100" s="652">
        <v>400</v>
      </c>
      <c r="P100" s="714"/>
      <c r="Q100" s="650"/>
      <c r="R100" s="634">
        <f t="shared" si="1"/>
        <v>400</v>
      </c>
    </row>
    <row r="101" spans="1:25" x14ac:dyDescent="0.2">
      <c r="A101" s="629"/>
      <c r="B101" s="629"/>
      <c r="C101" s="629"/>
      <c r="D101" s="629"/>
      <c r="E101" s="636"/>
      <c r="F101" s="629"/>
      <c r="G101" s="629"/>
      <c r="H101" s="652"/>
      <c r="I101" s="648"/>
      <c r="J101" s="648"/>
      <c r="K101" s="651"/>
      <c r="L101" s="632"/>
      <c r="M101" s="649"/>
      <c r="N101" s="650"/>
      <c r="O101" s="652"/>
      <c r="P101" s="714"/>
      <c r="Q101" s="650"/>
      <c r="R101" s="634">
        <f t="shared" si="1"/>
        <v>0</v>
      </c>
    </row>
    <row r="102" spans="1:25" x14ac:dyDescent="0.2">
      <c r="A102" s="623" t="s">
        <v>37</v>
      </c>
      <c r="B102" s="623" t="s">
        <v>647</v>
      </c>
      <c r="C102" s="623" t="s">
        <v>627</v>
      </c>
      <c r="D102" s="623" t="s">
        <v>629</v>
      </c>
      <c r="E102" s="624">
        <v>742</v>
      </c>
      <c r="F102" s="629"/>
      <c r="G102" s="629"/>
      <c r="H102" s="655"/>
      <c r="I102" s="655"/>
      <c r="J102" s="655"/>
      <c r="K102" s="654">
        <v>2799.92</v>
      </c>
      <c r="L102" s="637"/>
      <c r="M102" s="642"/>
      <c r="N102" s="623"/>
      <c r="O102" s="623">
        <v>109.72</v>
      </c>
      <c r="P102" s="710">
        <v>2269.7600000000002</v>
      </c>
      <c r="Q102" s="623"/>
      <c r="R102" s="634">
        <f t="shared" si="1"/>
        <v>5179.3999999999996</v>
      </c>
    </row>
    <row r="103" spans="1:25" x14ac:dyDescent="0.2">
      <c r="A103" s="629" t="s">
        <v>37</v>
      </c>
      <c r="B103" s="629" t="s">
        <v>647</v>
      </c>
      <c r="C103" s="629" t="s">
        <v>627</v>
      </c>
      <c r="D103" s="623" t="s">
        <v>633</v>
      </c>
      <c r="E103" s="624">
        <v>743</v>
      </c>
      <c r="F103" s="629"/>
      <c r="G103" s="629"/>
      <c r="H103" s="655"/>
      <c r="I103" s="655"/>
      <c r="J103" s="655"/>
      <c r="K103" s="654">
        <v>222.3</v>
      </c>
      <c r="L103" s="637"/>
      <c r="M103" s="642"/>
      <c r="N103" s="623"/>
      <c r="O103" s="623"/>
      <c r="P103" s="711"/>
      <c r="Q103" s="623"/>
      <c r="R103" s="634">
        <f t="shared" si="1"/>
        <v>222.3</v>
      </c>
    </row>
    <row r="104" spans="1:25" x14ac:dyDescent="0.2">
      <c r="A104" s="629" t="s">
        <v>37</v>
      </c>
      <c r="B104" s="629" t="s">
        <v>647</v>
      </c>
      <c r="C104" s="629" t="s">
        <v>627</v>
      </c>
      <c r="D104" s="623" t="s">
        <v>3</v>
      </c>
      <c r="E104" s="624">
        <v>754</v>
      </c>
      <c r="F104" s="629"/>
      <c r="G104" s="629"/>
      <c r="H104" s="653">
        <v>1465.46</v>
      </c>
      <c r="I104" s="653">
        <v>781.52</v>
      </c>
      <c r="J104" s="653">
        <v>97.69</v>
      </c>
      <c r="K104" s="654">
        <v>462.74</v>
      </c>
      <c r="L104" s="637">
        <v>308.49</v>
      </c>
      <c r="M104" s="638">
        <v>185.1</v>
      </c>
      <c r="N104" s="623">
        <v>145.43</v>
      </c>
      <c r="O104" s="623">
        <v>363.58</v>
      </c>
      <c r="P104" s="710">
        <v>6000</v>
      </c>
      <c r="Q104" s="623"/>
      <c r="R104" s="634">
        <f t="shared" si="1"/>
        <v>9810.0099999999984</v>
      </c>
    </row>
    <row r="105" spans="1:25" x14ac:dyDescent="0.2">
      <c r="A105" s="629" t="s">
        <v>37</v>
      </c>
      <c r="B105" s="629" t="s">
        <v>647</v>
      </c>
      <c r="C105" s="629" t="s">
        <v>627</v>
      </c>
      <c r="D105" s="623" t="s">
        <v>643</v>
      </c>
      <c r="E105" s="624">
        <v>750</v>
      </c>
      <c r="F105" s="629"/>
      <c r="G105" s="629"/>
      <c r="H105" s="653"/>
      <c r="I105" s="653"/>
      <c r="J105" s="653"/>
      <c r="K105" s="654"/>
      <c r="L105" s="637">
        <v>366.72</v>
      </c>
      <c r="M105" s="642"/>
      <c r="N105" s="623">
        <v>0.03</v>
      </c>
      <c r="O105" s="623">
        <v>4610.16</v>
      </c>
      <c r="P105" s="710"/>
      <c r="Q105" s="623"/>
      <c r="R105" s="634">
        <f t="shared" si="1"/>
        <v>4976.91</v>
      </c>
    </row>
    <row r="106" spans="1:25" x14ac:dyDescent="0.2">
      <c r="A106" s="629" t="s">
        <v>37</v>
      </c>
      <c r="B106" s="629" t="s">
        <v>647</v>
      </c>
      <c r="C106" s="629" t="s">
        <v>627</v>
      </c>
      <c r="D106" s="623" t="s">
        <v>795</v>
      </c>
      <c r="E106" s="624">
        <v>749</v>
      </c>
      <c r="F106" s="629"/>
      <c r="G106" s="629"/>
      <c r="H106" s="653"/>
      <c r="I106" s="653"/>
      <c r="J106" s="653"/>
      <c r="K106" s="654"/>
      <c r="L106" s="637"/>
      <c r="M106" s="642">
        <v>122.35</v>
      </c>
      <c r="N106" s="623">
        <v>122.35</v>
      </c>
      <c r="O106" s="623">
        <v>901.53</v>
      </c>
      <c r="P106" s="710">
        <v>111.88</v>
      </c>
      <c r="Q106" s="623"/>
      <c r="R106" s="634">
        <f t="shared" si="1"/>
        <v>1258.1100000000001</v>
      </c>
    </row>
    <row r="107" spans="1:25" x14ac:dyDescent="0.2">
      <c r="A107" s="629" t="s">
        <v>37</v>
      </c>
      <c r="B107" s="629" t="s">
        <v>647</v>
      </c>
      <c r="C107" s="629" t="s">
        <v>627</v>
      </c>
      <c r="D107" s="623" t="s">
        <v>799</v>
      </c>
      <c r="E107" s="624">
        <v>753</v>
      </c>
      <c r="F107" s="629"/>
      <c r="G107" s="629"/>
      <c r="H107" s="653"/>
      <c r="I107" s="653"/>
      <c r="J107" s="653"/>
      <c r="K107" s="654"/>
      <c r="L107" s="637"/>
      <c r="M107" s="642"/>
      <c r="N107" s="623"/>
      <c r="O107" s="623">
        <v>3224.62</v>
      </c>
      <c r="P107" s="710"/>
      <c r="Q107" s="623"/>
      <c r="R107" s="634">
        <f t="shared" si="1"/>
        <v>3224.62</v>
      </c>
    </row>
    <row r="108" spans="1:25" x14ac:dyDescent="0.2">
      <c r="A108" s="629" t="s">
        <v>37</v>
      </c>
      <c r="B108" s="629" t="s">
        <v>647</v>
      </c>
      <c r="C108" s="629" t="s">
        <v>627</v>
      </c>
      <c r="D108" s="623" t="s">
        <v>804</v>
      </c>
      <c r="E108" s="624">
        <v>13376</v>
      </c>
      <c r="F108" s="629"/>
      <c r="G108" s="629"/>
      <c r="H108" s="653"/>
      <c r="I108" s="653"/>
      <c r="J108" s="653"/>
      <c r="K108" s="654"/>
      <c r="L108" s="637"/>
      <c r="M108" s="642"/>
      <c r="N108" s="623"/>
      <c r="O108" s="635">
        <v>400</v>
      </c>
      <c r="P108" s="710"/>
      <c r="Q108" s="623"/>
      <c r="R108" s="634">
        <f t="shared" si="1"/>
        <v>400</v>
      </c>
    </row>
    <row r="109" spans="1:25" x14ac:dyDescent="0.2">
      <c r="A109" s="629"/>
      <c r="B109" s="629"/>
      <c r="C109" s="629"/>
      <c r="D109" s="623"/>
      <c r="E109" s="624"/>
      <c r="F109" s="629"/>
      <c r="G109" s="629"/>
      <c r="H109" s="653"/>
      <c r="I109" s="653"/>
      <c r="J109" s="653"/>
      <c r="K109" s="654"/>
      <c r="L109" s="637"/>
      <c r="M109" s="642"/>
      <c r="N109" s="623"/>
      <c r="O109" s="623"/>
      <c r="P109" s="710"/>
      <c r="Q109" s="623"/>
      <c r="R109" s="634">
        <f t="shared" si="1"/>
        <v>0</v>
      </c>
    </row>
    <row r="110" spans="1:25" x14ac:dyDescent="0.2">
      <c r="A110" s="629"/>
      <c r="B110" s="629"/>
      <c r="C110" s="629"/>
      <c r="D110" s="623"/>
      <c r="E110" s="624"/>
      <c r="F110" s="629"/>
      <c r="G110" s="629"/>
      <c r="H110" s="653"/>
      <c r="I110" s="653"/>
      <c r="J110" s="653"/>
      <c r="K110" s="654"/>
      <c r="L110" s="637"/>
      <c r="M110" s="642"/>
      <c r="N110" s="623"/>
      <c r="O110" s="623"/>
      <c r="P110" s="710"/>
      <c r="Q110" s="623"/>
      <c r="R110" s="634">
        <f t="shared" si="1"/>
        <v>0</v>
      </c>
    </row>
    <row r="111" spans="1:25" x14ac:dyDescent="0.2">
      <c r="A111" s="629"/>
      <c r="B111" s="629"/>
      <c r="C111" s="629"/>
      <c r="D111" s="623"/>
      <c r="E111" s="624"/>
      <c r="F111" s="623"/>
      <c r="G111" s="623"/>
      <c r="H111" s="623"/>
      <c r="I111" s="623"/>
      <c r="J111" s="623"/>
      <c r="K111" s="654"/>
      <c r="L111" s="637"/>
      <c r="M111" s="642"/>
      <c r="N111" s="623"/>
      <c r="O111" s="623"/>
      <c r="P111" s="710"/>
      <c r="Q111" s="623"/>
      <c r="R111" s="634">
        <f t="shared" si="1"/>
        <v>0</v>
      </c>
    </row>
    <row r="112" spans="1:25" x14ac:dyDescent="0.2">
      <c r="A112" s="629"/>
      <c r="B112" s="629"/>
      <c r="C112" s="629"/>
      <c r="D112" s="623"/>
      <c r="E112" s="624"/>
      <c r="F112" s="623"/>
      <c r="G112" s="623"/>
      <c r="H112" s="623"/>
      <c r="I112" s="623"/>
      <c r="J112" s="623"/>
      <c r="K112" s="654"/>
      <c r="L112" s="637"/>
      <c r="M112" s="642"/>
      <c r="N112" s="623"/>
      <c r="O112" s="623"/>
      <c r="P112" s="710"/>
      <c r="Q112" s="623"/>
      <c r="R112" s="634">
        <f t="shared" si="1"/>
        <v>0</v>
      </c>
    </row>
    <row r="113" spans="1:23" x14ac:dyDescent="0.2">
      <c r="A113" s="623" t="s">
        <v>200</v>
      </c>
      <c r="B113" s="623" t="s">
        <v>648</v>
      </c>
      <c r="C113" s="623" t="s">
        <v>627</v>
      </c>
      <c r="D113" s="623" t="s">
        <v>629</v>
      </c>
      <c r="E113" s="624">
        <v>952</v>
      </c>
      <c r="F113" s="623"/>
      <c r="G113" s="623"/>
      <c r="H113" s="624">
        <v>1177.4000000000001</v>
      </c>
      <c r="I113" s="623"/>
      <c r="J113" s="623"/>
      <c r="K113" s="654"/>
      <c r="L113" s="637"/>
      <c r="M113" s="642"/>
      <c r="N113" s="623"/>
      <c r="O113" s="623">
        <v>4214.3</v>
      </c>
      <c r="P113" s="710">
        <v>1129.04</v>
      </c>
      <c r="Q113" s="623"/>
      <c r="R113" s="634">
        <f t="shared" si="1"/>
        <v>6520.7400000000007</v>
      </c>
    </row>
    <row r="114" spans="1:23" x14ac:dyDescent="0.2">
      <c r="A114" s="623" t="s">
        <v>200</v>
      </c>
      <c r="B114" s="623" t="s">
        <v>648</v>
      </c>
      <c r="C114" s="623" t="s">
        <v>627</v>
      </c>
      <c r="D114" s="623" t="s">
        <v>633</v>
      </c>
      <c r="E114" s="624">
        <v>953</v>
      </c>
      <c r="F114" s="623"/>
      <c r="G114" s="623"/>
      <c r="H114" s="623"/>
      <c r="I114" s="623"/>
      <c r="J114" s="623"/>
      <c r="K114" s="656">
        <v>222.3</v>
      </c>
      <c r="L114" s="637"/>
      <c r="M114" s="642"/>
      <c r="N114" s="623"/>
      <c r="O114" s="623"/>
      <c r="P114" s="710"/>
      <c r="Q114" s="623"/>
      <c r="R114" s="634">
        <f t="shared" si="1"/>
        <v>222.3</v>
      </c>
    </row>
    <row r="115" spans="1:23" ht="15" x14ac:dyDescent="0.25">
      <c r="A115" s="623" t="s">
        <v>200</v>
      </c>
      <c r="B115" s="623" t="s">
        <v>648</v>
      </c>
      <c r="C115" s="623" t="s">
        <v>627</v>
      </c>
      <c r="D115" s="623" t="s">
        <v>643</v>
      </c>
      <c r="E115" s="624">
        <v>960</v>
      </c>
      <c r="F115" s="623"/>
      <c r="G115" s="623"/>
      <c r="H115" s="623"/>
      <c r="I115" s="623"/>
      <c r="J115" s="623"/>
      <c r="K115" s="654">
        <v>916.8</v>
      </c>
      <c r="L115" s="637"/>
      <c r="M115" s="642"/>
      <c r="N115" s="623">
        <v>0</v>
      </c>
      <c r="O115" s="623">
        <v>552.97</v>
      </c>
      <c r="P115" s="710">
        <v>366.12</v>
      </c>
      <c r="Q115" s="623"/>
      <c r="R115" s="634">
        <f t="shared" si="1"/>
        <v>1835.8899999999999</v>
      </c>
      <c r="S115" s="622"/>
      <c r="T115" s="622"/>
      <c r="U115" s="622"/>
      <c r="V115" s="622"/>
      <c r="W115" s="643"/>
    </row>
    <row r="116" spans="1:23" ht="15" x14ac:dyDescent="0.25">
      <c r="A116" s="623" t="s">
        <v>200</v>
      </c>
      <c r="B116" s="623" t="s">
        <v>648</v>
      </c>
      <c r="C116" s="623" t="s">
        <v>627</v>
      </c>
      <c r="D116" s="623" t="s">
        <v>3</v>
      </c>
      <c r="E116" s="624">
        <v>964</v>
      </c>
      <c r="F116" s="623"/>
      <c r="G116" s="623"/>
      <c r="H116" s="624">
        <v>923.4</v>
      </c>
      <c r="I116" s="624">
        <v>492.5</v>
      </c>
      <c r="J116" s="624">
        <v>61.56</v>
      </c>
      <c r="K116" s="654">
        <v>291.60000000000002</v>
      </c>
      <c r="L116" s="657">
        <v>194.4</v>
      </c>
      <c r="M116" s="642">
        <v>116.64</v>
      </c>
      <c r="N116" s="623">
        <v>91.64</v>
      </c>
      <c r="O116" s="623">
        <v>229.11</v>
      </c>
      <c r="P116" s="710">
        <v>4000</v>
      </c>
      <c r="Q116" s="623"/>
      <c r="R116" s="634">
        <f t="shared" si="1"/>
        <v>6400.85</v>
      </c>
      <c r="S116" s="622"/>
      <c r="T116" s="622"/>
      <c r="U116" s="622"/>
      <c r="V116" s="622"/>
      <c r="W116" s="622"/>
    </row>
    <row r="117" spans="1:23" ht="15" x14ac:dyDescent="0.25">
      <c r="A117" s="623" t="s">
        <v>200</v>
      </c>
      <c r="B117" s="623" t="s">
        <v>648</v>
      </c>
      <c r="C117" s="623" t="s">
        <v>627</v>
      </c>
      <c r="D117" s="623" t="s">
        <v>799</v>
      </c>
      <c r="E117" s="624">
        <v>963</v>
      </c>
      <c r="F117" s="623"/>
      <c r="G117" s="623"/>
      <c r="H117" s="624"/>
      <c r="I117" s="624"/>
      <c r="J117" s="624"/>
      <c r="K117" s="654"/>
      <c r="L117" s="657"/>
      <c r="M117" s="642"/>
      <c r="N117" s="623">
        <v>367.19</v>
      </c>
      <c r="O117" s="623">
        <v>1371.16</v>
      </c>
      <c r="P117" s="710"/>
      <c r="Q117" s="623"/>
      <c r="R117" s="634">
        <f t="shared" si="1"/>
        <v>1738.3500000000001</v>
      </c>
      <c r="S117" s="622"/>
      <c r="T117" s="622"/>
      <c r="U117" s="622"/>
      <c r="V117" s="622"/>
      <c r="W117" s="622"/>
    </row>
    <row r="118" spans="1:23" ht="15" x14ac:dyDescent="0.25">
      <c r="A118" s="623" t="s">
        <v>200</v>
      </c>
      <c r="B118" s="623" t="s">
        <v>648</v>
      </c>
      <c r="C118" s="623" t="s">
        <v>627</v>
      </c>
      <c r="D118" s="623" t="s">
        <v>795</v>
      </c>
      <c r="E118" s="624">
        <v>959</v>
      </c>
      <c r="F118" s="623"/>
      <c r="G118" s="623"/>
      <c r="H118" s="624"/>
      <c r="I118" s="624"/>
      <c r="J118" s="624"/>
      <c r="K118" s="654"/>
      <c r="L118" s="657"/>
      <c r="M118" s="642"/>
      <c r="N118" s="623">
        <v>1155.19</v>
      </c>
      <c r="O118" s="623"/>
      <c r="P118" s="710">
        <v>816.65</v>
      </c>
      <c r="Q118" s="623"/>
      <c r="R118" s="634">
        <f t="shared" si="1"/>
        <v>1971.8400000000001</v>
      </c>
      <c r="S118" s="622"/>
      <c r="T118" s="622"/>
      <c r="U118" s="622"/>
      <c r="V118" s="622"/>
      <c r="W118" s="622"/>
    </row>
    <row r="119" spans="1:23" ht="15" x14ac:dyDescent="0.25">
      <c r="A119" s="623"/>
      <c r="B119" s="623"/>
      <c r="C119" s="623"/>
      <c r="D119" s="623"/>
      <c r="E119" s="624"/>
      <c r="F119" s="623"/>
      <c r="G119" s="623"/>
      <c r="H119" s="624"/>
      <c r="I119" s="624"/>
      <c r="J119" s="624"/>
      <c r="K119" s="654"/>
      <c r="L119" s="657"/>
      <c r="M119" s="642"/>
      <c r="N119" s="623"/>
      <c r="O119" s="623"/>
      <c r="P119" s="710"/>
      <c r="Q119" s="623"/>
      <c r="R119" s="634">
        <f t="shared" si="1"/>
        <v>0</v>
      </c>
      <c r="S119" s="622"/>
      <c r="T119" s="622"/>
      <c r="U119" s="622"/>
      <c r="V119" s="622"/>
      <c r="W119" s="622"/>
    </row>
    <row r="120" spans="1:23" ht="15" x14ac:dyDescent="0.25">
      <c r="A120" s="623"/>
      <c r="B120" s="623"/>
      <c r="C120" s="622"/>
      <c r="D120" s="623"/>
      <c r="E120" s="624"/>
      <c r="F120" s="623"/>
      <c r="G120" s="623"/>
      <c r="H120" s="623"/>
      <c r="I120" s="623"/>
      <c r="J120" s="623"/>
      <c r="K120" s="654"/>
      <c r="L120" s="637"/>
      <c r="M120" s="642"/>
      <c r="N120" s="623"/>
      <c r="O120" s="623"/>
      <c r="P120" s="710"/>
      <c r="Q120" s="623"/>
      <c r="R120" s="634">
        <f t="shared" si="1"/>
        <v>0</v>
      </c>
      <c r="S120" s="622"/>
      <c r="T120" s="622"/>
      <c r="U120" s="622"/>
      <c r="V120" s="622"/>
      <c r="W120" s="622"/>
    </row>
    <row r="121" spans="1:23" ht="15" x14ac:dyDescent="0.25">
      <c r="A121" s="623" t="s">
        <v>71</v>
      </c>
      <c r="B121" s="623" t="s">
        <v>649</v>
      </c>
      <c r="C121" s="623" t="s">
        <v>627</v>
      </c>
      <c r="D121" s="623" t="s">
        <v>3</v>
      </c>
      <c r="E121" s="624">
        <v>810</v>
      </c>
      <c r="F121" s="623"/>
      <c r="G121" s="623"/>
      <c r="H121" s="658">
        <v>3586.6</v>
      </c>
      <c r="I121" s="658">
        <v>1912.9</v>
      </c>
      <c r="J121" s="658">
        <v>239.1</v>
      </c>
      <c r="K121" s="656">
        <v>1132.5999999999999</v>
      </c>
      <c r="L121" s="637">
        <v>755.07</v>
      </c>
      <c r="M121" s="642">
        <v>453.04</v>
      </c>
      <c r="N121" s="623">
        <v>355.96</v>
      </c>
      <c r="O121" s="623"/>
      <c r="P121" s="710"/>
      <c r="Q121" s="623"/>
      <c r="R121" s="634">
        <f t="shared" si="1"/>
        <v>8435.27</v>
      </c>
      <c r="S121" s="622"/>
      <c r="T121" s="622"/>
      <c r="U121" s="622"/>
      <c r="V121" s="622"/>
      <c r="W121" s="622"/>
    </row>
    <row r="122" spans="1:23" ht="15" x14ac:dyDescent="0.25">
      <c r="A122" s="623"/>
      <c r="B122" s="623"/>
      <c r="C122" s="623"/>
      <c r="D122" s="623"/>
      <c r="E122" s="624"/>
      <c r="F122" s="623"/>
      <c r="G122" s="623"/>
      <c r="H122" s="658"/>
      <c r="I122" s="658"/>
      <c r="J122" s="658"/>
      <c r="K122" s="654"/>
      <c r="L122" s="637"/>
      <c r="M122" s="642"/>
      <c r="N122" s="623"/>
      <c r="O122" s="623"/>
      <c r="P122" s="710"/>
      <c r="Q122" s="623"/>
      <c r="R122" s="634">
        <f t="shared" si="1"/>
        <v>0</v>
      </c>
      <c r="S122" s="622"/>
      <c r="T122" s="622"/>
      <c r="U122" s="622"/>
      <c r="V122" s="622"/>
      <c r="W122" s="622"/>
    </row>
    <row r="123" spans="1:23" ht="15" x14ac:dyDescent="0.25">
      <c r="A123" s="623"/>
      <c r="B123" s="623"/>
      <c r="C123" s="623"/>
      <c r="D123" s="623"/>
      <c r="E123" s="624"/>
      <c r="F123" s="623"/>
      <c r="G123" s="623"/>
      <c r="H123" s="623"/>
      <c r="I123" s="623"/>
      <c r="J123" s="623"/>
      <c r="K123" s="654"/>
      <c r="L123" s="637"/>
      <c r="M123" s="642"/>
      <c r="N123" s="623"/>
      <c r="O123" s="623"/>
      <c r="P123" s="710"/>
      <c r="Q123" s="623"/>
      <c r="R123" s="634">
        <f t="shared" si="1"/>
        <v>0</v>
      </c>
      <c r="S123" s="622"/>
      <c r="T123" s="622"/>
      <c r="U123" s="622"/>
      <c r="V123" s="622"/>
      <c r="W123" s="622"/>
    </row>
    <row r="124" spans="1:23" ht="15" x14ac:dyDescent="0.25">
      <c r="A124" s="623" t="s">
        <v>132</v>
      </c>
      <c r="B124" s="623" t="s">
        <v>650</v>
      </c>
      <c r="C124" s="623" t="s">
        <v>627</v>
      </c>
      <c r="D124" s="623" t="s">
        <v>629</v>
      </c>
      <c r="E124" s="624">
        <v>756</v>
      </c>
      <c r="F124" s="623"/>
      <c r="G124" s="623"/>
      <c r="H124" s="653"/>
      <c r="I124" s="653"/>
      <c r="J124" s="653">
        <v>1904.06</v>
      </c>
      <c r="K124" s="654"/>
      <c r="L124" s="637"/>
      <c r="M124" s="642"/>
      <c r="N124" s="623"/>
      <c r="O124" s="623"/>
      <c r="P124" s="710">
        <v>848.95</v>
      </c>
      <c r="Q124" s="623"/>
      <c r="R124" s="634">
        <f t="shared" si="1"/>
        <v>2753.01</v>
      </c>
      <c r="S124" s="622"/>
      <c r="T124" s="622"/>
      <c r="U124" s="622"/>
      <c r="V124" s="622"/>
      <c r="W124" s="622"/>
    </row>
    <row r="125" spans="1:23" ht="15" x14ac:dyDescent="0.25">
      <c r="A125" s="623" t="s">
        <v>132</v>
      </c>
      <c r="B125" s="623" t="s">
        <v>650</v>
      </c>
      <c r="C125" s="623" t="s">
        <v>627</v>
      </c>
      <c r="D125" s="623" t="s">
        <v>633</v>
      </c>
      <c r="E125" s="624">
        <v>757</v>
      </c>
      <c r="F125" s="623"/>
      <c r="G125" s="623"/>
      <c r="H125" s="653"/>
      <c r="I125" s="653"/>
      <c r="J125" s="653"/>
      <c r="K125" s="656">
        <v>222.3</v>
      </c>
      <c r="L125" s="637"/>
      <c r="M125" s="642"/>
      <c r="N125" s="623"/>
      <c r="O125" s="623"/>
      <c r="P125" s="710"/>
      <c r="Q125" s="623"/>
      <c r="R125" s="634">
        <f t="shared" si="1"/>
        <v>222.3</v>
      </c>
      <c r="S125" s="622"/>
      <c r="T125" s="622"/>
      <c r="U125" s="622"/>
      <c r="V125" s="622"/>
      <c r="W125" s="622"/>
    </row>
    <row r="126" spans="1:23" ht="15" x14ac:dyDescent="0.25">
      <c r="A126" s="623" t="s">
        <v>132</v>
      </c>
      <c r="B126" s="623" t="s">
        <v>650</v>
      </c>
      <c r="C126" s="623" t="s">
        <v>627</v>
      </c>
      <c r="D126" s="623" t="s">
        <v>3</v>
      </c>
      <c r="E126" s="624">
        <v>768</v>
      </c>
      <c r="F126" s="623"/>
      <c r="G126" s="623"/>
      <c r="H126" s="656">
        <v>1567.2</v>
      </c>
      <c r="I126" s="654">
        <v>835.84</v>
      </c>
      <c r="J126" s="654">
        <v>104.48</v>
      </c>
      <c r="K126" s="654">
        <v>494.91</v>
      </c>
      <c r="L126" s="637">
        <v>329.94</v>
      </c>
      <c r="M126" s="642">
        <v>197.96</v>
      </c>
      <c r="N126" s="623">
        <v>155.54</v>
      </c>
      <c r="O126" s="623"/>
      <c r="P126" s="710">
        <v>8000</v>
      </c>
      <c r="Q126" s="623"/>
      <c r="R126" s="634">
        <f t="shared" si="1"/>
        <v>11685.869999999999</v>
      </c>
      <c r="S126" s="622"/>
      <c r="T126" s="622"/>
      <c r="U126" s="622"/>
      <c r="V126" s="622"/>
      <c r="W126" s="622"/>
    </row>
    <row r="127" spans="1:23" ht="15" x14ac:dyDescent="0.25">
      <c r="A127" s="623" t="s">
        <v>132</v>
      </c>
      <c r="B127" s="623" t="s">
        <v>650</v>
      </c>
      <c r="C127" s="623" t="s">
        <v>627</v>
      </c>
      <c r="D127" s="623" t="s">
        <v>803</v>
      </c>
      <c r="E127" s="624">
        <v>13377</v>
      </c>
      <c r="F127" s="623"/>
      <c r="G127" s="623"/>
      <c r="H127" s="656"/>
      <c r="I127" s="654"/>
      <c r="J127" s="654"/>
      <c r="K127" s="654"/>
      <c r="L127" s="657">
        <v>400</v>
      </c>
      <c r="M127" s="642"/>
      <c r="N127" s="623"/>
      <c r="O127" s="623"/>
      <c r="P127" s="710"/>
      <c r="Q127" s="623"/>
      <c r="R127" s="634">
        <f t="shared" si="1"/>
        <v>400</v>
      </c>
      <c r="S127" s="622"/>
      <c r="T127" s="622"/>
      <c r="U127" s="622"/>
      <c r="V127" s="622"/>
      <c r="W127" s="622"/>
    </row>
    <row r="128" spans="1:23" ht="15" x14ac:dyDescent="0.25">
      <c r="A128" s="623" t="s">
        <v>132</v>
      </c>
      <c r="B128" s="623" t="s">
        <v>650</v>
      </c>
      <c r="C128" s="623" t="s">
        <v>627</v>
      </c>
      <c r="D128" s="623" t="s">
        <v>643</v>
      </c>
      <c r="E128" s="624">
        <v>764</v>
      </c>
      <c r="F128" s="623"/>
      <c r="G128" s="623"/>
      <c r="H128" s="656"/>
      <c r="I128" s="654"/>
      <c r="J128" s="654"/>
      <c r="K128" s="654"/>
      <c r="L128" s="637">
        <v>1443.45</v>
      </c>
      <c r="M128" s="642"/>
      <c r="N128" s="623">
        <v>0</v>
      </c>
      <c r="O128" s="623"/>
      <c r="P128" s="710">
        <v>3533.33</v>
      </c>
      <c r="Q128" s="623"/>
      <c r="R128" s="634">
        <f t="shared" si="1"/>
        <v>4976.78</v>
      </c>
      <c r="S128" s="622"/>
      <c r="T128" s="622"/>
      <c r="U128" s="622"/>
      <c r="V128" s="622"/>
      <c r="W128" s="622"/>
    </row>
    <row r="129" spans="1:23" ht="15" x14ac:dyDescent="0.25">
      <c r="A129" s="623" t="s">
        <v>132</v>
      </c>
      <c r="B129" s="623" t="s">
        <v>650</v>
      </c>
      <c r="C129" s="623" t="s">
        <v>627</v>
      </c>
      <c r="D129" s="623" t="s">
        <v>799</v>
      </c>
      <c r="E129" s="624">
        <v>767</v>
      </c>
      <c r="F129" s="623"/>
      <c r="G129" s="623"/>
      <c r="H129" s="656"/>
      <c r="I129" s="654"/>
      <c r="J129" s="654"/>
      <c r="K129" s="654"/>
      <c r="L129" s="637"/>
      <c r="M129" s="642"/>
      <c r="N129" s="623"/>
      <c r="O129" s="623"/>
      <c r="P129" s="710">
        <v>360</v>
      </c>
      <c r="Q129" s="623"/>
      <c r="R129" s="634">
        <f t="shared" si="1"/>
        <v>360</v>
      </c>
      <c r="S129" s="622"/>
      <c r="T129" s="622"/>
      <c r="U129" s="622"/>
      <c r="V129" s="622"/>
      <c r="W129" s="622"/>
    </row>
    <row r="130" spans="1:23" ht="15" x14ac:dyDescent="0.25">
      <c r="A130" s="623"/>
      <c r="B130" s="623"/>
      <c r="C130" s="623"/>
      <c r="D130" s="623"/>
      <c r="E130" s="624"/>
      <c r="F130" s="623"/>
      <c r="G130" s="623"/>
      <c r="H130" s="656"/>
      <c r="I130" s="654"/>
      <c r="J130" s="654"/>
      <c r="K130" s="654"/>
      <c r="L130" s="637"/>
      <c r="M130" s="642"/>
      <c r="N130" s="623"/>
      <c r="O130" s="623"/>
      <c r="P130" s="711"/>
      <c r="Q130" s="623"/>
      <c r="R130" s="634">
        <f t="shared" si="1"/>
        <v>0</v>
      </c>
      <c r="S130" s="622"/>
      <c r="T130" s="622"/>
      <c r="U130" s="622"/>
      <c r="V130" s="622"/>
      <c r="W130" s="622"/>
    </row>
    <row r="131" spans="1:23" ht="15" x14ac:dyDescent="0.25">
      <c r="A131" s="623"/>
      <c r="B131" s="623"/>
      <c r="C131" s="623"/>
      <c r="D131" s="623"/>
      <c r="E131" s="624"/>
      <c r="F131" s="623"/>
      <c r="G131" s="623"/>
      <c r="H131" s="654"/>
      <c r="I131" s="654"/>
      <c r="J131" s="654"/>
      <c r="K131" s="654"/>
      <c r="L131" s="637"/>
      <c r="M131" s="642"/>
      <c r="N131" s="623"/>
      <c r="O131" s="623"/>
      <c r="P131" s="711"/>
      <c r="Q131" s="623"/>
      <c r="R131" s="634">
        <f t="shared" si="1"/>
        <v>0</v>
      </c>
      <c r="S131" s="622"/>
      <c r="T131" s="622"/>
      <c r="U131" s="622"/>
      <c r="V131" s="622"/>
      <c r="W131" s="622"/>
    </row>
    <row r="132" spans="1:23" x14ac:dyDescent="0.2">
      <c r="A132" s="623" t="s">
        <v>99</v>
      </c>
      <c r="B132" s="623" t="s">
        <v>651</v>
      </c>
      <c r="C132" s="623" t="s">
        <v>627</v>
      </c>
      <c r="D132" s="623" t="s">
        <v>629</v>
      </c>
      <c r="E132" s="624">
        <v>12049</v>
      </c>
      <c r="F132" s="623"/>
      <c r="G132" s="623"/>
      <c r="H132" s="654"/>
      <c r="I132" s="654"/>
      <c r="J132" s="659">
        <v>2510.2199999999998</v>
      </c>
      <c r="K132" s="654"/>
      <c r="L132" s="637"/>
      <c r="M132" s="642"/>
      <c r="N132" s="623"/>
      <c r="O132" s="623"/>
      <c r="P132" s="710">
        <v>4104.18</v>
      </c>
      <c r="Q132" s="623"/>
      <c r="R132" s="634">
        <f t="shared" si="1"/>
        <v>6614.4</v>
      </c>
    </row>
    <row r="133" spans="1:23" x14ac:dyDescent="0.2">
      <c r="A133" s="623" t="s">
        <v>99</v>
      </c>
      <c r="B133" s="623" t="s">
        <v>651</v>
      </c>
      <c r="C133" s="623" t="s">
        <v>627</v>
      </c>
      <c r="D133" s="623" t="s">
        <v>633</v>
      </c>
      <c r="E133" s="624">
        <v>12050</v>
      </c>
      <c r="F133" s="623"/>
      <c r="G133" s="623"/>
      <c r="H133" s="654"/>
      <c r="I133" s="654"/>
      <c r="J133" s="654"/>
      <c r="K133" s="656">
        <v>222.3</v>
      </c>
      <c r="L133" s="637"/>
      <c r="M133" s="642"/>
      <c r="N133" s="623"/>
      <c r="O133" s="623"/>
      <c r="P133" s="710"/>
      <c r="Q133" s="623"/>
      <c r="R133" s="634">
        <f t="shared" ref="R133:R168" si="2">SUM(H133:P133)</f>
        <v>222.3</v>
      </c>
    </row>
    <row r="134" spans="1:23" x14ac:dyDescent="0.2">
      <c r="A134" s="623" t="s">
        <v>99</v>
      </c>
      <c r="B134" s="623" t="s">
        <v>651</v>
      </c>
      <c r="C134" s="623" t="s">
        <v>627</v>
      </c>
      <c r="D134" s="623" t="s">
        <v>3</v>
      </c>
      <c r="E134" s="624">
        <v>12061</v>
      </c>
      <c r="F134" s="623"/>
      <c r="G134" s="623"/>
      <c r="H134" s="659">
        <v>2081.0500000000002</v>
      </c>
      <c r="I134" s="659">
        <v>1109.9000000000001</v>
      </c>
      <c r="J134" s="654">
        <v>138.74</v>
      </c>
      <c r="K134" s="654">
        <v>657.17</v>
      </c>
      <c r="L134" s="637">
        <v>438.12</v>
      </c>
      <c r="M134" s="642">
        <v>262.87</v>
      </c>
      <c r="N134" s="623">
        <v>206.54</v>
      </c>
      <c r="O134" s="623"/>
      <c r="P134" s="710">
        <v>15000</v>
      </c>
      <c r="Q134" s="623"/>
      <c r="R134" s="634">
        <f t="shared" si="2"/>
        <v>19894.39</v>
      </c>
    </row>
    <row r="135" spans="1:23" x14ac:dyDescent="0.2">
      <c r="A135" s="646" t="s">
        <v>99</v>
      </c>
      <c r="B135" s="623" t="s">
        <v>651</v>
      </c>
      <c r="C135" s="645" t="s">
        <v>627</v>
      </c>
      <c r="D135" s="623" t="s">
        <v>803</v>
      </c>
      <c r="E135" s="624">
        <v>13241</v>
      </c>
      <c r="F135" s="623"/>
      <c r="G135" s="623"/>
      <c r="H135" s="659"/>
      <c r="I135" s="659"/>
      <c r="J135" s="654"/>
      <c r="K135" s="654"/>
      <c r="L135" s="657">
        <v>400</v>
      </c>
      <c r="M135" s="642"/>
      <c r="N135" s="623"/>
      <c r="O135" s="623"/>
      <c r="P135" s="710"/>
      <c r="Q135" s="623"/>
      <c r="R135" s="634">
        <f t="shared" si="2"/>
        <v>400</v>
      </c>
    </row>
    <row r="136" spans="1:23" x14ac:dyDescent="0.2">
      <c r="A136" s="646" t="s">
        <v>99</v>
      </c>
      <c r="B136" s="623" t="s">
        <v>651</v>
      </c>
      <c r="C136" s="645" t="s">
        <v>627</v>
      </c>
      <c r="D136" s="623" t="s">
        <v>643</v>
      </c>
      <c r="E136" s="624">
        <v>12057</v>
      </c>
      <c r="F136" s="623"/>
      <c r="G136" s="623"/>
      <c r="H136" s="659"/>
      <c r="I136" s="659"/>
      <c r="J136" s="654"/>
      <c r="K136" s="654"/>
      <c r="L136" s="637">
        <v>4424.96</v>
      </c>
      <c r="M136" s="642"/>
      <c r="N136" s="623"/>
      <c r="O136" s="623"/>
      <c r="P136" s="710"/>
      <c r="Q136" s="623"/>
      <c r="R136" s="634">
        <f t="shared" si="2"/>
        <v>4424.96</v>
      </c>
    </row>
    <row r="137" spans="1:23" x14ac:dyDescent="0.2">
      <c r="A137" s="645" t="s">
        <v>99</v>
      </c>
      <c r="B137" s="645" t="s">
        <v>651</v>
      </c>
      <c r="C137" s="645" t="s">
        <v>627</v>
      </c>
      <c r="D137" s="623" t="s">
        <v>795</v>
      </c>
      <c r="E137" s="624">
        <v>12056</v>
      </c>
      <c r="F137" s="623"/>
      <c r="G137" s="623"/>
      <c r="H137" s="659"/>
      <c r="I137" s="659"/>
      <c r="J137" s="654"/>
      <c r="K137" s="654"/>
      <c r="L137" s="637"/>
      <c r="M137" s="642"/>
      <c r="N137" s="623">
        <v>556.77</v>
      </c>
      <c r="O137" s="623"/>
      <c r="P137" s="710">
        <v>328.37</v>
      </c>
      <c r="Q137" s="623"/>
      <c r="R137" s="634">
        <f t="shared" si="2"/>
        <v>885.14</v>
      </c>
    </row>
    <row r="138" spans="1:23" x14ac:dyDescent="0.2">
      <c r="A138" s="645" t="s">
        <v>99</v>
      </c>
      <c r="B138" s="645" t="s">
        <v>651</v>
      </c>
      <c r="C138" s="645" t="s">
        <v>627</v>
      </c>
      <c r="D138" s="623" t="s">
        <v>799</v>
      </c>
      <c r="E138" s="624">
        <v>12060</v>
      </c>
      <c r="F138" s="623"/>
      <c r="G138" s="623"/>
      <c r="H138" s="659"/>
      <c r="I138" s="659"/>
      <c r="J138" s="654"/>
      <c r="K138" s="654"/>
      <c r="L138" s="637"/>
      <c r="M138" s="642"/>
      <c r="N138" s="623">
        <v>371.69</v>
      </c>
      <c r="O138" s="623"/>
      <c r="P138" s="710">
        <v>15796.67</v>
      </c>
      <c r="Q138" s="623"/>
      <c r="R138" s="634">
        <f t="shared" si="2"/>
        <v>16168.36</v>
      </c>
    </row>
    <row r="139" spans="1:23" x14ac:dyDescent="0.2">
      <c r="A139" s="645" t="s">
        <v>99</v>
      </c>
      <c r="B139" s="645" t="s">
        <v>651</v>
      </c>
      <c r="C139" s="645" t="s">
        <v>627</v>
      </c>
      <c r="D139" s="623" t="s">
        <v>801</v>
      </c>
      <c r="E139" s="624">
        <v>12052</v>
      </c>
      <c r="F139" s="623"/>
      <c r="G139" s="623"/>
      <c r="H139" s="659"/>
      <c r="I139" s="659"/>
      <c r="J139" s="654"/>
      <c r="K139" s="654"/>
      <c r="L139" s="637"/>
      <c r="M139" s="642"/>
      <c r="N139" s="623">
        <v>141.04</v>
      </c>
      <c r="O139" s="623"/>
      <c r="P139" s="710"/>
      <c r="Q139" s="623"/>
      <c r="R139" s="634">
        <f t="shared" si="2"/>
        <v>141.04</v>
      </c>
    </row>
    <row r="140" spans="1:23" x14ac:dyDescent="0.2">
      <c r="A140" s="645"/>
      <c r="B140" s="645"/>
      <c r="C140" s="645"/>
      <c r="D140" s="623"/>
      <c r="E140" s="624"/>
      <c r="F140" s="623"/>
      <c r="G140" s="623"/>
      <c r="H140" s="659"/>
      <c r="I140" s="659"/>
      <c r="J140" s="654"/>
      <c r="K140" s="654"/>
      <c r="L140" s="637"/>
      <c r="M140" s="642"/>
      <c r="N140" s="623"/>
      <c r="O140" s="623"/>
      <c r="P140" s="710"/>
      <c r="Q140" s="623"/>
      <c r="R140" s="634">
        <f t="shared" si="2"/>
        <v>0</v>
      </c>
    </row>
    <row r="141" spans="1:23" x14ac:dyDescent="0.2">
      <c r="A141" s="623"/>
      <c r="B141" s="623"/>
      <c r="C141" s="623"/>
      <c r="D141" s="623"/>
      <c r="E141" s="624"/>
      <c r="F141" s="623"/>
      <c r="G141" s="623"/>
      <c r="H141" s="654"/>
      <c r="I141" s="654"/>
      <c r="J141" s="654"/>
      <c r="K141" s="654"/>
      <c r="L141" s="637"/>
      <c r="M141" s="642"/>
      <c r="N141" s="623"/>
      <c r="O141" s="623"/>
      <c r="P141" s="710"/>
      <c r="Q141" s="623"/>
      <c r="R141" s="634">
        <f t="shared" si="2"/>
        <v>0</v>
      </c>
    </row>
    <row r="142" spans="1:23" x14ac:dyDescent="0.2">
      <c r="A142" s="623" t="s">
        <v>490</v>
      </c>
      <c r="B142" s="623" t="s">
        <v>652</v>
      </c>
      <c r="C142" s="623" t="s">
        <v>627</v>
      </c>
      <c r="D142" s="623" t="s">
        <v>629</v>
      </c>
      <c r="E142" s="624">
        <v>812</v>
      </c>
      <c r="F142" s="623"/>
      <c r="G142" s="623"/>
      <c r="H142" s="654"/>
      <c r="I142" s="654"/>
      <c r="J142" s="654"/>
      <c r="K142" s="654">
        <v>3740.31</v>
      </c>
      <c r="L142" s="637"/>
      <c r="M142" s="642"/>
      <c r="N142" s="623">
        <v>0</v>
      </c>
      <c r="O142" s="623"/>
      <c r="P142" s="710">
        <v>3482.63</v>
      </c>
      <c r="Q142" s="623"/>
      <c r="R142" s="634">
        <f t="shared" si="2"/>
        <v>7222.9400000000005</v>
      </c>
    </row>
    <row r="143" spans="1:23" x14ac:dyDescent="0.2">
      <c r="A143" s="623" t="s">
        <v>490</v>
      </c>
      <c r="B143" s="623" t="s">
        <v>652</v>
      </c>
      <c r="C143" s="623" t="s">
        <v>627</v>
      </c>
      <c r="D143" s="623" t="s">
        <v>633</v>
      </c>
      <c r="E143" s="624">
        <v>813</v>
      </c>
      <c r="F143" s="623"/>
      <c r="G143" s="623"/>
      <c r="H143" s="654"/>
      <c r="I143" s="654"/>
      <c r="J143" s="654"/>
      <c r="K143" s="656">
        <v>222.3</v>
      </c>
      <c r="L143" s="637"/>
      <c r="M143" s="642"/>
      <c r="N143" s="623">
        <v>0</v>
      </c>
      <c r="O143" s="623"/>
      <c r="P143" s="710"/>
      <c r="Q143" s="623"/>
      <c r="R143" s="634">
        <f t="shared" si="2"/>
        <v>222.3</v>
      </c>
    </row>
    <row r="144" spans="1:23" x14ac:dyDescent="0.2">
      <c r="A144" s="623" t="s">
        <v>490</v>
      </c>
      <c r="B144" s="623" t="s">
        <v>652</v>
      </c>
      <c r="C144" s="623" t="s">
        <v>627</v>
      </c>
      <c r="D144" s="623" t="s">
        <v>3</v>
      </c>
      <c r="E144" s="624">
        <v>824</v>
      </c>
      <c r="F144" s="623"/>
      <c r="G144" s="623"/>
      <c r="H144" s="654">
        <v>1679.9</v>
      </c>
      <c r="I144" s="654">
        <v>895.91</v>
      </c>
      <c r="J144" s="654">
        <v>111.99</v>
      </c>
      <c r="K144" s="654">
        <v>530.47</v>
      </c>
      <c r="L144" s="637">
        <v>353.65</v>
      </c>
      <c r="M144" s="642">
        <v>212.19</v>
      </c>
      <c r="N144" s="623">
        <v>166.72</v>
      </c>
      <c r="O144" s="623"/>
      <c r="P144" s="710">
        <v>8000</v>
      </c>
      <c r="Q144" s="623"/>
      <c r="R144" s="634">
        <f t="shared" si="2"/>
        <v>11950.83</v>
      </c>
    </row>
    <row r="145" spans="1:18" x14ac:dyDescent="0.2">
      <c r="A145" s="623" t="s">
        <v>490</v>
      </c>
      <c r="B145" s="623" t="s">
        <v>652</v>
      </c>
      <c r="C145" s="623" t="s">
        <v>627</v>
      </c>
      <c r="D145" s="623" t="s">
        <v>643</v>
      </c>
      <c r="E145" s="624">
        <v>820</v>
      </c>
      <c r="F145" s="623"/>
      <c r="G145" s="623"/>
      <c r="H145" s="623"/>
      <c r="I145" s="623"/>
      <c r="J145" s="623"/>
      <c r="K145" s="660"/>
      <c r="L145" s="637"/>
      <c r="M145" s="642"/>
      <c r="N145" s="623">
        <v>939.71</v>
      </c>
      <c r="O145" s="623"/>
      <c r="P145" s="710">
        <v>555.39</v>
      </c>
      <c r="Q145" s="623"/>
      <c r="R145" s="634">
        <f t="shared" si="2"/>
        <v>1495.1</v>
      </c>
    </row>
    <row r="146" spans="1:18" x14ac:dyDescent="0.2">
      <c r="A146" s="623" t="s">
        <v>490</v>
      </c>
      <c r="B146" s="623" t="s">
        <v>652</v>
      </c>
      <c r="C146" s="623" t="s">
        <v>627</v>
      </c>
      <c r="D146" s="623" t="s">
        <v>796</v>
      </c>
      <c r="E146" s="624">
        <v>818</v>
      </c>
      <c r="F146" s="623"/>
      <c r="G146" s="623"/>
      <c r="H146" s="623"/>
      <c r="I146" s="623"/>
      <c r="J146" s="623"/>
      <c r="K146" s="660"/>
      <c r="L146" s="637"/>
      <c r="M146" s="642"/>
      <c r="N146" s="623">
        <v>191.89</v>
      </c>
      <c r="O146" s="623"/>
      <c r="P146" s="710"/>
      <c r="Q146" s="623"/>
      <c r="R146" s="634">
        <f t="shared" si="2"/>
        <v>191.89</v>
      </c>
    </row>
    <row r="147" spans="1:18" x14ac:dyDescent="0.2">
      <c r="A147" s="623" t="s">
        <v>490</v>
      </c>
      <c r="B147" s="623" t="s">
        <v>652</v>
      </c>
      <c r="C147" s="623" t="s">
        <v>627</v>
      </c>
      <c r="D147" s="623" t="s">
        <v>795</v>
      </c>
      <c r="E147" s="624">
        <v>819</v>
      </c>
      <c r="F147" s="623"/>
      <c r="G147" s="623"/>
      <c r="H147" s="623"/>
      <c r="I147" s="623"/>
      <c r="J147" s="623"/>
      <c r="K147" s="660"/>
      <c r="L147" s="637"/>
      <c r="M147" s="642"/>
      <c r="N147" s="623">
        <v>167.08</v>
      </c>
      <c r="O147" s="623"/>
      <c r="P147" s="710">
        <v>946.81</v>
      </c>
      <c r="Q147" s="623"/>
      <c r="R147" s="634">
        <f t="shared" si="2"/>
        <v>1113.8899999999999</v>
      </c>
    </row>
    <row r="148" spans="1:18" x14ac:dyDescent="0.2">
      <c r="A148" s="623" t="s">
        <v>490</v>
      </c>
      <c r="B148" s="623" t="s">
        <v>652</v>
      </c>
      <c r="C148" s="623" t="s">
        <v>627</v>
      </c>
      <c r="D148" s="623" t="s">
        <v>799</v>
      </c>
      <c r="E148" s="624">
        <v>823</v>
      </c>
      <c r="F148" s="623"/>
      <c r="G148" s="623"/>
      <c r="H148" s="623"/>
      <c r="I148" s="623"/>
      <c r="J148" s="623"/>
      <c r="K148" s="660"/>
      <c r="L148" s="637"/>
      <c r="M148" s="642"/>
      <c r="N148" s="623"/>
      <c r="O148" s="623"/>
      <c r="P148" s="710">
        <v>410.39</v>
      </c>
      <c r="Q148" s="623"/>
      <c r="R148" s="634">
        <f t="shared" si="2"/>
        <v>410.39</v>
      </c>
    </row>
    <row r="149" spans="1:18" x14ac:dyDescent="0.2">
      <c r="A149" s="623"/>
      <c r="B149" s="623"/>
      <c r="C149" s="623"/>
      <c r="D149" s="623"/>
      <c r="E149" s="624"/>
      <c r="F149" s="623"/>
      <c r="G149" s="623"/>
      <c r="H149" s="623"/>
      <c r="I149" s="623"/>
      <c r="J149" s="623"/>
      <c r="K149" s="660"/>
      <c r="L149" s="637"/>
      <c r="M149" s="642"/>
      <c r="N149" s="623"/>
      <c r="O149" s="623"/>
      <c r="P149" s="711"/>
      <c r="Q149" s="623"/>
      <c r="R149" s="634">
        <f t="shared" si="2"/>
        <v>0</v>
      </c>
    </row>
    <row r="150" spans="1:18" x14ac:dyDescent="0.2">
      <c r="A150" s="623"/>
      <c r="B150" s="623"/>
      <c r="C150" s="623"/>
      <c r="D150" s="623"/>
      <c r="E150" s="624"/>
      <c r="F150" s="623"/>
      <c r="G150" s="623"/>
      <c r="H150" s="631"/>
      <c r="I150" s="623"/>
      <c r="J150" s="623"/>
      <c r="K150" s="660"/>
      <c r="L150" s="637"/>
      <c r="M150" s="642"/>
      <c r="N150" s="623"/>
      <c r="O150" s="623"/>
      <c r="P150" s="711"/>
      <c r="Q150" s="623"/>
      <c r="R150" s="634">
        <f t="shared" si="2"/>
        <v>0</v>
      </c>
    </row>
    <row r="151" spans="1:18" x14ac:dyDescent="0.2">
      <c r="A151" s="623" t="s">
        <v>80</v>
      </c>
      <c r="B151" s="623" t="s">
        <v>653</v>
      </c>
      <c r="C151" s="623" t="s">
        <v>627</v>
      </c>
      <c r="D151" s="623" t="s">
        <v>629</v>
      </c>
      <c r="E151" s="624">
        <v>770</v>
      </c>
      <c r="F151" s="623"/>
      <c r="G151" s="623"/>
      <c r="H151" s="623"/>
      <c r="I151" s="623"/>
      <c r="J151" s="623"/>
      <c r="K151" s="659">
        <v>2105.86</v>
      </c>
      <c r="L151" s="637"/>
      <c r="M151" s="642"/>
      <c r="N151" s="623">
        <v>0</v>
      </c>
      <c r="O151" s="623"/>
      <c r="P151" s="710">
        <v>3857.05</v>
      </c>
      <c r="Q151" s="623"/>
      <c r="R151" s="634">
        <f t="shared" si="2"/>
        <v>5962.91</v>
      </c>
    </row>
    <row r="152" spans="1:18" x14ac:dyDescent="0.2">
      <c r="A152" s="623" t="s">
        <v>80</v>
      </c>
      <c r="B152" s="623" t="s">
        <v>653</v>
      </c>
      <c r="C152" s="623" t="s">
        <v>627</v>
      </c>
      <c r="D152" s="623" t="s">
        <v>633</v>
      </c>
      <c r="E152" s="624">
        <v>771</v>
      </c>
      <c r="F152" s="623"/>
      <c r="G152" s="623"/>
      <c r="H152" s="631"/>
      <c r="I152" s="623"/>
      <c r="J152" s="623"/>
      <c r="K152" s="656">
        <v>222.3</v>
      </c>
      <c r="L152" s="637"/>
      <c r="M152" s="642"/>
      <c r="N152" s="623">
        <v>0</v>
      </c>
      <c r="O152" s="623"/>
      <c r="P152" s="710"/>
      <c r="Q152" s="623"/>
      <c r="R152" s="634">
        <f t="shared" si="2"/>
        <v>222.3</v>
      </c>
    </row>
    <row r="153" spans="1:18" x14ac:dyDescent="0.2">
      <c r="A153" s="661" t="s">
        <v>80</v>
      </c>
      <c r="B153" s="630" t="s">
        <v>653</v>
      </c>
      <c r="C153" s="630" t="s">
        <v>627</v>
      </c>
      <c r="D153" s="623" t="s">
        <v>3</v>
      </c>
      <c r="E153" s="624">
        <v>782</v>
      </c>
      <c r="F153" s="630"/>
      <c r="G153" s="630"/>
      <c r="H153" s="631">
        <v>2059.9</v>
      </c>
      <c r="I153" s="631">
        <v>1098.6099999999999</v>
      </c>
      <c r="J153" s="623">
        <v>137.33000000000001</v>
      </c>
      <c r="K153" s="654">
        <v>650.49</v>
      </c>
      <c r="L153" s="632">
        <v>433.66</v>
      </c>
      <c r="M153" s="633">
        <v>260.2</v>
      </c>
      <c r="N153" s="630">
        <v>204.44</v>
      </c>
      <c r="O153" s="630"/>
      <c r="P153" s="710">
        <v>6000</v>
      </c>
      <c r="Q153" s="630"/>
      <c r="R153" s="634">
        <f t="shared" si="2"/>
        <v>10844.63</v>
      </c>
    </row>
    <row r="154" spans="1:18" x14ac:dyDescent="0.2">
      <c r="A154" s="661" t="s">
        <v>80</v>
      </c>
      <c r="B154" s="630" t="s">
        <v>653</v>
      </c>
      <c r="C154" s="630" t="s">
        <v>627</v>
      </c>
      <c r="D154" s="623" t="s">
        <v>795</v>
      </c>
      <c r="E154" s="624">
        <v>777</v>
      </c>
      <c r="F154" s="630"/>
      <c r="G154" s="630"/>
      <c r="H154" s="631"/>
      <c r="I154" s="631"/>
      <c r="J154" s="623"/>
      <c r="K154" s="654"/>
      <c r="L154" s="632"/>
      <c r="M154" s="633"/>
      <c r="N154" s="630"/>
      <c r="O154" s="630"/>
      <c r="P154" s="710">
        <v>3442.12</v>
      </c>
      <c r="Q154" s="630"/>
      <c r="R154" s="634">
        <f t="shared" si="2"/>
        <v>3442.12</v>
      </c>
    </row>
    <row r="155" spans="1:18" x14ac:dyDescent="0.2">
      <c r="A155" s="661" t="s">
        <v>80</v>
      </c>
      <c r="B155" s="630" t="s">
        <v>653</v>
      </c>
      <c r="C155" s="630" t="s">
        <v>627</v>
      </c>
      <c r="D155" s="623" t="s">
        <v>853</v>
      </c>
      <c r="E155" s="624">
        <v>781</v>
      </c>
      <c r="F155" s="630"/>
      <c r="G155" s="630"/>
      <c r="H155" s="631"/>
      <c r="I155" s="631"/>
      <c r="J155" s="623"/>
      <c r="K155" s="654"/>
      <c r="L155" s="632"/>
      <c r="M155" s="633"/>
      <c r="N155" s="630"/>
      <c r="O155" s="630"/>
      <c r="P155" s="710">
        <v>1809.84</v>
      </c>
      <c r="Q155" s="630"/>
      <c r="R155" s="634">
        <f t="shared" si="2"/>
        <v>1809.84</v>
      </c>
    </row>
    <row r="156" spans="1:18" x14ac:dyDescent="0.2">
      <c r="A156" s="623"/>
      <c r="B156" s="623"/>
      <c r="C156" s="623"/>
      <c r="D156" s="623"/>
      <c r="E156" s="624"/>
      <c r="F156" s="623"/>
      <c r="G156" s="623"/>
      <c r="H156" s="623"/>
      <c r="I156" s="623"/>
      <c r="J156" s="623"/>
      <c r="K156" s="660"/>
      <c r="L156" s="637"/>
      <c r="M156" s="642"/>
      <c r="N156" s="623"/>
      <c r="O156" s="623"/>
      <c r="P156" s="710"/>
      <c r="Q156" s="623"/>
      <c r="R156" s="634">
        <f t="shared" si="2"/>
        <v>0</v>
      </c>
    </row>
    <row r="157" spans="1:18" x14ac:dyDescent="0.2">
      <c r="A157" s="623"/>
      <c r="B157" s="623"/>
      <c r="C157" s="623"/>
      <c r="D157" s="623"/>
      <c r="E157" s="624"/>
      <c r="F157" s="623"/>
      <c r="G157" s="623"/>
      <c r="H157" s="623"/>
      <c r="I157" s="623"/>
      <c r="J157" s="623"/>
      <c r="K157" s="660"/>
      <c r="L157" s="637"/>
      <c r="M157" s="642"/>
      <c r="N157" s="623"/>
      <c r="O157" s="623"/>
      <c r="P157" s="710"/>
      <c r="Q157" s="623"/>
      <c r="R157" s="634">
        <f t="shared" si="2"/>
        <v>0</v>
      </c>
    </row>
    <row r="158" spans="1:18" x14ac:dyDescent="0.2">
      <c r="A158" s="623" t="s">
        <v>260</v>
      </c>
      <c r="B158" s="623" t="s">
        <v>654</v>
      </c>
      <c r="C158" s="623" t="s">
        <v>627</v>
      </c>
      <c r="D158" s="623" t="s">
        <v>629</v>
      </c>
      <c r="E158" s="624">
        <v>840</v>
      </c>
      <c r="F158" s="623"/>
      <c r="G158" s="623"/>
      <c r="H158" s="623"/>
      <c r="I158" s="623"/>
      <c r="J158" s="623"/>
      <c r="K158" s="659">
        <v>1185.21</v>
      </c>
      <c r="L158" s="657">
        <v>508</v>
      </c>
      <c r="M158" s="642">
        <v>507.95</v>
      </c>
      <c r="N158" s="623">
        <v>0</v>
      </c>
      <c r="O158" s="623"/>
      <c r="P158" s="710"/>
      <c r="Q158" s="623"/>
      <c r="R158" s="634">
        <f t="shared" si="2"/>
        <v>2201.16</v>
      </c>
    </row>
    <row r="159" spans="1:18" x14ac:dyDescent="0.2">
      <c r="A159" s="623" t="s">
        <v>260</v>
      </c>
      <c r="B159" s="623" t="s">
        <v>654</v>
      </c>
      <c r="C159" s="623" t="s">
        <v>627</v>
      </c>
      <c r="D159" s="623" t="s">
        <v>633</v>
      </c>
      <c r="E159" s="624">
        <v>841</v>
      </c>
      <c r="F159" s="623"/>
      <c r="G159" s="623"/>
      <c r="H159" s="623"/>
      <c r="I159" s="623"/>
      <c r="J159" s="623"/>
      <c r="K159" s="656">
        <v>222.3</v>
      </c>
      <c r="L159" s="637"/>
      <c r="M159" s="623"/>
      <c r="N159" s="623">
        <v>0</v>
      </c>
      <c r="O159" s="623"/>
      <c r="P159" s="710"/>
      <c r="Q159" s="623"/>
      <c r="R159" s="634">
        <f t="shared" si="2"/>
        <v>222.3</v>
      </c>
    </row>
    <row r="160" spans="1:18" x14ac:dyDescent="0.2">
      <c r="A160" s="623" t="s">
        <v>260</v>
      </c>
      <c r="B160" s="623" t="s">
        <v>654</v>
      </c>
      <c r="C160" s="623" t="s">
        <v>627</v>
      </c>
      <c r="D160" s="623" t="s">
        <v>3</v>
      </c>
      <c r="E160" s="624">
        <v>852</v>
      </c>
      <c r="F160" s="623"/>
      <c r="G160" s="623"/>
      <c r="H160" s="631">
        <v>1145.9000000000001</v>
      </c>
      <c r="I160" s="623">
        <v>611.14</v>
      </c>
      <c r="J160" s="623">
        <v>76.39</v>
      </c>
      <c r="K160" s="654">
        <v>361.86</v>
      </c>
      <c r="L160" s="637">
        <v>241.24</v>
      </c>
      <c r="M160" s="642">
        <v>144.74</v>
      </c>
      <c r="N160" s="623">
        <v>113.73</v>
      </c>
      <c r="O160" s="623"/>
      <c r="P160" s="710">
        <v>284.3</v>
      </c>
      <c r="Q160" s="623"/>
      <c r="R160" s="634">
        <f t="shared" si="2"/>
        <v>2979.2999999999997</v>
      </c>
    </row>
    <row r="161" spans="1:18" x14ac:dyDescent="0.2">
      <c r="A161" s="623"/>
      <c r="B161" s="623"/>
      <c r="C161" s="623"/>
      <c r="D161" s="623"/>
      <c r="E161" s="624"/>
      <c r="F161" s="623"/>
      <c r="G161" s="623"/>
      <c r="H161" s="623"/>
      <c r="I161" s="623"/>
      <c r="J161" s="623"/>
      <c r="K161" s="641"/>
      <c r="L161" s="629"/>
      <c r="M161" s="623"/>
      <c r="N161" s="623"/>
      <c r="O161" s="623"/>
      <c r="P161" s="710"/>
      <c r="Q161" s="623"/>
      <c r="R161" s="634">
        <f t="shared" si="2"/>
        <v>0</v>
      </c>
    </row>
    <row r="162" spans="1:18" x14ac:dyDescent="0.2">
      <c r="A162" s="623"/>
      <c r="B162" s="623"/>
      <c r="C162" s="623"/>
      <c r="D162" s="623"/>
      <c r="E162" s="623"/>
      <c r="F162" s="623"/>
      <c r="G162" s="623"/>
      <c r="H162" s="623"/>
      <c r="I162" s="623"/>
      <c r="J162" s="623"/>
      <c r="K162" s="623"/>
      <c r="L162" s="623"/>
      <c r="M162" s="623"/>
      <c r="N162" s="623"/>
      <c r="O162" s="623"/>
      <c r="P162" s="710"/>
      <c r="Q162" s="623"/>
      <c r="R162" s="634">
        <f t="shared" si="2"/>
        <v>0</v>
      </c>
    </row>
    <row r="163" spans="1:18" x14ac:dyDescent="0.2">
      <c r="A163" s="625" t="s">
        <v>76</v>
      </c>
      <c r="B163" s="625" t="s">
        <v>805</v>
      </c>
      <c r="C163" s="625" t="s">
        <v>627</v>
      </c>
      <c r="D163" s="625" t="s">
        <v>3</v>
      </c>
      <c r="E163" s="624">
        <v>866</v>
      </c>
      <c r="F163" s="623"/>
      <c r="G163" s="623"/>
      <c r="H163" s="623"/>
      <c r="I163" s="623"/>
      <c r="J163" s="623"/>
      <c r="K163" s="623"/>
      <c r="L163" s="623"/>
      <c r="M163" s="623"/>
      <c r="N163" s="623">
        <v>1228.33</v>
      </c>
      <c r="O163" s="623"/>
      <c r="P163" s="710"/>
      <c r="Q163" s="623"/>
      <c r="R163" s="634">
        <f t="shared" si="2"/>
        <v>1228.33</v>
      </c>
    </row>
    <row r="164" spans="1:18" x14ac:dyDescent="0.2">
      <c r="A164" s="623"/>
      <c r="B164" s="623"/>
      <c r="C164" s="623"/>
      <c r="D164" s="623"/>
      <c r="E164" s="623"/>
      <c r="F164" s="623"/>
      <c r="G164" s="623"/>
      <c r="H164" s="623"/>
      <c r="I164" s="623"/>
      <c r="J164" s="623"/>
      <c r="K164" s="623"/>
      <c r="L164" s="623"/>
      <c r="M164" s="623"/>
      <c r="N164" s="623"/>
      <c r="O164" s="623"/>
      <c r="P164" s="710"/>
      <c r="Q164" s="623"/>
      <c r="R164" s="634">
        <f t="shared" si="2"/>
        <v>0</v>
      </c>
    </row>
    <row r="165" spans="1:18" x14ac:dyDescent="0.2">
      <c r="A165" s="623"/>
      <c r="B165" s="623"/>
      <c r="C165" s="623"/>
      <c r="D165" s="623"/>
      <c r="E165" s="623"/>
      <c r="F165" s="623"/>
      <c r="G165" s="623"/>
      <c r="H165" s="623"/>
      <c r="I165" s="623"/>
      <c r="J165" s="623"/>
      <c r="K165" s="623"/>
      <c r="L165" s="623"/>
      <c r="M165" s="623"/>
      <c r="N165" s="623"/>
      <c r="O165" s="623"/>
      <c r="P165" s="710"/>
      <c r="Q165" s="623"/>
      <c r="R165" s="634">
        <f t="shared" si="2"/>
        <v>0</v>
      </c>
    </row>
    <row r="166" spans="1:18" x14ac:dyDescent="0.2">
      <c r="A166" s="625" t="s">
        <v>45</v>
      </c>
      <c r="B166" s="625" t="s">
        <v>806</v>
      </c>
      <c r="C166" s="625" t="s">
        <v>627</v>
      </c>
      <c r="D166" s="625" t="s">
        <v>3</v>
      </c>
      <c r="E166" s="624">
        <v>12476</v>
      </c>
      <c r="F166" s="623"/>
      <c r="G166" s="623"/>
      <c r="H166" s="623"/>
      <c r="I166" s="623"/>
      <c r="J166" s="623"/>
      <c r="K166" s="623"/>
      <c r="L166" s="623"/>
      <c r="M166" s="623"/>
      <c r="N166" s="623">
        <v>1228.97</v>
      </c>
      <c r="O166" s="623"/>
      <c r="P166" s="710"/>
      <c r="Q166" s="623"/>
      <c r="R166" s="634">
        <f t="shared" si="2"/>
        <v>1228.97</v>
      </c>
    </row>
    <row r="167" spans="1:18" x14ac:dyDescent="0.2">
      <c r="A167" s="623"/>
      <c r="B167" s="623"/>
      <c r="C167" s="623"/>
      <c r="D167" s="623"/>
      <c r="E167" s="623"/>
      <c r="F167" s="623"/>
      <c r="G167" s="623"/>
      <c r="H167" s="623"/>
      <c r="I167" s="623"/>
      <c r="J167" s="623"/>
      <c r="K167" s="623"/>
      <c r="L167" s="623"/>
      <c r="M167" s="623"/>
      <c r="N167" s="623"/>
      <c r="O167" s="623"/>
      <c r="P167" s="710"/>
      <c r="Q167" s="623"/>
      <c r="R167" s="634">
        <f t="shared" si="2"/>
        <v>0</v>
      </c>
    </row>
    <row r="168" spans="1:18" x14ac:dyDescent="0.2">
      <c r="A168" s="623"/>
      <c r="B168" s="623"/>
      <c r="C168" s="623"/>
      <c r="D168" s="623"/>
      <c r="E168" s="623"/>
      <c r="F168" s="623"/>
      <c r="G168" s="623"/>
      <c r="H168" s="623"/>
      <c r="I168" s="623"/>
      <c r="J168" s="623"/>
      <c r="K168" s="623"/>
      <c r="L168" s="623"/>
      <c r="M168" s="623"/>
      <c r="N168" s="623"/>
      <c r="O168" s="623"/>
      <c r="P168" s="710"/>
      <c r="Q168" s="623"/>
      <c r="R168" s="634">
        <f t="shared" si="2"/>
        <v>0</v>
      </c>
    </row>
    <row r="169" spans="1:18" ht="15" x14ac:dyDescent="0.25">
      <c r="A169" s="622"/>
      <c r="B169" s="622"/>
      <c r="C169" s="622"/>
      <c r="D169" s="622"/>
      <c r="E169" s="622"/>
      <c r="F169" s="625">
        <v>12476</v>
      </c>
      <c r="G169" s="625">
        <v>4299.1400000000003</v>
      </c>
      <c r="H169" s="625"/>
      <c r="I169" s="625"/>
      <c r="J169" s="622"/>
      <c r="K169" s="662"/>
      <c r="L169" s="622"/>
      <c r="M169" s="622"/>
      <c r="N169" s="622"/>
      <c r="O169" s="622"/>
      <c r="P169" s="715"/>
      <c r="Q169" s="622"/>
      <c r="R169" s="622"/>
    </row>
    <row r="170" spans="1:18" ht="15" x14ac:dyDescent="0.25">
      <c r="A170" s="622"/>
      <c r="B170" s="622"/>
      <c r="C170" s="622"/>
      <c r="D170" s="622"/>
      <c r="E170" s="622"/>
      <c r="F170" s="625">
        <v>866</v>
      </c>
      <c r="G170" s="625">
        <v>4301.38</v>
      </c>
      <c r="H170" s="625"/>
      <c r="I170" s="625"/>
      <c r="J170" s="622"/>
      <c r="K170" s="662"/>
      <c r="L170" s="622"/>
      <c r="M170" s="622"/>
      <c r="N170" s="622"/>
      <c r="O170" s="622"/>
      <c r="P170" s="715"/>
      <c r="Q170" s="622"/>
      <c r="R170" s="729">
        <f>SUM(R4:R169)</f>
        <v>734475.05000000028</v>
      </c>
    </row>
    <row r="171" spans="1:18" ht="15" x14ac:dyDescent="0.25">
      <c r="A171" s="622"/>
      <c r="B171" s="622"/>
      <c r="C171" s="622"/>
      <c r="D171" s="622"/>
      <c r="E171" s="622"/>
      <c r="F171" s="622"/>
      <c r="G171" s="622"/>
      <c r="H171" s="663"/>
      <c r="I171" s="622"/>
      <c r="J171" s="622"/>
      <c r="K171" s="662"/>
      <c r="L171" s="622"/>
      <c r="M171" s="622"/>
      <c r="N171" s="622"/>
      <c r="O171" s="622"/>
      <c r="P171" s="715"/>
      <c r="Q171" s="622"/>
      <c r="R171" s="622"/>
    </row>
  </sheetData>
  <pageMargins left="0.7" right="0.7" top="0.75" bottom="0.75" header="0.3" footer="0.3"/>
  <pageSetup paperSize="8" scale="7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AE58"/>
  <sheetViews>
    <sheetView topLeftCell="B1" zoomScale="70" zoomScaleNormal="70" workbookViewId="0">
      <pane xSplit="9" ySplit="8" topLeftCell="K9" activePane="bottomRight" state="frozen"/>
      <selection activeCell="B7" sqref="A7:XFD7"/>
      <selection pane="topRight" activeCell="B7" sqref="A7:XFD7"/>
      <selection pane="bottomLeft" activeCell="B7" sqref="A7:XFD7"/>
      <selection pane="bottomRight" activeCell="E17" sqref="E1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522</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67" customFormat="1" ht="15.75" thickBot="1" x14ac:dyDescent="0.3">
      <c r="A7" s="239"/>
      <c r="B7" s="240"/>
      <c r="C7" s="241"/>
      <c r="D7" s="239"/>
      <c r="E7" s="242"/>
      <c r="F7" s="239"/>
      <c r="G7" s="239"/>
      <c r="H7" s="243"/>
      <c r="I7" s="239"/>
      <c r="J7" s="244"/>
      <c r="K7" s="740" t="s">
        <v>388</v>
      </c>
      <c r="L7" s="741"/>
      <c r="M7" s="741"/>
      <c r="N7" s="741"/>
      <c r="O7" s="741"/>
      <c r="P7" s="741"/>
      <c r="Q7" s="741"/>
      <c r="R7" s="741"/>
      <c r="S7" s="741"/>
      <c r="T7" s="742"/>
      <c r="V7" s="743" t="s">
        <v>389</v>
      </c>
      <c r="W7" s="744"/>
      <c r="X7" s="744"/>
      <c r="Y7" s="745"/>
      <c r="AA7" s="746" t="s">
        <v>390</v>
      </c>
      <c r="AB7" s="751"/>
      <c r="AC7" s="748" t="s">
        <v>393</v>
      </c>
      <c r="AD7" s="752"/>
      <c r="AE7" s="270" t="s">
        <v>391</v>
      </c>
    </row>
    <row r="8" spans="1:31" s="139" customFormat="1" ht="75.75" thickBot="1" x14ac:dyDescent="0.3">
      <c r="A8" s="245" t="s">
        <v>377</v>
      </c>
      <c r="B8" s="246" t="s">
        <v>499</v>
      </c>
      <c r="C8" s="245" t="s">
        <v>6</v>
      </c>
      <c r="D8" s="245" t="s">
        <v>7</v>
      </c>
      <c r="E8" s="245" t="s">
        <v>8</v>
      </c>
      <c r="F8" s="245" t="s">
        <v>9</v>
      </c>
      <c r="G8" s="245" t="s">
        <v>10</v>
      </c>
      <c r="H8" s="247" t="s">
        <v>11</v>
      </c>
      <c r="I8" s="245" t="s">
        <v>12</v>
      </c>
      <c r="J8" s="245" t="s">
        <v>13</v>
      </c>
      <c r="K8" s="245" t="s">
        <v>14</v>
      </c>
      <c r="L8" s="248" t="s">
        <v>15</v>
      </c>
      <c r="M8" s="245" t="s">
        <v>16</v>
      </c>
      <c r="N8" s="248" t="s">
        <v>17</v>
      </c>
      <c r="O8" s="249"/>
      <c r="P8" s="250" t="s">
        <v>18</v>
      </c>
      <c r="Q8" s="251" t="s">
        <v>19</v>
      </c>
      <c r="R8" s="251" t="s">
        <v>20</v>
      </c>
      <c r="S8" s="252" t="s">
        <v>21</v>
      </c>
      <c r="T8" s="263" t="s">
        <v>22</v>
      </c>
      <c r="U8" s="267"/>
      <c r="V8" s="266" t="s">
        <v>14</v>
      </c>
      <c r="W8" s="152" t="s">
        <v>15</v>
      </c>
      <c r="X8" s="152" t="s">
        <v>21</v>
      </c>
      <c r="Y8" s="152" t="s">
        <v>22</v>
      </c>
      <c r="AA8" s="253" t="s">
        <v>392</v>
      </c>
      <c r="AB8" s="253" t="s">
        <v>5</v>
      </c>
      <c r="AC8" s="254" t="s">
        <v>392</v>
      </c>
      <c r="AD8" s="254" t="s">
        <v>5</v>
      </c>
      <c r="AE8" s="127"/>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499</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499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1">
        <f>W11*X11</f>
        <v>0</v>
      </c>
      <c r="Z11" s="18"/>
      <c r="AA11" s="77">
        <v>0</v>
      </c>
      <c r="AB11" s="78">
        <f>Y11*AA11</f>
        <v>0</v>
      </c>
      <c r="AC11" s="79">
        <v>0</v>
      </c>
      <c r="AD11" s="80">
        <f>Y11*AC11</f>
        <v>0</v>
      </c>
      <c r="AE11" s="130">
        <f>AB11-AD11</f>
        <v>0</v>
      </c>
    </row>
    <row r="12" spans="1:31" ht="45.75" thickBot="1" x14ac:dyDescent="0.3">
      <c r="A12" s="29"/>
      <c r="B12" s="2" t="s">
        <v>499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1">
        <f t="shared" ref="Y12:Y41" si="0">W12*X12</f>
        <v>0</v>
      </c>
      <c r="Z12" s="18"/>
      <c r="AA12" s="77">
        <v>0</v>
      </c>
      <c r="AB12" s="78">
        <f t="shared" ref="AB12:AB46" si="1">Y12*AA12</f>
        <v>0</v>
      </c>
      <c r="AC12" s="79">
        <v>0</v>
      </c>
      <c r="AD12" s="80">
        <f t="shared" ref="AD12:AD46" si="2">Y12*AC12</f>
        <v>0</v>
      </c>
      <c r="AE12" s="130">
        <f t="shared" ref="AE12:AE46" si="3">AB12-AD12</f>
        <v>0</v>
      </c>
    </row>
    <row r="13" spans="1:31" ht="15.75" thickBot="1" x14ac:dyDescent="0.3">
      <c r="A13" s="15"/>
      <c r="B13" s="2" t="s">
        <v>499</v>
      </c>
      <c r="C13" s="3" t="s">
        <v>308</v>
      </c>
      <c r="D13" s="4" t="s">
        <v>378</v>
      </c>
      <c r="E13" s="5"/>
      <c r="F13" s="6"/>
      <c r="G13" s="6"/>
      <c r="H13" s="7"/>
      <c r="I13" s="6"/>
      <c r="J13" s="8"/>
      <c r="K13" s="9"/>
      <c r="L13" s="38"/>
      <c r="M13" s="8"/>
      <c r="N13" s="11"/>
      <c r="O13" s="18"/>
      <c r="P13" s="16"/>
      <c r="Q13" s="37"/>
      <c r="R13" s="37"/>
      <c r="S13" s="37"/>
      <c r="T13" s="37"/>
      <c r="V13" s="9"/>
      <c r="W13" s="38"/>
      <c r="X13" s="37"/>
      <c r="Y13" s="71">
        <f t="shared" si="0"/>
        <v>0</v>
      </c>
      <c r="Z13" s="18"/>
      <c r="AA13" s="77">
        <v>0</v>
      </c>
      <c r="AB13" s="78">
        <f t="shared" si="1"/>
        <v>0</v>
      </c>
      <c r="AC13" s="79">
        <v>0</v>
      </c>
      <c r="AD13" s="80">
        <f t="shared" si="2"/>
        <v>0</v>
      </c>
      <c r="AE13" s="130">
        <f t="shared" si="3"/>
        <v>0</v>
      </c>
    </row>
    <row r="14" spans="1:31" ht="30.75" thickBot="1" x14ac:dyDescent="0.3">
      <c r="A14" s="15"/>
      <c r="B14" s="2" t="s">
        <v>499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499</v>
      </c>
      <c r="C15" s="3" t="s">
        <v>285</v>
      </c>
      <c r="D15" s="4" t="s">
        <v>378</v>
      </c>
      <c r="E15" s="5"/>
      <c r="F15" s="6"/>
      <c r="G15" s="6"/>
      <c r="H15" s="7"/>
      <c r="I15" s="6"/>
      <c r="J15" s="8"/>
      <c r="K15" s="9"/>
      <c r="L15" s="38"/>
      <c r="M15" s="8"/>
      <c r="N15" s="11"/>
      <c r="O15" s="18"/>
      <c r="P15" s="16"/>
      <c r="Q15" s="37"/>
      <c r="R15" s="37"/>
      <c r="S15" s="37"/>
      <c r="T15" s="37"/>
      <c r="V15" s="9"/>
      <c r="W15" s="38"/>
      <c r="X15" s="37"/>
      <c r="Y15" s="71">
        <f t="shared" si="0"/>
        <v>0</v>
      </c>
      <c r="Z15" s="18"/>
      <c r="AA15" s="77">
        <v>0</v>
      </c>
      <c r="AB15" s="78">
        <f t="shared" si="1"/>
        <v>0</v>
      </c>
      <c r="AC15" s="79">
        <v>0</v>
      </c>
      <c r="AD15" s="80">
        <f t="shared" si="2"/>
        <v>0</v>
      </c>
      <c r="AE15" s="130">
        <f t="shared" si="3"/>
        <v>0</v>
      </c>
    </row>
    <row r="16" spans="1:31" ht="105.75" thickBot="1" x14ac:dyDescent="0.3">
      <c r="A16" s="15"/>
      <c r="B16" s="2" t="s">
        <v>499</v>
      </c>
      <c r="C16" s="3" t="s">
        <v>285</v>
      </c>
      <c r="D16" s="4" t="s">
        <v>25</v>
      </c>
      <c r="E16" s="5" t="s">
        <v>306</v>
      </c>
      <c r="F16" s="6"/>
      <c r="G16" s="6"/>
      <c r="H16" s="7">
        <v>5.0999999999999996</v>
      </c>
      <c r="I16" s="6"/>
      <c r="J16" s="8" t="s">
        <v>307</v>
      </c>
      <c r="K16" s="9" t="s">
        <v>139</v>
      </c>
      <c r="L16" s="38">
        <v>1</v>
      </c>
      <c r="M16" s="10">
        <v>480</v>
      </c>
      <c r="N16" s="11">
        <v>480</v>
      </c>
      <c r="O16" s="18"/>
      <c r="P16" s="12" t="e">
        <v>#VALUE!</v>
      </c>
      <c r="Q16" s="13" t="e">
        <f>IF(J16="PROV SUM",N16,L16*P16)</f>
        <v>#VALUE!</v>
      </c>
      <c r="R16" s="39">
        <v>0</v>
      </c>
      <c r="S16" s="40">
        <v>408</v>
      </c>
      <c r="T16" s="13">
        <f>IF(J16="SC024",N16,IF(ISERROR(S16),"",IF(J16="PROV SUM",N16,L16*S16)))</f>
        <v>408</v>
      </c>
      <c r="V16" s="9" t="s">
        <v>139</v>
      </c>
      <c r="W16" s="38">
        <v>0</v>
      </c>
      <c r="X16" s="40">
        <v>408</v>
      </c>
      <c r="Y16" s="71">
        <f t="shared" si="0"/>
        <v>0</v>
      </c>
      <c r="Z16" s="18"/>
      <c r="AA16" s="77">
        <v>0</v>
      </c>
      <c r="AB16" s="78">
        <f t="shared" si="1"/>
        <v>0</v>
      </c>
      <c r="AC16" s="79">
        <v>0</v>
      </c>
      <c r="AD16" s="80">
        <f t="shared" si="2"/>
        <v>0</v>
      </c>
      <c r="AE16" s="130">
        <f t="shared" si="3"/>
        <v>0</v>
      </c>
    </row>
    <row r="17" spans="1:31" ht="61.5" thickBot="1" x14ac:dyDescent="0.3">
      <c r="A17" s="15"/>
      <c r="B17" s="2" t="s">
        <v>499</v>
      </c>
      <c r="C17" s="41" t="s">
        <v>189</v>
      </c>
      <c r="D17" s="4" t="s">
        <v>378</v>
      </c>
      <c r="E17" s="126" t="s">
        <v>500</v>
      </c>
      <c r="F17" s="6"/>
      <c r="G17" s="6"/>
      <c r="H17" s="7"/>
      <c r="I17" s="6"/>
      <c r="J17" s="8"/>
      <c r="K17" s="9"/>
      <c r="L17" s="38"/>
      <c r="M17" s="8"/>
      <c r="N17" s="38"/>
      <c r="O17" s="18"/>
      <c r="P17" s="27"/>
      <c r="Q17" s="42"/>
      <c r="R17" s="42"/>
      <c r="S17" s="42"/>
      <c r="T17" s="42"/>
      <c r="V17" s="9"/>
      <c r="W17" s="38"/>
      <c r="X17" s="42"/>
      <c r="Y17" s="71">
        <f t="shared" si="0"/>
        <v>0</v>
      </c>
      <c r="Z17" s="18"/>
      <c r="AA17" s="77">
        <v>0</v>
      </c>
      <c r="AB17" s="78">
        <f t="shared" si="1"/>
        <v>0</v>
      </c>
      <c r="AC17" s="79">
        <v>0</v>
      </c>
      <c r="AD17" s="80">
        <f t="shared" si="2"/>
        <v>0</v>
      </c>
      <c r="AE17" s="130">
        <f t="shared" si="3"/>
        <v>0</v>
      </c>
    </row>
    <row r="18" spans="1:31" ht="30.75" thickBot="1" x14ac:dyDescent="0.3">
      <c r="A18" s="15"/>
      <c r="B18" s="2" t="s">
        <v>499</v>
      </c>
      <c r="C18" s="41" t="s">
        <v>189</v>
      </c>
      <c r="D18" s="4" t="s">
        <v>25</v>
      </c>
      <c r="E18" s="5" t="s">
        <v>337</v>
      </c>
      <c r="F18" s="6"/>
      <c r="G18" s="6"/>
      <c r="H18" s="7">
        <v>6.91</v>
      </c>
      <c r="I18" s="6"/>
      <c r="J18" s="8" t="s">
        <v>338</v>
      </c>
      <c r="K18" s="9" t="s">
        <v>79</v>
      </c>
      <c r="L18" s="38">
        <v>2</v>
      </c>
      <c r="M18" s="10">
        <v>20.13</v>
      </c>
      <c r="N18" s="38">
        <v>40.26</v>
      </c>
      <c r="O18" s="18"/>
      <c r="P18" s="12" t="e">
        <v>#VALUE!</v>
      </c>
      <c r="Q18" s="13" t="e">
        <f t="shared" ref="Q18:Q23" si="4">IF(J18="PROV SUM",N18,L18*P18)</f>
        <v>#VALUE!</v>
      </c>
      <c r="R18" s="39">
        <v>0</v>
      </c>
      <c r="S18" s="40">
        <v>14.594249999999999</v>
      </c>
      <c r="T18" s="13">
        <f t="shared" ref="T18:T23" si="5">IF(J18="SC024",N18,IF(ISERROR(S18),"",IF(J18="PROV SUM",N18,L18*S18)))</f>
        <v>29.188499999999998</v>
      </c>
      <c r="V18" s="9" t="s">
        <v>79</v>
      </c>
      <c r="W18" s="38">
        <v>0</v>
      </c>
      <c r="X18" s="40">
        <v>14.594249999999999</v>
      </c>
      <c r="Y18" s="71">
        <f t="shared" si="0"/>
        <v>0</v>
      </c>
      <c r="Z18" s="18"/>
      <c r="AA18" s="77">
        <v>0</v>
      </c>
      <c r="AB18" s="78">
        <f t="shared" si="1"/>
        <v>0</v>
      </c>
      <c r="AC18" s="79">
        <v>0</v>
      </c>
      <c r="AD18" s="80">
        <f t="shared" si="2"/>
        <v>0</v>
      </c>
      <c r="AE18" s="130">
        <f t="shared" si="3"/>
        <v>0</v>
      </c>
    </row>
    <row r="19" spans="1:31" ht="30.75" thickBot="1" x14ac:dyDescent="0.3">
      <c r="A19" s="15"/>
      <c r="B19" s="2" t="s">
        <v>499</v>
      </c>
      <c r="C19" s="41" t="s">
        <v>189</v>
      </c>
      <c r="D19" s="4" t="s">
        <v>25</v>
      </c>
      <c r="E19" s="5" t="s">
        <v>451</v>
      </c>
      <c r="F19" s="6"/>
      <c r="G19" s="6"/>
      <c r="H19" s="7">
        <v>6.1970000000000303</v>
      </c>
      <c r="I19" s="6"/>
      <c r="J19" s="8" t="s">
        <v>231</v>
      </c>
      <c r="K19" s="9" t="s">
        <v>79</v>
      </c>
      <c r="L19" s="38">
        <v>6</v>
      </c>
      <c r="M19" s="10">
        <v>15.71</v>
      </c>
      <c r="N19" s="38">
        <v>94.26</v>
      </c>
      <c r="O19" s="18"/>
      <c r="P19" s="12" t="e">
        <v>#VALUE!</v>
      </c>
      <c r="Q19" s="13" t="e">
        <f t="shared" si="4"/>
        <v>#VALUE!</v>
      </c>
      <c r="R19" s="39">
        <v>0</v>
      </c>
      <c r="S19" s="40">
        <v>13.3535</v>
      </c>
      <c r="T19" s="13">
        <f t="shared" si="5"/>
        <v>80.121000000000009</v>
      </c>
      <c r="V19" s="9" t="s">
        <v>79</v>
      </c>
      <c r="W19" s="38">
        <v>0</v>
      </c>
      <c r="X19" s="40">
        <v>13.3535</v>
      </c>
      <c r="Y19" s="71">
        <f t="shared" si="0"/>
        <v>0</v>
      </c>
      <c r="Z19" s="18"/>
      <c r="AA19" s="77">
        <v>0</v>
      </c>
      <c r="AB19" s="78">
        <f t="shared" si="1"/>
        <v>0</v>
      </c>
      <c r="AC19" s="79">
        <v>0</v>
      </c>
      <c r="AD19" s="80">
        <f t="shared" si="2"/>
        <v>0</v>
      </c>
      <c r="AE19" s="130">
        <f t="shared" si="3"/>
        <v>0</v>
      </c>
    </row>
    <row r="20" spans="1:31" ht="45.75" thickBot="1" x14ac:dyDescent="0.3">
      <c r="A20" s="15"/>
      <c r="B20" s="2" t="s">
        <v>499</v>
      </c>
      <c r="C20" s="41" t="s">
        <v>189</v>
      </c>
      <c r="D20" s="4" t="s">
        <v>25</v>
      </c>
      <c r="E20" s="5" t="s">
        <v>234</v>
      </c>
      <c r="F20" s="6"/>
      <c r="G20" s="6"/>
      <c r="H20" s="7">
        <v>6.2040000000000299</v>
      </c>
      <c r="I20" s="6"/>
      <c r="J20" s="8" t="s">
        <v>235</v>
      </c>
      <c r="K20" s="9" t="s">
        <v>79</v>
      </c>
      <c r="L20" s="38">
        <v>5</v>
      </c>
      <c r="M20" s="10">
        <v>20.51</v>
      </c>
      <c r="N20" s="38">
        <v>102.55</v>
      </c>
      <c r="O20" s="18"/>
      <c r="P20" s="12" t="e">
        <v>#VALUE!</v>
      </c>
      <c r="Q20" s="13" t="e">
        <f t="shared" si="4"/>
        <v>#VALUE!</v>
      </c>
      <c r="R20" s="39">
        <v>0</v>
      </c>
      <c r="S20" s="40">
        <v>17.433500000000002</v>
      </c>
      <c r="T20" s="13">
        <f t="shared" si="5"/>
        <v>87.167500000000018</v>
      </c>
      <c r="V20" s="9" t="s">
        <v>79</v>
      </c>
      <c r="W20" s="38">
        <v>0</v>
      </c>
      <c r="X20" s="40">
        <v>17.433500000000002</v>
      </c>
      <c r="Y20" s="71">
        <f t="shared" si="0"/>
        <v>0</v>
      </c>
      <c r="Z20" s="18"/>
      <c r="AA20" s="77">
        <v>0</v>
      </c>
      <c r="AB20" s="78">
        <f t="shared" si="1"/>
        <v>0</v>
      </c>
      <c r="AC20" s="79">
        <v>0</v>
      </c>
      <c r="AD20" s="80">
        <f t="shared" si="2"/>
        <v>0</v>
      </c>
      <c r="AE20" s="130">
        <f t="shared" si="3"/>
        <v>0</v>
      </c>
    </row>
    <row r="21" spans="1:31" ht="30.75" thickBot="1" x14ac:dyDescent="0.3">
      <c r="A21" s="15"/>
      <c r="B21" s="2" t="s">
        <v>499</v>
      </c>
      <c r="C21" s="41" t="s">
        <v>189</v>
      </c>
      <c r="D21" s="4" t="s">
        <v>25</v>
      </c>
      <c r="E21" s="5" t="s">
        <v>411</v>
      </c>
      <c r="F21" s="6"/>
      <c r="G21" s="6"/>
      <c r="H21" s="7">
        <v>6.2360000000000504</v>
      </c>
      <c r="I21" s="6"/>
      <c r="J21" s="8" t="s">
        <v>251</v>
      </c>
      <c r="K21" s="9" t="s">
        <v>79</v>
      </c>
      <c r="L21" s="38">
        <v>10</v>
      </c>
      <c r="M21" s="10">
        <v>25.87</v>
      </c>
      <c r="N21" s="38">
        <v>258.7</v>
      </c>
      <c r="O21" s="18"/>
      <c r="P21" s="12" t="e">
        <v>#VALUE!</v>
      </c>
      <c r="Q21" s="13" t="e">
        <f t="shared" si="4"/>
        <v>#VALUE!</v>
      </c>
      <c r="R21" s="39">
        <v>0</v>
      </c>
      <c r="S21" s="40">
        <v>21.9895</v>
      </c>
      <c r="T21" s="13">
        <f t="shared" si="5"/>
        <v>219.89499999999998</v>
      </c>
      <c r="V21" s="9" t="s">
        <v>79</v>
      </c>
      <c r="W21" s="38">
        <v>0</v>
      </c>
      <c r="X21" s="40">
        <v>21.9895</v>
      </c>
      <c r="Y21" s="71">
        <f t="shared" si="0"/>
        <v>0</v>
      </c>
      <c r="Z21" s="18"/>
      <c r="AA21" s="77">
        <v>0</v>
      </c>
      <c r="AB21" s="78">
        <f t="shared" si="1"/>
        <v>0</v>
      </c>
      <c r="AC21" s="79">
        <v>0</v>
      </c>
      <c r="AD21" s="80">
        <f t="shared" si="2"/>
        <v>0</v>
      </c>
      <c r="AE21" s="130">
        <f t="shared" si="3"/>
        <v>0</v>
      </c>
    </row>
    <row r="22" spans="1:31" ht="30.75" thickBot="1" x14ac:dyDescent="0.3">
      <c r="A22" s="15"/>
      <c r="B22" s="2" t="s">
        <v>499</v>
      </c>
      <c r="C22" s="41" t="s">
        <v>189</v>
      </c>
      <c r="D22" s="4" t="s">
        <v>25</v>
      </c>
      <c r="E22" s="5" t="s">
        <v>412</v>
      </c>
      <c r="F22" s="6"/>
      <c r="G22" s="6"/>
      <c r="H22" s="7">
        <v>6.2370000000000498</v>
      </c>
      <c r="I22" s="6"/>
      <c r="J22" s="8" t="s">
        <v>253</v>
      </c>
      <c r="K22" s="9" t="s">
        <v>104</v>
      </c>
      <c r="L22" s="38">
        <v>14</v>
      </c>
      <c r="M22" s="10">
        <v>6.28</v>
      </c>
      <c r="N22" s="38">
        <v>87.92</v>
      </c>
      <c r="O22" s="18"/>
      <c r="P22" s="12" t="e">
        <v>#VALUE!</v>
      </c>
      <c r="Q22" s="13" t="e">
        <f t="shared" si="4"/>
        <v>#VALUE!</v>
      </c>
      <c r="R22" s="39">
        <v>0</v>
      </c>
      <c r="S22" s="40">
        <v>5.3380000000000001</v>
      </c>
      <c r="T22" s="13">
        <f t="shared" si="5"/>
        <v>74.731999999999999</v>
      </c>
      <c r="V22" s="9" t="s">
        <v>104</v>
      </c>
      <c r="W22" s="38">
        <v>0</v>
      </c>
      <c r="X22" s="40">
        <v>5.3380000000000001</v>
      </c>
      <c r="Y22" s="71">
        <f t="shared" si="0"/>
        <v>0</v>
      </c>
      <c r="Z22" s="18"/>
      <c r="AA22" s="77">
        <v>0</v>
      </c>
      <c r="AB22" s="78">
        <f t="shared" si="1"/>
        <v>0</v>
      </c>
      <c r="AC22" s="79">
        <v>0</v>
      </c>
      <c r="AD22" s="80">
        <f t="shared" si="2"/>
        <v>0</v>
      </c>
      <c r="AE22" s="130">
        <f t="shared" si="3"/>
        <v>0</v>
      </c>
    </row>
    <row r="23" spans="1:31" ht="45.75" thickBot="1" x14ac:dyDescent="0.3">
      <c r="A23" s="15"/>
      <c r="B23" s="2" t="s">
        <v>499</v>
      </c>
      <c r="C23" s="41" t="s">
        <v>189</v>
      </c>
      <c r="D23" s="4" t="s">
        <v>25</v>
      </c>
      <c r="E23" s="5" t="s">
        <v>413</v>
      </c>
      <c r="F23" s="6"/>
      <c r="G23" s="6"/>
      <c r="H23" s="7">
        <v>6.2380000000000502</v>
      </c>
      <c r="I23" s="6"/>
      <c r="J23" s="8" t="s">
        <v>255</v>
      </c>
      <c r="K23" s="9" t="s">
        <v>139</v>
      </c>
      <c r="L23" s="38">
        <v>3</v>
      </c>
      <c r="M23" s="10">
        <v>20.71</v>
      </c>
      <c r="N23" s="38">
        <v>62.13</v>
      </c>
      <c r="O23" s="18"/>
      <c r="P23" s="12" t="e">
        <v>#VALUE!</v>
      </c>
      <c r="Q23" s="13" t="e">
        <f t="shared" si="4"/>
        <v>#VALUE!</v>
      </c>
      <c r="R23" s="39">
        <v>0</v>
      </c>
      <c r="S23" s="40">
        <v>17.6035</v>
      </c>
      <c r="T23" s="13">
        <f t="shared" si="5"/>
        <v>52.810500000000005</v>
      </c>
      <c r="V23" s="9" t="s">
        <v>139</v>
      </c>
      <c r="W23" s="38">
        <v>0</v>
      </c>
      <c r="X23" s="40">
        <v>17.6035</v>
      </c>
      <c r="Y23" s="71">
        <f t="shared" si="0"/>
        <v>0</v>
      </c>
      <c r="Z23" s="18"/>
      <c r="AA23" s="77">
        <v>0</v>
      </c>
      <c r="AB23" s="78">
        <f t="shared" si="1"/>
        <v>0</v>
      </c>
      <c r="AC23" s="79">
        <v>0</v>
      </c>
      <c r="AD23" s="80">
        <f t="shared" si="2"/>
        <v>0</v>
      </c>
      <c r="AE23" s="130">
        <f t="shared" si="3"/>
        <v>0</v>
      </c>
    </row>
    <row r="24" spans="1:31" ht="15.75" thickBot="1" x14ac:dyDescent="0.3">
      <c r="A24" s="15"/>
      <c r="B24" s="2" t="s">
        <v>499</v>
      </c>
      <c r="C24" s="41" t="s">
        <v>72</v>
      </c>
      <c r="D24" s="4" t="s">
        <v>378</v>
      </c>
      <c r="E24" s="5"/>
      <c r="F24" s="6"/>
      <c r="G24" s="6"/>
      <c r="H24" s="7"/>
      <c r="I24" s="6"/>
      <c r="J24" s="8"/>
      <c r="K24" s="9"/>
      <c r="L24" s="38"/>
      <c r="M24" s="8"/>
      <c r="N24" s="38"/>
      <c r="O24" s="43"/>
      <c r="P24" s="27"/>
      <c r="Q24" s="42"/>
      <c r="R24" s="42"/>
      <c r="S24" s="42"/>
      <c r="T24" s="42"/>
      <c r="V24" s="9"/>
      <c r="W24" s="38"/>
      <c r="X24" s="42"/>
      <c r="Y24" s="71">
        <f t="shared" si="0"/>
        <v>0</v>
      </c>
      <c r="Z24" s="18"/>
      <c r="AA24" s="77">
        <v>0</v>
      </c>
      <c r="AB24" s="78">
        <f t="shared" si="1"/>
        <v>0</v>
      </c>
      <c r="AC24" s="79">
        <v>0</v>
      </c>
      <c r="AD24" s="80">
        <f t="shared" si="2"/>
        <v>0</v>
      </c>
      <c r="AE24" s="130">
        <f t="shared" si="3"/>
        <v>0</v>
      </c>
    </row>
    <row r="25" spans="1:31" ht="15.75" thickBot="1" x14ac:dyDescent="0.3">
      <c r="A25" s="15"/>
      <c r="B25" s="2" t="s">
        <v>499</v>
      </c>
      <c r="C25" s="41"/>
      <c r="D25" s="4"/>
      <c r="E25" s="5"/>
      <c r="F25" s="6"/>
      <c r="G25" s="6"/>
      <c r="H25" s="7"/>
      <c r="I25" s="6"/>
      <c r="J25" s="8"/>
      <c r="K25" s="9"/>
      <c r="L25" s="38"/>
      <c r="M25" s="10"/>
      <c r="N25" s="38"/>
      <c r="O25" s="43"/>
      <c r="P25" s="27"/>
      <c r="Q25" s="42"/>
      <c r="R25" s="42"/>
      <c r="S25" s="42"/>
      <c r="T25" s="42"/>
      <c r="V25" s="9"/>
      <c r="W25" s="38"/>
      <c r="X25" s="42"/>
      <c r="Y25" s="71">
        <f t="shared" si="0"/>
        <v>0</v>
      </c>
      <c r="Z25" s="18"/>
      <c r="AA25" s="77">
        <v>0</v>
      </c>
      <c r="AB25" s="78">
        <f t="shared" si="1"/>
        <v>0</v>
      </c>
      <c r="AC25" s="79">
        <v>0</v>
      </c>
      <c r="AD25" s="80">
        <f t="shared" si="2"/>
        <v>0</v>
      </c>
      <c r="AE25" s="130">
        <f t="shared" si="3"/>
        <v>0</v>
      </c>
    </row>
    <row r="26" spans="1:31" ht="15.75" thickBot="1" x14ac:dyDescent="0.3">
      <c r="A26" s="15"/>
      <c r="B26" s="2" t="s">
        <v>499</v>
      </c>
      <c r="C26" s="41" t="s">
        <v>164</v>
      </c>
      <c r="D26" s="4" t="s">
        <v>378</v>
      </c>
      <c r="E26" s="5"/>
      <c r="F26" s="6"/>
      <c r="G26" s="6"/>
      <c r="H26" s="7"/>
      <c r="I26" s="6"/>
      <c r="J26" s="8"/>
      <c r="K26" s="9"/>
      <c r="L26" s="38"/>
      <c r="M26" s="8"/>
      <c r="N26" s="38"/>
      <c r="O26" s="43"/>
      <c r="P26" s="27"/>
      <c r="Q26" s="42"/>
      <c r="R26" s="42"/>
      <c r="S26" s="42"/>
      <c r="T26" s="42"/>
      <c r="V26" s="9"/>
      <c r="W26" s="38"/>
      <c r="X26" s="42"/>
      <c r="Y26" s="71">
        <f t="shared" si="0"/>
        <v>0</v>
      </c>
      <c r="Z26" s="18"/>
      <c r="AA26" s="77">
        <v>0</v>
      </c>
      <c r="AB26" s="78">
        <f t="shared" si="1"/>
        <v>0</v>
      </c>
      <c r="AC26" s="79">
        <v>0</v>
      </c>
      <c r="AD26" s="80">
        <f t="shared" si="2"/>
        <v>0</v>
      </c>
      <c r="AE26" s="130">
        <f t="shared" si="3"/>
        <v>0</v>
      </c>
    </row>
    <row r="27" spans="1:31" ht="90.75" thickBot="1" x14ac:dyDescent="0.3">
      <c r="A27" s="15"/>
      <c r="B27" s="2" t="s">
        <v>499</v>
      </c>
      <c r="C27" s="41" t="s">
        <v>164</v>
      </c>
      <c r="D27" s="4" t="s">
        <v>25</v>
      </c>
      <c r="E27" s="5" t="s">
        <v>169</v>
      </c>
      <c r="F27" s="6"/>
      <c r="G27" s="6"/>
      <c r="H27" s="7">
        <v>4.8899999999999801</v>
      </c>
      <c r="I27" s="6"/>
      <c r="J27" s="8" t="s">
        <v>170</v>
      </c>
      <c r="K27" s="9" t="s">
        <v>75</v>
      </c>
      <c r="L27" s="38">
        <v>2</v>
      </c>
      <c r="M27" s="10">
        <v>29.05</v>
      </c>
      <c r="N27" s="38">
        <v>58.1</v>
      </c>
      <c r="O27" s="43"/>
      <c r="P27" s="12" t="e">
        <v>#VALUE!</v>
      </c>
      <c r="Q27" s="13" t="e">
        <f>IF(J27="PROV SUM",N27,L27*P27)</f>
        <v>#VALUE!</v>
      </c>
      <c r="R27" s="39">
        <v>0</v>
      </c>
      <c r="S27" s="40">
        <v>25.752824999999998</v>
      </c>
      <c r="T27" s="13">
        <f>IF(J27="SC024",N27,IF(ISERROR(S27),"",IF(J27="PROV SUM",N27,L27*S27)))</f>
        <v>51.505649999999996</v>
      </c>
      <c r="V27" s="9" t="s">
        <v>75</v>
      </c>
      <c r="W27" s="38">
        <v>0</v>
      </c>
      <c r="X27" s="40">
        <v>25.752824999999998</v>
      </c>
      <c r="Y27" s="71">
        <f t="shared" si="0"/>
        <v>0</v>
      </c>
      <c r="Z27" s="18"/>
      <c r="AA27" s="77">
        <v>0</v>
      </c>
      <c r="AB27" s="78">
        <f t="shared" si="1"/>
        <v>0</v>
      </c>
      <c r="AC27" s="79">
        <v>0</v>
      </c>
      <c r="AD27" s="80">
        <f t="shared" si="2"/>
        <v>0</v>
      </c>
      <c r="AE27" s="130">
        <f t="shared" si="3"/>
        <v>0</v>
      </c>
    </row>
    <row r="28" spans="1:31" ht="90.75" thickBot="1" x14ac:dyDescent="0.3">
      <c r="A28" s="15"/>
      <c r="B28" s="44" t="s">
        <v>499</v>
      </c>
      <c r="C28" s="45" t="s">
        <v>164</v>
      </c>
      <c r="D28" s="46" t="s">
        <v>25</v>
      </c>
      <c r="E28" s="47" t="s">
        <v>171</v>
      </c>
      <c r="F28" s="48"/>
      <c r="G28" s="48"/>
      <c r="H28" s="49">
        <v>4.8999999999999799</v>
      </c>
      <c r="I28" s="48"/>
      <c r="J28" s="50" t="s">
        <v>172</v>
      </c>
      <c r="K28" s="51" t="s">
        <v>75</v>
      </c>
      <c r="L28" s="52">
        <v>5</v>
      </c>
      <c r="M28" s="53">
        <v>35.61</v>
      </c>
      <c r="N28" s="52">
        <v>178.05</v>
      </c>
      <c r="O28" s="43"/>
      <c r="P28" s="12" t="e">
        <v>#VALUE!</v>
      </c>
      <c r="Q28" s="13" t="e">
        <f>IF(J28="PROV SUM",N28,L28*P28)</f>
        <v>#VALUE!</v>
      </c>
      <c r="R28" s="39">
        <v>0</v>
      </c>
      <c r="S28" s="40">
        <v>31.568264999999997</v>
      </c>
      <c r="T28" s="13">
        <f>IF(J28="SC024",N28,IF(ISERROR(S28),"",IF(J28="PROV SUM",N28,L28*S28)))</f>
        <v>157.84132499999998</v>
      </c>
      <c r="V28" s="51" t="s">
        <v>75</v>
      </c>
      <c r="W28" s="38">
        <v>0</v>
      </c>
      <c r="X28" s="40">
        <v>31.568264999999997</v>
      </c>
      <c r="Y28" s="71">
        <f t="shared" si="0"/>
        <v>0</v>
      </c>
      <c r="Z28" s="18"/>
      <c r="AA28" s="77">
        <v>0</v>
      </c>
      <c r="AB28" s="78">
        <f t="shared" si="1"/>
        <v>0</v>
      </c>
      <c r="AC28" s="79">
        <v>0</v>
      </c>
      <c r="AD28" s="80">
        <f t="shared" si="2"/>
        <v>0</v>
      </c>
      <c r="AE28" s="130">
        <f t="shared" si="3"/>
        <v>0</v>
      </c>
    </row>
    <row r="29" spans="1:31" ht="15.75" thickBot="1" x14ac:dyDescent="0.3">
      <c r="A29" s="15"/>
      <c r="B29" s="44" t="s">
        <v>499</v>
      </c>
      <c r="C29" s="45" t="s">
        <v>24</v>
      </c>
      <c r="D29" s="46" t="s">
        <v>378</v>
      </c>
      <c r="E29" s="47"/>
      <c r="F29" s="48"/>
      <c r="G29" s="48"/>
      <c r="H29" s="49"/>
      <c r="I29" s="48"/>
      <c r="J29" s="50"/>
      <c r="K29" s="51"/>
      <c r="L29" s="52"/>
      <c r="M29" s="50"/>
      <c r="N29" s="52"/>
      <c r="O29" s="43"/>
      <c r="P29" s="27"/>
      <c r="Q29" s="42"/>
      <c r="R29" s="42"/>
      <c r="S29" s="42"/>
      <c r="T29" s="42"/>
      <c r="V29" s="51"/>
      <c r="W29" s="52"/>
      <c r="X29" s="42"/>
      <c r="Y29" s="71">
        <f t="shared" si="0"/>
        <v>0</v>
      </c>
      <c r="Z29" s="18"/>
      <c r="AA29" s="77">
        <v>0</v>
      </c>
      <c r="AB29" s="78">
        <f t="shared" si="1"/>
        <v>0</v>
      </c>
      <c r="AC29" s="79">
        <v>0</v>
      </c>
      <c r="AD29" s="80">
        <f t="shared" si="2"/>
        <v>0</v>
      </c>
      <c r="AE29" s="130">
        <f t="shared" si="3"/>
        <v>0</v>
      </c>
    </row>
    <row r="30" spans="1:31" ht="120.75" thickBot="1" x14ac:dyDescent="0.3">
      <c r="A30" s="21"/>
      <c r="B30" s="54" t="s">
        <v>499</v>
      </c>
      <c r="C30" s="54" t="s">
        <v>24</v>
      </c>
      <c r="D30" s="55" t="s">
        <v>25</v>
      </c>
      <c r="E30" s="56" t="s">
        <v>26</v>
      </c>
      <c r="F30" s="57"/>
      <c r="G30" s="57"/>
      <c r="H30" s="58">
        <v>2.1</v>
      </c>
      <c r="I30" s="57"/>
      <c r="J30" s="59" t="s">
        <v>27</v>
      </c>
      <c r="K30" s="57" t="s">
        <v>28</v>
      </c>
      <c r="L30" s="60">
        <v>140</v>
      </c>
      <c r="M30" s="61">
        <v>12.92</v>
      </c>
      <c r="N30" s="62">
        <v>1808.8</v>
      </c>
      <c r="O30" s="18"/>
      <c r="P30" s="12" t="e">
        <v>#VALUE!</v>
      </c>
      <c r="Q30" s="13" t="e">
        <f>IF(J30="PROV SUM",N30,L30*P30)</f>
        <v>#VALUE!</v>
      </c>
      <c r="R30" s="39">
        <v>0</v>
      </c>
      <c r="S30" s="40">
        <v>16.4084</v>
      </c>
      <c r="T30" s="13">
        <f>IF(J30="SC024",N30,IF(ISERROR(S30),"",IF(J30="PROV SUM",N30,L30*S30)))</f>
        <v>2297.1759999999999</v>
      </c>
      <c r="V30" s="57" t="s">
        <v>28</v>
      </c>
      <c r="W30" s="38">
        <v>0</v>
      </c>
      <c r="X30" s="40">
        <v>16.4084</v>
      </c>
      <c r="Y30" s="71">
        <f t="shared" si="0"/>
        <v>0</v>
      </c>
      <c r="Z30" s="18"/>
      <c r="AA30" s="77">
        <v>0</v>
      </c>
      <c r="AB30" s="78">
        <f t="shared" si="1"/>
        <v>0</v>
      </c>
      <c r="AC30" s="79">
        <v>0</v>
      </c>
      <c r="AD30" s="80">
        <f t="shared" si="2"/>
        <v>0</v>
      </c>
      <c r="AE30" s="130">
        <f t="shared" si="3"/>
        <v>0</v>
      </c>
    </row>
    <row r="31" spans="1:31" ht="30.75" thickBot="1" x14ac:dyDescent="0.3">
      <c r="A31" s="21"/>
      <c r="B31" s="54" t="s">
        <v>499</v>
      </c>
      <c r="C31" s="54" t="s">
        <v>24</v>
      </c>
      <c r="D31" s="55" t="s">
        <v>25</v>
      </c>
      <c r="E31" s="56" t="s">
        <v>29</v>
      </c>
      <c r="F31" s="57"/>
      <c r="G31" s="57"/>
      <c r="H31" s="58">
        <v>2.5</v>
      </c>
      <c r="I31" s="57"/>
      <c r="J31" s="59" t="s">
        <v>30</v>
      </c>
      <c r="K31" s="57" t="s">
        <v>31</v>
      </c>
      <c r="L31" s="60">
        <v>1</v>
      </c>
      <c r="M31" s="61">
        <v>420</v>
      </c>
      <c r="N31" s="62">
        <v>420</v>
      </c>
      <c r="O31" s="18"/>
      <c r="P31" s="12" t="e">
        <v>#VALUE!</v>
      </c>
      <c r="Q31" s="13" t="e">
        <f>IF(J31="PROV SUM",N31,L31*P31)</f>
        <v>#VALUE!</v>
      </c>
      <c r="R31" s="39">
        <v>0</v>
      </c>
      <c r="S31" s="40">
        <v>533.4</v>
      </c>
      <c r="T31" s="13">
        <f>IF(J31="SC024",N31,IF(ISERROR(S31),"",IF(J31="PROV SUM",N31,L31*S31)))</f>
        <v>533.4</v>
      </c>
      <c r="V31" s="57" t="s">
        <v>31</v>
      </c>
      <c r="W31" s="38">
        <v>0</v>
      </c>
      <c r="X31" s="40">
        <v>533.4</v>
      </c>
      <c r="Y31" s="71">
        <f t="shared" si="0"/>
        <v>0</v>
      </c>
      <c r="Z31" s="18"/>
      <c r="AA31" s="77">
        <v>0</v>
      </c>
      <c r="AB31" s="78">
        <f t="shared" si="1"/>
        <v>0</v>
      </c>
      <c r="AC31" s="79">
        <v>0</v>
      </c>
      <c r="AD31" s="80">
        <f t="shared" si="2"/>
        <v>0</v>
      </c>
      <c r="AE31" s="130">
        <f t="shared" si="3"/>
        <v>0</v>
      </c>
    </row>
    <row r="32" spans="1:31" ht="15.75" thickBot="1" x14ac:dyDescent="0.3">
      <c r="A32" s="21"/>
      <c r="B32" s="54" t="s">
        <v>499</v>
      </c>
      <c r="C32" s="54" t="s">
        <v>24</v>
      </c>
      <c r="D32" s="55" t="s">
        <v>25</v>
      </c>
      <c r="E32" s="56" t="s">
        <v>32</v>
      </c>
      <c r="F32" s="57"/>
      <c r="G32" s="57"/>
      <c r="H32" s="58">
        <v>2.6</v>
      </c>
      <c r="I32" s="57"/>
      <c r="J32" s="59" t="s">
        <v>33</v>
      </c>
      <c r="K32" s="57" t="s">
        <v>31</v>
      </c>
      <c r="L32" s="60">
        <v>1</v>
      </c>
      <c r="M32" s="61">
        <v>50</v>
      </c>
      <c r="N32" s="62">
        <v>50</v>
      </c>
      <c r="O32" s="18"/>
      <c r="P32" s="12" t="e">
        <v>#VALUE!</v>
      </c>
      <c r="Q32" s="13" t="e">
        <f>IF(J32="PROV SUM",N32,L32*P32)</f>
        <v>#VALUE!</v>
      </c>
      <c r="R32" s="39">
        <v>0</v>
      </c>
      <c r="S32" s="40">
        <v>63.5</v>
      </c>
      <c r="T32" s="13">
        <f>IF(J32="SC024",N32,IF(ISERROR(S32),"",IF(J32="PROV SUM",N32,L32*S32)))</f>
        <v>63.5</v>
      </c>
      <c r="V32" s="57" t="s">
        <v>31</v>
      </c>
      <c r="W32" s="38">
        <v>0</v>
      </c>
      <c r="X32" s="40">
        <v>63.5</v>
      </c>
      <c r="Y32" s="71">
        <f t="shared" si="0"/>
        <v>0</v>
      </c>
      <c r="Z32" s="18"/>
      <c r="AA32" s="77">
        <v>0</v>
      </c>
      <c r="AB32" s="78">
        <f t="shared" si="1"/>
        <v>0</v>
      </c>
      <c r="AC32" s="79">
        <v>0</v>
      </c>
      <c r="AD32" s="80">
        <f t="shared" si="2"/>
        <v>0</v>
      </c>
      <c r="AE32" s="130">
        <f t="shared" si="3"/>
        <v>0</v>
      </c>
    </row>
    <row r="33" spans="1:31" ht="15.75" thickBot="1" x14ac:dyDescent="0.3">
      <c r="A33" s="21"/>
      <c r="B33" s="54" t="s">
        <v>499</v>
      </c>
      <c r="C33" s="54" t="s">
        <v>24</v>
      </c>
      <c r="D33" s="55" t="s">
        <v>25</v>
      </c>
      <c r="E33" s="56" t="s">
        <v>41</v>
      </c>
      <c r="F33" s="57"/>
      <c r="G33" s="57"/>
      <c r="H33" s="58">
        <v>2.16</v>
      </c>
      <c r="I33" s="57"/>
      <c r="J33" s="59" t="s">
        <v>42</v>
      </c>
      <c r="K33" s="57" t="s">
        <v>31</v>
      </c>
      <c r="L33" s="60">
        <v>1</v>
      </c>
      <c r="M33" s="61">
        <v>379.8</v>
      </c>
      <c r="N33" s="62">
        <v>379.8</v>
      </c>
      <c r="O33" s="18"/>
      <c r="P33" s="12" t="e">
        <v>#VALUE!</v>
      </c>
      <c r="Q33" s="13" t="e">
        <f>IF(J33="PROV SUM",N33,L33*P33)</f>
        <v>#VALUE!</v>
      </c>
      <c r="R33" s="39">
        <v>0</v>
      </c>
      <c r="S33" s="40">
        <v>482.346</v>
      </c>
      <c r="T33" s="13">
        <f>IF(J33="SC024",N33,IF(ISERROR(S33),"",IF(J33="PROV SUM",N33,L33*S33)))</f>
        <v>482.346</v>
      </c>
      <c r="V33" s="57" t="s">
        <v>31</v>
      </c>
      <c r="W33" s="38">
        <v>0</v>
      </c>
      <c r="X33" s="40">
        <v>482.346</v>
      </c>
      <c r="Y33" s="71">
        <f t="shared" si="0"/>
        <v>0</v>
      </c>
      <c r="Z33" s="18"/>
      <c r="AA33" s="77">
        <v>0</v>
      </c>
      <c r="AB33" s="78">
        <f t="shared" si="1"/>
        <v>0</v>
      </c>
      <c r="AC33" s="79">
        <v>0</v>
      </c>
      <c r="AD33" s="80">
        <f t="shared" si="2"/>
        <v>0</v>
      </c>
      <c r="AE33" s="130">
        <f t="shared" si="3"/>
        <v>0</v>
      </c>
    </row>
    <row r="34" spans="1:31" ht="60.75" thickBot="1" x14ac:dyDescent="0.3">
      <c r="A34" s="21"/>
      <c r="B34" s="54" t="s">
        <v>499</v>
      </c>
      <c r="C34" s="54" t="s">
        <v>24</v>
      </c>
      <c r="D34" s="55" t="s">
        <v>25</v>
      </c>
      <c r="E34" s="56" t="s">
        <v>382</v>
      </c>
      <c r="F34" s="57"/>
      <c r="G34" s="57"/>
      <c r="H34" s="58"/>
      <c r="I34" s="57"/>
      <c r="J34" s="59" t="s">
        <v>383</v>
      </c>
      <c r="K34" s="57" t="s">
        <v>31</v>
      </c>
      <c r="L34" s="60"/>
      <c r="M34" s="61">
        <v>4.8300000000000003E-2</v>
      </c>
      <c r="N34" s="62">
        <v>0</v>
      </c>
      <c r="O34" s="18"/>
      <c r="P34" s="12" t="e">
        <v>#VALUE!</v>
      </c>
      <c r="Q34" s="13" t="e">
        <f>IF(J34="PROV SUM",N34,L34*P34)</f>
        <v>#VALUE!</v>
      </c>
      <c r="R34" s="39" t="e">
        <v>#N/A</v>
      </c>
      <c r="S34" s="40" t="e">
        <v>#N/A</v>
      </c>
      <c r="T34" s="13">
        <f>IF(J34="SC024",N34,IF(ISERROR(S34),"",IF(J34="PROV SUM",N34,L34*S34)))</f>
        <v>0</v>
      </c>
      <c r="V34" s="57" t="s">
        <v>31</v>
      </c>
      <c r="W34" s="60"/>
      <c r="X34" s="40" t="e">
        <v>#N/A</v>
      </c>
      <c r="Y34" s="71"/>
      <c r="Z34" s="18"/>
      <c r="AA34" s="77">
        <v>0</v>
      </c>
      <c r="AB34" s="78">
        <f t="shared" si="1"/>
        <v>0</v>
      </c>
      <c r="AC34" s="79">
        <v>0</v>
      </c>
      <c r="AD34" s="80">
        <f t="shared" si="2"/>
        <v>0</v>
      </c>
      <c r="AE34" s="130">
        <f t="shared" si="3"/>
        <v>0</v>
      </c>
    </row>
    <row r="35" spans="1:31" ht="15.75" thickBot="1" x14ac:dyDescent="0.3">
      <c r="A35" s="21"/>
      <c r="B35" s="63" t="s">
        <v>499</v>
      </c>
      <c r="C35" s="54" t="s">
        <v>312</v>
      </c>
      <c r="D35" s="55" t="s">
        <v>378</v>
      </c>
      <c r="E35" s="56"/>
      <c r="F35" s="57"/>
      <c r="G35" s="57"/>
      <c r="H35" s="58"/>
      <c r="I35" s="57"/>
      <c r="J35" s="59"/>
      <c r="K35" s="57"/>
      <c r="L35" s="60"/>
      <c r="M35" s="59"/>
      <c r="N35" s="62"/>
      <c r="O35" s="18"/>
      <c r="P35" s="16"/>
      <c r="Q35" s="37"/>
      <c r="R35" s="37"/>
      <c r="S35" s="37"/>
      <c r="T35" s="37"/>
      <c r="V35" s="57"/>
      <c r="W35" s="60"/>
      <c r="X35" s="37"/>
      <c r="Y35" s="71">
        <f t="shared" si="0"/>
        <v>0</v>
      </c>
      <c r="Z35" s="18"/>
      <c r="AA35" s="77">
        <v>0</v>
      </c>
      <c r="AB35" s="78">
        <f t="shared" si="1"/>
        <v>0</v>
      </c>
      <c r="AC35" s="79">
        <v>0</v>
      </c>
      <c r="AD35" s="80">
        <f t="shared" si="2"/>
        <v>0</v>
      </c>
      <c r="AE35" s="130">
        <f t="shared" si="3"/>
        <v>0</v>
      </c>
    </row>
    <row r="36" spans="1:31" ht="16.5" thickBot="1" x14ac:dyDescent="0.3">
      <c r="A36" s="15"/>
      <c r="B36" s="86" t="s">
        <v>499</v>
      </c>
      <c r="C36" s="87" t="s">
        <v>341</v>
      </c>
      <c r="D36" s="88" t="s">
        <v>378</v>
      </c>
      <c r="E36" s="89"/>
      <c r="F36" s="6"/>
      <c r="G36" s="6"/>
      <c r="H36" s="90"/>
      <c r="I36" s="6"/>
      <c r="J36" s="89"/>
      <c r="K36" s="91"/>
      <c r="L36" s="52"/>
      <c r="M36" s="92"/>
      <c r="N36" s="11"/>
      <c r="O36" s="18"/>
      <c r="P36" s="16"/>
      <c r="Q36" s="37"/>
      <c r="R36" s="37"/>
      <c r="S36" s="37"/>
      <c r="T36" s="37"/>
      <c r="V36" s="91"/>
      <c r="W36" s="52"/>
      <c r="X36" s="37"/>
      <c r="Y36" s="71">
        <f t="shared" si="0"/>
        <v>0</v>
      </c>
      <c r="Z36" s="18"/>
      <c r="AA36" s="77">
        <v>0</v>
      </c>
      <c r="AB36" s="78">
        <f t="shared" si="1"/>
        <v>0</v>
      </c>
      <c r="AC36" s="79">
        <v>0</v>
      </c>
      <c r="AD36" s="80">
        <f t="shared" si="2"/>
        <v>0</v>
      </c>
      <c r="AE36" s="130">
        <f t="shared" si="3"/>
        <v>0</v>
      </c>
    </row>
    <row r="37" spans="1:31" ht="45.75" thickBot="1" x14ac:dyDescent="0.3">
      <c r="A37" s="15"/>
      <c r="B37" s="86" t="s">
        <v>499</v>
      </c>
      <c r="C37" s="87" t="s">
        <v>341</v>
      </c>
      <c r="D37" s="88" t="s">
        <v>25</v>
      </c>
      <c r="E37" s="89" t="s">
        <v>364</v>
      </c>
      <c r="F37" s="9"/>
      <c r="G37" s="9"/>
      <c r="H37" s="90">
        <v>93</v>
      </c>
      <c r="I37" s="9"/>
      <c r="J37" s="89" t="s">
        <v>365</v>
      </c>
      <c r="K37" s="9" t="s">
        <v>311</v>
      </c>
      <c r="L37" s="9">
        <v>1</v>
      </c>
      <c r="M37" s="92">
        <v>550</v>
      </c>
      <c r="N37" s="94">
        <v>550</v>
      </c>
      <c r="O37" s="18"/>
      <c r="P37" s="12" t="e">
        <v>#VALUE!</v>
      </c>
      <c r="Q37" s="13" t="e">
        <f t="shared" ref="Q37:Q46" si="6">IF(J37="PROV SUM",N37,L37*P37)</f>
        <v>#VALUE!</v>
      </c>
      <c r="R37" s="39">
        <v>0</v>
      </c>
      <c r="S37" s="40">
        <v>440</v>
      </c>
      <c r="T37" s="13">
        <f t="shared" ref="T37:T46" si="7">IF(J37="SC024",N37,IF(ISERROR(S37),"",IF(J37="PROV SUM",N37,L37*S37)))</f>
        <v>440</v>
      </c>
      <c r="V37" s="9" t="s">
        <v>311</v>
      </c>
      <c r="W37" s="38">
        <v>0</v>
      </c>
      <c r="X37" s="40">
        <v>440</v>
      </c>
      <c r="Y37" s="71">
        <f t="shared" si="0"/>
        <v>0</v>
      </c>
      <c r="Z37" s="18"/>
      <c r="AA37" s="77">
        <v>0</v>
      </c>
      <c r="AB37" s="78">
        <f t="shared" si="1"/>
        <v>0</v>
      </c>
      <c r="AC37" s="79">
        <v>0</v>
      </c>
      <c r="AD37" s="80">
        <f t="shared" si="2"/>
        <v>0</v>
      </c>
      <c r="AE37" s="130">
        <f t="shared" si="3"/>
        <v>0</v>
      </c>
    </row>
    <row r="38" spans="1:31" ht="45.75" thickBot="1" x14ac:dyDescent="0.3">
      <c r="A38" s="15"/>
      <c r="B38" s="86" t="s">
        <v>499</v>
      </c>
      <c r="C38" s="87" t="s">
        <v>341</v>
      </c>
      <c r="D38" s="88" t="s">
        <v>25</v>
      </c>
      <c r="E38" s="89" t="s">
        <v>352</v>
      </c>
      <c r="F38" s="6"/>
      <c r="G38" s="6"/>
      <c r="H38" s="90">
        <v>104</v>
      </c>
      <c r="I38" s="6"/>
      <c r="J38" s="89" t="s">
        <v>353</v>
      </c>
      <c r="K38" s="91" t="s">
        <v>311</v>
      </c>
      <c r="L38" s="9">
        <v>2</v>
      </c>
      <c r="M38" s="92">
        <v>3.44</v>
      </c>
      <c r="N38" s="94">
        <v>6.88</v>
      </c>
      <c r="O38" s="18"/>
      <c r="P38" s="12" t="e">
        <v>#VALUE!</v>
      </c>
      <c r="Q38" s="13" t="e">
        <f t="shared" si="6"/>
        <v>#VALUE!</v>
      </c>
      <c r="R38" s="39">
        <v>0</v>
      </c>
      <c r="S38" s="40">
        <v>3.0495599999999996</v>
      </c>
      <c r="T38" s="13">
        <f t="shared" si="7"/>
        <v>6.0991199999999992</v>
      </c>
      <c r="V38" s="91" t="s">
        <v>311</v>
      </c>
      <c r="W38" s="38">
        <v>0</v>
      </c>
      <c r="X38" s="40">
        <v>3.0495599999999996</v>
      </c>
      <c r="Y38" s="71">
        <f t="shared" si="0"/>
        <v>0</v>
      </c>
      <c r="Z38" s="18"/>
      <c r="AA38" s="77">
        <v>0</v>
      </c>
      <c r="AB38" s="78">
        <f t="shared" si="1"/>
        <v>0</v>
      </c>
      <c r="AC38" s="79">
        <v>0</v>
      </c>
      <c r="AD38" s="80">
        <f t="shared" si="2"/>
        <v>0</v>
      </c>
      <c r="AE38" s="130">
        <f t="shared" si="3"/>
        <v>0</v>
      </c>
    </row>
    <row r="39" spans="1:31" ht="90.75" thickBot="1" x14ac:dyDescent="0.3">
      <c r="A39" s="15"/>
      <c r="B39" s="86" t="s">
        <v>499</v>
      </c>
      <c r="C39" s="87" t="s">
        <v>341</v>
      </c>
      <c r="D39" s="88" t="s">
        <v>25</v>
      </c>
      <c r="E39" s="89" t="s">
        <v>366</v>
      </c>
      <c r="F39" s="6"/>
      <c r="G39" s="6"/>
      <c r="H39" s="90">
        <v>115</v>
      </c>
      <c r="I39" s="6"/>
      <c r="J39" s="89" t="s">
        <v>367</v>
      </c>
      <c r="K39" s="91" t="s">
        <v>311</v>
      </c>
      <c r="L39" s="9">
        <v>2</v>
      </c>
      <c r="M39" s="92">
        <v>70.11</v>
      </c>
      <c r="N39" s="94">
        <v>140.22</v>
      </c>
      <c r="O39" s="18"/>
      <c r="P39" s="12" t="e">
        <v>#VALUE!</v>
      </c>
      <c r="Q39" s="13" t="e">
        <f t="shared" si="6"/>
        <v>#VALUE!</v>
      </c>
      <c r="R39" s="39">
        <v>0</v>
      </c>
      <c r="S39" s="40">
        <v>56.088000000000001</v>
      </c>
      <c r="T39" s="13">
        <f t="shared" si="7"/>
        <v>112.176</v>
      </c>
      <c r="V39" s="91" t="s">
        <v>311</v>
      </c>
      <c r="W39" s="38">
        <v>0</v>
      </c>
      <c r="X39" s="40">
        <v>56.088000000000001</v>
      </c>
      <c r="Y39" s="71">
        <f t="shared" si="0"/>
        <v>0</v>
      </c>
      <c r="Z39" s="18"/>
      <c r="AA39" s="77">
        <v>0</v>
      </c>
      <c r="AB39" s="78">
        <f t="shared" si="1"/>
        <v>0</v>
      </c>
      <c r="AC39" s="79">
        <v>0</v>
      </c>
      <c r="AD39" s="80">
        <f t="shared" si="2"/>
        <v>0</v>
      </c>
      <c r="AE39" s="130">
        <f t="shared" si="3"/>
        <v>0</v>
      </c>
    </row>
    <row r="40" spans="1:31" ht="46.5" thickBot="1" x14ac:dyDescent="0.3">
      <c r="A40" s="15"/>
      <c r="B40" s="86" t="s">
        <v>499</v>
      </c>
      <c r="C40" s="87" t="s">
        <v>341</v>
      </c>
      <c r="D40" s="88" t="s">
        <v>25</v>
      </c>
      <c r="E40" s="95" t="s">
        <v>354</v>
      </c>
      <c r="F40" s="6"/>
      <c r="G40" s="6"/>
      <c r="H40" s="90">
        <v>175</v>
      </c>
      <c r="I40" s="6"/>
      <c r="J40" s="102" t="s">
        <v>355</v>
      </c>
      <c r="K40" s="91" t="s">
        <v>311</v>
      </c>
      <c r="L40" s="9">
        <v>2</v>
      </c>
      <c r="M40" s="92">
        <v>9.81</v>
      </c>
      <c r="N40" s="94">
        <v>19.62</v>
      </c>
      <c r="O40" s="18"/>
      <c r="P40" s="12" t="e">
        <v>#VALUE!</v>
      </c>
      <c r="Q40" s="13" t="e">
        <f t="shared" si="6"/>
        <v>#VALUE!</v>
      </c>
      <c r="R40" s="39">
        <v>0</v>
      </c>
      <c r="S40" s="40">
        <v>8.6965649999999997</v>
      </c>
      <c r="T40" s="13">
        <f t="shared" si="7"/>
        <v>17.393129999999999</v>
      </c>
      <c r="V40" s="91" t="s">
        <v>311</v>
      </c>
      <c r="W40" s="38">
        <v>0</v>
      </c>
      <c r="X40" s="40">
        <v>8.6965649999999997</v>
      </c>
      <c r="Y40" s="71">
        <f t="shared" si="0"/>
        <v>0</v>
      </c>
      <c r="Z40" s="18"/>
      <c r="AA40" s="77">
        <v>0</v>
      </c>
      <c r="AB40" s="78">
        <f t="shared" si="1"/>
        <v>0</v>
      </c>
      <c r="AC40" s="79">
        <v>0</v>
      </c>
      <c r="AD40" s="80">
        <f t="shared" si="2"/>
        <v>0</v>
      </c>
      <c r="AE40" s="130">
        <f t="shared" si="3"/>
        <v>0</v>
      </c>
    </row>
    <row r="41" spans="1:31" ht="91.5" thickBot="1" x14ac:dyDescent="0.3">
      <c r="A41" s="15"/>
      <c r="B41" s="86" t="s">
        <v>499</v>
      </c>
      <c r="C41" s="87" t="s">
        <v>341</v>
      </c>
      <c r="D41" s="88" t="s">
        <v>25</v>
      </c>
      <c r="E41" s="95" t="s">
        <v>370</v>
      </c>
      <c r="F41" s="6"/>
      <c r="G41" s="6"/>
      <c r="H41" s="90">
        <v>186</v>
      </c>
      <c r="I41" s="6"/>
      <c r="J41" s="97" t="s">
        <v>371</v>
      </c>
      <c r="K41" s="91" t="s">
        <v>311</v>
      </c>
      <c r="L41" s="9">
        <v>1</v>
      </c>
      <c r="M41" s="92">
        <v>86.88</v>
      </c>
      <c r="N41" s="94">
        <v>86.88</v>
      </c>
      <c r="O41" s="18"/>
      <c r="P41" s="12" t="e">
        <v>#VALUE!</v>
      </c>
      <c r="Q41" s="13" t="e">
        <f t="shared" si="6"/>
        <v>#VALUE!</v>
      </c>
      <c r="R41" s="39">
        <v>0</v>
      </c>
      <c r="S41" s="40">
        <v>69.504000000000005</v>
      </c>
      <c r="T41" s="13">
        <f t="shared" si="7"/>
        <v>69.504000000000005</v>
      </c>
      <c r="V41" s="91" t="s">
        <v>311</v>
      </c>
      <c r="W41" s="38">
        <v>0</v>
      </c>
      <c r="X41" s="40">
        <v>69.504000000000005</v>
      </c>
      <c r="Y41" s="71">
        <f t="shared" si="0"/>
        <v>0</v>
      </c>
      <c r="Z41" s="18"/>
      <c r="AA41" s="77">
        <v>0</v>
      </c>
      <c r="AB41" s="78">
        <f t="shared" si="1"/>
        <v>0</v>
      </c>
      <c r="AC41" s="79">
        <v>0</v>
      </c>
      <c r="AD41" s="80">
        <f t="shared" si="2"/>
        <v>0</v>
      </c>
      <c r="AE41" s="130">
        <f t="shared" si="3"/>
        <v>0</v>
      </c>
    </row>
    <row r="42" spans="1:31" ht="16.5" thickBot="1" x14ac:dyDescent="0.3">
      <c r="A42" s="15"/>
      <c r="B42" s="86" t="s">
        <v>499</v>
      </c>
      <c r="C42" s="87" t="s">
        <v>341</v>
      </c>
      <c r="D42" s="88" t="s">
        <v>25</v>
      </c>
      <c r="E42" s="98" t="s">
        <v>424</v>
      </c>
      <c r="F42" s="6"/>
      <c r="G42" s="6"/>
      <c r="H42" s="90">
        <v>190</v>
      </c>
      <c r="I42" s="6"/>
      <c r="J42" s="99" t="s">
        <v>379</v>
      </c>
      <c r="K42" s="91" t="s">
        <v>311</v>
      </c>
      <c r="L42" s="9">
        <v>1</v>
      </c>
      <c r="M42" s="100">
        <v>1500</v>
      </c>
      <c r="N42" s="94">
        <v>1500</v>
      </c>
      <c r="O42" s="18"/>
      <c r="P42" s="12" t="e">
        <v>#VALUE!</v>
      </c>
      <c r="Q42" s="13">
        <f t="shared" si="6"/>
        <v>1500</v>
      </c>
      <c r="R42" s="39" t="s">
        <v>381</v>
      </c>
      <c r="S42" s="40" t="s">
        <v>381</v>
      </c>
      <c r="T42" s="13">
        <f t="shared" si="7"/>
        <v>1500</v>
      </c>
      <c r="V42" s="91" t="s">
        <v>311</v>
      </c>
      <c r="W42" s="38">
        <v>0</v>
      </c>
      <c r="X42" s="40" t="s">
        <v>381</v>
      </c>
      <c r="Y42" s="71"/>
      <c r="Z42" s="18"/>
      <c r="AA42" s="77">
        <v>0</v>
      </c>
      <c r="AB42" s="78">
        <f t="shared" si="1"/>
        <v>0</v>
      </c>
      <c r="AC42" s="79">
        <v>0</v>
      </c>
      <c r="AD42" s="80">
        <f t="shared" si="2"/>
        <v>0</v>
      </c>
      <c r="AE42" s="130">
        <f t="shared" si="3"/>
        <v>0</v>
      </c>
    </row>
    <row r="43" spans="1:31" ht="27" thickBot="1" x14ac:dyDescent="0.3">
      <c r="A43" s="15"/>
      <c r="B43" s="86" t="s">
        <v>499</v>
      </c>
      <c r="C43" s="87" t="s">
        <v>341</v>
      </c>
      <c r="D43" s="88" t="s">
        <v>25</v>
      </c>
      <c r="E43" s="101" t="s">
        <v>425</v>
      </c>
      <c r="F43" s="6"/>
      <c r="G43" s="6"/>
      <c r="H43" s="90">
        <v>191</v>
      </c>
      <c r="I43" s="6"/>
      <c r="J43" s="99" t="s">
        <v>379</v>
      </c>
      <c r="K43" s="91" t="s">
        <v>311</v>
      </c>
      <c r="L43" s="9">
        <v>1</v>
      </c>
      <c r="M43" s="100">
        <v>100</v>
      </c>
      <c r="N43" s="94">
        <v>100</v>
      </c>
      <c r="O43" s="18"/>
      <c r="P43" s="12" t="e">
        <v>#VALUE!</v>
      </c>
      <c r="Q43" s="13">
        <f t="shared" si="6"/>
        <v>100</v>
      </c>
      <c r="R43" s="39" t="s">
        <v>381</v>
      </c>
      <c r="S43" s="40" t="s">
        <v>381</v>
      </c>
      <c r="T43" s="13">
        <f t="shared" si="7"/>
        <v>100</v>
      </c>
      <c r="V43" s="91" t="s">
        <v>311</v>
      </c>
      <c r="W43" s="38">
        <v>0</v>
      </c>
      <c r="X43" s="40" t="s">
        <v>381</v>
      </c>
      <c r="Y43" s="71"/>
      <c r="Z43" s="18"/>
      <c r="AA43" s="77">
        <v>0</v>
      </c>
      <c r="AB43" s="78">
        <f t="shared" si="1"/>
        <v>0</v>
      </c>
      <c r="AC43" s="79">
        <v>0</v>
      </c>
      <c r="AD43" s="80">
        <f t="shared" si="2"/>
        <v>0</v>
      </c>
      <c r="AE43" s="130">
        <f t="shared" si="3"/>
        <v>0</v>
      </c>
    </row>
    <row r="44" spans="1:31" ht="16.5" thickBot="1" x14ac:dyDescent="0.3">
      <c r="A44" s="15"/>
      <c r="B44" s="86" t="s">
        <v>499</v>
      </c>
      <c r="C44" s="87" t="s">
        <v>341</v>
      </c>
      <c r="D44" s="88" t="s">
        <v>25</v>
      </c>
      <c r="E44" s="101" t="s">
        <v>426</v>
      </c>
      <c r="F44" s="6"/>
      <c r="G44" s="6"/>
      <c r="H44" s="90">
        <v>192</v>
      </c>
      <c r="I44" s="6"/>
      <c r="J44" s="99" t="s">
        <v>379</v>
      </c>
      <c r="K44" s="91" t="s">
        <v>311</v>
      </c>
      <c r="L44" s="9">
        <v>1</v>
      </c>
      <c r="M44" s="100">
        <v>100</v>
      </c>
      <c r="N44" s="94">
        <v>100</v>
      </c>
      <c r="O44" s="18"/>
      <c r="P44" s="12" t="e">
        <v>#VALUE!</v>
      </c>
      <c r="Q44" s="13">
        <f t="shared" si="6"/>
        <v>100</v>
      </c>
      <c r="R44" s="39" t="s">
        <v>381</v>
      </c>
      <c r="S44" s="40" t="s">
        <v>381</v>
      </c>
      <c r="T44" s="13">
        <f t="shared" si="7"/>
        <v>100</v>
      </c>
      <c r="V44" s="91" t="s">
        <v>311</v>
      </c>
      <c r="W44" s="38">
        <v>0</v>
      </c>
      <c r="X44" s="40" t="s">
        <v>381</v>
      </c>
      <c r="Y44" s="71"/>
      <c r="Z44" s="18"/>
      <c r="AA44" s="77">
        <v>0</v>
      </c>
      <c r="AB44" s="78">
        <f t="shared" si="1"/>
        <v>0</v>
      </c>
      <c r="AC44" s="79">
        <v>0</v>
      </c>
      <c r="AD44" s="80">
        <f t="shared" si="2"/>
        <v>0</v>
      </c>
      <c r="AE44" s="130">
        <f t="shared" si="3"/>
        <v>0</v>
      </c>
    </row>
    <row r="45" spans="1:31" ht="16.5" thickBot="1" x14ac:dyDescent="0.3">
      <c r="A45" s="21"/>
      <c r="B45" s="86" t="s">
        <v>499</v>
      </c>
      <c r="C45" s="87" t="s">
        <v>341</v>
      </c>
      <c r="D45" s="88" t="s">
        <v>25</v>
      </c>
      <c r="E45" s="101" t="s">
        <v>427</v>
      </c>
      <c r="F45" s="29"/>
      <c r="G45" s="29"/>
      <c r="H45" s="90">
        <v>193</v>
      </c>
      <c r="I45" s="29"/>
      <c r="J45" s="99" t="s">
        <v>379</v>
      </c>
      <c r="K45" s="91" t="s">
        <v>311</v>
      </c>
      <c r="L45" s="9">
        <v>1</v>
      </c>
      <c r="M45" s="100">
        <v>100</v>
      </c>
      <c r="N45" s="94">
        <v>100</v>
      </c>
      <c r="O45" s="18"/>
      <c r="P45" s="12" t="e">
        <v>#VALUE!</v>
      </c>
      <c r="Q45" s="13">
        <f t="shared" si="6"/>
        <v>100</v>
      </c>
      <c r="R45" s="39" t="s">
        <v>381</v>
      </c>
      <c r="S45" s="40" t="s">
        <v>381</v>
      </c>
      <c r="T45" s="13">
        <f t="shared" si="7"/>
        <v>100</v>
      </c>
      <c r="V45" s="91" t="s">
        <v>311</v>
      </c>
      <c r="W45" s="38">
        <v>0</v>
      </c>
      <c r="X45" s="40" t="s">
        <v>381</v>
      </c>
      <c r="Y45" s="71"/>
      <c r="Z45" s="18"/>
      <c r="AA45" s="77">
        <v>0</v>
      </c>
      <c r="AB45" s="78">
        <f t="shared" si="1"/>
        <v>0</v>
      </c>
      <c r="AC45" s="79">
        <v>0</v>
      </c>
      <c r="AD45" s="80">
        <f t="shared" si="2"/>
        <v>0</v>
      </c>
      <c r="AE45" s="130">
        <f t="shared" si="3"/>
        <v>0</v>
      </c>
    </row>
    <row r="46" spans="1:31" ht="16.5" thickBot="1" x14ac:dyDescent="0.3">
      <c r="A46" s="21"/>
      <c r="B46" s="86" t="s">
        <v>499</v>
      </c>
      <c r="C46" s="87" t="s">
        <v>341</v>
      </c>
      <c r="D46" s="88" t="s">
        <v>25</v>
      </c>
      <c r="E46" s="101" t="s">
        <v>428</v>
      </c>
      <c r="F46" s="29"/>
      <c r="G46" s="29"/>
      <c r="H46" s="90">
        <v>194</v>
      </c>
      <c r="I46" s="29"/>
      <c r="J46" s="99" t="s">
        <v>379</v>
      </c>
      <c r="K46" s="91" t="s">
        <v>311</v>
      </c>
      <c r="L46" s="9">
        <v>1</v>
      </c>
      <c r="M46" s="100">
        <v>350</v>
      </c>
      <c r="N46" s="94">
        <v>350</v>
      </c>
      <c r="O46" s="18"/>
      <c r="P46" s="12" t="e">
        <v>#VALUE!</v>
      </c>
      <c r="Q46" s="13">
        <f t="shared" si="6"/>
        <v>350</v>
      </c>
      <c r="R46" s="39" t="s">
        <v>381</v>
      </c>
      <c r="S46" s="40" t="s">
        <v>381</v>
      </c>
      <c r="T46" s="13">
        <f t="shared" si="7"/>
        <v>350</v>
      </c>
      <c r="V46" s="91" t="s">
        <v>311</v>
      </c>
      <c r="W46" s="38">
        <v>0</v>
      </c>
      <c r="X46" s="40" t="s">
        <v>381</v>
      </c>
      <c r="Y46" s="71"/>
      <c r="Z46" s="18"/>
      <c r="AA46" s="77">
        <v>0</v>
      </c>
      <c r="AB46" s="78">
        <f t="shared" si="1"/>
        <v>0</v>
      </c>
      <c r="AC46" s="79">
        <v>0</v>
      </c>
      <c r="AD46" s="80">
        <f t="shared" si="2"/>
        <v>0</v>
      </c>
      <c r="AE46" s="130">
        <f t="shared" si="3"/>
        <v>0</v>
      </c>
    </row>
    <row r="47" spans="1:31" ht="15.75" thickBot="1" x14ac:dyDescent="0.3"/>
    <row r="48" spans="1:31" ht="15.75" thickBot="1" x14ac:dyDescent="0.3">
      <c r="S48" s="68" t="s">
        <v>5</v>
      </c>
      <c r="T48" s="69">
        <f>SUM(T1:T46)</f>
        <v>7955.151245</v>
      </c>
      <c r="U48" s="65"/>
      <c r="V48" s="21"/>
      <c r="W48" s="28"/>
      <c r="X48" s="68" t="s">
        <v>5</v>
      </c>
      <c r="Y48" s="69">
        <f>SUM(Y11:Y46)</f>
        <v>0</v>
      </c>
      <c r="Z48" s="18"/>
      <c r="AA48" s="76"/>
      <c r="AB48" s="116">
        <f>SUM(AB1:AB46)</f>
        <v>0</v>
      </c>
      <c r="AC48" s="76"/>
      <c r="AD48" s="117">
        <f>SUM(AD1:AD46)</f>
        <v>0</v>
      </c>
      <c r="AE48" s="129">
        <f>SUM(AE1:AE46)</f>
        <v>0</v>
      </c>
    </row>
    <row r="50" spans="3:31" x14ac:dyDescent="0.25">
      <c r="C50" t="s">
        <v>372</v>
      </c>
      <c r="D50" s="162"/>
      <c r="T50" s="314">
        <f ca="1">SUMIF($C$10:$C$47,$C50,T$11:T$47)</f>
        <v>399.99552</v>
      </c>
      <c r="U50" s="65"/>
      <c r="Y50" s="314">
        <f ca="1">SUMIF($C$10:$C$47,$C50,Y$11:Y$47)</f>
        <v>0</v>
      </c>
      <c r="AA50" s="317" t="e">
        <f ca="1">AB50/Y50</f>
        <v>#DIV/0!</v>
      </c>
      <c r="AB50" s="314">
        <f ca="1">SUMIF($C$10:$C$47,$C50,AB$11:AB$47)</f>
        <v>0</v>
      </c>
      <c r="AC50" s="317" t="e">
        <f ca="1">AD50/Y50</f>
        <v>#DIV/0!</v>
      </c>
      <c r="AD50" s="314">
        <f ca="1">SUMIF($C$10:$C$47,$C50,AD$11:AD$47)</f>
        <v>0</v>
      </c>
      <c r="AE50" s="314">
        <f ca="1">SUMIF($C$10:$C$47,$C50,AE$11:AE$47)</f>
        <v>0</v>
      </c>
    </row>
    <row r="51" spans="3:31" x14ac:dyDescent="0.25">
      <c r="C51" t="s">
        <v>308</v>
      </c>
      <c r="D51" s="162"/>
      <c r="T51" s="314">
        <f t="shared" ref="T51:T58" ca="1" si="8">SUMIF($C$10:$C$47,$C51,T$11:T$47)</f>
        <v>222.29999999999998</v>
      </c>
      <c r="U51" s="65"/>
      <c r="Y51" s="314">
        <f t="shared" ref="Y51:Y58" ca="1" si="9">SUMIF($C$10:$C$47,$C51,Y$11:Y$47)</f>
        <v>0</v>
      </c>
      <c r="AA51" s="317" t="e">
        <f t="shared" ref="AA51:AA58" ca="1" si="10">AB51/Y51</f>
        <v>#DIV/0!</v>
      </c>
      <c r="AB51" s="314">
        <f t="shared" ref="AB51:AB58" ca="1" si="11">SUMIF($C$10:$C$47,$C51,AB$11:AB$47)</f>
        <v>0</v>
      </c>
      <c r="AC51" s="317" t="e">
        <f t="shared" ref="AC51:AC58" ca="1" si="12">AD51/Y51</f>
        <v>#DIV/0!</v>
      </c>
      <c r="AD51" s="314">
        <f t="shared" ref="AD51:AE58" ca="1" si="13">SUMIF($C$10:$C$47,$C51,AD$11:AD$47)</f>
        <v>0</v>
      </c>
      <c r="AE51" s="314">
        <f t="shared" ca="1" si="13"/>
        <v>0</v>
      </c>
    </row>
    <row r="52" spans="3:31" x14ac:dyDescent="0.25">
      <c r="C52" t="s">
        <v>285</v>
      </c>
      <c r="D52" s="162"/>
      <c r="T52" s="314">
        <f t="shared" ca="1" si="8"/>
        <v>408</v>
      </c>
      <c r="U52" s="67"/>
      <c r="Y52" s="314">
        <f t="shared" ca="1" si="9"/>
        <v>0</v>
      </c>
      <c r="AA52" s="317" t="e">
        <f t="shared" ca="1" si="10"/>
        <v>#DIV/0!</v>
      </c>
      <c r="AB52" s="314">
        <f t="shared" ca="1" si="11"/>
        <v>0</v>
      </c>
      <c r="AC52" s="317" t="e">
        <f t="shared" ca="1" si="12"/>
        <v>#DIV/0!</v>
      </c>
      <c r="AD52" s="314">
        <f t="shared" ca="1" si="13"/>
        <v>0</v>
      </c>
      <c r="AE52" s="314">
        <f t="shared" ca="1" si="13"/>
        <v>0</v>
      </c>
    </row>
    <row r="53" spans="3:31" x14ac:dyDescent="0.25">
      <c r="C53" t="s">
        <v>189</v>
      </c>
      <c r="D53" s="162"/>
      <c r="T53" s="314">
        <f t="shared" ca="1" si="8"/>
        <v>543.91450000000009</v>
      </c>
      <c r="U53" s="67"/>
      <c r="Y53" s="314">
        <f t="shared" ca="1" si="9"/>
        <v>0</v>
      </c>
      <c r="AA53" s="317" t="e">
        <f t="shared" ca="1" si="10"/>
        <v>#DIV/0!</v>
      </c>
      <c r="AB53" s="314">
        <f t="shared" ca="1" si="11"/>
        <v>0</v>
      </c>
      <c r="AC53" s="317" t="e">
        <f t="shared" ca="1" si="12"/>
        <v>#DIV/0!</v>
      </c>
      <c r="AD53" s="314">
        <f t="shared" ca="1" si="13"/>
        <v>0</v>
      </c>
      <c r="AE53" s="314">
        <f t="shared" ca="1" si="13"/>
        <v>0</v>
      </c>
    </row>
    <row r="54" spans="3:31" x14ac:dyDescent="0.25">
      <c r="C54" t="s">
        <v>72</v>
      </c>
      <c r="D54" s="162"/>
      <c r="T54" s="314">
        <f t="shared" ca="1" si="8"/>
        <v>0</v>
      </c>
      <c r="U54" s="67"/>
      <c r="Y54" s="314">
        <f t="shared" ca="1" si="9"/>
        <v>0</v>
      </c>
      <c r="AA54" s="317" t="e">
        <f t="shared" ca="1" si="10"/>
        <v>#DIV/0!</v>
      </c>
      <c r="AB54" s="314">
        <f t="shared" ca="1" si="11"/>
        <v>0</v>
      </c>
      <c r="AC54" s="317" t="e">
        <f t="shared" ca="1" si="12"/>
        <v>#DIV/0!</v>
      </c>
      <c r="AD54" s="314">
        <f t="shared" ca="1" si="13"/>
        <v>0</v>
      </c>
      <c r="AE54" s="314">
        <f t="shared" ca="1" si="13"/>
        <v>0</v>
      </c>
    </row>
    <row r="55" spans="3:31" x14ac:dyDescent="0.25">
      <c r="C55" t="s">
        <v>164</v>
      </c>
      <c r="D55" s="162"/>
      <c r="T55" s="314">
        <f t="shared" ca="1" si="8"/>
        <v>209.34697499999999</v>
      </c>
      <c r="U55" s="67"/>
      <c r="Y55" s="314">
        <f t="shared" ca="1" si="9"/>
        <v>0</v>
      </c>
      <c r="AA55" s="317" t="e">
        <f t="shared" ca="1" si="10"/>
        <v>#DIV/0!</v>
      </c>
      <c r="AB55" s="314">
        <f t="shared" ca="1" si="11"/>
        <v>0</v>
      </c>
      <c r="AC55" s="317" t="e">
        <f t="shared" ca="1" si="12"/>
        <v>#DIV/0!</v>
      </c>
      <c r="AD55" s="314">
        <f t="shared" ca="1" si="13"/>
        <v>0</v>
      </c>
      <c r="AE55" s="314">
        <f t="shared" ca="1" si="13"/>
        <v>0</v>
      </c>
    </row>
    <row r="56" spans="3:31" x14ac:dyDescent="0.25">
      <c r="C56" t="s">
        <v>24</v>
      </c>
      <c r="D56" s="162"/>
      <c r="T56" s="314">
        <f t="shared" ca="1" si="8"/>
        <v>3376.422</v>
      </c>
      <c r="U56" s="67"/>
      <c r="Y56" s="314">
        <f t="shared" ca="1" si="9"/>
        <v>0</v>
      </c>
      <c r="AA56" s="317" t="e">
        <f t="shared" ca="1" si="10"/>
        <v>#DIV/0!</v>
      </c>
      <c r="AB56" s="314">
        <f t="shared" ca="1" si="11"/>
        <v>0</v>
      </c>
      <c r="AC56" s="317" t="e">
        <f t="shared" ca="1" si="12"/>
        <v>#DIV/0!</v>
      </c>
      <c r="AD56" s="314">
        <f t="shared" ca="1" si="13"/>
        <v>0</v>
      </c>
      <c r="AE56" s="314">
        <f t="shared" ca="1" si="13"/>
        <v>0</v>
      </c>
    </row>
    <row r="57" spans="3:31" x14ac:dyDescent="0.25">
      <c r="C57" t="s">
        <v>312</v>
      </c>
      <c r="D57" s="162"/>
      <c r="T57" s="314">
        <f t="shared" ca="1" si="8"/>
        <v>0</v>
      </c>
      <c r="Y57" s="314">
        <f t="shared" ca="1" si="9"/>
        <v>0</v>
      </c>
      <c r="AA57" s="317" t="e">
        <f t="shared" ca="1" si="10"/>
        <v>#DIV/0!</v>
      </c>
      <c r="AB57" s="314">
        <f t="shared" ca="1" si="11"/>
        <v>0</v>
      </c>
      <c r="AC57" s="317" t="e">
        <f t="shared" ca="1" si="12"/>
        <v>#DIV/0!</v>
      </c>
      <c r="AD57" s="314">
        <f t="shared" ca="1" si="13"/>
        <v>0</v>
      </c>
      <c r="AE57" s="314">
        <f t="shared" ca="1" si="13"/>
        <v>0</v>
      </c>
    </row>
    <row r="58" spans="3:31" x14ac:dyDescent="0.25">
      <c r="C58" t="s">
        <v>341</v>
      </c>
      <c r="D58" s="162"/>
      <c r="T58" s="314">
        <f t="shared" ca="1" si="8"/>
        <v>2795.1722500000001</v>
      </c>
      <c r="Y58" s="314">
        <f t="shared" ca="1" si="9"/>
        <v>0</v>
      </c>
      <c r="AA58" s="317" t="e">
        <f t="shared" ca="1" si="10"/>
        <v>#DIV/0!</v>
      </c>
      <c r="AB58" s="314">
        <f t="shared" ca="1" si="11"/>
        <v>0</v>
      </c>
      <c r="AC58" s="317" t="e">
        <f t="shared" ca="1" si="12"/>
        <v>#DIV/0!</v>
      </c>
      <c r="AD58" s="314">
        <f t="shared" ca="1" si="13"/>
        <v>0</v>
      </c>
      <c r="AE58" s="314">
        <f t="shared" ca="1" si="13"/>
        <v>0</v>
      </c>
    </row>
  </sheetData>
  <autoFilter ref="B8:AE46" xr:uid="{00000000-0009-0000-0000-00001B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xr:uid="{00000000-0002-0000-1B00-000000000000}">
      <formula1>P11</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35"/>
  <sheetViews>
    <sheetView topLeftCell="A13" zoomScale="80" zoomScaleNormal="80" workbookViewId="0">
      <selection activeCell="E6" sqref="E6"/>
    </sheetView>
  </sheetViews>
  <sheetFormatPr defaultRowHeight="15" x14ac:dyDescent="0.25"/>
  <cols>
    <col min="1" max="1" width="3.85546875" customWidth="1"/>
    <col min="2" max="2" width="34.42578125" style="288" customWidth="1"/>
    <col min="3" max="7" width="16.5703125" style="162" customWidth="1"/>
    <col min="8" max="8" width="2.42578125" style="162" customWidth="1"/>
    <col min="9" max="13" width="16.5703125" style="162" customWidth="1"/>
  </cols>
  <sheetData>
    <row r="1" spans="1:13" x14ac:dyDescent="0.25">
      <c r="B1" s="267" t="s">
        <v>592</v>
      </c>
    </row>
    <row r="2" spans="1:13" x14ac:dyDescent="0.25">
      <c r="B2" s="267"/>
    </row>
    <row r="3" spans="1:13" x14ac:dyDescent="0.25">
      <c r="B3" s="267" t="s">
        <v>593</v>
      </c>
    </row>
    <row r="4" spans="1:13" x14ac:dyDescent="0.25">
      <c r="B4" s="267"/>
    </row>
    <row r="5" spans="1:13" x14ac:dyDescent="0.25">
      <c r="B5" s="267" t="s">
        <v>594</v>
      </c>
      <c r="C5" s="169"/>
      <c r="I5" s="169"/>
    </row>
    <row r="6" spans="1:13" ht="15.75" thickBot="1" x14ac:dyDescent="0.3"/>
    <row r="7" spans="1:13" ht="29.1" customHeight="1" thickBot="1" x14ac:dyDescent="0.3">
      <c r="C7" s="730" t="s">
        <v>388</v>
      </c>
      <c r="D7" s="731"/>
      <c r="E7" s="731"/>
      <c r="F7" s="731"/>
      <c r="G7" s="732"/>
      <c r="H7" s="161"/>
      <c r="I7" s="730" t="s">
        <v>389</v>
      </c>
      <c r="J7" s="731"/>
      <c r="K7" s="731"/>
      <c r="L7" s="731"/>
      <c r="M7" s="732"/>
    </row>
    <row r="8" spans="1:13" s="150" customFormat="1" ht="48" thickBot="1" x14ac:dyDescent="0.3">
      <c r="A8" s="543"/>
      <c r="B8" s="544" t="s">
        <v>0</v>
      </c>
      <c r="C8" s="541" t="s">
        <v>1</v>
      </c>
      <c r="D8" s="541" t="s">
        <v>2</v>
      </c>
      <c r="E8" s="541" t="s">
        <v>3</v>
      </c>
      <c r="F8" s="541" t="s">
        <v>4</v>
      </c>
      <c r="G8" s="542" t="s">
        <v>5</v>
      </c>
      <c r="H8" s="545"/>
      <c r="I8" s="541" t="s">
        <v>1</v>
      </c>
      <c r="J8" s="541" t="s">
        <v>2</v>
      </c>
      <c r="K8" s="541" t="s">
        <v>3</v>
      </c>
      <c r="L8" s="541" t="s">
        <v>4</v>
      </c>
      <c r="M8" s="542" t="s">
        <v>5</v>
      </c>
    </row>
    <row r="9" spans="1:13" ht="15.75" thickTop="1" x14ac:dyDescent="0.25">
      <c r="A9">
        <v>0</v>
      </c>
      <c r="B9" s="429" t="s">
        <v>501</v>
      </c>
      <c r="C9" s="170">
        <v>181652.97072399998</v>
      </c>
      <c r="D9" s="171">
        <v>4000</v>
      </c>
      <c r="E9" s="172">
        <v>56865.033872080712</v>
      </c>
      <c r="F9" s="172">
        <v>9540.7201838432284</v>
      </c>
      <c r="G9" s="173">
        <f>IF(C9="","",C9+E9+F9)</f>
        <v>248058.72477992391</v>
      </c>
      <c r="I9" s="170">
        <f>'1-44 Denyer House'!Y74</f>
        <v>457974.47561372997</v>
      </c>
      <c r="J9" s="171">
        <v>0</v>
      </c>
      <c r="K9" s="172">
        <f>'Project Overheads &amp; Scaffold'!$S$57*(I9/$I$35)</f>
        <v>247296.16993436849</v>
      </c>
      <c r="L9" s="172">
        <f>SUM(I9:K9)*0.04</f>
        <v>28210.82582192394</v>
      </c>
      <c r="M9" s="173">
        <f>IF(I9="","",I9+K9+L9)</f>
        <v>733481.47137002239</v>
      </c>
    </row>
    <row r="10" spans="1:13" s="184" customFormat="1" x14ac:dyDescent="0.25">
      <c r="A10" s="184">
        <v>1</v>
      </c>
      <c r="B10" s="430" t="s">
        <v>502</v>
      </c>
      <c r="C10" s="234">
        <v>75420.793435000014</v>
      </c>
      <c r="D10" s="235">
        <v>30235.16</v>
      </c>
      <c r="E10" s="236">
        <v>23609.886236635281</v>
      </c>
      <c r="F10" s="236">
        <v>3961.227186865412</v>
      </c>
      <c r="G10" s="237">
        <f>IF(C10="","",C10+E10+F10)</f>
        <v>102991.9068585007</v>
      </c>
      <c r="H10" s="238"/>
      <c r="I10" s="234">
        <f>'1-10 Lissenden Mansions'!Y54</f>
        <v>0</v>
      </c>
      <c r="J10" s="235">
        <v>0</v>
      </c>
      <c r="K10" s="236">
        <f>'Project Overheads &amp; Scaffold'!$S$57*(I10/$I$35)</f>
        <v>0</v>
      </c>
      <c r="L10" s="236">
        <f t="shared" ref="L10:L31" si="0">SUM(I10:K10)*0.04</f>
        <v>0</v>
      </c>
      <c r="M10" s="237">
        <f>IF(I10="","",I10+K10+L10)</f>
        <v>0</v>
      </c>
    </row>
    <row r="11" spans="1:13" x14ac:dyDescent="0.25">
      <c r="A11">
        <v>2</v>
      </c>
      <c r="B11" s="429" t="s">
        <v>503</v>
      </c>
      <c r="C11" s="170">
        <v>85991.809319999986</v>
      </c>
      <c r="D11" s="171">
        <v>68200</v>
      </c>
      <c r="E11" s="172">
        <v>26919.059623489262</v>
      </c>
      <c r="F11" s="172">
        <v>4516.4347577395702</v>
      </c>
      <c r="G11" s="174">
        <f t="shared" ref="G11:G31" si="1">IF(C11="","",C11+E11+F11)</f>
        <v>117427.30370122881</v>
      </c>
      <c r="I11" s="170">
        <f>'25 Troyes House'!Y43</f>
        <v>135398.3725536</v>
      </c>
      <c r="J11" s="171">
        <v>0</v>
      </c>
      <c r="K11" s="172">
        <f>'Project Overheads &amp; Scaffold'!$S$57*(I11/$I$35)</f>
        <v>73112.150852906998</v>
      </c>
      <c r="L11" s="172">
        <f t="shared" si="0"/>
        <v>8340.4209362602796</v>
      </c>
      <c r="M11" s="174">
        <f t="shared" ref="M11:M31" si="2">IF(I11="","",I11+K11+L11)</f>
        <v>216850.94434276727</v>
      </c>
    </row>
    <row r="12" spans="1:13" s="184" customFormat="1" x14ac:dyDescent="0.25">
      <c r="A12" s="184">
        <v>3</v>
      </c>
      <c r="B12" s="430" t="s">
        <v>504</v>
      </c>
      <c r="C12" s="234">
        <v>75381.307449999993</v>
      </c>
      <c r="D12" s="235">
        <v>0</v>
      </c>
      <c r="E12" s="236">
        <v>23597.525459569264</v>
      </c>
      <c r="F12" s="236">
        <v>3959.1533163827703</v>
      </c>
      <c r="G12" s="237">
        <f t="shared" si="1"/>
        <v>102937.98622595203</v>
      </c>
      <c r="H12" s="238"/>
      <c r="I12" s="234">
        <f>'11-20 Lissenden Mansions'!Y56</f>
        <v>0</v>
      </c>
      <c r="J12" s="235">
        <v>0</v>
      </c>
      <c r="K12" s="236">
        <f>'Project Overheads &amp; Scaffold'!$S$57*(I12/$I$35)</f>
        <v>0</v>
      </c>
      <c r="L12" s="236">
        <f t="shared" si="0"/>
        <v>0</v>
      </c>
      <c r="M12" s="237">
        <f t="shared" si="2"/>
        <v>0</v>
      </c>
    </row>
    <row r="13" spans="1:13" x14ac:dyDescent="0.25">
      <c r="A13">
        <v>4</v>
      </c>
      <c r="B13" s="429" t="s">
        <v>505</v>
      </c>
      <c r="C13" s="170">
        <v>7001.8316509999995</v>
      </c>
      <c r="D13" s="171">
        <v>1050</v>
      </c>
      <c r="E13" s="172">
        <v>2191.8683323141327</v>
      </c>
      <c r="F13" s="172">
        <v>367.74799933256531</v>
      </c>
      <c r="G13" s="174">
        <f t="shared" si="1"/>
        <v>9561.4479826466977</v>
      </c>
      <c r="I13" s="170">
        <f>'5 Gillies Street'!Y62</f>
        <v>21822.42004112</v>
      </c>
      <c r="J13" s="171">
        <v>0</v>
      </c>
      <c r="K13" s="172">
        <f>'Project Overheads &amp; Scaffold'!$S$57*(I13/$I$35)</f>
        <v>11783.628088958483</v>
      </c>
      <c r="L13" s="172">
        <f t="shared" si="0"/>
        <v>1344.2419252031393</v>
      </c>
      <c r="M13" s="174">
        <f t="shared" si="2"/>
        <v>34950.290055281621</v>
      </c>
    </row>
    <row r="14" spans="1:13" x14ac:dyDescent="0.25">
      <c r="A14">
        <v>5</v>
      </c>
      <c r="B14" s="429" t="s">
        <v>506</v>
      </c>
      <c r="C14" s="170">
        <v>10788.96679</v>
      </c>
      <c r="D14" s="171">
        <v>2150</v>
      </c>
      <c r="E14" s="172">
        <v>3377.4012035854166</v>
      </c>
      <c r="F14" s="172">
        <v>566.65471974341665</v>
      </c>
      <c r="G14" s="174">
        <f t="shared" si="1"/>
        <v>14733.022713328834</v>
      </c>
      <c r="I14" s="170">
        <f>'8 Dale Road'!Y59</f>
        <v>17851.148363799999</v>
      </c>
      <c r="J14" s="171">
        <v>0</v>
      </c>
      <c r="K14" s="172">
        <f>'Project Overheads &amp; Scaffold'!$S$57*(I14/$I$35)</f>
        <v>9639.2285036890426</v>
      </c>
      <c r="L14" s="172">
        <f t="shared" si="0"/>
        <v>1099.6150746995618</v>
      </c>
      <c r="M14" s="174">
        <f t="shared" si="2"/>
        <v>28589.991942188604</v>
      </c>
    </row>
    <row r="15" spans="1:13" x14ac:dyDescent="0.25">
      <c r="A15">
        <v>6</v>
      </c>
      <c r="B15" s="429" t="s">
        <v>507</v>
      </c>
      <c r="C15" s="170">
        <v>17176.160334</v>
      </c>
      <c r="D15" s="171">
        <v>3650</v>
      </c>
      <c r="E15" s="172">
        <v>5376.8619103356878</v>
      </c>
      <c r="F15" s="172">
        <v>902.12088977342751</v>
      </c>
      <c r="G15" s="174">
        <f t="shared" si="1"/>
        <v>23455.143134109116</v>
      </c>
      <c r="I15" s="170">
        <f>'11 Gillies Street'!Y82</f>
        <v>43085.890443696015</v>
      </c>
      <c r="J15" s="171">
        <v>0</v>
      </c>
      <c r="K15" s="172">
        <f>'Project Overheads &amp; Scaffold'!$S$57*(I15/$I$35)</f>
        <v>23265.435635160975</v>
      </c>
      <c r="L15" s="172">
        <f t="shared" si="0"/>
        <v>2654.0530431542797</v>
      </c>
      <c r="M15" s="174">
        <f t="shared" si="2"/>
        <v>69005.379122011276</v>
      </c>
    </row>
    <row r="16" spans="1:13" x14ac:dyDescent="0.25">
      <c r="A16">
        <v>7</v>
      </c>
      <c r="B16" s="429" t="s">
        <v>508</v>
      </c>
      <c r="C16" s="170">
        <v>14003.534678000002</v>
      </c>
      <c r="D16" s="171">
        <v>1700</v>
      </c>
      <c r="E16" s="172">
        <v>4383.6963998966321</v>
      </c>
      <c r="F16" s="172">
        <v>735.48924311586541</v>
      </c>
      <c r="G16" s="174">
        <f t="shared" si="1"/>
        <v>19122.720321012501</v>
      </c>
      <c r="I16" s="170">
        <f>'30 Grove Terrace'!Y72</f>
        <v>38693.157746771998</v>
      </c>
      <c r="J16" s="171">
        <v>0</v>
      </c>
      <c r="K16" s="172">
        <f>'Project Overheads &amp; Scaffold'!$S$57*(I16/$I$35)</f>
        <v>20893.456345181934</v>
      </c>
      <c r="L16" s="172">
        <f t="shared" si="0"/>
        <v>2383.4645636781574</v>
      </c>
      <c r="M16" s="174">
        <f t="shared" si="2"/>
        <v>61970.078655632089</v>
      </c>
    </row>
    <row r="17" spans="1:13" x14ac:dyDescent="0.25">
      <c r="A17">
        <v>8</v>
      </c>
      <c r="B17" s="429" t="s">
        <v>509</v>
      </c>
      <c r="C17" s="170">
        <v>15466.562183000002</v>
      </c>
      <c r="D17" s="171">
        <v>2150</v>
      </c>
      <c r="E17" s="172">
        <v>4841.6856543306576</v>
      </c>
      <c r="F17" s="172">
        <v>812.3299134932264</v>
      </c>
      <c r="G17" s="174">
        <f t="shared" si="1"/>
        <v>21120.577750823886</v>
      </c>
      <c r="I17" s="170">
        <f>'25 Elaine Grove'!Y85</f>
        <v>35524.695732399996</v>
      </c>
      <c r="J17" s="171">
        <v>0</v>
      </c>
      <c r="K17" s="172">
        <f>'Project Overheads &amp; Scaffold'!$S$57*(I17/$I$35)</f>
        <v>19182.556366123714</v>
      </c>
      <c r="L17" s="172">
        <f t="shared" si="0"/>
        <v>2188.2900839409481</v>
      </c>
      <c r="M17" s="174">
        <f t="shared" si="2"/>
        <v>56895.542182464655</v>
      </c>
    </row>
    <row r="18" spans="1:13" x14ac:dyDescent="0.25">
      <c r="A18">
        <v>9</v>
      </c>
      <c r="B18" s="429" t="s">
        <v>510</v>
      </c>
      <c r="C18" s="170">
        <v>16297.967547</v>
      </c>
      <c r="D18" s="171">
        <v>8390</v>
      </c>
      <c r="E18" s="172">
        <v>5101.9505649283637</v>
      </c>
      <c r="F18" s="172">
        <v>855.99672447713453</v>
      </c>
      <c r="G18" s="174">
        <f t="shared" si="1"/>
        <v>22255.9148364055</v>
      </c>
      <c r="I18" s="170">
        <f>'130 POW Road'!Y92</f>
        <v>42617.868950536002</v>
      </c>
      <c r="J18" s="171">
        <v>0</v>
      </c>
      <c r="K18" s="172">
        <f>'Project Overheads &amp; Scaffold'!$S$57*(I18/$I$35)</f>
        <v>23012.714296159858</v>
      </c>
      <c r="L18" s="172">
        <f t="shared" si="0"/>
        <v>2625.2233298678348</v>
      </c>
      <c r="M18" s="174">
        <f t="shared" si="2"/>
        <v>68255.8065765637</v>
      </c>
    </row>
    <row r="19" spans="1:13" x14ac:dyDescent="0.25">
      <c r="A19">
        <v>10</v>
      </c>
      <c r="B19" s="429" t="s">
        <v>511</v>
      </c>
      <c r="C19" s="170">
        <v>8164.8633579999996</v>
      </c>
      <c r="D19" s="171">
        <v>2550</v>
      </c>
      <c r="E19" s="172">
        <v>2555.9462615066277</v>
      </c>
      <c r="F19" s="172">
        <v>428.83238478026516</v>
      </c>
      <c r="G19" s="174">
        <f t="shared" si="1"/>
        <v>11149.642004286894</v>
      </c>
      <c r="I19" s="170">
        <f>'25 Herbert Street '!Y75</f>
        <v>25335.307885399998</v>
      </c>
      <c r="J19" s="171">
        <v>0</v>
      </c>
      <c r="K19" s="172">
        <f>'Project Overheads &amp; Scaffold'!$S$57*(I19/$I$35)</f>
        <v>13680.510460263718</v>
      </c>
      <c r="L19" s="172">
        <f t="shared" si="0"/>
        <v>1560.6327338265489</v>
      </c>
      <c r="M19" s="174">
        <f t="shared" si="2"/>
        <v>40576.451079490267</v>
      </c>
    </row>
    <row r="20" spans="1:13" x14ac:dyDescent="0.25">
      <c r="A20">
        <v>11</v>
      </c>
      <c r="B20" s="429" t="s">
        <v>512</v>
      </c>
      <c r="C20" s="170">
        <v>8106.5147470000011</v>
      </c>
      <c r="D20" s="171">
        <v>2150</v>
      </c>
      <c r="E20" s="172">
        <v>2537.6806877167828</v>
      </c>
      <c r="F20" s="172">
        <v>425.7678173886714</v>
      </c>
      <c r="G20" s="174">
        <f t="shared" si="1"/>
        <v>11069.963252105455</v>
      </c>
      <c r="I20" s="170">
        <f>'128 POW Road'!Y77</f>
        <v>35617.050765640008</v>
      </c>
      <c r="J20" s="171">
        <v>0</v>
      </c>
      <c r="K20" s="172">
        <f>'Project Overheads &amp; Scaffold'!$S$57*(I20/$I$35)</f>
        <v>19232.426058018245</v>
      </c>
      <c r="L20" s="172">
        <f t="shared" si="0"/>
        <v>2193.9790729463302</v>
      </c>
      <c r="M20" s="174">
        <f t="shared" si="2"/>
        <v>57043.455896604581</v>
      </c>
    </row>
    <row r="21" spans="1:13" x14ac:dyDescent="0.25">
      <c r="A21">
        <v>12</v>
      </c>
      <c r="B21" s="429" t="s">
        <v>513</v>
      </c>
      <c r="C21" s="170">
        <v>6106.8111509999999</v>
      </c>
      <c r="D21" s="171">
        <v>0</v>
      </c>
      <c r="E21" s="172">
        <v>1911.6892036940121</v>
      </c>
      <c r="F21" s="172">
        <v>320.74001418776049</v>
      </c>
      <c r="G21" s="174">
        <f t="shared" si="1"/>
        <v>8339.2403688817722</v>
      </c>
      <c r="I21" s="170">
        <f>'10 Gillies Street'!Y52</f>
        <v>16669.424944679999</v>
      </c>
      <c r="J21" s="171">
        <v>0</v>
      </c>
      <c r="K21" s="172">
        <f>'Project Overheads &amp; Scaffold'!$S$57*(I21/$I$35)</f>
        <v>9001.1237816333032</v>
      </c>
      <c r="L21" s="172">
        <f t="shared" si="0"/>
        <v>1026.8219490525321</v>
      </c>
      <c r="M21" s="174">
        <f t="shared" si="2"/>
        <v>26697.370675365837</v>
      </c>
    </row>
    <row r="22" spans="1:13" x14ac:dyDescent="0.25">
      <c r="A22">
        <v>13</v>
      </c>
      <c r="B22" s="429" t="s">
        <v>514</v>
      </c>
      <c r="C22" s="170">
        <v>12170.914517000001</v>
      </c>
      <c r="D22" s="171">
        <v>2550</v>
      </c>
      <c r="E22" s="172">
        <v>3810.0090711699208</v>
      </c>
      <c r="F22" s="172">
        <v>639.23694352679695</v>
      </c>
      <c r="G22" s="174">
        <f t="shared" si="1"/>
        <v>16620.160531696718</v>
      </c>
      <c r="I22" s="170">
        <f>'17 Ascham Street'!Y76</f>
        <v>33342.402396780002</v>
      </c>
      <c r="J22" s="171">
        <v>0</v>
      </c>
      <c r="K22" s="172">
        <f>'Project Overheads &amp; Scaffold'!$S$57*(I22/$I$35)</f>
        <v>18004.165839339643</v>
      </c>
      <c r="L22" s="172">
        <f t="shared" si="0"/>
        <v>2053.8627294447861</v>
      </c>
      <c r="M22" s="174">
        <f t="shared" si="2"/>
        <v>53400.430965564432</v>
      </c>
    </row>
    <row r="23" spans="1:13" x14ac:dyDescent="0.25">
      <c r="A23">
        <v>14</v>
      </c>
      <c r="B23" s="429" t="s">
        <v>515</v>
      </c>
      <c r="C23" s="170">
        <v>7669.4020049999999</v>
      </c>
      <c r="D23" s="171">
        <v>3066.8</v>
      </c>
      <c r="E23" s="172">
        <v>2400.845981514733</v>
      </c>
      <c r="F23" s="172">
        <v>402.8099194605893</v>
      </c>
      <c r="G23" s="174">
        <f t="shared" si="1"/>
        <v>10473.057905975322</v>
      </c>
      <c r="I23" s="170">
        <f>'13 Doynton Street'!Y65</f>
        <v>27506.039871640001</v>
      </c>
      <c r="J23" s="171">
        <v>0</v>
      </c>
      <c r="K23" s="172">
        <f>'Project Overheads &amp; Scaffold'!$S$57*(I23/$I$35)</f>
        <v>14852.658112011766</v>
      </c>
      <c r="L23" s="172">
        <f t="shared" si="0"/>
        <v>1694.347919346071</v>
      </c>
      <c r="M23" s="174">
        <f t="shared" si="2"/>
        <v>44053.045902997845</v>
      </c>
    </row>
    <row r="24" spans="1:13" s="184" customFormat="1" x14ac:dyDescent="0.25">
      <c r="A24" s="184">
        <v>15</v>
      </c>
      <c r="B24" s="430" t="s">
        <v>516</v>
      </c>
      <c r="C24" s="234">
        <v>29788.850418999995</v>
      </c>
      <c r="D24" s="235">
        <v>3530</v>
      </c>
      <c r="E24" s="236">
        <v>9325.1653487160766</v>
      </c>
      <c r="F24" s="236">
        <v>1564.560630708643</v>
      </c>
      <c r="G24" s="237">
        <f t="shared" si="1"/>
        <v>40678.576398424717</v>
      </c>
      <c r="H24" s="238"/>
      <c r="I24" s="234">
        <f>'111 Chetwynd Road'!Y73</f>
        <v>4513.68</v>
      </c>
      <c r="J24" s="235">
        <v>0</v>
      </c>
      <c r="K24" s="236">
        <f>'Project Overheads &amp; Scaffold'!$S$57*(I24/$I$35)</f>
        <v>2437.2881803369582</v>
      </c>
      <c r="L24" s="236">
        <f t="shared" si="0"/>
        <v>278.03872721347835</v>
      </c>
      <c r="M24" s="237">
        <f t="shared" si="2"/>
        <v>7229.0069075504371</v>
      </c>
    </row>
    <row r="25" spans="1:13" x14ac:dyDescent="0.25">
      <c r="A25">
        <v>16</v>
      </c>
      <c r="B25" s="429" t="s">
        <v>517</v>
      </c>
      <c r="C25" s="170">
        <v>13016.509659000001</v>
      </c>
      <c r="D25" s="171">
        <v>5100</v>
      </c>
      <c r="E25" s="172">
        <v>4074.7159801747616</v>
      </c>
      <c r="F25" s="172">
        <v>683.64902556699042</v>
      </c>
      <c r="G25" s="174">
        <f t="shared" si="1"/>
        <v>17774.87466474175</v>
      </c>
      <c r="I25" s="170">
        <f>'19 Ascham Street'!Y91</f>
        <v>38817.166738719992</v>
      </c>
      <c r="J25" s="171">
        <v>0</v>
      </c>
      <c r="K25" s="172">
        <f>'Project Overheads &amp; Scaffold'!$S$57*(I25/$I$35)</f>
        <v>20960.418480364388</v>
      </c>
      <c r="L25" s="172">
        <f t="shared" si="0"/>
        <v>2391.1034087633752</v>
      </c>
      <c r="M25" s="174">
        <f t="shared" si="2"/>
        <v>62168.688627847754</v>
      </c>
    </row>
    <row r="26" spans="1:13" x14ac:dyDescent="0.25">
      <c r="A26">
        <v>17</v>
      </c>
      <c r="B26" s="429" t="s">
        <v>567</v>
      </c>
      <c r="C26" s="170">
        <v>17284.392635999997</v>
      </c>
      <c r="D26" s="171">
        <v>500</v>
      </c>
      <c r="E26" s="172">
        <v>5410.7431812818932</v>
      </c>
      <c r="F26" s="172">
        <v>907.80543269127566</v>
      </c>
      <c r="G26" s="174">
        <f t="shared" si="1"/>
        <v>23602.941249973166</v>
      </c>
      <c r="I26" s="170">
        <f>'66 Leverton Street'!Y68</f>
        <v>68590.608986800013</v>
      </c>
      <c r="J26" s="171">
        <v>0</v>
      </c>
      <c r="K26" s="172">
        <f>'Project Overheads &amp; Scaffold'!$S$57*(I26/$I$35)</f>
        <v>37037.424134108223</v>
      </c>
      <c r="L26" s="172">
        <f t="shared" si="0"/>
        <v>4225.1213248363292</v>
      </c>
      <c r="M26" s="174">
        <f t="shared" si="2"/>
        <v>109853.15444574457</v>
      </c>
    </row>
    <row r="27" spans="1:13" s="184" customFormat="1" x14ac:dyDescent="0.25">
      <c r="A27" s="184">
        <v>18</v>
      </c>
      <c r="B27" s="430" t="s">
        <v>518</v>
      </c>
      <c r="C27" s="234">
        <v>13331.414815</v>
      </c>
      <c r="D27" s="235">
        <v>6720</v>
      </c>
      <c r="E27" s="236">
        <v>4173.294562683277</v>
      </c>
      <c r="F27" s="236">
        <v>700.18837510733113</v>
      </c>
      <c r="G27" s="237">
        <f t="shared" si="1"/>
        <v>18204.89775279061</v>
      </c>
      <c r="H27" s="238"/>
      <c r="I27" s="234">
        <f>'13 Oseney Street'!Y63</f>
        <v>0</v>
      </c>
      <c r="J27" s="235">
        <v>0</v>
      </c>
      <c r="K27" s="236">
        <f>'Project Overheads &amp; Scaffold'!$S$57*(I27/$I$35)</f>
        <v>0</v>
      </c>
      <c r="L27" s="236">
        <f t="shared" si="0"/>
        <v>0</v>
      </c>
      <c r="M27" s="237">
        <f t="shared" si="2"/>
        <v>0</v>
      </c>
    </row>
    <row r="28" spans="1:13" x14ac:dyDescent="0.25">
      <c r="A28">
        <v>19</v>
      </c>
      <c r="B28" s="429" t="s">
        <v>519</v>
      </c>
      <c r="C28" s="170">
        <v>13952.164913000002</v>
      </c>
      <c r="D28" s="171">
        <v>2100</v>
      </c>
      <c r="E28" s="172">
        <v>4367.6154989618262</v>
      </c>
      <c r="F28" s="172">
        <v>732.79121647847319</v>
      </c>
      <c r="G28" s="174">
        <f t="shared" si="1"/>
        <v>19052.571628440302</v>
      </c>
      <c r="I28" s="170">
        <f>'29 Grove Terrace'!Y70</f>
        <v>38412.667981772</v>
      </c>
      <c r="J28" s="171">
        <v>0</v>
      </c>
      <c r="K28" s="172">
        <f>'Project Overheads &amp; Scaffold'!$S$57*(I28/$I$35)</f>
        <v>20741.998025376368</v>
      </c>
      <c r="L28" s="172">
        <f t="shared" si="0"/>
        <v>2366.1866402859346</v>
      </c>
      <c r="M28" s="174">
        <f t="shared" si="2"/>
        <v>61520.852647434302</v>
      </c>
    </row>
    <row r="29" spans="1:13" x14ac:dyDescent="0.25">
      <c r="A29">
        <v>20</v>
      </c>
      <c r="B29" s="429" t="s">
        <v>520</v>
      </c>
      <c r="C29" s="170">
        <v>17108.690870999999</v>
      </c>
      <c r="D29" s="171">
        <v>2750</v>
      </c>
      <c r="E29" s="172">
        <v>5355.7411255583465</v>
      </c>
      <c r="F29" s="172">
        <v>898.57727986233385</v>
      </c>
      <c r="G29" s="174">
        <f t="shared" si="1"/>
        <v>23363.009276420678</v>
      </c>
      <c r="I29" s="170">
        <f>'28 Leighton Road'!Y77</f>
        <v>35997.768158348001</v>
      </c>
      <c r="J29" s="171">
        <v>0</v>
      </c>
      <c r="K29" s="172">
        <f>'Project Overheads &amp; Scaffold'!$S$57*(I29/$I$35)</f>
        <v>19438.005098024601</v>
      </c>
      <c r="L29" s="172">
        <f t="shared" si="0"/>
        <v>2217.4309302549041</v>
      </c>
      <c r="M29" s="174">
        <f>IF(I29="","",I29+K29+L29)</f>
        <v>57653.204186627503</v>
      </c>
    </row>
    <row r="30" spans="1:13" x14ac:dyDescent="0.25">
      <c r="A30">
        <v>21</v>
      </c>
      <c r="B30" s="429" t="s">
        <v>521</v>
      </c>
      <c r="C30" s="170">
        <v>9517.274093</v>
      </c>
      <c r="D30" s="171">
        <v>2150</v>
      </c>
      <c r="E30" s="172">
        <v>2979.3078060397384</v>
      </c>
      <c r="F30" s="172">
        <v>499.86327596158952</v>
      </c>
      <c r="G30" s="174">
        <f t="shared" si="1"/>
        <v>12996.445175001329</v>
      </c>
      <c r="I30" s="170">
        <f>'13 Mortimer Terrace'!Y55</f>
        <v>10665.862093</v>
      </c>
      <c r="J30" s="171">
        <v>0</v>
      </c>
      <c r="K30" s="172">
        <f>'Project Overheads &amp; Scaffold'!$S$57*(I30/$I$35)</f>
        <v>5759.3315459609248</v>
      </c>
      <c r="L30" s="172">
        <f t="shared" si="0"/>
        <v>657.00774555843702</v>
      </c>
      <c r="M30" s="174">
        <f t="shared" si="2"/>
        <v>17082.201384519361</v>
      </c>
    </row>
    <row r="31" spans="1:13" s="184" customFormat="1" x14ac:dyDescent="0.25">
      <c r="A31" s="184">
        <v>22</v>
      </c>
      <c r="B31" s="430" t="s">
        <v>522</v>
      </c>
      <c r="C31" s="234">
        <v>7955.151245</v>
      </c>
      <c r="D31" s="235">
        <v>2150</v>
      </c>
      <c r="E31" s="236">
        <v>2490.2975338166762</v>
      </c>
      <c r="F31" s="236">
        <v>417.81795115266709</v>
      </c>
      <c r="G31" s="237">
        <f t="shared" si="1"/>
        <v>10863.266729969344</v>
      </c>
      <c r="H31" s="238"/>
      <c r="I31" s="234">
        <f>'13 Winscombe Terrace'!Y48</f>
        <v>0</v>
      </c>
      <c r="J31" s="235">
        <v>0</v>
      </c>
      <c r="K31" s="236">
        <f>'Project Overheads &amp; Scaffold'!$S$57*(I31/$I$35)</f>
        <v>0</v>
      </c>
      <c r="L31" s="236">
        <f t="shared" si="0"/>
        <v>0</v>
      </c>
      <c r="M31" s="237">
        <f t="shared" si="2"/>
        <v>0</v>
      </c>
    </row>
    <row r="32" spans="1:13" x14ac:dyDescent="0.25">
      <c r="B32" s="429"/>
      <c r="C32" s="170"/>
      <c r="D32" s="171"/>
      <c r="E32" s="172"/>
      <c r="F32" s="172"/>
      <c r="G32" s="174"/>
      <c r="I32" s="170"/>
      <c r="J32" s="171"/>
      <c r="K32" s="172"/>
      <c r="L32" s="172"/>
      <c r="M32" s="174"/>
    </row>
    <row r="33" spans="2:13" ht="29.25" x14ac:dyDescent="0.25">
      <c r="B33" s="429" t="s">
        <v>765</v>
      </c>
      <c r="C33" s="170"/>
      <c r="D33" s="171"/>
      <c r="E33" s="172"/>
      <c r="F33" s="172"/>
      <c r="G33" s="174"/>
      <c r="I33" s="170">
        <f>I24+I30</f>
        <v>15179.542093</v>
      </c>
      <c r="J33" s="171"/>
      <c r="K33" s="172">
        <f>'Project Overheads &amp; Scaffold'!$S$57*(I33/$I$35)</f>
        <v>8196.6197262978822</v>
      </c>
      <c r="L33" s="172">
        <f>SUM(I33:K33)*0.04</f>
        <v>935.04647277191532</v>
      </c>
      <c r="M33" s="174">
        <f>IF(I33="","",I33+K33+L33)</f>
        <v>24311.208292069798</v>
      </c>
    </row>
    <row r="34" spans="2:13" ht="15.75" thickBot="1" x14ac:dyDescent="0.3">
      <c r="B34" s="429"/>
      <c r="C34" s="170"/>
      <c r="D34" s="171"/>
      <c r="E34" s="172"/>
      <c r="F34" s="172"/>
      <c r="G34" s="174"/>
      <c r="I34" s="170"/>
      <c r="J34" s="171"/>
      <c r="K34" s="172"/>
      <c r="L34" s="172"/>
      <c r="M34" s="174"/>
    </row>
    <row r="35" spans="2:13" ht="17.25" thickTop="1" thickBot="1" x14ac:dyDescent="0.3">
      <c r="B35" s="431" t="s">
        <v>5</v>
      </c>
      <c r="C35" s="175">
        <f>SUM(C9:C31)</f>
        <v>663354.85854099982</v>
      </c>
      <c r="D35" s="176">
        <f>SUM(D9:D31)</f>
        <v>156841.96</v>
      </c>
      <c r="E35" s="176">
        <f>SUM(E9:E31)</f>
        <v>207658.02150000006</v>
      </c>
      <c r="F35" s="176">
        <f>SUM(F9:F31)</f>
        <v>34840.515201640002</v>
      </c>
      <c r="G35" s="176">
        <f>SUM(G9:G31)</f>
        <v>905853.39524263993</v>
      </c>
      <c r="I35" s="175">
        <f>SUM(I9:I34)</f>
        <v>1143615.5513614342</v>
      </c>
      <c r="J35" s="176">
        <f>SUM(J9:J34)</f>
        <v>0</v>
      </c>
      <c r="K35" s="176">
        <f>SUM(K9:K34)</f>
        <v>617527.30946428573</v>
      </c>
      <c r="L35" s="176">
        <f>SUM(L9:L34)</f>
        <v>70445.71443302877</v>
      </c>
      <c r="M35" s="176">
        <f>SUM(M9:M34)</f>
        <v>1831588.5752587484</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xr:uid="{00000000-0002-0000-0100-000000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J40"/>
  <sheetViews>
    <sheetView zoomScale="80" zoomScaleNormal="80" workbookViewId="0">
      <selection activeCell="H38" sqref="H38"/>
    </sheetView>
  </sheetViews>
  <sheetFormatPr defaultRowHeight="15" x14ac:dyDescent="0.25"/>
  <cols>
    <col min="1" max="1" width="34.42578125" customWidth="1"/>
    <col min="2" max="2" width="21.5703125" style="161" customWidth="1"/>
    <col min="3" max="4" width="21.5703125" style="162" customWidth="1"/>
    <col min="7" max="7" width="8.85546875" style="317"/>
    <col min="10" max="10" width="11.42578125" customWidth="1"/>
  </cols>
  <sheetData>
    <row r="1" spans="1:7" s="139" customFormat="1" x14ac:dyDescent="0.25">
      <c r="A1" s="139" t="s">
        <v>592</v>
      </c>
      <c r="B1" s="180"/>
      <c r="C1" s="181"/>
      <c r="D1" s="181"/>
      <c r="G1" s="526"/>
    </row>
    <row r="2" spans="1:7" s="139" customFormat="1" x14ac:dyDescent="0.25">
      <c r="B2" s="180"/>
      <c r="C2" s="181"/>
      <c r="D2" s="181"/>
      <c r="G2" s="526"/>
    </row>
    <row r="3" spans="1:7" s="139" customFormat="1" x14ac:dyDescent="0.25">
      <c r="A3" s="139" t="s">
        <v>593</v>
      </c>
      <c r="B3" s="180"/>
      <c r="C3" s="181"/>
      <c r="D3" s="181"/>
      <c r="G3" s="526"/>
    </row>
    <row r="4" spans="1:7" s="139" customFormat="1" x14ac:dyDescent="0.25">
      <c r="B4" s="180"/>
      <c r="C4" s="181"/>
      <c r="D4" s="181"/>
      <c r="G4" s="526"/>
    </row>
    <row r="5" spans="1:7" s="139" customFormat="1" x14ac:dyDescent="0.25">
      <c r="A5" s="139" t="s">
        <v>790</v>
      </c>
      <c r="B5" s="180"/>
      <c r="C5" s="181"/>
      <c r="D5" s="181"/>
      <c r="G5" s="526"/>
    </row>
    <row r="6" spans="1:7" s="139" customFormat="1" ht="15.75" thickBot="1" x14ac:dyDescent="0.3">
      <c r="B6" s="180"/>
      <c r="C6" s="181"/>
      <c r="D6" s="181"/>
      <c r="G6" s="526"/>
    </row>
    <row r="7" spans="1:7" ht="29.1" customHeight="1" thickBot="1" x14ac:dyDescent="0.3">
      <c r="A7" s="214" t="s">
        <v>0</v>
      </c>
      <c r="B7" s="132" t="s">
        <v>523</v>
      </c>
      <c r="C7" s="134" t="s">
        <v>524</v>
      </c>
      <c r="D7" s="136" t="s">
        <v>525</v>
      </c>
    </row>
    <row r="8" spans="1:7" x14ac:dyDescent="0.25">
      <c r="A8" s="159" t="s">
        <v>501</v>
      </c>
      <c r="B8" s="133">
        <f>'1-44 Denyer House'!AB74</f>
        <v>368576.72561372997</v>
      </c>
      <c r="C8" s="135">
        <f>'1-44 Denyer House'!AD74</f>
        <v>255437.99696083597</v>
      </c>
      <c r="D8" s="137">
        <f>B8-C8</f>
        <v>113138.728652894</v>
      </c>
    </row>
    <row r="9" spans="1:7" s="184" customFormat="1" x14ac:dyDescent="0.25">
      <c r="A9" s="233" t="s">
        <v>502</v>
      </c>
      <c r="B9" s="255">
        <f>'1-10 Lissenden Mansions'!AB54</f>
        <v>0</v>
      </c>
      <c r="C9" s="256">
        <f>'1-10 Lissenden Mansions'!AD54</f>
        <v>0</v>
      </c>
      <c r="D9" s="257">
        <f t="shared" ref="D9:D34" si="0">B9-C9</f>
        <v>0</v>
      </c>
      <c r="G9" s="317"/>
    </row>
    <row r="10" spans="1:7" x14ac:dyDescent="0.25">
      <c r="A10" s="159" t="s">
        <v>503</v>
      </c>
      <c r="B10" s="133">
        <f>'25 Troyes House'!AB43</f>
        <v>66798.377033600002</v>
      </c>
      <c r="C10" s="135">
        <f>'25 Troyes House'!AD43</f>
        <v>40768.79900533161</v>
      </c>
      <c r="D10" s="137">
        <f t="shared" si="0"/>
        <v>26029.578028268392</v>
      </c>
    </row>
    <row r="11" spans="1:7" s="184" customFormat="1" x14ac:dyDescent="0.25">
      <c r="A11" s="233" t="s">
        <v>504</v>
      </c>
      <c r="B11" s="255">
        <f>'11-20 Lissenden Mansions'!AB56</f>
        <v>0</v>
      </c>
      <c r="C11" s="256">
        <f>'11-20 Lissenden Mansions'!AD56</f>
        <v>0</v>
      </c>
      <c r="D11" s="257">
        <f t="shared" si="0"/>
        <v>0</v>
      </c>
      <c r="G11" s="317"/>
    </row>
    <row r="12" spans="1:7" x14ac:dyDescent="0.25">
      <c r="A12" s="159" t="s">
        <v>505</v>
      </c>
      <c r="B12" s="133">
        <f>'5 Gillies Street'!AB62</f>
        <v>21065.475541120002</v>
      </c>
      <c r="C12" s="135">
        <f>'5 Gillies Street'!AD62</f>
        <v>13276.967139999999</v>
      </c>
      <c r="D12" s="137">
        <f t="shared" si="0"/>
        <v>7788.5084011200033</v>
      </c>
    </row>
    <row r="13" spans="1:7" x14ac:dyDescent="0.25">
      <c r="A13" s="159" t="s">
        <v>506</v>
      </c>
      <c r="B13" s="133">
        <f>'8 Dale Road'!AB59</f>
        <v>13919.167648800001</v>
      </c>
      <c r="C13" s="135">
        <f>'8 Dale Road'!AD59</f>
        <v>9033.9036749999996</v>
      </c>
      <c r="D13" s="137">
        <f t="shared" si="0"/>
        <v>4885.2639738000016</v>
      </c>
    </row>
    <row r="14" spans="1:7" x14ac:dyDescent="0.25">
      <c r="A14" s="159" t="s">
        <v>507</v>
      </c>
      <c r="B14" s="133">
        <f>'11 Gillies Street'!AB82</f>
        <v>27501.875946696</v>
      </c>
      <c r="C14" s="135">
        <f>'11 Gillies Street'!AD82</f>
        <v>24531.936275</v>
      </c>
      <c r="D14" s="137">
        <f t="shared" si="0"/>
        <v>2969.939671696</v>
      </c>
    </row>
    <row r="15" spans="1:7" x14ac:dyDescent="0.25">
      <c r="A15" s="159" t="s">
        <v>508</v>
      </c>
      <c r="B15" s="133">
        <f>'30 Grove Terrace'!AB72</f>
        <v>36185.162226771994</v>
      </c>
      <c r="C15" s="135">
        <f>'30 Grove Terrace'!AD72</f>
        <v>22315.458097999996</v>
      </c>
      <c r="D15" s="137">
        <f t="shared" si="0"/>
        <v>13869.704128771999</v>
      </c>
    </row>
    <row r="16" spans="1:7" x14ac:dyDescent="0.25">
      <c r="A16" s="159" t="s">
        <v>509</v>
      </c>
      <c r="B16" s="133">
        <f>'25 Elaine Grove'!AB85</f>
        <v>26136.412867399999</v>
      </c>
      <c r="C16" s="135">
        <f>'25 Elaine Grove'!AD85</f>
        <v>19584.379862000002</v>
      </c>
      <c r="D16" s="137">
        <f t="shared" si="0"/>
        <v>6552.0330053999969</v>
      </c>
      <c r="F16" s="76"/>
      <c r="G16" s="527"/>
    </row>
    <row r="17" spans="1:10" x14ac:dyDescent="0.25">
      <c r="A17" s="159" t="s">
        <v>510</v>
      </c>
      <c r="B17" s="133">
        <f>'130 POW Road'!AB92</f>
        <v>31921.789215535995</v>
      </c>
      <c r="C17" s="135">
        <f>'130 POW Road'!AD92</f>
        <v>28220.004571999991</v>
      </c>
      <c r="D17" s="137">
        <f t="shared" si="0"/>
        <v>3701.7846435360043</v>
      </c>
      <c r="F17" s="76"/>
      <c r="G17" s="527"/>
    </row>
    <row r="18" spans="1:10" x14ac:dyDescent="0.25">
      <c r="A18" s="159" t="s">
        <v>511</v>
      </c>
      <c r="B18" s="133">
        <f>'25 Herbert Street '!AB75</f>
        <v>21907.419392399999</v>
      </c>
      <c r="C18" s="135">
        <f>'25 Herbert Street '!AD75</f>
        <v>13553.30305</v>
      </c>
      <c r="D18" s="137">
        <f t="shared" si="0"/>
        <v>8354.1163423999988</v>
      </c>
      <c r="F18" s="76"/>
      <c r="G18" s="527"/>
    </row>
    <row r="19" spans="1:10" x14ac:dyDescent="0.25">
      <c r="A19" s="159" t="s">
        <v>512</v>
      </c>
      <c r="B19" s="133">
        <f>'128 POW Road'!AB77</f>
        <v>26851.792188639993</v>
      </c>
      <c r="C19" s="135">
        <f>'128 POW Road'!AD77</f>
        <v>12683.154914370007</v>
      </c>
      <c r="D19" s="137">
        <f t="shared" si="0"/>
        <v>14168.637274269986</v>
      </c>
    </row>
    <row r="20" spans="1:10" x14ac:dyDescent="0.25">
      <c r="A20" s="159" t="s">
        <v>513</v>
      </c>
      <c r="B20" s="133">
        <f>'10 Gillies Street'!AB52</f>
        <v>16475.925444680001</v>
      </c>
      <c r="C20" s="135">
        <f>'10 Gillies Street'!AD52</f>
        <v>13538.279445000002</v>
      </c>
      <c r="D20" s="137">
        <f t="shared" si="0"/>
        <v>2937.6459996799986</v>
      </c>
    </row>
    <row r="21" spans="1:10" x14ac:dyDescent="0.25">
      <c r="A21" s="159" t="s">
        <v>514</v>
      </c>
      <c r="B21" s="133">
        <f>'17 Ascham Street'!AB76</f>
        <v>27917.906399780004</v>
      </c>
      <c r="C21" s="135">
        <f>'17 Ascham Street'!AD76</f>
        <v>14881.975435</v>
      </c>
      <c r="D21" s="137">
        <f t="shared" si="0"/>
        <v>13035.930964780004</v>
      </c>
      <c r="G21"/>
    </row>
    <row r="22" spans="1:10" x14ac:dyDescent="0.25">
      <c r="A22" s="159" t="s">
        <v>515</v>
      </c>
      <c r="B22" s="133">
        <f>'13 Doynton Street'!AB65</f>
        <v>15198.180666640003</v>
      </c>
      <c r="C22" s="135">
        <f>'13 Doynton Street'!AD65</f>
        <v>11775.42302</v>
      </c>
      <c r="D22" s="137">
        <f t="shared" si="0"/>
        <v>3422.7576466400023</v>
      </c>
      <c r="G22"/>
    </row>
    <row r="23" spans="1:10" s="184" customFormat="1" x14ac:dyDescent="0.25">
      <c r="A23" s="233" t="s">
        <v>516</v>
      </c>
      <c r="B23" s="255">
        <f>'111 Chetwynd Road'!AB73</f>
        <v>3133.68</v>
      </c>
      <c r="C23" s="256">
        <f>'111 Chetwynd Road'!AD73</f>
        <v>0</v>
      </c>
      <c r="D23" s="257">
        <f t="shared" si="0"/>
        <v>3133.68</v>
      </c>
    </row>
    <row r="24" spans="1:10" x14ac:dyDescent="0.25">
      <c r="A24" s="159" t="s">
        <v>517</v>
      </c>
      <c r="B24" s="133">
        <f>'19 Ascham Street'!AB91</f>
        <v>28564.960987720002</v>
      </c>
      <c r="C24" s="135">
        <f>'19 Ascham Street'!AD91</f>
        <v>18744.638364999999</v>
      </c>
      <c r="D24" s="137">
        <f t="shared" si="0"/>
        <v>9820.322622720003</v>
      </c>
      <c r="J24" s="162"/>
    </row>
    <row r="25" spans="1:10" x14ac:dyDescent="0.25">
      <c r="A25" s="159" t="s">
        <v>567</v>
      </c>
      <c r="B25" s="133">
        <f>'66 Leverton Street'!AB68</f>
        <v>48925.910602800002</v>
      </c>
      <c r="C25" s="135">
        <f>'66 Leverton Street'!AD68</f>
        <v>30505.114932125005</v>
      </c>
      <c r="D25" s="137">
        <f t="shared" si="0"/>
        <v>18420.795670674997</v>
      </c>
    </row>
    <row r="26" spans="1:10" s="184" customFormat="1" x14ac:dyDescent="0.25">
      <c r="A26" s="233" t="s">
        <v>518</v>
      </c>
      <c r="B26" s="255">
        <f>'13 Oseney Street'!AB63</f>
        <v>0</v>
      </c>
      <c r="C26" s="256">
        <f>'13 Oseney Street'!AD63</f>
        <v>0</v>
      </c>
      <c r="D26" s="257">
        <f t="shared" si="0"/>
        <v>0</v>
      </c>
      <c r="G26" s="317"/>
    </row>
    <row r="27" spans="1:10" x14ac:dyDescent="0.25">
      <c r="A27" s="159" t="s">
        <v>519</v>
      </c>
      <c r="B27" s="133">
        <f>'29 Grove Terrace'!AB70</f>
        <v>30488.233461771997</v>
      </c>
      <c r="C27" s="135">
        <f>'29 Grove Terrace'!AD70</f>
        <v>24193.987348000002</v>
      </c>
      <c r="D27" s="137">
        <f t="shared" si="0"/>
        <v>6294.2461137719947</v>
      </c>
    </row>
    <row r="28" spans="1:10" x14ac:dyDescent="0.25">
      <c r="A28" s="159" t="s">
        <v>520</v>
      </c>
      <c r="B28" s="133">
        <f>'28 Leighton Road'!AB77</f>
        <v>25163.953071348002</v>
      </c>
      <c r="C28" s="135">
        <f>'28 Leighton Road'!AD77</f>
        <v>12231.869058999999</v>
      </c>
      <c r="D28" s="137">
        <f t="shared" si="0"/>
        <v>12932.084012348003</v>
      </c>
    </row>
    <row r="29" spans="1:10" x14ac:dyDescent="0.25">
      <c r="A29" s="159" t="s">
        <v>521</v>
      </c>
      <c r="B29" s="133">
        <f>'13 Mortimer Terrace'!AB55</f>
        <v>4757.2159999999994</v>
      </c>
      <c r="C29" s="135">
        <f>'13 Mortimer Terrace'!AD55</f>
        <v>2423.741368</v>
      </c>
      <c r="D29" s="137">
        <f t="shared" si="0"/>
        <v>2333.4746319999995</v>
      </c>
    </row>
    <row r="30" spans="1:10" s="184" customFormat="1" x14ac:dyDescent="0.25">
      <c r="A30" s="233" t="s">
        <v>522</v>
      </c>
      <c r="B30" s="255">
        <f>'13 Winscombe Terrace'!AB48</f>
        <v>0</v>
      </c>
      <c r="C30" s="256">
        <f>'13 Winscombe Terrace'!AD48</f>
        <v>0</v>
      </c>
      <c r="D30" s="257">
        <f t="shared" si="0"/>
        <v>0</v>
      </c>
      <c r="G30" s="317"/>
    </row>
    <row r="31" spans="1:10" x14ac:dyDescent="0.25">
      <c r="A31" s="159"/>
      <c r="B31" s="133"/>
      <c r="C31" s="135"/>
      <c r="D31" s="137"/>
    </row>
    <row r="32" spans="1:10" x14ac:dyDescent="0.25">
      <c r="A32" s="159" t="s">
        <v>578</v>
      </c>
      <c r="B32" s="133">
        <f>'Project Overheads &amp; Scaffold'!U57</f>
        <v>526054.14673348679</v>
      </c>
      <c r="C32" s="135">
        <f>'Project Overheads &amp; Scaffold'!AB57</f>
        <v>287986.01885714283</v>
      </c>
      <c r="D32" s="137">
        <f t="shared" si="0"/>
        <v>238068.12787634396</v>
      </c>
    </row>
    <row r="33" spans="1:5" x14ac:dyDescent="0.25">
      <c r="A33" s="159"/>
      <c r="B33" s="133"/>
      <c r="C33" s="135"/>
      <c r="D33" s="137"/>
    </row>
    <row r="34" spans="1:5" x14ac:dyDescent="0.25">
      <c r="A34" s="159" t="s">
        <v>579</v>
      </c>
      <c r="B34" s="133">
        <f>SUM(B8:B33)*0.04</f>
        <v>54701.772441716828</v>
      </c>
      <c r="C34" s="135">
        <f>SUM(C8:C33)*0.04</f>
        <v>34227.478055272222</v>
      </c>
      <c r="D34" s="137">
        <f t="shared" si="0"/>
        <v>20474.294386444606</v>
      </c>
    </row>
    <row r="35" spans="1:5" ht="15.75" thickBot="1" x14ac:dyDescent="0.3">
      <c r="A35" s="159"/>
      <c r="B35" s="163"/>
      <c r="C35" s="164"/>
      <c r="D35" s="165"/>
    </row>
    <row r="36" spans="1:5" ht="17.25" thickTop="1" thickBot="1" x14ac:dyDescent="0.3">
      <c r="A36" s="160" t="s">
        <v>5</v>
      </c>
      <c r="B36" s="166">
        <f>SUM(B8:B35)</f>
        <v>1422246.0834846376</v>
      </c>
      <c r="C36" s="167">
        <f>SUM(C8:C35)</f>
        <v>889914.42943707784</v>
      </c>
      <c r="D36" s="168">
        <f>SUM(D8:D35)</f>
        <v>532331.65404755995</v>
      </c>
    </row>
    <row r="37" spans="1:5" ht="15.75" x14ac:dyDescent="0.25">
      <c r="A37" s="159"/>
      <c r="B37" s="133"/>
      <c r="C37" s="135"/>
      <c r="D37" s="291"/>
    </row>
    <row r="38" spans="1:5" ht="15.75" x14ac:dyDescent="0.25">
      <c r="A38" s="159" t="s">
        <v>612</v>
      </c>
      <c r="B38" s="133">
        <v>-1340030.68</v>
      </c>
      <c r="C38" s="135">
        <f>B38</f>
        <v>-1340030.68</v>
      </c>
      <c r="D38" s="291"/>
    </row>
    <row r="39" spans="1:5" ht="16.5" thickBot="1" x14ac:dyDescent="0.3">
      <c r="A39" s="159"/>
      <c r="B39" s="163"/>
      <c r="C39" s="164"/>
      <c r="D39" s="291"/>
    </row>
    <row r="40" spans="1:5" ht="17.25" thickTop="1" thickBot="1" x14ac:dyDescent="0.3">
      <c r="A40" s="160" t="s">
        <v>5</v>
      </c>
      <c r="B40" s="166">
        <f>SUM(B36:B39)</f>
        <v>82215.403484637616</v>
      </c>
      <c r="C40" s="167">
        <f>SUM(C36:C39)</f>
        <v>-450116.2505629221</v>
      </c>
      <c r="D40" s="291"/>
      <c r="E40" s="67"/>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O286"/>
  <sheetViews>
    <sheetView zoomScale="80" zoomScaleNormal="80" workbookViewId="0">
      <pane xSplit="1" ySplit="7" topLeftCell="G49" activePane="bottomRight" state="frozen"/>
      <selection pane="topRight" activeCell="B1" sqref="B1"/>
      <selection pane="bottomLeft" activeCell="A8" sqref="A8"/>
      <selection pane="bottomRight" activeCell="A279" sqref="A279:XFD279"/>
    </sheetView>
  </sheetViews>
  <sheetFormatPr defaultColWidth="8.85546875" defaultRowHeight="15" x14ac:dyDescent="0.25"/>
  <cols>
    <col min="1" max="1" width="34.42578125" style="552" customWidth="1"/>
    <col min="2" max="2" width="21.5703125" style="607" customWidth="1"/>
    <col min="3" max="6" width="21.5703125" style="607" hidden="1" customWidth="1"/>
    <col min="7" max="7" width="21.5703125" style="607" customWidth="1"/>
    <col min="8" max="8" width="21.5703125" style="607" hidden="1" customWidth="1"/>
    <col min="9" max="9" width="21.5703125" style="608" customWidth="1"/>
    <col min="10" max="11" width="21.5703125" style="607" customWidth="1"/>
    <col min="12" max="12" width="21.5703125" style="608" customWidth="1"/>
    <col min="13" max="13" width="21.5703125" style="607" customWidth="1"/>
    <col min="14" max="15" width="18.5703125" style="607" customWidth="1"/>
    <col min="16" max="16384" width="8.85546875" style="552"/>
  </cols>
  <sheetData>
    <row r="1" spans="1:15" s="139" customFormat="1" x14ac:dyDescent="0.25">
      <c r="A1" s="139" t="s">
        <v>592</v>
      </c>
      <c r="B1" s="181"/>
      <c r="C1" s="181"/>
      <c r="D1" s="181"/>
      <c r="E1" s="181"/>
      <c r="F1" s="181"/>
      <c r="G1" s="181"/>
      <c r="H1" s="181"/>
      <c r="I1" s="316"/>
      <c r="J1" s="181"/>
      <c r="K1" s="181"/>
      <c r="L1" s="316"/>
      <c r="M1" s="181"/>
      <c r="N1" s="181"/>
      <c r="O1" s="181"/>
    </row>
    <row r="2" spans="1:15" s="139" customFormat="1" x14ac:dyDescent="0.25">
      <c r="B2" s="181"/>
      <c r="C2" s="181"/>
      <c r="D2" s="181"/>
      <c r="E2" s="181"/>
      <c r="F2" s="181"/>
      <c r="G2" s="181"/>
      <c r="H2" s="181"/>
      <c r="I2" s="316"/>
      <c r="J2" s="181"/>
      <c r="K2" s="181"/>
      <c r="L2" s="316"/>
      <c r="M2" s="181"/>
      <c r="N2" s="181"/>
      <c r="O2" s="181"/>
    </row>
    <row r="3" spans="1:15" s="139" customFormat="1" x14ac:dyDescent="0.25">
      <c r="A3" s="139" t="s">
        <v>617</v>
      </c>
      <c r="B3" s="181"/>
      <c r="C3" s="181"/>
      <c r="D3" s="181"/>
      <c r="E3" s="181"/>
      <c r="F3" s="181"/>
      <c r="G3" s="181"/>
      <c r="H3" s="181"/>
      <c r="I3" s="316"/>
      <c r="J3" s="181"/>
      <c r="K3" s="181"/>
      <c r="L3" s="316"/>
      <c r="M3" s="181"/>
      <c r="N3" s="181"/>
      <c r="O3" s="181"/>
    </row>
    <row r="4" spans="1:15" s="139" customFormat="1" x14ac:dyDescent="0.25">
      <c r="B4" s="181"/>
      <c r="C4" s="181"/>
      <c r="D4" s="181"/>
      <c r="E4" s="181"/>
      <c r="F4" s="181"/>
      <c r="G4" s="181"/>
      <c r="H4" s="181"/>
      <c r="I4" s="316"/>
      <c r="J4" s="181"/>
      <c r="K4" s="181"/>
      <c r="L4" s="316"/>
      <c r="M4" s="181"/>
      <c r="N4" s="181"/>
      <c r="O4" s="181"/>
    </row>
    <row r="5" spans="1:15" s="139" customFormat="1" x14ac:dyDescent="0.25">
      <c r="A5" s="139" t="s">
        <v>790</v>
      </c>
      <c r="B5" s="181"/>
      <c r="C5" s="181"/>
      <c r="D5" s="181"/>
      <c r="E5" s="181"/>
      <c r="F5" s="181"/>
      <c r="G5" s="181"/>
      <c r="H5" s="181"/>
      <c r="I5" s="316"/>
      <c r="J5" s="181"/>
      <c r="K5" s="181"/>
      <c r="L5" s="316"/>
      <c r="M5" s="181"/>
      <c r="N5" s="181"/>
      <c r="O5" s="181"/>
    </row>
    <row r="6" spans="1:15" s="139" customFormat="1" ht="15.75" thickBot="1" x14ac:dyDescent="0.3">
      <c r="B6" s="181"/>
      <c r="C6" s="181"/>
      <c r="D6" s="181"/>
      <c r="E6" s="181"/>
      <c r="F6" s="181"/>
      <c r="G6" s="181"/>
      <c r="H6" s="181"/>
      <c r="I6" s="316"/>
      <c r="J6" s="181"/>
      <c r="K6" s="181"/>
      <c r="L6" s="316"/>
      <c r="M6" s="181"/>
      <c r="N6" s="181"/>
      <c r="O6" s="181"/>
    </row>
    <row r="7" spans="1:15" ht="29.1" customHeight="1" thickBot="1" x14ac:dyDescent="0.3">
      <c r="A7" s="546" t="s">
        <v>0</v>
      </c>
      <c r="B7" s="546" t="s">
        <v>575</v>
      </c>
      <c r="C7" s="546"/>
      <c r="D7" s="546"/>
      <c r="E7" s="546"/>
      <c r="F7" s="546"/>
      <c r="G7" s="547" t="s">
        <v>580</v>
      </c>
      <c r="H7" s="548"/>
      <c r="I7" s="733" t="s">
        <v>523</v>
      </c>
      <c r="J7" s="734"/>
      <c r="K7" s="549" t="s">
        <v>525</v>
      </c>
      <c r="L7" s="735" t="s">
        <v>524</v>
      </c>
      <c r="M7" s="736"/>
      <c r="N7" s="550" t="s">
        <v>766</v>
      </c>
      <c r="O7" s="551" t="s">
        <v>767</v>
      </c>
    </row>
    <row r="8" spans="1:15" x14ac:dyDescent="0.25">
      <c r="A8" s="553"/>
      <c r="B8" s="553"/>
      <c r="C8" s="553"/>
      <c r="D8" s="553"/>
      <c r="E8" s="553"/>
      <c r="F8" s="553"/>
      <c r="G8" s="554"/>
      <c r="H8" s="554"/>
      <c r="I8" s="555"/>
      <c r="J8" s="556"/>
      <c r="K8" s="557"/>
      <c r="L8" s="558"/>
      <c r="M8" s="559"/>
      <c r="N8" s="560"/>
      <c r="O8" s="560"/>
    </row>
    <row r="9" spans="1:15" s="139" customFormat="1" x14ac:dyDescent="0.25">
      <c r="A9" s="561" t="s">
        <v>595</v>
      </c>
      <c r="B9" s="562"/>
      <c r="C9" s="562"/>
      <c r="D9" s="562"/>
      <c r="E9" s="562"/>
      <c r="F9" s="562"/>
      <c r="G9" s="563"/>
      <c r="H9" s="563"/>
      <c r="I9" s="564"/>
      <c r="J9" s="565"/>
      <c r="K9" s="566"/>
      <c r="L9" s="567"/>
      <c r="M9" s="568"/>
      <c r="N9" s="569"/>
      <c r="O9" s="569"/>
    </row>
    <row r="10" spans="1:15" x14ac:dyDescent="0.25">
      <c r="A10" s="570" t="s">
        <v>308</v>
      </c>
      <c r="B10" s="553">
        <f>'1-44 Denyer House'!T76</f>
        <v>444.59999999999997</v>
      </c>
      <c r="C10" s="553">
        <f>'1-44 Denyer House'!U76</f>
        <v>0</v>
      </c>
      <c r="D10" s="553">
        <f>'1-44 Denyer House'!V76</f>
        <v>0</v>
      </c>
      <c r="E10" s="553">
        <f>'1-44 Denyer House'!W76</f>
        <v>0</v>
      </c>
      <c r="F10" s="553">
        <f>'1-44 Denyer House'!X76</f>
        <v>0</v>
      </c>
      <c r="G10" s="554">
        <f>'1-44 Denyer House'!Y76</f>
        <v>1111.5</v>
      </c>
      <c r="H10" s="554">
        <f>'1-44 Denyer House'!Z76</f>
        <v>0</v>
      </c>
      <c r="I10" s="555">
        <f>'1-44 Denyer House'!AA76</f>
        <v>1</v>
      </c>
      <c r="J10" s="556">
        <f>'1-44 Denyer House'!AB76</f>
        <v>1111.5</v>
      </c>
      <c r="K10" s="557">
        <f>J10-M10</f>
        <v>666.9</v>
      </c>
      <c r="L10" s="558">
        <f>'1-44 Denyer House'!AC76</f>
        <v>0.4</v>
      </c>
      <c r="M10" s="559">
        <f>'1-44 Denyer House'!AD76</f>
        <v>444.6</v>
      </c>
      <c r="N10" s="560">
        <v>444.59999999999997</v>
      </c>
      <c r="O10" s="560">
        <f>M10-N10</f>
        <v>0</v>
      </c>
    </row>
    <row r="11" spans="1:15" x14ac:dyDescent="0.25">
      <c r="A11" s="570" t="s">
        <v>285</v>
      </c>
      <c r="B11" s="553">
        <f>'1-44 Denyer House'!T77</f>
        <v>1516</v>
      </c>
      <c r="C11" s="553">
        <f>'1-44 Denyer House'!U77</f>
        <v>0</v>
      </c>
      <c r="D11" s="553">
        <f>'1-44 Denyer House'!V77</f>
        <v>0</v>
      </c>
      <c r="E11" s="553">
        <f>'1-44 Denyer House'!W77</f>
        <v>0</v>
      </c>
      <c r="F11" s="553">
        <f>'1-44 Denyer House'!X77</f>
        <v>0</v>
      </c>
      <c r="G11" s="554">
        <f>'1-44 Denyer House'!Y77</f>
        <v>0</v>
      </c>
      <c r="H11" s="554">
        <f>'1-44 Denyer House'!Z77</f>
        <v>0</v>
      </c>
      <c r="I11" s="555" t="e">
        <f>'1-44 Denyer House'!AA77</f>
        <v>#DIV/0!</v>
      </c>
      <c r="J11" s="556">
        <f>'1-44 Denyer House'!AB77</f>
        <v>0</v>
      </c>
      <c r="K11" s="557">
        <f t="shared" ref="K11:K20" si="0">J11-M11</f>
        <v>0</v>
      </c>
      <c r="L11" s="558" t="e">
        <f>'1-44 Denyer House'!AC77</f>
        <v>#DIV/0!</v>
      </c>
      <c r="M11" s="559">
        <f>'1-44 Denyer House'!AD77</f>
        <v>0</v>
      </c>
      <c r="N11" s="560">
        <v>81.600000000000009</v>
      </c>
      <c r="O11" s="560">
        <f t="shared" ref="O11:O20" si="1">M11-N11</f>
        <v>-81.600000000000009</v>
      </c>
    </row>
    <row r="12" spans="1:15" x14ac:dyDescent="0.25">
      <c r="A12" s="570" t="s">
        <v>312</v>
      </c>
      <c r="B12" s="553">
        <f>'1-44 Denyer House'!T78</f>
        <v>1829.1885</v>
      </c>
      <c r="C12" s="553">
        <f>'1-44 Denyer House'!U78</f>
        <v>0</v>
      </c>
      <c r="D12" s="553">
        <f>'1-44 Denyer House'!V78</f>
        <v>0</v>
      </c>
      <c r="E12" s="553">
        <f>'1-44 Denyer House'!W78</f>
        <v>0</v>
      </c>
      <c r="F12" s="553">
        <f>'1-44 Denyer House'!X78</f>
        <v>0</v>
      </c>
      <c r="G12" s="554">
        <f>'1-44 Denyer House'!Y78</f>
        <v>3989.1374999999998</v>
      </c>
      <c r="H12" s="554">
        <f>'1-44 Denyer House'!Z78</f>
        <v>0</v>
      </c>
      <c r="I12" s="555">
        <f>'1-44 Denyer House'!AA78</f>
        <v>0.54877464113483176</v>
      </c>
      <c r="J12" s="556">
        <f>'1-44 Denyer House'!AB78</f>
        <v>2189.1374999999998</v>
      </c>
      <c r="K12" s="557">
        <f t="shared" si="0"/>
        <v>2162.8678499999996</v>
      </c>
      <c r="L12" s="558">
        <f>'1-44 Denyer House'!AC78</f>
        <v>6.5852956936179813E-3</v>
      </c>
      <c r="M12" s="559">
        <f>'1-44 Denyer House'!AD78</f>
        <v>26.269649999999999</v>
      </c>
      <c r="N12" s="560">
        <v>21531.269649999998</v>
      </c>
      <c r="O12" s="560">
        <f t="shared" si="1"/>
        <v>-21505</v>
      </c>
    </row>
    <row r="13" spans="1:15" x14ac:dyDescent="0.25">
      <c r="A13" s="570" t="s">
        <v>189</v>
      </c>
      <c r="B13" s="553">
        <f>'1-44 Denyer House'!T79</f>
        <v>10510.444</v>
      </c>
      <c r="C13" s="553">
        <f>'1-44 Denyer House'!U79</f>
        <v>0</v>
      </c>
      <c r="D13" s="553">
        <f>'1-44 Denyer House'!V79</f>
        <v>0</v>
      </c>
      <c r="E13" s="553">
        <f>'1-44 Denyer House'!W79</f>
        <v>0</v>
      </c>
      <c r="F13" s="553">
        <f>'1-44 Denyer House'!X79</f>
        <v>0</v>
      </c>
      <c r="G13" s="554">
        <f>'1-44 Denyer House'!Y79</f>
        <v>87757.161999999997</v>
      </c>
      <c r="H13" s="554">
        <f>'1-44 Denyer House'!Z79</f>
        <v>0</v>
      </c>
      <c r="I13" s="555">
        <f>'1-44 Denyer House'!AA79</f>
        <v>0.80118146938252177</v>
      </c>
      <c r="J13" s="556">
        <f>'1-44 Denyer House'!AB79</f>
        <v>70309.411999999997</v>
      </c>
      <c r="K13" s="557">
        <f t="shared" si="0"/>
        <v>0</v>
      </c>
      <c r="L13" s="558">
        <f>'1-44 Denyer House'!AC79</f>
        <v>0.80118146938252177</v>
      </c>
      <c r="M13" s="559">
        <f>'1-44 Denyer House'!AD79</f>
        <v>70309.411999999997</v>
      </c>
      <c r="N13" s="560">
        <v>2878.0983000000001</v>
      </c>
      <c r="O13" s="560">
        <f t="shared" si="1"/>
        <v>67431.313699999999</v>
      </c>
    </row>
    <row r="14" spans="1:15" x14ac:dyDescent="0.25">
      <c r="A14" s="570" t="s">
        <v>72</v>
      </c>
      <c r="B14" s="553">
        <f>'1-44 Denyer House'!T80</f>
        <v>18898.72</v>
      </c>
      <c r="C14" s="553">
        <f>'1-44 Denyer House'!U80</f>
        <v>0</v>
      </c>
      <c r="D14" s="553">
        <f>'1-44 Denyer House'!V80</f>
        <v>0</v>
      </c>
      <c r="E14" s="553">
        <f>'1-44 Denyer House'!W80</f>
        <v>0</v>
      </c>
      <c r="F14" s="553">
        <f>'1-44 Denyer House'!X80</f>
        <v>0</v>
      </c>
      <c r="G14" s="554">
        <f>'1-44 Denyer House'!Y80</f>
        <v>26923.4</v>
      </c>
      <c r="H14" s="554">
        <f>'1-44 Denyer House'!Z80</f>
        <v>0</v>
      </c>
      <c r="I14" s="555">
        <f>'1-44 Denyer House'!AA80</f>
        <v>1</v>
      </c>
      <c r="J14" s="556">
        <f>'1-44 Denyer House'!AB80</f>
        <v>26923.4</v>
      </c>
      <c r="K14" s="557">
        <f t="shared" si="0"/>
        <v>3050</v>
      </c>
      <c r="L14" s="558">
        <f>'1-44 Denyer House'!AC80</f>
        <v>0.88671564512654422</v>
      </c>
      <c r="M14" s="559">
        <f>'1-44 Denyer House'!AD80</f>
        <v>23873.4</v>
      </c>
      <c r="N14" s="560">
        <v>18898.72</v>
      </c>
      <c r="O14" s="560">
        <f t="shared" si="1"/>
        <v>4974.68</v>
      </c>
    </row>
    <row r="15" spans="1:15" x14ac:dyDescent="0.25">
      <c r="A15" s="570" t="s">
        <v>164</v>
      </c>
      <c r="B15" s="553">
        <f>'1-44 Denyer House'!T81</f>
        <v>1633.198224</v>
      </c>
      <c r="C15" s="553">
        <f>'1-44 Denyer House'!U81</f>
        <v>0</v>
      </c>
      <c r="D15" s="553">
        <f>'1-44 Denyer House'!V81</f>
        <v>0</v>
      </c>
      <c r="E15" s="553">
        <f>'1-44 Denyer House'!W81</f>
        <v>0</v>
      </c>
      <c r="F15" s="553">
        <f>'1-44 Denyer House'!X81</f>
        <v>0</v>
      </c>
      <c r="G15" s="554">
        <f>'1-44 Denyer House'!Y81</f>
        <v>26960.998223999999</v>
      </c>
      <c r="H15" s="554">
        <f>'1-44 Denyer House'!Z81</f>
        <v>0</v>
      </c>
      <c r="I15" s="555">
        <f>'1-44 Denyer House'!AA81</f>
        <v>0.99443640777860842</v>
      </c>
      <c r="J15" s="556">
        <f>'1-44 Denyer House'!AB81</f>
        <v>26810.998223999999</v>
      </c>
      <c r="K15" s="557">
        <f t="shared" si="0"/>
        <v>250</v>
      </c>
      <c r="L15" s="558">
        <f>'1-44 Denyer House'!AC81</f>
        <v>0.98516375407628898</v>
      </c>
      <c r="M15" s="559">
        <f>'1-44 Denyer House'!AD81</f>
        <v>26560.998223999999</v>
      </c>
      <c r="N15" s="560">
        <v>26024.278401600001</v>
      </c>
      <c r="O15" s="560">
        <f>M15-N15</f>
        <v>536.71982239999852</v>
      </c>
    </row>
    <row r="16" spans="1:15" x14ac:dyDescent="0.25">
      <c r="A16" s="570" t="s">
        <v>24</v>
      </c>
      <c r="B16" s="553">
        <f>'1-44 Denyer House'!T82</f>
        <v>148287.74</v>
      </c>
      <c r="C16" s="553">
        <f>'1-44 Denyer House'!U82</f>
        <v>0</v>
      </c>
      <c r="D16" s="553">
        <f>'1-44 Denyer House'!V82</f>
        <v>0</v>
      </c>
      <c r="E16" s="553">
        <f>'1-44 Denyer House'!W82</f>
        <v>0</v>
      </c>
      <c r="F16" s="553">
        <f>'1-44 Denyer House'!X82</f>
        <v>0</v>
      </c>
      <c r="G16" s="554">
        <f>'1-44 Denyer House'!Y82</f>
        <v>207354.97788973001</v>
      </c>
      <c r="H16" s="554">
        <f>'1-44 Denyer House'!Z82</f>
        <v>0</v>
      </c>
      <c r="I16" s="555">
        <f>'1-44 Denyer House'!AA82</f>
        <v>1</v>
      </c>
      <c r="J16" s="556">
        <f>'1-44 Denyer House'!AB82</f>
        <v>207354.97788973001</v>
      </c>
      <c r="K16" s="557">
        <f t="shared" si="0"/>
        <v>96858.960802893998</v>
      </c>
      <c r="L16" s="558">
        <f>'1-44 Denyer House'!AC82</f>
        <v>0.53288335882438786</v>
      </c>
      <c r="M16" s="559">
        <f>'1-44 Denyer House'!AD82</f>
        <v>110496.01708683601</v>
      </c>
      <c r="N16" s="560">
        <v>72842.777169119989</v>
      </c>
      <c r="O16" s="560">
        <f t="shared" si="1"/>
        <v>37653.239917716026</v>
      </c>
    </row>
    <row r="17" spans="1:15" x14ac:dyDescent="0.25">
      <c r="A17" s="570" t="s">
        <v>684</v>
      </c>
      <c r="B17" s="553">
        <f>'1-44 Denyer House'!T83</f>
        <v>0</v>
      </c>
      <c r="C17" s="553">
        <f>'1-44 Denyer House'!U83</f>
        <v>0</v>
      </c>
      <c r="D17" s="553">
        <f>'1-44 Denyer House'!V83</f>
        <v>0</v>
      </c>
      <c r="E17" s="553">
        <f>'1-44 Denyer House'!W83</f>
        <v>0</v>
      </c>
      <c r="F17" s="553">
        <f>'1-44 Denyer House'!X83</f>
        <v>0</v>
      </c>
      <c r="G17" s="554">
        <f>'1-44 Denyer House'!Y83</f>
        <v>31877.3</v>
      </c>
      <c r="H17" s="554">
        <f>'1-44 Denyer House'!Z83</f>
        <v>0</v>
      </c>
      <c r="I17" s="555">
        <f>'1-44 Denyer House'!AA83</f>
        <v>1</v>
      </c>
      <c r="J17" s="556">
        <f>'1-44 Denyer House'!AB83</f>
        <v>31877.3</v>
      </c>
      <c r="K17" s="557">
        <f t="shared" si="0"/>
        <v>10150</v>
      </c>
      <c r="L17" s="558">
        <f>'1-44 Denyer House'!AC83</f>
        <v>0.68159160280199393</v>
      </c>
      <c r="M17" s="559">
        <f>'1-44 Denyer House'!AD83</f>
        <v>21727.3</v>
      </c>
      <c r="N17" s="560">
        <v>222.29999999999998</v>
      </c>
      <c r="O17" s="560">
        <f t="shared" si="1"/>
        <v>21505</v>
      </c>
    </row>
    <row r="18" spans="1:15" x14ac:dyDescent="0.25">
      <c r="A18" s="570" t="s">
        <v>677</v>
      </c>
      <c r="B18" s="553">
        <f>'1-44 Denyer House'!T84</f>
        <v>0</v>
      </c>
      <c r="C18" s="553">
        <f>'1-44 Denyer House'!U84</f>
        <v>0</v>
      </c>
      <c r="D18" s="553">
        <f>'1-44 Denyer House'!V84</f>
        <v>0</v>
      </c>
      <c r="E18" s="553">
        <f>'1-44 Denyer House'!W84</f>
        <v>0</v>
      </c>
      <c r="F18" s="553">
        <f>'1-44 Denyer House'!X84</f>
        <v>0</v>
      </c>
      <c r="G18" s="554">
        <f>'1-44 Denyer House'!Y84</f>
        <v>0</v>
      </c>
      <c r="H18" s="554">
        <f>'1-44 Denyer House'!Z84</f>
        <v>0</v>
      </c>
      <c r="I18" s="555" t="e">
        <f>'1-44 Denyer House'!AA84</f>
        <v>#DIV/0!</v>
      </c>
      <c r="J18" s="556">
        <f>'1-44 Denyer House'!AB84</f>
        <v>0</v>
      </c>
      <c r="K18" s="557">
        <f t="shared" si="0"/>
        <v>0</v>
      </c>
      <c r="L18" s="558" t="e">
        <f>'1-44 Denyer House'!AC84</f>
        <v>#DIV/0!</v>
      </c>
      <c r="M18" s="559">
        <f>'1-44 Denyer House'!AD84</f>
        <v>0</v>
      </c>
      <c r="N18" s="560">
        <v>0</v>
      </c>
      <c r="O18" s="560">
        <f t="shared" si="1"/>
        <v>0</v>
      </c>
    </row>
    <row r="19" spans="1:15" x14ac:dyDescent="0.25">
      <c r="A19" s="570" t="s">
        <v>341</v>
      </c>
      <c r="B19" s="553">
        <f>'1-44 Denyer House'!T85</f>
        <v>0</v>
      </c>
      <c r="C19" s="553">
        <f>'1-44 Denyer House'!U85</f>
        <v>0</v>
      </c>
      <c r="D19" s="553">
        <f>'1-44 Denyer House'!V85</f>
        <v>0</v>
      </c>
      <c r="E19" s="553">
        <f>'1-44 Denyer House'!W85</f>
        <v>0</v>
      </c>
      <c r="F19" s="553">
        <f>'1-44 Denyer House'!X85</f>
        <v>0</v>
      </c>
      <c r="G19" s="554">
        <f>'1-44 Denyer House'!Y85</f>
        <v>72000</v>
      </c>
      <c r="H19" s="554">
        <f>'1-44 Denyer House'!Z85</f>
        <v>0</v>
      </c>
      <c r="I19" s="555">
        <f>'1-44 Denyer House'!AA85</f>
        <v>2.7777777777777776E-2</v>
      </c>
      <c r="J19" s="556">
        <f>'1-44 Denyer House'!AB85</f>
        <v>2000</v>
      </c>
      <c r="K19" s="557">
        <f t="shared" si="0"/>
        <v>0</v>
      </c>
      <c r="L19" s="558">
        <f>'1-44 Denyer House'!AC85</f>
        <v>2.7777777777777776E-2</v>
      </c>
      <c r="M19" s="559">
        <f>'1-44 Denyer House'!AD85</f>
        <v>2000</v>
      </c>
      <c r="N19" s="560">
        <v>0</v>
      </c>
      <c r="O19" s="560">
        <f t="shared" si="1"/>
        <v>2000</v>
      </c>
    </row>
    <row r="20" spans="1:15" x14ac:dyDescent="0.25">
      <c r="A20" s="570" t="s">
        <v>678</v>
      </c>
      <c r="B20" s="553">
        <f>'1-44 Denyer House'!T86</f>
        <v>0</v>
      </c>
      <c r="C20" s="553">
        <f>'1-44 Denyer House'!U86</f>
        <v>0</v>
      </c>
      <c r="D20" s="553">
        <f>'1-44 Denyer House'!V86</f>
        <v>0</v>
      </c>
      <c r="E20" s="553">
        <f>'1-44 Denyer House'!W86</f>
        <v>0</v>
      </c>
      <c r="F20" s="553">
        <f>'1-44 Denyer House'!X86</f>
        <v>0</v>
      </c>
      <c r="G20" s="554">
        <f>'1-44 Denyer House'!Y86</f>
        <v>0</v>
      </c>
      <c r="H20" s="554">
        <f>'1-44 Denyer House'!Z86</f>
        <v>0</v>
      </c>
      <c r="I20" s="555" t="e">
        <f>'1-44 Denyer House'!AA86</f>
        <v>#DIV/0!</v>
      </c>
      <c r="J20" s="556">
        <f>'1-44 Denyer House'!AB86</f>
        <v>0</v>
      </c>
      <c r="K20" s="557">
        <f t="shared" si="0"/>
        <v>0</v>
      </c>
      <c r="L20" s="558" t="e">
        <f>'1-44 Denyer House'!AC86</f>
        <v>#DIV/0!</v>
      </c>
      <c r="M20" s="559">
        <f>'1-44 Denyer House'!AD86</f>
        <v>0</v>
      </c>
      <c r="N20" s="560">
        <v>2000</v>
      </c>
      <c r="O20" s="560">
        <f t="shared" si="1"/>
        <v>-2000</v>
      </c>
    </row>
    <row r="21" spans="1:15" x14ac:dyDescent="0.25">
      <c r="A21" s="570"/>
      <c r="B21" s="553"/>
      <c r="C21" s="553"/>
      <c r="D21" s="553"/>
      <c r="E21" s="553"/>
      <c r="F21" s="553"/>
      <c r="G21" s="554"/>
      <c r="H21" s="554"/>
      <c r="I21" s="555"/>
      <c r="J21" s="556"/>
      <c r="K21" s="557"/>
      <c r="L21" s="558"/>
      <c r="M21" s="559"/>
      <c r="N21" s="560"/>
      <c r="O21" s="560"/>
    </row>
    <row r="22" spans="1:15" s="525" customFormat="1" x14ac:dyDescent="0.25">
      <c r="A22" s="571" t="s">
        <v>596</v>
      </c>
      <c r="B22" s="572"/>
      <c r="C22" s="572"/>
      <c r="D22" s="572"/>
      <c r="E22" s="572"/>
      <c r="F22" s="572"/>
      <c r="G22" s="573"/>
      <c r="H22" s="573"/>
      <c r="I22" s="574"/>
      <c r="J22" s="575"/>
      <c r="K22" s="576"/>
      <c r="L22" s="577"/>
      <c r="M22" s="578"/>
      <c r="N22" s="579"/>
      <c r="O22" s="579"/>
    </row>
    <row r="23" spans="1:15" s="184" customFormat="1" x14ac:dyDescent="0.25">
      <c r="A23" s="580" t="s">
        <v>308</v>
      </c>
      <c r="B23" s="581">
        <f ca="1">'1-10 Lissenden Mansions'!T56</f>
        <v>444.59999999999997</v>
      </c>
      <c r="C23" s="581">
        <f>'1-10 Lissenden Mansions'!U56</f>
        <v>0</v>
      </c>
      <c r="D23" s="581">
        <f>'1-10 Lissenden Mansions'!V56</f>
        <v>0</v>
      </c>
      <c r="E23" s="581">
        <f>'1-10 Lissenden Mansions'!W56</f>
        <v>0</v>
      </c>
      <c r="F23" s="581">
        <f>'1-10 Lissenden Mansions'!X56</f>
        <v>0</v>
      </c>
      <c r="G23" s="582">
        <f ca="1">'1-10 Lissenden Mansions'!Y56</f>
        <v>0</v>
      </c>
      <c r="H23" s="582">
        <f>'1-10 Lissenden Mansions'!Z56</f>
        <v>0</v>
      </c>
      <c r="I23" s="583" t="e">
        <f ca="1">'1-10 Lissenden Mansions'!AA56</f>
        <v>#DIV/0!</v>
      </c>
      <c r="J23" s="584">
        <f ca="1">'1-10 Lissenden Mansions'!AB56</f>
        <v>0</v>
      </c>
      <c r="K23" s="585">
        <f t="shared" ref="K23:K28" ca="1" si="2">J23-M23</f>
        <v>0</v>
      </c>
      <c r="L23" s="586" t="e">
        <f ca="1">'1-10 Lissenden Mansions'!AC56</f>
        <v>#DIV/0!</v>
      </c>
      <c r="M23" s="587">
        <f ca="1">'1-10 Lissenden Mansions'!AD56</f>
        <v>0</v>
      </c>
      <c r="N23" s="588">
        <v>0</v>
      </c>
      <c r="O23" s="588">
        <f t="shared" ref="O23:O74" ca="1" si="3">M23-N23</f>
        <v>0</v>
      </c>
    </row>
    <row r="24" spans="1:15" s="184" customFormat="1" x14ac:dyDescent="0.25">
      <c r="A24" s="580" t="s">
        <v>285</v>
      </c>
      <c r="B24" s="581">
        <f ca="1">'1-10 Lissenden Mansions'!T57</f>
        <v>600</v>
      </c>
      <c r="C24" s="581">
        <f>'1-10 Lissenden Mansions'!U57</f>
        <v>0</v>
      </c>
      <c r="D24" s="581">
        <f>'1-10 Lissenden Mansions'!V57</f>
        <v>0</v>
      </c>
      <c r="E24" s="581">
        <f>'1-10 Lissenden Mansions'!W57</f>
        <v>0</v>
      </c>
      <c r="F24" s="581">
        <f>'1-10 Lissenden Mansions'!X57</f>
        <v>0</v>
      </c>
      <c r="G24" s="582">
        <f ca="1">'1-10 Lissenden Mansions'!Y57</f>
        <v>0</v>
      </c>
      <c r="H24" s="582">
        <f>'1-10 Lissenden Mansions'!Z57</f>
        <v>0</v>
      </c>
      <c r="I24" s="583" t="e">
        <f ca="1">'1-10 Lissenden Mansions'!AA57</f>
        <v>#DIV/0!</v>
      </c>
      <c r="J24" s="584">
        <f ca="1">'1-10 Lissenden Mansions'!AB57</f>
        <v>0</v>
      </c>
      <c r="K24" s="585">
        <f t="shared" ca="1" si="2"/>
        <v>0</v>
      </c>
      <c r="L24" s="586" t="e">
        <f ca="1">'1-10 Lissenden Mansions'!AC57</f>
        <v>#DIV/0!</v>
      </c>
      <c r="M24" s="587">
        <f ca="1">'1-10 Lissenden Mansions'!AD57</f>
        <v>0</v>
      </c>
      <c r="N24" s="588">
        <v>0</v>
      </c>
      <c r="O24" s="588">
        <f t="shared" ca="1" si="3"/>
        <v>0</v>
      </c>
    </row>
    <row r="25" spans="1:15" s="184" customFormat="1" x14ac:dyDescent="0.25">
      <c r="A25" s="580" t="s">
        <v>189</v>
      </c>
      <c r="B25" s="581">
        <f ca="1">'1-10 Lissenden Mansions'!T58</f>
        <v>8616.9574999999986</v>
      </c>
      <c r="C25" s="581">
        <f>'1-10 Lissenden Mansions'!U58</f>
        <v>0</v>
      </c>
      <c r="D25" s="581">
        <f>'1-10 Lissenden Mansions'!V58</f>
        <v>0</v>
      </c>
      <c r="E25" s="581">
        <f>'1-10 Lissenden Mansions'!W58</f>
        <v>0</v>
      </c>
      <c r="F25" s="581">
        <f>'1-10 Lissenden Mansions'!X58</f>
        <v>0</v>
      </c>
      <c r="G25" s="582">
        <f ca="1">'1-10 Lissenden Mansions'!Y58</f>
        <v>0</v>
      </c>
      <c r="H25" s="582">
        <f>'1-10 Lissenden Mansions'!Z58</f>
        <v>0</v>
      </c>
      <c r="I25" s="583" t="e">
        <f ca="1">'1-10 Lissenden Mansions'!AA58</f>
        <v>#DIV/0!</v>
      </c>
      <c r="J25" s="584">
        <f ca="1">'1-10 Lissenden Mansions'!AB58</f>
        <v>0</v>
      </c>
      <c r="K25" s="585">
        <f t="shared" ca="1" si="2"/>
        <v>0</v>
      </c>
      <c r="L25" s="586" t="e">
        <f ca="1">'1-10 Lissenden Mansions'!AC58</f>
        <v>#DIV/0!</v>
      </c>
      <c r="M25" s="587">
        <f ca="1">'1-10 Lissenden Mansions'!AD58</f>
        <v>0</v>
      </c>
      <c r="N25" s="588">
        <v>0</v>
      </c>
      <c r="O25" s="588">
        <f t="shared" ca="1" si="3"/>
        <v>0</v>
      </c>
    </row>
    <row r="26" spans="1:15" s="184" customFormat="1" x14ac:dyDescent="0.25">
      <c r="A26" s="580" t="s">
        <v>72</v>
      </c>
      <c r="B26" s="581">
        <f ca="1">'1-10 Lissenden Mansions'!T59</f>
        <v>29585.16</v>
      </c>
      <c r="C26" s="581">
        <f>'1-10 Lissenden Mansions'!U59</f>
        <v>0</v>
      </c>
      <c r="D26" s="581">
        <f>'1-10 Lissenden Mansions'!V59</f>
        <v>0</v>
      </c>
      <c r="E26" s="581">
        <f>'1-10 Lissenden Mansions'!W59</f>
        <v>0</v>
      </c>
      <c r="F26" s="581">
        <f>'1-10 Lissenden Mansions'!X59</f>
        <v>0</v>
      </c>
      <c r="G26" s="582">
        <f ca="1">'1-10 Lissenden Mansions'!Y59</f>
        <v>0</v>
      </c>
      <c r="H26" s="582">
        <f>'1-10 Lissenden Mansions'!Z59</f>
        <v>0</v>
      </c>
      <c r="I26" s="583" t="e">
        <f ca="1">'1-10 Lissenden Mansions'!AA59</f>
        <v>#DIV/0!</v>
      </c>
      <c r="J26" s="584">
        <f ca="1">'1-10 Lissenden Mansions'!AB59</f>
        <v>0</v>
      </c>
      <c r="K26" s="585">
        <f t="shared" ca="1" si="2"/>
        <v>0</v>
      </c>
      <c r="L26" s="586" t="e">
        <f ca="1">'1-10 Lissenden Mansions'!AC59</f>
        <v>#DIV/0!</v>
      </c>
      <c r="M26" s="587">
        <f ca="1">'1-10 Lissenden Mansions'!AD59</f>
        <v>0</v>
      </c>
      <c r="N26" s="588">
        <v>0</v>
      </c>
      <c r="O26" s="588">
        <f t="shared" ca="1" si="3"/>
        <v>0</v>
      </c>
    </row>
    <row r="27" spans="1:15" s="184" customFormat="1" x14ac:dyDescent="0.25">
      <c r="A27" s="580" t="s">
        <v>164</v>
      </c>
      <c r="B27" s="581">
        <f ca="1">'1-10 Lissenden Mansions'!T60</f>
        <v>2233.7970349999996</v>
      </c>
      <c r="C27" s="581">
        <f>'1-10 Lissenden Mansions'!U60</f>
        <v>0</v>
      </c>
      <c r="D27" s="581">
        <f>'1-10 Lissenden Mansions'!V60</f>
        <v>0</v>
      </c>
      <c r="E27" s="581">
        <f>'1-10 Lissenden Mansions'!W60</f>
        <v>0</v>
      </c>
      <c r="F27" s="581">
        <f>'1-10 Lissenden Mansions'!X60</f>
        <v>0</v>
      </c>
      <c r="G27" s="582">
        <f ca="1">'1-10 Lissenden Mansions'!Y60</f>
        <v>0</v>
      </c>
      <c r="H27" s="582">
        <f>'1-10 Lissenden Mansions'!Z60</f>
        <v>0</v>
      </c>
      <c r="I27" s="583" t="e">
        <f ca="1">'1-10 Lissenden Mansions'!AA60</f>
        <v>#DIV/0!</v>
      </c>
      <c r="J27" s="584">
        <f ca="1">'1-10 Lissenden Mansions'!AB60</f>
        <v>0</v>
      </c>
      <c r="K27" s="585">
        <f t="shared" ca="1" si="2"/>
        <v>0</v>
      </c>
      <c r="L27" s="586" t="e">
        <f ca="1">'1-10 Lissenden Mansions'!AC60</f>
        <v>#DIV/0!</v>
      </c>
      <c r="M27" s="587">
        <f ca="1">'1-10 Lissenden Mansions'!AD60</f>
        <v>0</v>
      </c>
      <c r="N27" s="588">
        <v>0</v>
      </c>
      <c r="O27" s="588">
        <f t="shared" ca="1" si="3"/>
        <v>0</v>
      </c>
    </row>
    <row r="28" spans="1:15" s="184" customFormat="1" x14ac:dyDescent="0.25">
      <c r="A28" s="580" t="s">
        <v>24</v>
      </c>
      <c r="B28" s="581">
        <f ca="1">'1-10 Lissenden Mansions'!T61</f>
        <v>33940.278900000005</v>
      </c>
      <c r="C28" s="581">
        <f>'1-10 Lissenden Mansions'!U61</f>
        <v>0</v>
      </c>
      <c r="D28" s="581">
        <f>'1-10 Lissenden Mansions'!V61</f>
        <v>0</v>
      </c>
      <c r="E28" s="581">
        <f>'1-10 Lissenden Mansions'!W61</f>
        <v>0</v>
      </c>
      <c r="F28" s="581">
        <f>'1-10 Lissenden Mansions'!X61</f>
        <v>0</v>
      </c>
      <c r="G28" s="582">
        <f ca="1">'1-10 Lissenden Mansions'!Y61</f>
        <v>0</v>
      </c>
      <c r="H28" s="582">
        <f>'1-10 Lissenden Mansions'!Z61</f>
        <v>0</v>
      </c>
      <c r="I28" s="583" t="e">
        <f ca="1">'1-10 Lissenden Mansions'!AA61</f>
        <v>#DIV/0!</v>
      </c>
      <c r="J28" s="584">
        <f ca="1">'1-10 Lissenden Mansions'!AB61</f>
        <v>0</v>
      </c>
      <c r="K28" s="585">
        <f t="shared" ca="1" si="2"/>
        <v>0</v>
      </c>
      <c r="L28" s="586" t="e">
        <f ca="1">'1-10 Lissenden Mansions'!AC61</f>
        <v>#DIV/0!</v>
      </c>
      <c r="M28" s="587">
        <f ca="1">'1-10 Lissenden Mansions'!AD61</f>
        <v>0</v>
      </c>
      <c r="N28" s="588">
        <v>0</v>
      </c>
      <c r="O28" s="588">
        <f t="shared" ca="1" si="3"/>
        <v>0</v>
      </c>
    </row>
    <row r="29" spans="1:15" x14ac:dyDescent="0.25">
      <c r="A29" s="570"/>
      <c r="B29" s="553"/>
      <c r="C29" s="553"/>
      <c r="D29" s="553"/>
      <c r="E29" s="553"/>
      <c r="F29" s="553"/>
      <c r="G29" s="554"/>
      <c r="H29" s="554"/>
      <c r="I29" s="555"/>
      <c r="J29" s="556"/>
      <c r="K29" s="557"/>
      <c r="L29" s="558"/>
      <c r="M29" s="559"/>
      <c r="N29" s="560"/>
      <c r="O29" s="560"/>
    </row>
    <row r="30" spans="1:15" s="139" customFormat="1" x14ac:dyDescent="0.25">
      <c r="A30" s="561" t="s">
        <v>597</v>
      </c>
      <c r="B30" s="562"/>
      <c r="C30" s="562"/>
      <c r="D30" s="562"/>
      <c r="E30" s="562"/>
      <c r="F30" s="562"/>
      <c r="G30" s="563"/>
      <c r="H30" s="563"/>
      <c r="I30" s="564"/>
      <c r="J30" s="565"/>
      <c r="K30" s="566"/>
      <c r="L30" s="567"/>
      <c r="M30" s="568"/>
      <c r="N30" s="569"/>
      <c r="O30" s="569"/>
    </row>
    <row r="31" spans="1:15" x14ac:dyDescent="0.25">
      <c r="A31" s="570" t="s">
        <v>372</v>
      </c>
      <c r="B31" s="553">
        <f>'25 Troyes House'!T45</f>
        <v>399.99552</v>
      </c>
      <c r="C31" s="553">
        <f>'25 Troyes House'!U45</f>
        <v>0</v>
      </c>
      <c r="D31" s="553">
        <f>'25 Troyes House'!V45</f>
        <v>0</v>
      </c>
      <c r="E31" s="553">
        <f>'25 Troyes House'!W45</f>
        <v>0</v>
      </c>
      <c r="F31" s="553">
        <f>'25 Troyes House'!X45</f>
        <v>0</v>
      </c>
      <c r="G31" s="554">
        <f>'25 Troyes House'!Y45</f>
        <v>399.99552</v>
      </c>
      <c r="H31" s="554">
        <f>'25 Troyes House'!Z45</f>
        <v>0</v>
      </c>
      <c r="I31" s="555">
        <f>'25 Troyes House'!AA45</f>
        <v>0</v>
      </c>
      <c r="J31" s="556">
        <f>'25 Troyes House'!AB45</f>
        <v>0</v>
      </c>
      <c r="K31" s="557">
        <f t="shared" ref="K31:K38" si="4">J31-M31</f>
        <v>0</v>
      </c>
      <c r="L31" s="558">
        <f>'25 Troyes House'!AC45</f>
        <v>0</v>
      </c>
      <c r="M31" s="559">
        <f>'25 Troyes House'!AD45</f>
        <v>0</v>
      </c>
      <c r="N31" s="560">
        <v>0</v>
      </c>
      <c r="O31" s="560">
        <f t="shared" si="3"/>
        <v>0</v>
      </c>
    </row>
    <row r="32" spans="1:15" x14ac:dyDescent="0.25">
      <c r="A32" s="570" t="s">
        <v>308</v>
      </c>
      <c r="B32" s="553">
        <f>'25 Troyes House'!T46</f>
        <v>222.29999999999998</v>
      </c>
      <c r="C32" s="553">
        <f>'25 Troyes House'!U46</f>
        <v>0</v>
      </c>
      <c r="D32" s="553">
        <f>'25 Troyes House'!V46</f>
        <v>0</v>
      </c>
      <c r="E32" s="553">
        <f>'25 Troyes House'!W46</f>
        <v>0</v>
      </c>
      <c r="F32" s="553">
        <f>'25 Troyes House'!X46</f>
        <v>0</v>
      </c>
      <c r="G32" s="554">
        <f>'25 Troyes House'!Y46</f>
        <v>222.29999999999998</v>
      </c>
      <c r="H32" s="554">
        <f>'25 Troyes House'!Z46</f>
        <v>0</v>
      </c>
      <c r="I32" s="555">
        <f>'25 Troyes House'!AA46</f>
        <v>1</v>
      </c>
      <c r="J32" s="556">
        <f>'25 Troyes House'!AB46</f>
        <v>222.29999999999998</v>
      </c>
      <c r="K32" s="557">
        <f t="shared" si="4"/>
        <v>0</v>
      </c>
      <c r="L32" s="558">
        <f>'25 Troyes House'!AC46</f>
        <v>1</v>
      </c>
      <c r="M32" s="559">
        <f>'25 Troyes House'!AD46</f>
        <v>222.29999999999998</v>
      </c>
      <c r="N32" s="560">
        <v>222.29999999999998</v>
      </c>
      <c r="O32" s="560">
        <f t="shared" si="3"/>
        <v>0</v>
      </c>
    </row>
    <row r="33" spans="1:15" x14ac:dyDescent="0.25">
      <c r="A33" s="570" t="s">
        <v>285</v>
      </c>
      <c r="B33" s="553">
        <f>'25 Troyes House'!T47</f>
        <v>0</v>
      </c>
      <c r="C33" s="553">
        <f>'25 Troyes House'!U47</f>
        <v>0</v>
      </c>
      <c r="D33" s="553">
        <f>'25 Troyes House'!V47</f>
        <v>0</v>
      </c>
      <c r="E33" s="553">
        <f>'25 Troyes House'!W47</f>
        <v>0</v>
      </c>
      <c r="F33" s="553">
        <f>'25 Troyes House'!X47</f>
        <v>0</v>
      </c>
      <c r="G33" s="554">
        <f>'25 Troyes House'!Y47</f>
        <v>0</v>
      </c>
      <c r="H33" s="554">
        <f>'25 Troyes House'!Z47</f>
        <v>0</v>
      </c>
      <c r="I33" s="555" t="e">
        <f>'25 Troyes House'!AA47</f>
        <v>#DIV/0!</v>
      </c>
      <c r="J33" s="556">
        <f>'25 Troyes House'!AB47</f>
        <v>0</v>
      </c>
      <c r="K33" s="557">
        <f t="shared" si="4"/>
        <v>0</v>
      </c>
      <c r="L33" s="558" t="e">
        <f>'25 Troyes House'!AC47</f>
        <v>#DIV/0!</v>
      </c>
      <c r="M33" s="559">
        <f>'25 Troyes House'!AD47</f>
        <v>0</v>
      </c>
      <c r="N33" s="560">
        <v>0</v>
      </c>
      <c r="O33" s="560">
        <f t="shared" si="3"/>
        <v>0</v>
      </c>
    </row>
    <row r="34" spans="1:15" x14ac:dyDescent="0.25">
      <c r="A34" s="570" t="s">
        <v>189</v>
      </c>
      <c r="B34" s="553">
        <f>'25 Troyes House'!T48</f>
        <v>3332.74</v>
      </c>
      <c r="C34" s="553">
        <f>'25 Troyes House'!U48</f>
        <v>0</v>
      </c>
      <c r="D34" s="553">
        <f>'25 Troyes House'!V48</f>
        <v>0</v>
      </c>
      <c r="E34" s="553">
        <f>'25 Troyes House'!W48</f>
        <v>0</v>
      </c>
      <c r="F34" s="553">
        <f>'25 Troyes House'!X48</f>
        <v>0</v>
      </c>
      <c r="G34" s="554">
        <f>'25 Troyes House'!Y48</f>
        <v>37958.800000000003</v>
      </c>
      <c r="H34" s="554">
        <f>'25 Troyes House'!Z48</f>
        <v>0</v>
      </c>
      <c r="I34" s="555">
        <f>'25 Troyes House'!AA48</f>
        <v>0.97365564770224555</v>
      </c>
      <c r="J34" s="556">
        <f>'25 Troyes House'!AB48</f>
        <v>36958.800000000003</v>
      </c>
      <c r="K34" s="557">
        <f t="shared" si="4"/>
        <v>11542.020000000004</v>
      </c>
      <c r="L34" s="558">
        <f>'25 Troyes House'!AC48</f>
        <v>0.66958860659451813</v>
      </c>
      <c r="M34" s="559">
        <f>'25 Troyes House'!AD48</f>
        <v>25416.78</v>
      </c>
      <c r="N34" s="560">
        <v>0</v>
      </c>
      <c r="O34" s="560">
        <f t="shared" si="3"/>
        <v>25416.78</v>
      </c>
    </row>
    <row r="35" spans="1:15" x14ac:dyDescent="0.25">
      <c r="A35" s="570" t="s">
        <v>72</v>
      </c>
      <c r="B35" s="553">
        <f>'25 Troyes House'!T49</f>
        <v>67200</v>
      </c>
      <c r="C35" s="553">
        <f>'25 Troyes House'!U49</f>
        <v>0</v>
      </c>
      <c r="D35" s="553">
        <f>'25 Troyes House'!V49</f>
        <v>0</v>
      </c>
      <c r="E35" s="553">
        <f>'25 Troyes House'!W49</f>
        <v>0</v>
      </c>
      <c r="F35" s="553">
        <f>'25 Troyes House'!X49</f>
        <v>0</v>
      </c>
      <c r="G35" s="554">
        <f>'25 Troyes House'!Y49</f>
        <v>67200</v>
      </c>
      <c r="H35" s="554">
        <f>'25 Troyes House'!Z49</f>
        <v>0</v>
      </c>
      <c r="I35" s="555">
        <f>'25 Troyes House'!AA49</f>
        <v>0</v>
      </c>
      <c r="J35" s="556">
        <f>'25 Troyes House'!AB49</f>
        <v>0</v>
      </c>
      <c r="K35" s="557">
        <f t="shared" si="4"/>
        <v>0</v>
      </c>
      <c r="L35" s="558">
        <f>'25 Troyes House'!AC49</f>
        <v>0</v>
      </c>
      <c r="M35" s="559">
        <f>'25 Troyes House'!AD49</f>
        <v>0</v>
      </c>
      <c r="N35" s="560">
        <v>0</v>
      </c>
      <c r="O35" s="560">
        <f t="shared" si="3"/>
        <v>0</v>
      </c>
    </row>
    <row r="36" spans="1:15" x14ac:dyDescent="0.25">
      <c r="A36" s="570" t="s">
        <v>164</v>
      </c>
      <c r="B36" s="553">
        <f>'25 Troyes House'!T50</f>
        <v>0</v>
      </c>
      <c r="C36" s="553">
        <f>'25 Troyes House'!U50</f>
        <v>0</v>
      </c>
      <c r="D36" s="553">
        <f>'25 Troyes House'!V50</f>
        <v>0</v>
      </c>
      <c r="E36" s="553">
        <f>'25 Troyes House'!W50</f>
        <v>0</v>
      </c>
      <c r="F36" s="553">
        <f>'25 Troyes House'!X50</f>
        <v>0</v>
      </c>
      <c r="G36" s="554">
        <f>'25 Troyes House'!Y50</f>
        <v>0</v>
      </c>
      <c r="H36" s="554">
        <f>'25 Troyes House'!Z50</f>
        <v>0</v>
      </c>
      <c r="I36" s="555" t="e">
        <f>'25 Troyes House'!AA50</f>
        <v>#DIV/0!</v>
      </c>
      <c r="J36" s="556">
        <f>'25 Troyes House'!AB50</f>
        <v>0</v>
      </c>
      <c r="K36" s="557">
        <f t="shared" si="4"/>
        <v>0</v>
      </c>
      <c r="L36" s="558" t="e">
        <f>'25 Troyes House'!AC50</f>
        <v>#DIV/0!</v>
      </c>
      <c r="M36" s="559">
        <f>'25 Troyes House'!AD50</f>
        <v>0</v>
      </c>
      <c r="N36" s="560">
        <v>0</v>
      </c>
      <c r="O36" s="560">
        <f t="shared" si="3"/>
        <v>0</v>
      </c>
    </row>
    <row r="37" spans="1:15" x14ac:dyDescent="0.25">
      <c r="A37" s="570" t="s">
        <v>24</v>
      </c>
      <c r="B37" s="553">
        <f>'25 Troyes House'!T51</f>
        <v>14836.773800000001</v>
      </c>
      <c r="C37" s="553">
        <f>'25 Troyes House'!U51</f>
        <v>0</v>
      </c>
      <c r="D37" s="553">
        <f>'25 Troyes House'!V51</f>
        <v>0</v>
      </c>
      <c r="E37" s="553">
        <f>'25 Troyes House'!W51</f>
        <v>0</v>
      </c>
      <c r="F37" s="553">
        <f>'25 Troyes House'!X51</f>
        <v>0</v>
      </c>
      <c r="G37" s="554">
        <f>'25 Troyes House'!Y51</f>
        <v>29617.277033600003</v>
      </c>
      <c r="H37" s="554">
        <f>'25 Troyes House'!Z51</f>
        <v>0</v>
      </c>
      <c r="I37" s="555">
        <f>'25 Troyes House'!AA51</f>
        <v>1</v>
      </c>
      <c r="J37" s="556">
        <f>'25 Troyes House'!AB51</f>
        <v>29617.277033600003</v>
      </c>
      <c r="K37" s="557">
        <f t="shared" si="4"/>
        <v>14487.558028268388</v>
      </c>
      <c r="L37" s="558">
        <f>'25 Troyes House'!AC51</f>
        <v>0.51084098609630302</v>
      </c>
      <c r="M37" s="559">
        <f>'25 Troyes House'!AD51</f>
        <v>15129.719005331615</v>
      </c>
      <c r="N37" s="560">
        <v>13328.89257</v>
      </c>
      <c r="O37" s="560">
        <f t="shared" si="3"/>
        <v>1800.8264353316154</v>
      </c>
    </row>
    <row r="38" spans="1:15" x14ac:dyDescent="0.25">
      <c r="A38" s="570" t="s">
        <v>691</v>
      </c>
      <c r="B38" s="553">
        <f>'25 Troyes House'!T52</f>
        <v>0</v>
      </c>
      <c r="C38" s="553">
        <f>'25 Troyes House'!U52</f>
        <v>0</v>
      </c>
      <c r="D38" s="553">
        <f>'25 Troyes House'!V52</f>
        <v>0</v>
      </c>
      <c r="E38" s="553">
        <f>'25 Troyes House'!W52</f>
        <v>0</v>
      </c>
      <c r="F38" s="553">
        <f>'25 Troyes House'!X52</f>
        <v>0</v>
      </c>
      <c r="G38" s="554">
        <f>'25 Troyes House'!Y52</f>
        <v>0</v>
      </c>
      <c r="H38" s="554">
        <f>'25 Troyes House'!Z52</f>
        <v>0</v>
      </c>
      <c r="I38" s="555" t="e">
        <f>'25 Troyes House'!AA52</f>
        <v>#DIV/0!</v>
      </c>
      <c r="J38" s="556">
        <f>'25 Troyes House'!AB52</f>
        <v>0</v>
      </c>
      <c r="K38" s="557">
        <f t="shared" si="4"/>
        <v>0</v>
      </c>
      <c r="L38" s="558" t="e">
        <f>'25 Troyes House'!AC52</f>
        <v>#DIV/0!</v>
      </c>
      <c r="M38" s="559">
        <f>'25 Troyes House'!AD52</f>
        <v>0</v>
      </c>
      <c r="N38" s="560">
        <v>0</v>
      </c>
      <c r="O38" s="560">
        <f t="shared" si="3"/>
        <v>0</v>
      </c>
    </row>
    <row r="39" spans="1:15" x14ac:dyDescent="0.25">
      <c r="A39" s="570"/>
      <c r="B39" s="553"/>
      <c r="C39" s="553"/>
      <c r="D39" s="553"/>
      <c r="E39" s="553"/>
      <c r="F39" s="553"/>
      <c r="G39" s="554"/>
      <c r="H39" s="554"/>
      <c r="I39" s="555"/>
      <c r="J39" s="556"/>
      <c r="K39" s="557"/>
      <c r="L39" s="558"/>
      <c r="M39" s="559"/>
      <c r="N39" s="560"/>
      <c r="O39" s="560"/>
    </row>
    <row r="40" spans="1:15" s="525" customFormat="1" x14ac:dyDescent="0.25">
      <c r="A40" s="571" t="s">
        <v>598</v>
      </c>
      <c r="B40" s="572"/>
      <c r="C40" s="572"/>
      <c r="D40" s="572"/>
      <c r="E40" s="572"/>
      <c r="F40" s="572"/>
      <c r="G40" s="573"/>
      <c r="H40" s="573"/>
      <c r="I40" s="574"/>
      <c r="J40" s="575"/>
      <c r="K40" s="576"/>
      <c r="L40" s="577"/>
      <c r="M40" s="578"/>
      <c r="N40" s="579"/>
      <c r="O40" s="579"/>
    </row>
    <row r="41" spans="1:15" s="184" customFormat="1" x14ac:dyDescent="0.25">
      <c r="A41" s="580" t="s">
        <v>308</v>
      </c>
      <c r="B41" s="581">
        <f ca="1">'11-20 Lissenden Mansions'!T58</f>
        <v>444.59999999999997</v>
      </c>
      <c r="C41" s="581">
        <f>'11-20 Lissenden Mansions'!U58</f>
        <v>0</v>
      </c>
      <c r="D41" s="581">
        <f>'11-20 Lissenden Mansions'!V58</f>
        <v>0</v>
      </c>
      <c r="E41" s="581">
        <f>'11-20 Lissenden Mansions'!W58</f>
        <v>0</v>
      </c>
      <c r="F41" s="581">
        <f>'11-20 Lissenden Mansions'!X58</f>
        <v>0</v>
      </c>
      <c r="G41" s="582">
        <f ca="1">'11-20 Lissenden Mansions'!Y58</f>
        <v>0</v>
      </c>
      <c r="H41" s="582">
        <f>'11-20 Lissenden Mansions'!Z58</f>
        <v>0</v>
      </c>
      <c r="I41" s="583" t="e">
        <f ca="1">'11-20 Lissenden Mansions'!AA58</f>
        <v>#DIV/0!</v>
      </c>
      <c r="J41" s="584">
        <f ca="1">'11-20 Lissenden Mansions'!AB58</f>
        <v>0</v>
      </c>
      <c r="K41" s="585">
        <f t="shared" ref="K41:K46" ca="1" si="5">J41-M41</f>
        <v>0</v>
      </c>
      <c r="L41" s="586" t="e">
        <f ca="1">'11-20 Lissenden Mansions'!AC58</f>
        <v>#DIV/0!</v>
      </c>
      <c r="M41" s="587">
        <f ca="1">'11-20 Lissenden Mansions'!AD58</f>
        <v>0</v>
      </c>
      <c r="N41" s="588">
        <v>0</v>
      </c>
      <c r="O41" s="588">
        <f t="shared" ca="1" si="3"/>
        <v>0</v>
      </c>
    </row>
    <row r="42" spans="1:15" s="184" customFormat="1" x14ac:dyDescent="0.25">
      <c r="A42" s="580" t="s">
        <v>285</v>
      </c>
      <c r="B42" s="581">
        <f ca="1">'11-20 Lissenden Mansions'!T59</f>
        <v>0</v>
      </c>
      <c r="C42" s="581">
        <f>'11-20 Lissenden Mansions'!U59</f>
        <v>0</v>
      </c>
      <c r="D42" s="581">
        <f>'11-20 Lissenden Mansions'!V59</f>
        <v>0</v>
      </c>
      <c r="E42" s="581">
        <f>'11-20 Lissenden Mansions'!W59</f>
        <v>0</v>
      </c>
      <c r="F42" s="581">
        <f>'11-20 Lissenden Mansions'!X59</f>
        <v>0</v>
      </c>
      <c r="G42" s="582">
        <f ca="1">'11-20 Lissenden Mansions'!Y59</f>
        <v>0</v>
      </c>
      <c r="H42" s="582">
        <f>'11-20 Lissenden Mansions'!Z59</f>
        <v>0</v>
      </c>
      <c r="I42" s="583" t="e">
        <f ca="1">'11-20 Lissenden Mansions'!AA59</f>
        <v>#DIV/0!</v>
      </c>
      <c r="J42" s="584">
        <f ca="1">'11-20 Lissenden Mansions'!AB59</f>
        <v>0</v>
      </c>
      <c r="K42" s="585">
        <f t="shared" ca="1" si="5"/>
        <v>0</v>
      </c>
      <c r="L42" s="586" t="e">
        <f ca="1">'11-20 Lissenden Mansions'!AC59</f>
        <v>#DIV/0!</v>
      </c>
      <c r="M42" s="587">
        <f ca="1">'11-20 Lissenden Mansions'!AD59</f>
        <v>0</v>
      </c>
      <c r="N42" s="588">
        <v>0</v>
      </c>
      <c r="O42" s="588">
        <f t="shared" ca="1" si="3"/>
        <v>0</v>
      </c>
    </row>
    <row r="43" spans="1:15" s="184" customFormat="1" x14ac:dyDescent="0.25">
      <c r="A43" s="580" t="s">
        <v>189</v>
      </c>
      <c r="B43" s="581">
        <f ca="1">'11-20 Lissenden Mansions'!T60</f>
        <v>5127.8914999999997</v>
      </c>
      <c r="C43" s="581">
        <f>'11-20 Lissenden Mansions'!U60</f>
        <v>0</v>
      </c>
      <c r="D43" s="581">
        <f>'11-20 Lissenden Mansions'!V60</f>
        <v>0</v>
      </c>
      <c r="E43" s="581">
        <f>'11-20 Lissenden Mansions'!W60</f>
        <v>0</v>
      </c>
      <c r="F43" s="581">
        <f>'11-20 Lissenden Mansions'!X60</f>
        <v>0</v>
      </c>
      <c r="G43" s="582">
        <f ca="1">'11-20 Lissenden Mansions'!Y60</f>
        <v>0</v>
      </c>
      <c r="H43" s="582">
        <f>'11-20 Lissenden Mansions'!Z60</f>
        <v>0</v>
      </c>
      <c r="I43" s="583" t="e">
        <f ca="1">'11-20 Lissenden Mansions'!AA60</f>
        <v>#DIV/0!</v>
      </c>
      <c r="J43" s="584">
        <f ca="1">'11-20 Lissenden Mansions'!AB60</f>
        <v>0</v>
      </c>
      <c r="K43" s="585">
        <f t="shared" ca="1" si="5"/>
        <v>0</v>
      </c>
      <c r="L43" s="586" t="e">
        <f ca="1">'11-20 Lissenden Mansions'!AC60</f>
        <v>#DIV/0!</v>
      </c>
      <c r="M43" s="587">
        <f ca="1">'11-20 Lissenden Mansions'!AD60</f>
        <v>0</v>
      </c>
      <c r="N43" s="588">
        <v>0</v>
      </c>
      <c r="O43" s="588">
        <f t="shared" ca="1" si="3"/>
        <v>0</v>
      </c>
    </row>
    <row r="44" spans="1:15" s="184" customFormat="1" x14ac:dyDescent="0.25">
      <c r="A44" s="580" t="s">
        <v>72</v>
      </c>
      <c r="B44" s="581">
        <f ca="1">'11-20 Lissenden Mansions'!T61</f>
        <v>51993.087770000006</v>
      </c>
      <c r="C44" s="581">
        <f>'11-20 Lissenden Mansions'!U61</f>
        <v>0</v>
      </c>
      <c r="D44" s="581">
        <f>'11-20 Lissenden Mansions'!V61</f>
        <v>0</v>
      </c>
      <c r="E44" s="581">
        <f>'11-20 Lissenden Mansions'!W61</f>
        <v>0</v>
      </c>
      <c r="F44" s="581">
        <f>'11-20 Lissenden Mansions'!X61</f>
        <v>0</v>
      </c>
      <c r="G44" s="582">
        <f ca="1">'11-20 Lissenden Mansions'!Y61</f>
        <v>0</v>
      </c>
      <c r="H44" s="582">
        <f>'11-20 Lissenden Mansions'!Z61</f>
        <v>0</v>
      </c>
      <c r="I44" s="583" t="e">
        <f ca="1">'11-20 Lissenden Mansions'!AA61</f>
        <v>#DIV/0!</v>
      </c>
      <c r="J44" s="584">
        <f ca="1">'11-20 Lissenden Mansions'!AB61</f>
        <v>0</v>
      </c>
      <c r="K44" s="585">
        <f t="shared" ca="1" si="5"/>
        <v>0</v>
      </c>
      <c r="L44" s="586" t="e">
        <f ca="1">'11-20 Lissenden Mansions'!AC61</f>
        <v>#DIV/0!</v>
      </c>
      <c r="M44" s="587">
        <f ca="1">'11-20 Lissenden Mansions'!AD61</f>
        <v>0</v>
      </c>
      <c r="N44" s="588">
        <v>0</v>
      </c>
      <c r="O44" s="588">
        <f t="shared" ca="1" si="3"/>
        <v>0</v>
      </c>
    </row>
    <row r="45" spans="1:15" s="184" customFormat="1" x14ac:dyDescent="0.25">
      <c r="A45" s="580" t="s">
        <v>164</v>
      </c>
      <c r="B45" s="581">
        <f ca="1">'11-20 Lissenden Mansions'!T62</f>
        <v>1443.7691799999998</v>
      </c>
      <c r="C45" s="581">
        <f>'11-20 Lissenden Mansions'!U62</f>
        <v>0</v>
      </c>
      <c r="D45" s="581">
        <f>'11-20 Lissenden Mansions'!V62</f>
        <v>0</v>
      </c>
      <c r="E45" s="581">
        <f>'11-20 Lissenden Mansions'!W62</f>
        <v>0</v>
      </c>
      <c r="F45" s="581">
        <f>'11-20 Lissenden Mansions'!X62</f>
        <v>0</v>
      </c>
      <c r="G45" s="582">
        <f ca="1">'11-20 Lissenden Mansions'!Y62</f>
        <v>0</v>
      </c>
      <c r="H45" s="582">
        <f>'11-20 Lissenden Mansions'!Z62</f>
        <v>0</v>
      </c>
      <c r="I45" s="583" t="e">
        <f ca="1">'11-20 Lissenden Mansions'!AA62</f>
        <v>#DIV/0!</v>
      </c>
      <c r="J45" s="584">
        <f ca="1">'11-20 Lissenden Mansions'!AB62</f>
        <v>0</v>
      </c>
      <c r="K45" s="585">
        <f t="shared" ca="1" si="5"/>
        <v>0</v>
      </c>
      <c r="L45" s="586" t="e">
        <f ca="1">'11-20 Lissenden Mansions'!AC62</f>
        <v>#DIV/0!</v>
      </c>
      <c r="M45" s="587">
        <f ca="1">'11-20 Lissenden Mansions'!AD62</f>
        <v>0</v>
      </c>
      <c r="N45" s="588">
        <v>0</v>
      </c>
      <c r="O45" s="588">
        <f t="shared" ca="1" si="3"/>
        <v>0</v>
      </c>
    </row>
    <row r="46" spans="1:15" s="184" customFormat="1" x14ac:dyDescent="0.25">
      <c r="A46" s="580" t="s">
        <v>24</v>
      </c>
      <c r="B46" s="581">
        <f ca="1">'11-20 Lissenden Mansions'!T63</f>
        <v>16371.959000000001</v>
      </c>
      <c r="C46" s="581">
        <f>'11-20 Lissenden Mansions'!U63</f>
        <v>0</v>
      </c>
      <c r="D46" s="581">
        <f>'11-20 Lissenden Mansions'!V63</f>
        <v>0</v>
      </c>
      <c r="E46" s="581">
        <f>'11-20 Lissenden Mansions'!W63</f>
        <v>0</v>
      </c>
      <c r="F46" s="581">
        <f>'11-20 Lissenden Mansions'!X63</f>
        <v>0</v>
      </c>
      <c r="G46" s="582">
        <f ca="1">'11-20 Lissenden Mansions'!Y63</f>
        <v>0</v>
      </c>
      <c r="H46" s="582">
        <f>'11-20 Lissenden Mansions'!Z63</f>
        <v>0</v>
      </c>
      <c r="I46" s="583" t="e">
        <f ca="1">'11-20 Lissenden Mansions'!AA63</f>
        <v>#DIV/0!</v>
      </c>
      <c r="J46" s="584">
        <f ca="1">'11-20 Lissenden Mansions'!AB63</f>
        <v>0</v>
      </c>
      <c r="K46" s="585">
        <f t="shared" ca="1" si="5"/>
        <v>0</v>
      </c>
      <c r="L46" s="586" t="e">
        <f ca="1">'11-20 Lissenden Mansions'!AC63</f>
        <v>#DIV/0!</v>
      </c>
      <c r="M46" s="587">
        <f ca="1">'11-20 Lissenden Mansions'!AD63</f>
        <v>0</v>
      </c>
      <c r="N46" s="588">
        <v>0</v>
      </c>
      <c r="O46" s="588">
        <f t="shared" ca="1" si="3"/>
        <v>0</v>
      </c>
    </row>
    <row r="47" spans="1:15" x14ac:dyDescent="0.25">
      <c r="A47" s="570"/>
      <c r="B47" s="553"/>
      <c r="C47" s="553"/>
      <c r="D47" s="553"/>
      <c r="E47" s="553"/>
      <c r="F47" s="553"/>
      <c r="G47" s="554"/>
      <c r="H47" s="554"/>
      <c r="I47" s="555"/>
      <c r="J47" s="556"/>
      <c r="K47" s="557"/>
      <c r="L47" s="558"/>
      <c r="M47" s="559"/>
      <c r="N47" s="560"/>
      <c r="O47" s="560"/>
    </row>
    <row r="48" spans="1:15" s="139" customFormat="1" x14ac:dyDescent="0.25">
      <c r="A48" s="561" t="s">
        <v>505</v>
      </c>
      <c r="B48" s="562"/>
      <c r="C48" s="562"/>
      <c r="D48" s="562"/>
      <c r="E48" s="562"/>
      <c r="F48" s="562"/>
      <c r="G48" s="563"/>
      <c r="H48" s="563"/>
      <c r="I48" s="564"/>
      <c r="J48" s="565"/>
      <c r="K48" s="566"/>
      <c r="L48" s="567"/>
      <c r="M48" s="568"/>
      <c r="N48" s="569"/>
      <c r="O48" s="569"/>
    </row>
    <row r="49" spans="1:15" x14ac:dyDescent="0.25">
      <c r="A49" s="570" t="s">
        <v>372</v>
      </c>
      <c r="B49" s="553">
        <f>'5 Gillies Street'!T64</f>
        <v>0</v>
      </c>
      <c r="C49" s="553">
        <f>'5 Gillies Street'!U64</f>
        <v>0</v>
      </c>
      <c r="D49" s="553">
        <f>'5 Gillies Street'!V64</f>
        <v>0</v>
      </c>
      <c r="E49" s="553">
        <f>'5 Gillies Street'!W64</f>
        <v>0</v>
      </c>
      <c r="F49" s="553">
        <f>'5 Gillies Street'!X64</f>
        <v>0</v>
      </c>
      <c r="G49" s="554">
        <f>'5 Gillies Street'!Y64</f>
        <v>0</v>
      </c>
      <c r="H49" s="554">
        <f>'5 Gillies Street'!Z64</f>
        <v>0</v>
      </c>
      <c r="I49" s="555" t="e">
        <f>'5 Gillies Street'!AA64</f>
        <v>#DIV/0!</v>
      </c>
      <c r="J49" s="556">
        <f>'5 Gillies Street'!AB64</f>
        <v>0</v>
      </c>
      <c r="K49" s="557">
        <f t="shared" ref="K49:K57" si="6">J49-M49</f>
        <v>0</v>
      </c>
      <c r="L49" s="558" t="e">
        <f>'5 Gillies Street'!AC64</f>
        <v>#DIV/0!</v>
      </c>
      <c r="M49" s="559">
        <f>'5 Gillies Street'!AD64</f>
        <v>0</v>
      </c>
      <c r="N49" s="560">
        <v>0</v>
      </c>
      <c r="O49" s="560">
        <f t="shared" si="3"/>
        <v>0</v>
      </c>
    </row>
    <row r="50" spans="1:15" x14ac:dyDescent="0.25">
      <c r="A50" s="570" t="s">
        <v>308</v>
      </c>
      <c r="B50" s="553">
        <f>'5 Gillies Street'!T65</f>
        <v>222.29999999999998</v>
      </c>
      <c r="C50" s="553">
        <f>'5 Gillies Street'!U65</f>
        <v>0</v>
      </c>
      <c r="D50" s="553">
        <f>'5 Gillies Street'!V65</f>
        <v>0</v>
      </c>
      <c r="E50" s="553">
        <f>'5 Gillies Street'!W65</f>
        <v>0</v>
      </c>
      <c r="F50" s="553">
        <f>'5 Gillies Street'!X65</f>
        <v>0</v>
      </c>
      <c r="G50" s="554">
        <f>'5 Gillies Street'!Y65</f>
        <v>222.29999999999998</v>
      </c>
      <c r="H50" s="554">
        <f>'5 Gillies Street'!Z65</f>
        <v>0</v>
      </c>
      <c r="I50" s="555">
        <f>'5 Gillies Street'!AA65</f>
        <v>1</v>
      </c>
      <c r="J50" s="556">
        <f>'5 Gillies Street'!AB65</f>
        <v>222.29999999999998</v>
      </c>
      <c r="K50" s="557">
        <f t="shared" si="6"/>
        <v>0</v>
      </c>
      <c r="L50" s="558">
        <f>'5 Gillies Street'!AC65</f>
        <v>1</v>
      </c>
      <c r="M50" s="559">
        <f>'5 Gillies Street'!AD65</f>
        <v>222.29999999999998</v>
      </c>
      <c r="N50" s="560">
        <v>222.29999999999998</v>
      </c>
      <c r="O50" s="560">
        <f t="shared" si="3"/>
        <v>0</v>
      </c>
    </row>
    <row r="51" spans="1:15" x14ac:dyDescent="0.25">
      <c r="A51" s="570" t="s">
        <v>285</v>
      </c>
      <c r="B51" s="553">
        <f>'5 Gillies Street'!T66</f>
        <v>0</v>
      </c>
      <c r="C51" s="553">
        <f>'5 Gillies Street'!U66</f>
        <v>0</v>
      </c>
      <c r="D51" s="553">
        <f>'5 Gillies Street'!V66</f>
        <v>0</v>
      </c>
      <c r="E51" s="553">
        <f>'5 Gillies Street'!W66</f>
        <v>0</v>
      </c>
      <c r="F51" s="553">
        <f>'5 Gillies Street'!X66</f>
        <v>0</v>
      </c>
      <c r="G51" s="554">
        <f>'5 Gillies Street'!Y66</f>
        <v>50</v>
      </c>
      <c r="H51" s="554">
        <f>'5 Gillies Street'!Z66</f>
        <v>0</v>
      </c>
      <c r="I51" s="555">
        <f>'5 Gillies Street'!AA66</f>
        <v>0</v>
      </c>
      <c r="J51" s="556">
        <f>'5 Gillies Street'!AB66</f>
        <v>0</v>
      </c>
      <c r="K51" s="557">
        <f t="shared" si="6"/>
        <v>0</v>
      </c>
      <c r="L51" s="558">
        <f>'5 Gillies Street'!AC66</f>
        <v>0</v>
      </c>
      <c r="M51" s="559">
        <f>'5 Gillies Street'!AD66</f>
        <v>0</v>
      </c>
      <c r="N51" s="560">
        <v>0</v>
      </c>
      <c r="O51" s="560">
        <f t="shared" si="3"/>
        <v>0</v>
      </c>
    </row>
    <row r="52" spans="1:15" x14ac:dyDescent="0.25">
      <c r="A52" s="570" t="s">
        <v>189</v>
      </c>
      <c r="B52" s="553">
        <f>'5 Gillies Street'!T67</f>
        <v>1577.14075</v>
      </c>
      <c r="C52" s="553">
        <f>'5 Gillies Street'!U67</f>
        <v>0</v>
      </c>
      <c r="D52" s="553">
        <f>'5 Gillies Street'!V67</f>
        <v>0</v>
      </c>
      <c r="E52" s="553">
        <f>'5 Gillies Street'!W67</f>
        <v>0</v>
      </c>
      <c r="F52" s="553">
        <f>'5 Gillies Street'!X67</f>
        <v>0</v>
      </c>
      <c r="G52" s="554">
        <f>'5 Gillies Street'!Y67</f>
        <v>1577.14075</v>
      </c>
      <c r="H52" s="554">
        <f>'5 Gillies Street'!Z67</f>
        <v>0</v>
      </c>
      <c r="I52" s="555">
        <f>'5 Gillies Street'!AA67</f>
        <v>0.80537913309259168</v>
      </c>
      <c r="J52" s="556">
        <f>'5 Gillies Street'!AB67</f>
        <v>1270.19625</v>
      </c>
      <c r="K52" s="557">
        <f t="shared" si="6"/>
        <v>0</v>
      </c>
      <c r="L52" s="558">
        <f>'5 Gillies Street'!AC67</f>
        <v>0.80537913309259168</v>
      </c>
      <c r="M52" s="559">
        <f>'5 Gillies Street'!AD67</f>
        <v>1270.19625</v>
      </c>
      <c r="N52" s="560">
        <v>940.67797499999995</v>
      </c>
      <c r="O52" s="560">
        <f t="shared" si="3"/>
        <v>329.51827500000002</v>
      </c>
    </row>
    <row r="53" spans="1:15" x14ac:dyDescent="0.25">
      <c r="A53" s="570" t="s">
        <v>72</v>
      </c>
      <c r="B53" s="553">
        <f>'5 Gillies Street'!T68</f>
        <v>901.24983599999996</v>
      </c>
      <c r="C53" s="553">
        <f>'5 Gillies Street'!U68</f>
        <v>0</v>
      </c>
      <c r="D53" s="553">
        <f>'5 Gillies Street'!V68</f>
        <v>0</v>
      </c>
      <c r="E53" s="553">
        <f>'5 Gillies Street'!W68</f>
        <v>0</v>
      </c>
      <c r="F53" s="553">
        <f>'5 Gillies Street'!X68</f>
        <v>0</v>
      </c>
      <c r="G53" s="554">
        <f>'5 Gillies Street'!Y68</f>
        <v>6197.8400000000011</v>
      </c>
      <c r="H53" s="554">
        <f>'5 Gillies Street'!Z68</f>
        <v>0</v>
      </c>
      <c r="I53" s="555">
        <f>'5 Gillies Street'!AA68</f>
        <v>1</v>
      </c>
      <c r="J53" s="556">
        <f>'5 Gillies Street'!AB68</f>
        <v>6197.8400000000011</v>
      </c>
      <c r="K53" s="557">
        <f t="shared" si="6"/>
        <v>0</v>
      </c>
      <c r="L53" s="558">
        <f>'5 Gillies Street'!AC68</f>
        <v>1</v>
      </c>
      <c r="M53" s="559">
        <f>'5 Gillies Street'!AD68</f>
        <v>6197.8400000000011</v>
      </c>
      <c r="N53" s="560">
        <v>4127.1499999999996</v>
      </c>
      <c r="O53" s="560">
        <f t="shared" si="3"/>
        <v>2070.6900000000014</v>
      </c>
    </row>
    <row r="54" spans="1:15" x14ac:dyDescent="0.25">
      <c r="A54" s="570" t="s">
        <v>164</v>
      </c>
      <c r="B54" s="553">
        <f>'5 Gillies Street'!T69</f>
        <v>399.74503499999997</v>
      </c>
      <c r="C54" s="553">
        <f>'5 Gillies Street'!U69</f>
        <v>0</v>
      </c>
      <c r="D54" s="553">
        <f>'5 Gillies Street'!V69</f>
        <v>0</v>
      </c>
      <c r="E54" s="553">
        <f>'5 Gillies Street'!W69</f>
        <v>0</v>
      </c>
      <c r="F54" s="553">
        <f>'5 Gillies Street'!X69</f>
        <v>0</v>
      </c>
      <c r="G54" s="554">
        <f>'5 Gillies Street'!Y69</f>
        <v>2302.9128599999999</v>
      </c>
      <c r="H54" s="554">
        <f>'5 Gillies Street'!Z69</f>
        <v>0</v>
      </c>
      <c r="I54" s="555">
        <f>'5 Gillies Street'!AA69</f>
        <v>1</v>
      </c>
      <c r="J54" s="556">
        <f>'5 Gillies Street'!AB69</f>
        <v>2302.9128599999999</v>
      </c>
      <c r="K54" s="557">
        <f t="shared" si="6"/>
        <v>0</v>
      </c>
      <c r="L54" s="558">
        <f>'5 Gillies Street'!AC69</f>
        <v>1</v>
      </c>
      <c r="M54" s="559">
        <f>'5 Gillies Street'!AD69</f>
        <v>2302.9128599999999</v>
      </c>
      <c r="N54" s="560">
        <v>399.74503499999997</v>
      </c>
      <c r="O54" s="560">
        <f t="shared" si="3"/>
        <v>1903.167825</v>
      </c>
    </row>
    <row r="55" spans="1:15" x14ac:dyDescent="0.25">
      <c r="A55" s="570" t="s">
        <v>24</v>
      </c>
      <c r="B55" s="553">
        <f>'5 Gillies Street'!T70</f>
        <v>2556.002</v>
      </c>
      <c r="C55" s="553">
        <f>'5 Gillies Street'!U70</f>
        <v>0</v>
      </c>
      <c r="D55" s="553">
        <f>'5 Gillies Street'!V70</f>
        <v>0</v>
      </c>
      <c r="E55" s="553">
        <f>'5 Gillies Street'!W70</f>
        <v>0</v>
      </c>
      <c r="F55" s="553">
        <f>'5 Gillies Street'!X70</f>
        <v>0</v>
      </c>
      <c r="G55" s="554">
        <f>'5 Gillies Street'!Y70</f>
        <v>7126.8324011200002</v>
      </c>
      <c r="H55" s="554">
        <f>'5 Gillies Street'!Z70</f>
        <v>0</v>
      </c>
      <c r="I55" s="555">
        <f>'5 Gillies Street'!AA70</f>
        <v>1</v>
      </c>
      <c r="J55" s="556">
        <f>'5 Gillies Street'!AB70</f>
        <v>7126.8324011200002</v>
      </c>
      <c r="K55" s="557">
        <f t="shared" si="6"/>
        <v>4788.5084011199997</v>
      </c>
      <c r="L55" s="558">
        <f>'5 Gillies Street'!AC70</f>
        <v>0.32810144372590078</v>
      </c>
      <c r="M55" s="559">
        <f>'5 Gillies Street'!AD70</f>
        <v>2338.3240000000001</v>
      </c>
      <c r="N55" s="560">
        <v>0</v>
      </c>
      <c r="O55" s="560">
        <f t="shared" si="3"/>
        <v>2338.3240000000001</v>
      </c>
    </row>
    <row r="56" spans="1:15" x14ac:dyDescent="0.25">
      <c r="A56" s="570" t="s">
        <v>312</v>
      </c>
      <c r="B56" s="553">
        <f>'5 Gillies Street'!T71</f>
        <v>945.3985100000001</v>
      </c>
      <c r="C56" s="553">
        <f>'5 Gillies Street'!U71</f>
        <v>0</v>
      </c>
      <c r="D56" s="553">
        <f>'5 Gillies Street'!V71</f>
        <v>0</v>
      </c>
      <c r="E56" s="553">
        <f>'5 Gillies Street'!W71</f>
        <v>0</v>
      </c>
      <c r="F56" s="553">
        <f>'5 Gillies Street'!X71</f>
        <v>0</v>
      </c>
      <c r="G56" s="554">
        <f>'5 Gillies Street'!Y71</f>
        <v>945.3985100000001</v>
      </c>
      <c r="H56" s="554">
        <f>'5 Gillies Street'!Z71</f>
        <v>0</v>
      </c>
      <c r="I56" s="555">
        <f>'5 Gillies Street'!AA71</f>
        <v>0.57689800039985262</v>
      </c>
      <c r="J56" s="556">
        <f>'5 Gillies Street'!AB71</f>
        <v>545.3985100000001</v>
      </c>
      <c r="K56" s="557">
        <f t="shared" si="6"/>
        <v>0</v>
      </c>
      <c r="L56" s="558">
        <f>'5 Gillies Street'!AC71</f>
        <v>0.57689800039985262</v>
      </c>
      <c r="M56" s="559">
        <f>'5 Gillies Street'!AD71</f>
        <v>545.3985100000001</v>
      </c>
      <c r="N56" s="560">
        <v>3935.28</v>
      </c>
      <c r="O56" s="560">
        <f t="shared" si="3"/>
        <v>-3389.8814900000002</v>
      </c>
    </row>
    <row r="57" spans="1:15" x14ac:dyDescent="0.25">
      <c r="A57" s="570" t="s">
        <v>704</v>
      </c>
      <c r="B57" s="553">
        <f>'5 Gillies Street'!T72</f>
        <v>0</v>
      </c>
      <c r="C57" s="553">
        <f>'5 Gillies Street'!U72</f>
        <v>0</v>
      </c>
      <c r="D57" s="553">
        <f>'5 Gillies Street'!V72</f>
        <v>0</v>
      </c>
      <c r="E57" s="553">
        <f>'5 Gillies Street'!W72</f>
        <v>0</v>
      </c>
      <c r="F57" s="553">
        <f>'5 Gillies Street'!X72</f>
        <v>0</v>
      </c>
      <c r="G57" s="554">
        <f>'5 Gillies Street'!Y72</f>
        <v>3000</v>
      </c>
      <c r="H57" s="554">
        <f>'5 Gillies Street'!Z72</f>
        <v>0</v>
      </c>
      <c r="I57" s="555">
        <f>'5 Gillies Street'!AA72</f>
        <v>1</v>
      </c>
      <c r="J57" s="556">
        <f>'5 Gillies Street'!AB72</f>
        <v>3000</v>
      </c>
      <c r="K57" s="557">
        <f t="shared" si="6"/>
        <v>3000</v>
      </c>
      <c r="L57" s="558">
        <f>'5 Gillies Street'!AC72</f>
        <v>0</v>
      </c>
      <c r="M57" s="559">
        <f>'5 Gillies Street'!AD72</f>
        <v>0</v>
      </c>
      <c r="N57" s="560">
        <v>0</v>
      </c>
      <c r="O57" s="560">
        <f t="shared" si="3"/>
        <v>0</v>
      </c>
    </row>
    <row r="58" spans="1:15" x14ac:dyDescent="0.25">
      <c r="A58" s="570"/>
      <c r="B58" s="553"/>
      <c r="C58" s="553"/>
      <c r="D58" s="553"/>
      <c r="E58" s="553"/>
      <c r="F58" s="553"/>
      <c r="G58" s="554"/>
      <c r="H58" s="554"/>
      <c r="I58" s="555"/>
      <c r="J58" s="556"/>
      <c r="K58" s="557"/>
      <c r="L58" s="558"/>
      <c r="M58" s="559"/>
      <c r="N58" s="560"/>
      <c r="O58" s="560"/>
    </row>
    <row r="59" spans="1:15" s="139" customFormat="1" x14ac:dyDescent="0.25">
      <c r="A59" s="561" t="s">
        <v>599</v>
      </c>
      <c r="B59" s="562"/>
      <c r="C59" s="562"/>
      <c r="D59" s="562"/>
      <c r="E59" s="562"/>
      <c r="F59" s="562"/>
      <c r="G59" s="563"/>
      <c r="H59" s="563"/>
      <c r="I59" s="564"/>
      <c r="J59" s="565"/>
      <c r="K59" s="566"/>
      <c r="L59" s="567"/>
      <c r="M59" s="568"/>
      <c r="N59" s="569"/>
      <c r="O59" s="569"/>
    </row>
    <row r="60" spans="1:15" x14ac:dyDescent="0.25">
      <c r="A60" s="570" t="s">
        <v>372</v>
      </c>
      <c r="B60" s="553">
        <f>'8 Dale Road'!T61</f>
        <v>399.99552</v>
      </c>
      <c r="C60" s="553">
        <f>'8 Dale Road'!U61</f>
        <v>0</v>
      </c>
      <c r="D60" s="553">
        <f>'8 Dale Road'!V61</f>
        <v>0</v>
      </c>
      <c r="E60" s="553">
        <f>'8 Dale Road'!W61</f>
        <v>0</v>
      </c>
      <c r="F60" s="553">
        <f>'8 Dale Road'!X61</f>
        <v>0</v>
      </c>
      <c r="G60" s="554">
        <f>'8 Dale Road'!Y61</f>
        <v>399.99552</v>
      </c>
      <c r="H60" s="554">
        <f>'8 Dale Road'!Z61</f>
        <v>0</v>
      </c>
      <c r="I60" s="555">
        <f>'8 Dale Road'!AA61</f>
        <v>1</v>
      </c>
      <c r="J60" s="556">
        <f>'8 Dale Road'!AB61</f>
        <v>399.99552</v>
      </c>
      <c r="K60" s="557">
        <f t="shared" ref="K60:K68" si="7">J60-M60</f>
        <v>0</v>
      </c>
      <c r="L60" s="558">
        <f>'8 Dale Road'!AC61</f>
        <v>1</v>
      </c>
      <c r="M60" s="559">
        <f>'8 Dale Road'!AD61</f>
        <v>399.99552</v>
      </c>
      <c r="N60" s="560">
        <v>0</v>
      </c>
      <c r="O60" s="560">
        <f t="shared" si="3"/>
        <v>399.99552</v>
      </c>
    </row>
    <row r="61" spans="1:15" x14ac:dyDescent="0.25">
      <c r="A61" s="570" t="s">
        <v>308</v>
      </c>
      <c r="B61" s="553">
        <f>'8 Dale Road'!T62</f>
        <v>222.29999999999998</v>
      </c>
      <c r="C61" s="553">
        <f>'8 Dale Road'!U62</f>
        <v>0</v>
      </c>
      <c r="D61" s="553">
        <f>'8 Dale Road'!V62</f>
        <v>0</v>
      </c>
      <c r="E61" s="553">
        <f>'8 Dale Road'!W62</f>
        <v>0</v>
      </c>
      <c r="F61" s="553">
        <f>'8 Dale Road'!X62</f>
        <v>0</v>
      </c>
      <c r="G61" s="554">
        <f>'8 Dale Road'!Y62</f>
        <v>222.29999999999998</v>
      </c>
      <c r="H61" s="554">
        <f>'8 Dale Road'!Z62</f>
        <v>0</v>
      </c>
      <c r="I61" s="555">
        <f>'8 Dale Road'!AA62</f>
        <v>1</v>
      </c>
      <c r="J61" s="556">
        <f>'8 Dale Road'!AB62</f>
        <v>222.29999999999998</v>
      </c>
      <c r="K61" s="557">
        <f t="shared" si="7"/>
        <v>0</v>
      </c>
      <c r="L61" s="558">
        <f>'8 Dale Road'!AC62</f>
        <v>1</v>
      </c>
      <c r="M61" s="559">
        <f>'8 Dale Road'!AD62</f>
        <v>222.29999999999998</v>
      </c>
      <c r="N61" s="560">
        <v>222.29999999999998</v>
      </c>
      <c r="O61" s="560">
        <f t="shared" si="3"/>
        <v>0</v>
      </c>
    </row>
    <row r="62" spans="1:15" x14ac:dyDescent="0.25">
      <c r="A62" s="570" t="s">
        <v>285</v>
      </c>
      <c r="B62" s="553">
        <f>'8 Dale Road'!T63</f>
        <v>0</v>
      </c>
      <c r="C62" s="553">
        <f>'8 Dale Road'!U63</f>
        <v>0</v>
      </c>
      <c r="D62" s="553">
        <f>'8 Dale Road'!V63</f>
        <v>0</v>
      </c>
      <c r="E62" s="553">
        <f>'8 Dale Road'!W63</f>
        <v>0</v>
      </c>
      <c r="F62" s="553">
        <f>'8 Dale Road'!X63</f>
        <v>0</v>
      </c>
      <c r="G62" s="554">
        <f>'8 Dale Road'!Y63</f>
        <v>0</v>
      </c>
      <c r="H62" s="554">
        <f>'8 Dale Road'!Z63</f>
        <v>0</v>
      </c>
      <c r="I62" s="555" t="e">
        <f>'8 Dale Road'!AA63</f>
        <v>#DIV/0!</v>
      </c>
      <c r="J62" s="556">
        <f>'8 Dale Road'!AB63</f>
        <v>0</v>
      </c>
      <c r="K62" s="557">
        <f t="shared" si="7"/>
        <v>0</v>
      </c>
      <c r="L62" s="558" t="e">
        <f>'8 Dale Road'!AC63</f>
        <v>#DIV/0!</v>
      </c>
      <c r="M62" s="559">
        <f>'8 Dale Road'!AD63</f>
        <v>0</v>
      </c>
      <c r="N62" s="560">
        <v>0</v>
      </c>
      <c r="O62" s="560">
        <f t="shared" si="3"/>
        <v>0</v>
      </c>
    </row>
    <row r="63" spans="1:15" x14ac:dyDescent="0.25">
      <c r="A63" s="570" t="s">
        <v>189</v>
      </c>
      <c r="B63" s="553">
        <f>'8 Dale Road'!T64</f>
        <v>704.51224999999999</v>
      </c>
      <c r="C63" s="553">
        <f>'8 Dale Road'!U64</f>
        <v>0</v>
      </c>
      <c r="D63" s="553">
        <f>'8 Dale Road'!V64</f>
        <v>0</v>
      </c>
      <c r="E63" s="553">
        <f>'8 Dale Road'!W64</f>
        <v>0</v>
      </c>
      <c r="F63" s="553">
        <f>'8 Dale Road'!X64</f>
        <v>0</v>
      </c>
      <c r="G63" s="554">
        <f>'8 Dale Road'!Y64</f>
        <v>704.51224999999999</v>
      </c>
      <c r="H63" s="554">
        <f>'8 Dale Road'!Z64</f>
        <v>0</v>
      </c>
      <c r="I63" s="555">
        <f>'8 Dale Road'!AA64</f>
        <v>1</v>
      </c>
      <c r="J63" s="556">
        <f>'8 Dale Road'!AB64</f>
        <v>704.51224999999999</v>
      </c>
      <c r="K63" s="557">
        <f t="shared" si="7"/>
        <v>0</v>
      </c>
      <c r="L63" s="558">
        <f>'8 Dale Road'!AC64</f>
        <v>1</v>
      </c>
      <c r="M63" s="559">
        <f>'8 Dale Road'!AD64</f>
        <v>704.51224999999999</v>
      </c>
      <c r="N63" s="560">
        <v>149.44524999999999</v>
      </c>
      <c r="O63" s="560">
        <f t="shared" si="3"/>
        <v>555.06700000000001</v>
      </c>
    </row>
    <row r="64" spans="1:15" x14ac:dyDescent="0.25">
      <c r="A64" s="570" t="s">
        <v>72</v>
      </c>
      <c r="B64" s="553">
        <f>'8 Dale Road'!T65</f>
        <v>1236.0480000000002</v>
      </c>
      <c r="C64" s="553">
        <f>'8 Dale Road'!U65</f>
        <v>0</v>
      </c>
      <c r="D64" s="553">
        <f>'8 Dale Road'!V65</f>
        <v>0</v>
      </c>
      <c r="E64" s="553">
        <f>'8 Dale Road'!W65</f>
        <v>0</v>
      </c>
      <c r="F64" s="553">
        <f>'8 Dale Road'!X65</f>
        <v>0</v>
      </c>
      <c r="G64" s="554">
        <f>'8 Dale Road'!Y65</f>
        <v>1236.0480000000002</v>
      </c>
      <c r="H64" s="554">
        <f>'8 Dale Road'!Z65</f>
        <v>0</v>
      </c>
      <c r="I64" s="555">
        <f>'8 Dale Road'!AA65</f>
        <v>1</v>
      </c>
      <c r="J64" s="556">
        <f>'8 Dale Road'!AB65</f>
        <v>1236.0480000000002</v>
      </c>
      <c r="K64" s="557">
        <f t="shared" si="7"/>
        <v>44.6400000000001</v>
      </c>
      <c r="L64" s="558">
        <f>'8 Dale Road'!AC65</f>
        <v>0.96388489767387664</v>
      </c>
      <c r="M64" s="559">
        <f>'8 Dale Road'!AD65</f>
        <v>1191.4080000000001</v>
      </c>
      <c r="N64" s="560">
        <v>0</v>
      </c>
      <c r="O64" s="560">
        <f t="shared" si="3"/>
        <v>1191.4080000000001</v>
      </c>
    </row>
    <row r="65" spans="1:15" x14ac:dyDescent="0.25">
      <c r="A65" s="570" t="s">
        <v>164</v>
      </c>
      <c r="B65" s="553">
        <f>'8 Dale Road'!T66</f>
        <v>727.78990499999998</v>
      </c>
      <c r="C65" s="553">
        <f>'8 Dale Road'!U66</f>
        <v>0</v>
      </c>
      <c r="D65" s="553">
        <f>'8 Dale Road'!V66</f>
        <v>0</v>
      </c>
      <c r="E65" s="553">
        <f>'8 Dale Road'!W66</f>
        <v>0</v>
      </c>
      <c r="F65" s="553">
        <f>'8 Dale Road'!X66</f>
        <v>0</v>
      </c>
      <c r="G65" s="554">
        <f>'8 Dale Road'!Y66</f>
        <v>1078.7899050000001</v>
      </c>
      <c r="H65" s="554">
        <f>'8 Dale Road'!Z66</f>
        <v>0</v>
      </c>
      <c r="I65" s="555">
        <f>'8 Dale Road'!AA66</f>
        <v>0.67463544257025643</v>
      </c>
      <c r="J65" s="556">
        <f>'8 Dale Road'!AB66</f>
        <v>727.78990499999998</v>
      </c>
      <c r="K65" s="557">
        <f t="shared" si="7"/>
        <v>0</v>
      </c>
      <c r="L65" s="558">
        <f>'8 Dale Road'!AC66</f>
        <v>0.67463544257025643</v>
      </c>
      <c r="M65" s="559">
        <f>'8 Dale Road'!AD66</f>
        <v>727.78990499999998</v>
      </c>
      <c r="N65" s="560">
        <v>0</v>
      </c>
      <c r="O65" s="560">
        <f t="shared" si="3"/>
        <v>727.78990499999998</v>
      </c>
    </row>
    <row r="66" spans="1:15" x14ac:dyDescent="0.25">
      <c r="A66" s="570" t="s">
        <v>24</v>
      </c>
      <c r="B66" s="553">
        <f>'8 Dale Road'!T67</f>
        <v>3917.3404</v>
      </c>
      <c r="C66" s="553">
        <f>'8 Dale Road'!U67</f>
        <v>0</v>
      </c>
      <c r="D66" s="553">
        <f>'8 Dale Road'!V67</f>
        <v>0</v>
      </c>
      <c r="E66" s="553">
        <f>'8 Dale Road'!W67</f>
        <v>0</v>
      </c>
      <c r="F66" s="553">
        <f>'8 Dale Road'!X67</f>
        <v>0</v>
      </c>
      <c r="G66" s="554">
        <f>'8 Dale Road'!Y67</f>
        <v>10628.521973800001</v>
      </c>
      <c r="H66" s="554">
        <f>'8 Dale Road'!Z67</f>
        <v>0</v>
      </c>
      <c r="I66" s="555">
        <f>'8 Dale Road'!AA67</f>
        <v>1</v>
      </c>
      <c r="J66" s="556">
        <f>'8 Dale Road'!AB67</f>
        <v>10628.521973800001</v>
      </c>
      <c r="K66" s="557">
        <f t="shared" si="7"/>
        <v>4840.6239738000004</v>
      </c>
      <c r="L66" s="558">
        <f>'8 Dale Road'!AC67</f>
        <v>0.54456282955123458</v>
      </c>
      <c r="M66" s="559">
        <f>'8 Dale Road'!AD67</f>
        <v>5787.898000000001</v>
      </c>
      <c r="N66" s="560">
        <v>2742.1382799999997</v>
      </c>
      <c r="O66" s="560">
        <f t="shared" si="3"/>
        <v>3045.7597200000014</v>
      </c>
    </row>
    <row r="67" spans="1:15" x14ac:dyDescent="0.25">
      <c r="A67" s="570" t="s">
        <v>312</v>
      </c>
      <c r="B67" s="553">
        <f>'8 Dale Road'!T68</f>
        <v>310.09097999999994</v>
      </c>
      <c r="C67" s="553">
        <f>'8 Dale Road'!U68</f>
        <v>0</v>
      </c>
      <c r="D67" s="553">
        <f>'8 Dale Road'!V68</f>
        <v>0</v>
      </c>
      <c r="E67" s="553">
        <f>'8 Dale Road'!W68</f>
        <v>0</v>
      </c>
      <c r="F67" s="553">
        <f>'8 Dale Road'!X68</f>
        <v>0</v>
      </c>
      <c r="G67" s="554">
        <f>'8 Dale Road'!Y68</f>
        <v>310.09097999999994</v>
      </c>
      <c r="H67" s="554">
        <f>'8 Dale Road'!Z68</f>
        <v>0</v>
      </c>
      <c r="I67" s="555">
        <f>'8 Dale Road'!AA68</f>
        <v>0</v>
      </c>
      <c r="J67" s="556">
        <f>'8 Dale Road'!AB68</f>
        <v>0</v>
      </c>
      <c r="K67" s="557">
        <f t="shared" si="7"/>
        <v>0</v>
      </c>
      <c r="L67" s="558">
        <f>'8 Dale Road'!AC68</f>
        <v>0</v>
      </c>
      <c r="M67" s="559">
        <f>'8 Dale Road'!AD68</f>
        <v>0</v>
      </c>
      <c r="N67" s="560">
        <v>0</v>
      </c>
      <c r="O67" s="560">
        <f t="shared" si="3"/>
        <v>0</v>
      </c>
    </row>
    <row r="68" spans="1:15" x14ac:dyDescent="0.25">
      <c r="A68" s="570" t="s">
        <v>341</v>
      </c>
      <c r="B68" s="553">
        <f>'8 Dale Road'!T69</f>
        <v>3270.8897349999997</v>
      </c>
      <c r="C68" s="553">
        <f>'8 Dale Road'!U69</f>
        <v>0</v>
      </c>
      <c r="D68" s="553">
        <f>'8 Dale Road'!V69</f>
        <v>0</v>
      </c>
      <c r="E68" s="553">
        <f>'8 Dale Road'!W69</f>
        <v>0</v>
      </c>
      <c r="F68" s="553">
        <f>'8 Dale Road'!X69</f>
        <v>0</v>
      </c>
      <c r="G68" s="554">
        <f>'8 Dale Road'!Y69</f>
        <v>3270.8897349999997</v>
      </c>
      <c r="H68" s="554">
        <f>'8 Dale Road'!Z69</f>
        <v>0</v>
      </c>
      <c r="I68" s="555">
        <f>'8 Dale Road'!AA69</f>
        <v>0</v>
      </c>
      <c r="J68" s="556">
        <f>'8 Dale Road'!AB69</f>
        <v>0</v>
      </c>
      <c r="K68" s="557">
        <f t="shared" si="7"/>
        <v>0</v>
      </c>
      <c r="L68" s="558">
        <f>'8 Dale Road'!AC69</f>
        <v>0</v>
      </c>
      <c r="M68" s="559">
        <f>'8 Dale Road'!AD69</f>
        <v>0</v>
      </c>
      <c r="N68" s="560">
        <v>0</v>
      </c>
      <c r="O68" s="560">
        <f t="shared" si="3"/>
        <v>0</v>
      </c>
    </row>
    <row r="69" spans="1:15" x14ac:dyDescent="0.25">
      <c r="A69" s="570"/>
      <c r="B69" s="553"/>
      <c r="C69" s="553"/>
      <c r="D69" s="553"/>
      <c r="E69" s="553"/>
      <c r="F69" s="553"/>
      <c r="G69" s="554"/>
      <c r="H69" s="554"/>
      <c r="I69" s="555"/>
      <c r="J69" s="556"/>
      <c r="K69" s="557"/>
      <c r="L69" s="558"/>
      <c r="M69" s="559"/>
      <c r="N69" s="560"/>
      <c r="O69" s="560"/>
    </row>
    <row r="70" spans="1:15" s="139" customFormat="1" x14ac:dyDescent="0.25">
      <c r="A70" s="561" t="s">
        <v>600</v>
      </c>
      <c r="B70" s="562"/>
      <c r="C70" s="562"/>
      <c r="D70" s="562"/>
      <c r="E70" s="562"/>
      <c r="F70" s="562"/>
      <c r="G70" s="563"/>
      <c r="H70" s="563"/>
      <c r="I70" s="564"/>
      <c r="J70" s="565"/>
      <c r="K70" s="566"/>
      <c r="L70" s="567"/>
      <c r="M70" s="568"/>
      <c r="N70" s="569"/>
      <c r="O70" s="569"/>
    </row>
    <row r="71" spans="1:15" x14ac:dyDescent="0.25">
      <c r="A71" s="570" t="s">
        <v>372</v>
      </c>
      <c r="B71" s="553">
        <f>'11 Gillies Street'!T84</f>
        <v>399.99552</v>
      </c>
      <c r="C71" s="553">
        <f>'11 Gillies Street'!U84</f>
        <v>0</v>
      </c>
      <c r="D71" s="553">
        <f>'11 Gillies Street'!V84</f>
        <v>0</v>
      </c>
      <c r="E71" s="553">
        <f>'11 Gillies Street'!W84</f>
        <v>0</v>
      </c>
      <c r="F71" s="553">
        <f>'11 Gillies Street'!X84</f>
        <v>0</v>
      </c>
      <c r="G71" s="554">
        <f>'11 Gillies Street'!Y84</f>
        <v>408.33600000000001</v>
      </c>
      <c r="H71" s="554">
        <f>'11 Gillies Street'!Z84</f>
        <v>0</v>
      </c>
      <c r="I71" s="555">
        <f>'11 Gillies Street'!AA84</f>
        <v>1</v>
      </c>
      <c r="J71" s="556">
        <f>'11 Gillies Street'!AB84</f>
        <v>408.33600000000001</v>
      </c>
      <c r="K71" s="557">
        <f t="shared" ref="K71:K79" si="8">J71-M71</f>
        <v>0</v>
      </c>
      <c r="L71" s="558">
        <f>'11 Gillies Street'!AC84</f>
        <v>1</v>
      </c>
      <c r="M71" s="559">
        <f>'11 Gillies Street'!AD84</f>
        <v>408.33600000000001</v>
      </c>
      <c r="N71" s="560">
        <v>0</v>
      </c>
      <c r="O71" s="560">
        <f t="shared" si="3"/>
        <v>408.33600000000001</v>
      </c>
    </row>
    <row r="72" spans="1:15" x14ac:dyDescent="0.25">
      <c r="A72" s="570" t="s">
        <v>308</v>
      </c>
      <c r="B72" s="553">
        <f>'11 Gillies Street'!T85</f>
        <v>1222.3</v>
      </c>
      <c r="C72" s="553">
        <f>'11 Gillies Street'!U85</f>
        <v>0</v>
      </c>
      <c r="D72" s="553">
        <f>'11 Gillies Street'!V85</f>
        <v>0</v>
      </c>
      <c r="E72" s="553">
        <f>'11 Gillies Street'!W85</f>
        <v>0</v>
      </c>
      <c r="F72" s="553">
        <f>'11 Gillies Street'!X85</f>
        <v>0</v>
      </c>
      <c r="G72" s="554">
        <f>'11 Gillies Street'!Y85</f>
        <v>5222.3</v>
      </c>
      <c r="H72" s="554">
        <f>'11 Gillies Street'!Z85</f>
        <v>0</v>
      </c>
      <c r="I72" s="555">
        <f>'11 Gillies Street'!AA85</f>
        <v>4.2567451123068374E-2</v>
      </c>
      <c r="J72" s="556">
        <f>'11 Gillies Street'!AB85</f>
        <v>222.29999999999998</v>
      </c>
      <c r="K72" s="557">
        <f t="shared" si="8"/>
        <v>0</v>
      </c>
      <c r="L72" s="558">
        <f>'11 Gillies Street'!AC85</f>
        <v>4.2567451123068374E-2</v>
      </c>
      <c r="M72" s="559">
        <f>'11 Gillies Street'!AD85</f>
        <v>222.29999999999998</v>
      </c>
      <c r="N72" s="560">
        <v>222.29999999999998</v>
      </c>
      <c r="O72" s="560">
        <f t="shared" si="3"/>
        <v>0</v>
      </c>
    </row>
    <row r="73" spans="1:15" x14ac:dyDescent="0.25">
      <c r="A73" s="570" t="s">
        <v>285</v>
      </c>
      <c r="B73" s="553">
        <f>'11 Gillies Street'!T86</f>
        <v>525.41123200000004</v>
      </c>
      <c r="C73" s="553">
        <f>'11 Gillies Street'!U86</f>
        <v>0</v>
      </c>
      <c r="D73" s="553">
        <f>'11 Gillies Street'!V86</f>
        <v>0</v>
      </c>
      <c r="E73" s="553">
        <f>'11 Gillies Street'!W86</f>
        <v>0</v>
      </c>
      <c r="F73" s="553">
        <f>'11 Gillies Street'!X86</f>
        <v>0</v>
      </c>
      <c r="G73" s="554">
        <f>'11 Gillies Street'!Y86</f>
        <v>1342.9912320000001</v>
      </c>
      <c r="H73" s="554">
        <f>'11 Gillies Street'!Z86</f>
        <v>0</v>
      </c>
      <c r="I73" s="555">
        <f>'11 Gillies Street'!AA86</f>
        <v>0.61552337818985847</v>
      </c>
      <c r="J73" s="556">
        <f>'11 Gillies Street'!AB86</f>
        <v>826.64250000000004</v>
      </c>
      <c r="K73" s="557">
        <f t="shared" si="8"/>
        <v>408.79</v>
      </c>
      <c r="L73" s="558">
        <f>'11 Gillies Street'!AC86</f>
        <v>0.3111356872953881</v>
      </c>
      <c r="M73" s="559">
        <f>'11 Gillies Street'!AD86</f>
        <v>417.85250000000002</v>
      </c>
      <c r="N73" s="560">
        <v>1107.9437499999999</v>
      </c>
      <c r="O73" s="560">
        <f t="shared" si="3"/>
        <v>-690.09124999999995</v>
      </c>
    </row>
    <row r="74" spans="1:15" x14ac:dyDescent="0.25">
      <c r="A74" s="570" t="s">
        <v>189</v>
      </c>
      <c r="B74" s="553">
        <f>'11 Gillies Street'!T87</f>
        <v>812.53924999999992</v>
      </c>
      <c r="C74" s="553">
        <f>'11 Gillies Street'!U87</f>
        <v>0</v>
      </c>
      <c r="D74" s="553">
        <f>'11 Gillies Street'!V87</f>
        <v>0</v>
      </c>
      <c r="E74" s="553">
        <f>'11 Gillies Street'!W87</f>
        <v>0</v>
      </c>
      <c r="F74" s="553">
        <f>'11 Gillies Street'!X87</f>
        <v>0</v>
      </c>
      <c r="G74" s="554">
        <f>'11 Gillies Street'!Y87</f>
        <v>1384.8100000000002</v>
      </c>
      <c r="H74" s="554">
        <f>'11 Gillies Street'!Z87</f>
        <v>0</v>
      </c>
      <c r="I74" s="555">
        <f>'11 Gillies Street'!AA87</f>
        <v>0.91736555917418272</v>
      </c>
      <c r="J74" s="556">
        <f>'11 Gillies Street'!AB87</f>
        <v>1270.3770000000002</v>
      </c>
      <c r="K74" s="557">
        <f t="shared" si="8"/>
        <v>0</v>
      </c>
      <c r="L74" s="558">
        <f>'11 Gillies Street'!AC87</f>
        <v>0.91736555917418272</v>
      </c>
      <c r="M74" s="559">
        <f>'11 Gillies Street'!AD87</f>
        <v>1270.3770000000002</v>
      </c>
      <c r="N74" s="560">
        <v>958.385625</v>
      </c>
      <c r="O74" s="560">
        <f t="shared" si="3"/>
        <v>311.99137500000018</v>
      </c>
    </row>
    <row r="75" spans="1:15" x14ac:dyDescent="0.25">
      <c r="A75" s="570" t="s">
        <v>72</v>
      </c>
      <c r="B75" s="553">
        <f>'11 Gillies Street'!T88</f>
        <v>5816.1278020000009</v>
      </c>
      <c r="C75" s="553">
        <f>'11 Gillies Street'!U88</f>
        <v>0</v>
      </c>
      <c r="D75" s="553">
        <f>'11 Gillies Street'!V88</f>
        <v>0</v>
      </c>
      <c r="E75" s="553">
        <f>'11 Gillies Street'!W88</f>
        <v>0</v>
      </c>
      <c r="F75" s="553">
        <f>'11 Gillies Street'!X88</f>
        <v>0</v>
      </c>
      <c r="G75" s="554">
        <f>'11 Gillies Street'!Y88</f>
        <v>9579.3079099999995</v>
      </c>
      <c r="H75" s="554">
        <f>'11 Gillies Street'!Z88</f>
        <v>0</v>
      </c>
      <c r="I75" s="555">
        <f>'11 Gillies Street'!AA88</f>
        <v>0.93705181985323616</v>
      </c>
      <c r="J75" s="556">
        <f>'11 Gillies Street'!AB88</f>
        <v>8976.3079099999995</v>
      </c>
      <c r="K75" s="557">
        <f t="shared" si="8"/>
        <v>0</v>
      </c>
      <c r="L75" s="558">
        <f>'11 Gillies Street'!AC88</f>
        <v>0.93705181985323616</v>
      </c>
      <c r="M75" s="559">
        <f>'11 Gillies Street'!AD88</f>
        <v>8976.3079099999995</v>
      </c>
      <c r="N75" s="560">
        <v>8269.2241000000013</v>
      </c>
      <c r="O75" s="560">
        <f t="shared" ref="O75:O138" si="9">M75-N75</f>
        <v>707.08380999999827</v>
      </c>
    </row>
    <row r="76" spans="1:15" x14ac:dyDescent="0.25">
      <c r="A76" s="570" t="s">
        <v>164</v>
      </c>
      <c r="B76" s="553">
        <f>'11 Gillies Street'!T89</f>
        <v>1054.5892650000001</v>
      </c>
      <c r="C76" s="553">
        <f>'11 Gillies Street'!U89</f>
        <v>0</v>
      </c>
      <c r="D76" s="553">
        <f>'11 Gillies Street'!V89</f>
        <v>0</v>
      </c>
      <c r="E76" s="553">
        <f>'11 Gillies Street'!W89</f>
        <v>0</v>
      </c>
      <c r="F76" s="553">
        <f>'11 Gillies Street'!X89</f>
        <v>0</v>
      </c>
      <c r="G76" s="554">
        <f>'11 Gillies Street'!Y89</f>
        <v>7006.3236650000008</v>
      </c>
      <c r="H76" s="554">
        <f>'11 Gillies Street'!Z89</f>
        <v>0</v>
      </c>
      <c r="I76" s="555">
        <f>'11 Gillies Street'!AA89</f>
        <v>0.78590769257588966</v>
      </c>
      <c r="J76" s="556">
        <f>'11 Gillies Street'!AB89</f>
        <v>5506.3236650000008</v>
      </c>
      <c r="K76" s="557">
        <f t="shared" si="8"/>
        <v>0</v>
      </c>
      <c r="L76" s="558">
        <f>'11 Gillies Street'!AC89</f>
        <v>0.78590769257588966</v>
      </c>
      <c r="M76" s="559">
        <f>'11 Gillies Street'!AD89</f>
        <v>5506.3236650000008</v>
      </c>
      <c r="N76" s="560">
        <v>309.75438499999996</v>
      </c>
      <c r="O76" s="560">
        <f t="shared" si="9"/>
        <v>5196.5692800000006</v>
      </c>
    </row>
    <row r="77" spans="1:15" x14ac:dyDescent="0.25">
      <c r="A77" s="570" t="s">
        <v>24</v>
      </c>
      <c r="B77" s="553">
        <f>'11 Gillies Street'!T90</f>
        <v>3556.9144000000001</v>
      </c>
      <c r="C77" s="553">
        <f>'11 Gillies Street'!U90</f>
        <v>0</v>
      </c>
      <c r="D77" s="553">
        <f>'11 Gillies Street'!V90</f>
        <v>0</v>
      </c>
      <c r="E77" s="553">
        <f>'11 Gillies Street'!W90</f>
        <v>0</v>
      </c>
      <c r="F77" s="553">
        <f>'11 Gillies Street'!X90</f>
        <v>0</v>
      </c>
      <c r="G77" s="554">
        <f>'11 Gillies Street'!Y90</f>
        <v>10291.588871696</v>
      </c>
      <c r="H77" s="554">
        <f>'11 Gillies Street'!Z90</f>
        <v>0</v>
      </c>
      <c r="I77" s="555">
        <f>'11 Gillies Street'!AA90</f>
        <v>1</v>
      </c>
      <c r="J77" s="556">
        <f>'11 Gillies Street'!AB90</f>
        <v>10291.588871696</v>
      </c>
      <c r="K77" s="557">
        <f t="shared" si="8"/>
        <v>2561.149671696</v>
      </c>
      <c r="L77" s="558">
        <f>'11 Gillies Street'!AC90</f>
        <v>0.75114147061007341</v>
      </c>
      <c r="M77" s="559">
        <f>'11 Gillies Street'!AD90</f>
        <v>7730.4391999999998</v>
      </c>
      <c r="N77" s="560">
        <v>3416.9940158536001</v>
      </c>
      <c r="O77" s="560">
        <f t="shared" si="9"/>
        <v>4313.4451841463997</v>
      </c>
    </row>
    <row r="78" spans="1:15" x14ac:dyDescent="0.25">
      <c r="A78" s="570" t="s">
        <v>312</v>
      </c>
      <c r="B78" s="553">
        <f>'11 Gillies Street'!T91</f>
        <v>500</v>
      </c>
      <c r="C78" s="553">
        <f>'11 Gillies Street'!U91</f>
        <v>0</v>
      </c>
      <c r="D78" s="553">
        <f>'11 Gillies Street'!V91</f>
        <v>0</v>
      </c>
      <c r="E78" s="553">
        <f>'11 Gillies Street'!W91</f>
        <v>0</v>
      </c>
      <c r="F78" s="553">
        <f>'11 Gillies Street'!X91</f>
        <v>0</v>
      </c>
      <c r="G78" s="554">
        <f>'11 Gillies Street'!Y91</f>
        <v>500</v>
      </c>
      <c r="H78" s="554">
        <f>'11 Gillies Street'!Z91</f>
        <v>0</v>
      </c>
      <c r="I78" s="555">
        <f>'11 Gillies Street'!AA91</f>
        <v>0</v>
      </c>
      <c r="J78" s="556">
        <f>'11 Gillies Street'!AB91</f>
        <v>0</v>
      </c>
      <c r="K78" s="557">
        <f t="shared" si="8"/>
        <v>0</v>
      </c>
      <c r="L78" s="558">
        <f>'11 Gillies Street'!AC91</f>
        <v>0</v>
      </c>
      <c r="M78" s="559">
        <f>'11 Gillies Street'!AD91</f>
        <v>0</v>
      </c>
      <c r="N78" s="560">
        <v>0</v>
      </c>
      <c r="O78" s="560">
        <f t="shared" si="9"/>
        <v>0</v>
      </c>
    </row>
    <row r="79" spans="1:15" x14ac:dyDescent="0.25">
      <c r="A79" s="570" t="s">
        <v>341</v>
      </c>
      <c r="B79" s="553">
        <f>'11 Gillies Street'!T92</f>
        <v>3288.2828650000001</v>
      </c>
      <c r="C79" s="553">
        <f>'11 Gillies Street'!U92</f>
        <v>0</v>
      </c>
      <c r="D79" s="553">
        <f>'11 Gillies Street'!V92</f>
        <v>0</v>
      </c>
      <c r="E79" s="553">
        <f>'11 Gillies Street'!W92</f>
        <v>0</v>
      </c>
      <c r="F79" s="553">
        <f>'11 Gillies Street'!X92</f>
        <v>0</v>
      </c>
      <c r="G79" s="554">
        <f>'11 Gillies Street'!Y92</f>
        <v>7350.2327650000007</v>
      </c>
      <c r="H79" s="554">
        <f>'11 Gillies Street'!Z92</f>
        <v>0</v>
      </c>
      <c r="I79" s="555">
        <f>'11 Gillies Street'!AA92</f>
        <v>0</v>
      </c>
      <c r="J79" s="556">
        <f>'11 Gillies Street'!AB92</f>
        <v>0</v>
      </c>
      <c r="K79" s="557">
        <f t="shared" si="8"/>
        <v>0</v>
      </c>
      <c r="L79" s="558">
        <f>'11 Gillies Street'!AC92</f>
        <v>0</v>
      </c>
      <c r="M79" s="559">
        <f>'11 Gillies Street'!AD92</f>
        <v>0</v>
      </c>
      <c r="N79" s="560">
        <v>0</v>
      </c>
      <c r="O79" s="560">
        <f t="shared" si="9"/>
        <v>0</v>
      </c>
    </row>
    <row r="80" spans="1:15" x14ac:dyDescent="0.25">
      <c r="A80" s="570"/>
      <c r="B80" s="553"/>
      <c r="C80" s="553"/>
      <c r="D80" s="553"/>
      <c r="E80" s="553"/>
      <c r="F80" s="553"/>
      <c r="G80" s="554"/>
      <c r="H80" s="554"/>
      <c r="I80" s="555"/>
      <c r="J80" s="556"/>
      <c r="K80" s="557"/>
      <c r="L80" s="558"/>
      <c r="M80" s="559"/>
      <c r="N80" s="560"/>
      <c r="O80" s="560"/>
    </row>
    <row r="81" spans="1:15" s="139" customFormat="1" x14ac:dyDescent="0.25">
      <c r="A81" s="561" t="s">
        <v>601</v>
      </c>
      <c r="B81" s="562"/>
      <c r="C81" s="562"/>
      <c r="D81" s="562"/>
      <c r="E81" s="562"/>
      <c r="F81" s="562"/>
      <c r="G81" s="563"/>
      <c r="H81" s="563"/>
      <c r="I81" s="564"/>
      <c r="J81" s="565"/>
      <c r="K81" s="566"/>
      <c r="L81" s="567"/>
      <c r="M81" s="568"/>
      <c r="N81" s="569"/>
      <c r="O81" s="569"/>
    </row>
    <row r="82" spans="1:15" x14ac:dyDescent="0.25">
      <c r="A82" s="570" t="s">
        <v>372</v>
      </c>
      <c r="B82" s="553">
        <f>'30 Grove Terrace'!T74</f>
        <v>399.99552</v>
      </c>
      <c r="C82" s="553">
        <f>'30 Grove Terrace'!U74</f>
        <v>0</v>
      </c>
      <c r="D82" s="553">
        <f>'30 Grove Terrace'!V74</f>
        <v>0</v>
      </c>
      <c r="E82" s="553">
        <f>'30 Grove Terrace'!W74</f>
        <v>0</v>
      </c>
      <c r="F82" s="553">
        <f>'30 Grove Terrace'!X74</f>
        <v>0</v>
      </c>
      <c r="G82" s="554">
        <f>'30 Grove Terrace'!Y74</f>
        <v>399.99552</v>
      </c>
      <c r="H82" s="554">
        <f>'30 Grove Terrace'!Z74</f>
        <v>0</v>
      </c>
      <c r="I82" s="555">
        <f>'30 Grove Terrace'!AA74</f>
        <v>0</v>
      </c>
      <c r="J82" s="556">
        <f>'30 Grove Terrace'!AB74</f>
        <v>0</v>
      </c>
      <c r="K82" s="557">
        <f t="shared" ref="K82:K89" si="10">J82-M82</f>
        <v>0</v>
      </c>
      <c r="L82" s="558">
        <f>'30 Grove Terrace'!AC74</f>
        <v>0</v>
      </c>
      <c r="M82" s="559">
        <f>'30 Grove Terrace'!AD74</f>
        <v>0</v>
      </c>
      <c r="N82" s="560">
        <v>0</v>
      </c>
      <c r="O82" s="560">
        <f t="shared" si="9"/>
        <v>0</v>
      </c>
    </row>
    <row r="83" spans="1:15" x14ac:dyDescent="0.25">
      <c r="A83" s="570" t="s">
        <v>308</v>
      </c>
      <c r="B83" s="553">
        <f>'30 Grove Terrace'!T75</f>
        <v>222.29999999999998</v>
      </c>
      <c r="C83" s="553">
        <f>'30 Grove Terrace'!U75</f>
        <v>0</v>
      </c>
      <c r="D83" s="553">
        <f>'30 Grove Terrace'!V75</f>
        <v>0</v>
      </c>
      <c r="E83" s="553">
        <f>'30 Grove Terrace'!W75</f>
        <v>0</v>
      </c>
      <c r="F83" s="553">
        <f>'30 Grove Terrace'!X75</f>
        <v>0</v>
      </c>
      <c r="G83" s="554">
        <f>'30 Grove Terrace'!Y75</f>
        <v>5222.3</v>
      </c>
      <c r="H83" s="554">
        <f>'30 Grove Terrace'!Z75</f>
        <v>0</v>
      </c>
      <c r="I83" s="555">
        <f>'30 Grove Terrace'!AA75</f>
        <v>1</v>
      </c>
      <c r="J83" s="556">
        <f>'30 Grove Terrace'!AB75</f>
        <v>5222.3</v>
      </c>
      <c r="K83" s="557">
        <f t="shared" si="10"/>
        <v>5000</v>
      </c>
      <c r="L83" s="558">
        <f>'30 Grove Terrace'!AC75</f>
        <v>4.2567451123068374E-2</v>
      </c>
      <c r="M83" s="559">
        <f>'30 Grove Terrace'!AD75</f>
        <v>222.29999999999998</v>
      </c>
      <c r="N83" s="560">
        <v>6638.4920000000011</v>
      </c>
      <c r="O83" s="560">
        <f t="shared" si="9"/>
        <v>-6416.1920000000009</v>
      </c>
    </row>
    <row r="84" spans="1:15" x14ac:dyDescent="0.25">
      <c r="A84" s="570" t="s">
        <v>285</v>
      </c>
      <c r="B84" s="553">
        <f>'30 Grove Terrace'!T76</f>
        <v>1258</v>
      </c>
      <c r="C84" s="553">
        <f>'30 Grove Terrace'!U76</f>
        <v>0</v>
      </c>
      <c r="D84" s="553">
        <f>'30 Grove Terrace'!V76</f>
        <v>0</v>
      </c>
      <c r="E84" s="553">
        <f>'30 Grove Terrace'!W76</f>
        <v>0</v>
      </c>
      <c r="F84" s="553">
        <f>'30 Grove Terrace'!X76</f>
        <v>0</v>
      </c>
      <c r="G84" s="554">
        <f>'30 Grove Terrace'!Y76</f>
        <v>1258</v>
      </c>
      <c r="H84" s="554">
        <f>'30 Grove Terrace'!Z76</f>
        <v>0</v>
      </c>
      <c r="I84" s="555">
        <f>'30 Grove Terrace'!AA76</f>
        <v>0</v>
      </c>
      <c r="J84" s="556">
        <f>'30 Grove Terrace'!AB76</f>
        <v>0</v>
      </c>
      <c r="K84" s="557">
        <f t="shared" si="10"/>
        <v>0</v>
      </c>
      <c r="L84" s="558">
        <f>'30 Grove Terrace'!AC76</f>
        <v>0</v>
      </c>
      <c r="M84" s="559">
        <f>'30 Grove Terrace'!AD76</f>
        <v>0</v>
      </c>
      <c r="N84" s="560">
        <v>0</v>
      </c>
      <c r="O84" s="560">
        <f t="shared" si="9"/>
        <v>0</v>
      </c>
    </row>
    <row r="85" spans="1:15" x14ac:dyDescent="0.25">
      <c r="A85" s="570" t="s">
        <v>189</v>
      </c>
      <c r="B85" s="553">
        <f>'30 Grove Terrace'!T77</f>
        <v>3270.6079999999997</v>
      </c>
      <c r="C85" s="553">
        <f>'30 Grove Terrace'!U77</f>
        <v>0</v>
      </c>
      <c r="D85" s="553">
        <f>'30 Grove Terrace'!V77</f>
        <v>0</v>
      </c>
      <c r="E85" s="553">
        <f>'30 Grove Terrace'!W77</f>
        <v>0</v>
      </c>
      <c r="F85" s="553">
        <f>'30 Grove Terrace'!X77</f>
        <v>0</v>
      </c>
      <c r="G85" s="554">
        <f>'30 Grove Terrace'!Y77</f>
        <v>3270.6079999999997</v>
      </c>
      <c r="H85" s="554">
        <f>'30 Grove Terrace'!Z77</f>
        <v>0</v>
      </c>
      <c r="I85" s="555">
        <f>'30 Grove Terrace'!AA77</f>
        <v>0.87769858081433172</v>
      </c>
      <c r="J85" s="556">
        <f>'30 Grove Terrace'!AB77</f>
        <v>2870.6079999999997</v>
      </c>
      <c r="K85" s="557">
        <f t="shared" si="10"/>
        <v>2673.6969999999997</v>
      </c>
      <c r="L85" s="558">
        <f>'30 Grove Terrace'!AC77</f>
        <v>6.0206236883172795E-2</v>
      </c>
      <c r="M85" s="559">
        <f>'30 Grove Terrace'!AD77</f>
        <v>196.911</v>
      </c>
      <c r="N85" s="560">
        <v>196.911</v>
      </c>
      <c r="O85" s="560">
        <f t="shared" si="9"/>
        <v>0</v>
      </c>
    </row>
    <row r="86" spans="1:15" x14ac:dyDescent="0.25">
      <c r="A86" s="570" t="s">
        <v>72</v>
      </c>
      <c r="B86" s="553">
        <f>'30 Grove Terrace'!T78</f>
        <v>1013.889108</v>
      </c>
      <c r="C86" s="553">
        <f>'30 Grove Terrace'!U78</f>
        <v>0</v>
      </c>
      <c r="D86" s="553">
        <f>'30 Grove Terrace'!V78</f>
        <v>0</v>
      </c>
      <c r="E86" s="553">
        <f>'30 Grove Terrace'!W78</f>
        <v>0</v>
      </c>
      <c r="F86" s="553">
        <f>'30 Grove Terrace'!X78</f>
        <v>0</v>
      </c>
      <c r="G86" s="554">
        <f>'30 Grove Terrace'!Y78</f>
        <v>10710.953108000003</v>
      </c>
      <c r="H86" s="554">
        <f>'30 Grove Terrace'!Z78</f>
        <v>0</v>
      </c>
      <c r="I86" s="555">
        <f>'30 Grove Terrace'!AA78</f>
        <v>0.98599564403956119</v>
      </c>
      <c r="J86" s="556">
        <f>'30 Grove Terrace'!AB78</f>
        <v>10560.953108000003</v>
      </c>
      <c r="K86" s="557">
        <f t="shared" si="10"/>
        <v>314.28000000000065</v>
      </c>
      <c r="L86" s="558">
        <f>'30 Grove Terrace'!AC78</f>
        <v>0.95665371743124983</v>
      </c>
      <c r="M86" s="559">
        <f>'30 Grove Terrace'!AD78</f>
        <v>10246.673108000003</v>
      </c>
      <c r="N86" s="560">
        <v>3280.8719999999998</v>
      </c>
      <c r="O86" s="560">
        <f t="shared" si="9"/>
        <v>6965.8011080000033</v>
      </c>
    </row>
    <row r="87" spans="1:15" x14ac:dyDescent="0.25">
      <c r="A87" s="570" t="s">
        <v>164</v>
      </c>
      <c r="B87" s="553">
        <f>'30 Grove Terrace'!T79</f>
        <v>1116.1611899999998</v>
      </c>
      <c r="C87" s="553">
        <f>'30 Grove Terrace'!U79</f>
        <v>0</v>
      </c>
      <c r="D87" s="553">
        <f>'30 Grove Terrace'!V79</f>
        <v>0</v>
      </c>
      <c r="E87" s="553">
        <f>'30 Grove Terrace'!W79</f>
        <v>0</v>
      </c>
      <c r="F87" s="553">
        <f>'30 Grove Terrace'!X79</f>
        <v>0</v>
      </c>
      <c r="G87" s="554">
        <f>'30 Grove Terrace'!Y79</f>
        <v>2368.1611899999998</v>
      </c>
      <c r="H87" s="554">
        <f>'30 Grove Terrace'!Z79</f>
        <v>0</v>
      </c>
      <c r="I87" s="555">
        <f>'30 Grove Terrace'!AA79</f>
        <v>1</v>
      </c>
      <c r="J87" s="556">
        <f>'30 Grove Terrace'!AB79</f>
        <v>2368.1611899999998</v>
      </c>
      <c r="K87" s="557">
        <f t="shared" si="10"/>
        <v>0</v>
      </c>
      <c r="L87" s="558">
        <f>'30 Grove Terrace'!AC79</f>
        <v>1</v>
      </c>
      <c r="M87" s="559">
        <f>'30 Grove Terrace'!AD79</f>
        <v>2368.1611899999998</v>
      </c>
      <c r="N87" s="560">
        <v>0</v>
      </c>
      <c r="O87" s="560">
        <f t="shared" si="9"/>
        <v>2368.1611899999998</v>
      </c>
    </row>
    <row r="88" spans="1:15" x14ac:dyDescent="0.25">
      <c r="A88" s="570" t="s">
        <v>24</v>
      </c>
      <c r="B88" s="553">
        <f>'30 Grove Terrace'!T80</f>
        <v>5343.2963999999993</v>
      </c>
      <c r="C88" s="553">
        <f>'30 Grove Terrace'!U80</f>
        <v>0</v>
      </c>
      <c r="D88" s="553">
        <f>'30 Grove Terrace'!V80</f>
        <v>0</v>
      </c>
      <c r="E88" s="553">
        <f>'30 Grove Terrace'!W80</f>
        <v>0</v>
      </c>
      <c r="F88" s="553">
        <f>'30 Grove Terrace'!X80</f>
        <v>0</v>
      </c>
      <c r="G88" s="554">
        <f>'30 Grove Terrace'!Y80</f>
        <v>14083.855468772001</v>
      </c>
      <c r="H88" s="554">
        <f>'30 Grove Terrace'!Z80</f>
        <v>0</v>
      </c>
      <c r="I88" s="555">
        <f>'30 Grove Terrace'!AA80</f>
        <v>1</v>
      </c>
      <c r="J88" s="556">
        <f>'30 Grove Terrace'!AB80</f>
        <v>14083.855468772001</v>
      </c>
      <c r="K88" s="557">
        <f t="shared" si="10"/>
        <v>4802.4426687720006</v>
      </c>
      <c r="L88" s="558">
        <f>'30 Grove Terrace'!AC80</f>
        <v>0.65901079577105781</v>
      </c>
      <c r="M88" s="559">
        <f>'30 Grove Terrace'!AD80</f>
        <v>9281.4128000000001</v>
      </c>
      <c r="N88" s="560">
        <v>799.92219999999998</v>
      </c>
      <c r="O88" s="560">
        <f t="shared" si="9"/>
        <v>8481.490600000001</v>
      </c>
    </row>
    <row r="89" spans="1:15" x14ac:dyDescent="0.25">
      <c r="A89" s="570" t="s">
        <v>312</v>
      </c>
      <c r="B89" s="553">
        <f>'30 Grove Terrace'!T81</f>
        <v>1379.2844600000001</v>
      </c>
      <c r="C89" s="553">
        <f>'30 Grove Terrace'!U81</f>
        <v>0</v>
      </c>
      <c r="D89" s="553">
        <f>'30 Grove Terrace'!V81</f>
        <v>0</v>
      </c>
      <c r="E89" s="553">
        <f>'30 Grove Terrace'!W81</f>
        <v>0</v>
      </c>
      <c r="F89" s="553">
        <f>'30 Grove Terrace'!X81</f>
        <v>0</v>
      </c>
      <c r="G89" s="554">
        <f>'30 Grove Terrace'!Y81</f>
        <v>1379.2844600000001</v>
      </c>
      <c r="H89" s="554">
        <f>'30 Grove Terrace'!Z81</f>
        <v>0</v>
      </c>
      <c r="I89" s="555">
        <f>'30 Grove Terrace'!AA81</f>
        <v>0.78249591820964914</v>
      </c>
      <c r="J89" s="556">
        <f>'30 Grove Terrace'!AB81</f>
        <v>1079.2844600000001</v>
      </c>
      <c r="K89" s="557">
        <f t="shared" si="10"/>
        <v>1079.2844600000001</v>
      </c>
      <c r="L89" s="558">
        <f>'30 Grove Terrace'!AC81</f>
        <v>0</v>
      </c>
      <c r="M89" s="559">
        <f>'30 Grove Terrace'!AD81</f>
        <v>0</v>
      </c>
      <c r="N89" s="560">
        <v>0</v>
      </c>
      <c r="O89" s="560">
        <f t="shared" si="9"/>
        <v>0</v>
      </c>
    </row>
    <row r="90" spans="1:15" x14ac:dyDescent="0.25">
      <c r="A90" s="570"/>
      <c r="B90" s="553"/>
      <c r="C90" s="553"/>
      <c r="D90" s="553"/>
      <c r="E90" s="553"/>
      <c r="F90" s="553"/>
      <c r="G90" s="554"/>
      <c r="H90" s="554"/>
      <c r="I90" s="555"/>
      <c r="J90" s="556"/>
      <c r="K90" s="557"/>
      <c r="L90" s="558"/>
      <c r="M90" s="559"/>
      <c r="N90" s="560"/>
      <c r="O90" s="560"/>
    </row>
    <row r="91" spans="1:15" s="139" customFormat="1" x14ac:dyDescent="0.25">
      <c r="A91" s="561" t="s">
        <v>509</v>
      </c>
      <c r="B91" s="562"/>
      <c r="C91" s="562"/>
      <c r="D91" s="562"/>
      <c r="E91" s="562"/>
      <c r="F91" s="562"/>
      <c r="G91" s="563"/>
      <c r="H91" s="563"/>
      <c r="I91" s="564"/>
      <c r="J91" s="565"/>
      <c r="K91" s="566"/>
      <c r="L91" s="567"/>
      <c r="M91" s="568"/>
      <c r="N91" s="569"/>
      <c r="O91" s="569"/>
    </row>
    <row r="92" spans="1:15" x14ac:dyDescent="0.25">
      <c r="A92" s="570" t="s">
        <v>372</v>
      </c>
      <c r="B92" s="553">
        <f>'25 Elaine Grove'!T87</f>
        <v>399.99552</v>
      </c>
      <c r="C92" s="553">
        <f>'25 Elaine Grove'!U87</f>
        <v>0</v>
      </c>
      <c r="D92" s="553">
        <f>'25 Elaine Grove'!V87</f>
        <v>0</v>
      </c>
      <c r="E92" s="553">
        <f>'25 Elaine Grove'!W87</f>
        <v>0</v>
      </c>
      <c r="F92" s="553">
        <f>'25 Elaine Grove'!X87</f>
        <v>0</v>
      </c>
      <c r="G92" s="554">
        <f>'25 Elaine Grove'!Y87</f>
        <v>399.99552</v>
      </c>
      <c r="H92" s="554">
        <f>'25 Elaine Grove'!Z87</f>
        <v>0</v>
      </c>
      <c r="I92" s="555">
        <f>'25 Elaine Grove'!AA87</f>
        <v>1</v>
      </c>
      <c r="J92" s="556">
        <f>'25 Elaine Grove'!AB87</f>
        <v>399.99552</v>
      </c>
      <c r="K92" s="557">
        <f t="shared" ref="K92:K101" si="11">J92-M92</f>
        <v>0</v>
      </c>
      <c r="L92" s="558">
        <f>'25 Elaine Grove'!AC87</f>
        <v>1</v>
      </c>
      <c r="M92" s="559">
        <f>'25 Elaine Grove'!AD87</f>
        <v>399.99552</v>
      </c>
      <c r="N92" s="560">
        <v>399.99552</v>
      </c>
      <c r="O92" s="560">
        <f t="shared" si="9"/>
        <v>0</v>
      </c>
    </row>
    <row r="93" spans="1:15" x14ac:dyDescent="0.25">
      <c r="A93" s="570" t="s">
        <v>308</v>
      </c>
      <c r="B93" s="553">
        <f>'25 Elaine Grove'!T88</f>
        <v>222.29999999999998</v>
      </c>
      <c r="C93" s="553">
        <f>'25 Elaine Grove'!U88</f>
        <v>0</v>
      </c>
      <c r="D93" s="553">
        <f>'25 Elaine Grove'!V88</f>
        <v>0</v>
      </c>
      <c r="E93" s="553">
        <f>'25 Elaine Grove'!W88</f>
        <v>0</v>
      </c>
      <c r="F93" s="553">
        <f>'25 Elaine Grove'!X88</f>
        <v>0</v>
      </c>
      <c r="G93" s="554">
        <f>'25 Elaine Grove'!Y88</f>
        <v>222.29999999999998</v>
      </c>
      <c r="H93" s="554">
        <f>'25 Elaine Grove'!Z88</f>
        <v>0</v>
      </c>
      <c r="I93" s="555">
        <f>'25 Elaine Grove'!AA88</f>
        <v>1</v>
      </c>
      <c r="J93" s="556">
        <f>'25 Elaine Grove'!AB88</f>
        <v>222.29999999999998</v>
      </c>
      <c r="K93" s="557">
        <f t="shared" si="11"/>
        <v>0</v>
      </c>
      <c r="L93" s="558">
        <f>'25 Elaine Grove'!AC88</f>
        <v>1</v>
      </c>
      <c r="M93" s="559">
        <f>'25 Elaine Grove'!AD88</f>
        <v>222.29999999999998</v>
      </c>
      <c r="N93" s="560">
        <v>222.29999999999998</v>
      </c>
      <c r="O93" s="560">
        <f t="shared" si="9"/>
        <v>0</v>
      </c>
    </row>
    <row r="94" spans="1:15" x14ac:dyDescent="0.25">
      <c r="A94" s="570" t="s">
        <v>285</v>
      </c>
      <c r="B94" s="553">
        <f>'25 Elaine Grove'!T89</f>
        <v>0</v>
      </c>
      <c r="C94" s="553">
        <f>'25 Elaine Grove'!U89</f>
        <v>0</v>
      </c>
      <c r="D94" s="553">
        <f>'25 Elaine Grove'!V89</f>
        <v>0</v>
      </c>
      <c r="E94" s="553">
        <f>'25 Elaine Grove'!W89</f>
        <v>0</v>
      </c>
      <c r="F94" s="553">
        <f>'25 Elaine Grove'!X89</f>
        <v>0</v>
      </c>
      <c r="G94" s="554">
        <f>'25 Elaine Grove'!Y89</f>
        <v>0</v>
      </c>
      <c r="H94" s="554">
        <f>'25 Elaine Grove'!Z89</f>
        <v>0</v>
      </c>
      <c r="I94" s="555" t="e">
        <f>'25 Elaine Grove'!AA89</f>
        <v>#DIV/0!</v>
      </c>
      <c r="J94" s="556">
        <f>'25 Elaine Grove'!AB89</f>
        <v>0</v>
      </c>
      <c r="K94" s="557">
        <f t="shared" si="11"/>
        <v>0</v>
      </c>
      <c r="L94" s="558" t="e">
        <f>'25 Elaine Grove'!AC89</f>
        <v>#DIV/0!</v>
      </c>
      <c r="M94" s="559">
        <f>'25 Elaine Grove'!AD89</f>
        <v>0</v>
      </c>
      <c r="N94" s="560">
        <v>0</v>
      </c>
      <c r="O94" s="560">
        <f t="shared" si="9"/>
        <v>0</v>
      </c>
    </row>
    <row r="95" spans="1:15" x14ac:dyDescent="0.25">
      <c r="A95" s="570" t="s">
        <v>189</v>
      </c>
      <c r="B95" s="553">
        <f>'25 Elaine Grove'!T90</f>
        <v>1254.3729999999998</v>
      </c>
      <c r="C95" s="553">
        <f>'25 Elaine Grove'!U90</f>
        <v>0</v>
      </c>
      <c r="D95" s="553">
        <f>'25 Elaine Grove'!V90</f>
        <v>0</v>
      </c>
      <c r="E95" s="553">
        <f>'25 Elaine Grove'!W90</f>
        <v>0</v>
      </c>
      <c r="F95" s="553">
        <f>'25 Elaine Grove'!X90</f>
        <v>0</v>
      </c>
      <c r="G95" s="554">
        <f>'25 Elaine Grove'!Y90</f>
        <v>1873.1895</v>
      </c>
      <c r="H95" s="554">
        <f>'25 Elaine Grove'!Z90</f>
        <v>0</v>
      </c>
      <c r="I95" s="555">
        <f>'25 Elaine Grove'!AA90</f>
        <v>1</v>
      </c>
      <c r="J95" s="556">
        <f>'25 Elaine Grove'!AB90</f>
        <v>1873.1895</v>
      </c>
      <c r="K95" s="557">
        <f t="shared" si="11"/>
        <v>0</v>
      </c>
      <c r="L95" s="558">
        <f>'25 Elaine Grove'!AC90</f>
        <v>1</v>
      </c>
      <c r="M95" s="559">
        <f>'25 Elaine Grove'!AD90</f>
        <v>1873.1895</v>
      </c>
      <c r="N95" s="560">
        <v>29.834999999999997</v>
      </c>
      <c r="O95" s="560">
        <f t="shared" si="9"/>
        <v>1843.3544999999999</v>
      </c>
    </row>
    <row r="96" spans="1:15" x14ac:dyDescent="0.25">
      <c r="A96" s="570" t="s">
        <v>72</v>
      </c>
      <c r="B96" s="553">
        <f>'25 Elaine Grove'!T91</f>
        <v>4593.8035460000001</v>
      </c>
      <c r="C96" s="553">
        <f>'25 Elaine Grove'!U91</f>
        <v>0</v>
      </c>
      <c r="D96" s="553">
        <f>'25 Elaine Grove'!V91</f>
        <v>0</v>
      </c>
      <c r="E96" s="553">
        <f>'25 Elaine Grove'!W91</f>
        <v>0</v>
      </c>
      <c r="F96" s="553">
        <f>'25 Elaine Grove'!X91</f>
        <v>0</v>
      </c>
      <c r="G96" s="554">
        <f>'25 Elaine Grove'!Y91</f>
        <v>7451.6640000000007</v>
      </c>
      <c r="H96" s="554">
        <f>'25 Elaine Grove'!Z91</f>
        <v>0</v>
      </c>
      <c r="I96" s="555">
        <f>'25 Elaine Grove'!AA91</f>
        <v>0.86580178601719027</v>
      </c>
      <c r="J96" s="556">
        <f>'25 Elaine Grove'!AB91</f>
        <v>6451.6640000000007</v>
      </c>
      <c r="K96" s="557">
        <f t="shared" si="11"/>
        <v>1949.4880000000003</v>
      </c>
      <c r="L96" s="558">
        <f>'25 Elaine Grove'!AC91</f>
        <v>0.60418397823627046</v>
      </c>
      <c r="M96" s="559">
        <f>'25 Elaine Grove'!AD91</f>
        <v>4502.1760000000004</v>
      </c>
      <c r="N96" s="560">
        <v>4593.8035460000001</v>
      </c>
      <c r="O96" s="560">
        <f t="shared" si="9"/>
        <v>-91.627545999999711</v>
      </c>
    </row>
    <row r="97" spans="1:15" x14ac:dyDescent="0.25">
      <c r="A97" s="570" t="s">
        <v>164</v>
      </c>
      <c r="B97" s="553">
        <f>'25 Elaine Grove'!T92</f>
        <v>766.51979199999994</v>
      </c>
      <c r="C97" s="553">
        <f>'25 Elaine Grove'!U92</f>
        <v>0</v>
      </c>
      <c r="D97" s="553">
        <f>'25 Elaine Grove'!V92</f>
        <v>0</v>
      </c>
      <c r="E97" s="553">
        <f>'25 Elaine Grove'!W92</f>
        <v>0</v>
      </c>
      <c r="F97" s="553">
        <f>'25 Elaine Grove'!X92</f>
        <v>0</v>
      </c>
      <c r="G97" s="554">
        <f>'25 Elaine Grove'!Y92</f>
        <v>3149.9143819999999</v>
      </c>
      <c r="H97" s="554">
        <f>'25 Elaine Grove'!Z92</f>
        <v>0</v>
      </c>
      <c r="I97" s="555">
        <f>'25 Elaine Grove'!AA92</f>
        <v>0.96825310536329368</v>
      </c>
      <c r="J97" s="556">
        <f>'25 Elaine Grove'!AB92</f>
        <v>3049.9143819999999</v>
      </c>
      <c r="K97" s="557">
        <f t="shared" si="11"/>
        <v>360</v>
      </c>
      <c r="L97" s="558">
        <f>'25 Elaine Grove'!AC92</f>
        <v>0.85396428467115082</v>
      </c>
      <c r="M97" s="559">
        <f>'25 Elaine Grove'!AD92</f>
        <v>2689.9143819999999</v>
      </c>
      <c r="N97" s="560">
        <v>766.51979199999994</v>
      </c>
      <c r="O97" s="560">
        <f t="shared" si="9"/>
        <v>1923.3945899999999</v>
      </c>
    </row>
    <row r="98" spans="1:15" x14ac:dyDescent="0.25">
      <c r="A98" s="570" t="s">
        <v>24</v>
      </c>
      <c r="B98" s="553">
        <f>'25 Elaine Grove'!T93</f>
        <v>4858.893</v>
      </c>
      <c r="C98" s="553">
        <f>'25 Elaine Grove'!U93</f>
        <v>0</v>
      </c>
      <c r="D98" s="553">
        <f>'25 Elaine Grove'!V93</f>
        <v>0</v>
      </c>
      <c r="E98" s="553">
        <f>'25 Elaine Grove'!W93</f>
        <v>0</v>
      </c>
      <c r="F98" s="553">
        <f>'25 Elaine Grove'!X93</f>
        <v>0</v>
      </c>
      <c r="G98" s="554">
        <f>'25 Elaine Grove'!Y93</f>
        <v>11586.955005400001</v>
      </c>
      <c r="H98" s="554">
        <f>'25 Elaine Grove'!Z93</f>
        <v>0</v>
      </c>
      <c r="I98" s="555">
        <f>'25 Elaine Grove'!AA93</f>
        <v>1</v>
      </c>
      <c r="J98" s="556">
        <f>'25 Elaine Grove'!AB93</f>
        <v>11586.955005400001</v>
      </c>
      <c r="K98" s="557">
        <f t="shared" si="11"/>
        <v>4242.5450054000012</v>
      </c>
      <c r="L98" s="558">
        <f>'25 Elaine Grove'!AC93</f>
        <v>0.63385160264946228</v>
      </c>
      <c r="M98" s="559">
        <f>'25 Elaine Grove'!AD93</f>
        <v>7344.41</v>
      </c>
      <c r="N98" s="560">
        <v>4682.472969299999</v>
      </c>
      <c r="O98" s="560">
        <f t="shared" si="9"/>
        <v>2661.9370307000008</v>
      </c>
    </row>
    <row r="99" spans="1:15" x14ac:dyDescent="0.25">
      <c r="A99" s="570" t="s">
        <v>312</v>
      </c>
      <c r="B99" s="553">
        <f>'25 Elaine Grove'!T94</f>
        <v>82.394459999999995</v>
      </c>
      <c r="C99" s="553">
        <f>'25 Elaine Grove'!U94</f>
        <v>0</v>
      </c>
      <c r="D99" s="553">
        <f>'25 Elaine Grove'!V94</f>
        <v>0</v>
      </c>
      <c r="E99" s="553">
        <f>'25 Elaine Grove'!W94</f>
        <v>0</v>
      </c>
      <c r="F99" s="553">
        <f>'25 Elaine Grove'!X94</f>
        <v>0</v>
      </c>
      <c r="G99" s="554">
        <f>'25 Elaine Grove'!Y94</f>
        <v>82.394459999999995</v>
      </c>
      <c r="H99" s="554">
        <f>'25 Elaine Grove'!Z94</f>
        <v>0</v>
      </c>
      <c r="I99" s="555">
        <f>'25 Elaine Grove'!AA94</f>
        <v>1</v>
      </c>
      <c r="J99" s="556">
        <f>'25 Elaine Grove'!AB94</f>
        <v>82.394459999999995</v>
      </c>
      <c r="K99" s="557">
        <f t="shared" si="11"/>
        <v>0</v>
      </c>
      <c r="L99" s="558">
        <f>'25 Elaine Grove'!AC94</f>
        <v>1</v>
      </c>
      <c r="M99" s="559">
        <f>'25 Elaine Grove'!AD94</f>
        <v>82.394459999999995</v>
      </c>
      <c r="N99" s="560">
        <v>0</v>
      </c>
      <c r="O99" s="560">
        <f t="shared" si="9"/>
        <v>82.394459999999995</v>
      </c>
    </row>
    <row r="100" spans="1:15" x14ac:dyDescent="0.25">
      <c r="A100" s="570" t="s">
        <v>341</v>
      </c>
      <c r="B100" s="553">
        <f>'25 Elaine Grove'!T95</f>
        <v>3288.2828650000001</v>
      </c>
      <c r="C100" s="553">
        <f>'25 Elaine Grove'!U95</f>
        <v>0</v>
      </c>
      <c r="D100" s="553">
        <f>'25 Elaine Grove'!V95</f>
        <v>0</v>
      </c>
      <c r="E100" s="553">
        <f>'25 Elaine Grove'!W95</f>
        <v>0</v>
      </c>
      <c r="F100" s="553">
        <f>'25 Elaine Grove'!X95</f>
        <v>0</v>
      </c>
      <c r="G100" s="554">
        <f>'25 Elaine Grove'!Y95</f>
        <v>8288.282865000001</v>
      </c>
      <c r="H100" s="554">
        <f>'25 Elaine Grove'!Z95</f>
        <v>0</v>
      </c>
      <c r="I100" s="555">
        <f>'25 Elaine Grove'!AA95</f>
        <v>0</v>
      </c>
      <c r="J100" s="556">
        <f>'25 Elaine Grove'!AB95</f>
        <v>0</v>
      </c>
      <c r="K100" s="557">
        <f t="shared" si="11"/>
        <v>0</v>
      </c>
      <c r="L100" s="558">
        <f>'25 Elaine Grove'!AC95</f>
        <v>0</v>
      </c>
      <c r="M100" s="559">
        <f>'25 Elaine Grove'!AD95</f>
        <v>0</v>
      </c>
      <c r="N100" s="560">
        <v>0</v>
      </c>
      <c r="O100" s="560">
        <f t="shared" si="9"/>
        <v>0</v>
      </c>
    </row>
    <row r="101" spans="1:15" x14ac:dyDescent="0.25">
      <c r="A101" s="570" t="s">
        <v>704</v>
      </c>
      <c r="B101" s="553">
        <f>'25 Elaine Grove'!T96</f>
        <v>0</v>
      </c>
      <c r="C101" s="553">
        <f>'25 Elaine Grove'!U96</f>
        <v>0</v>
      </c>
      <c r="D101" s="553">
        <f>'25 Elaine Grove'!V96</f>
        <v>0</v>
      </c>
      <c r="E101" s="553">
        <f>'25 Elaine Grove'!W96</f>
        <v>0</v>
      </c>
      <c r="F101" s="553">
        <f>'25 Elaine Grove'!X96</f>
        <v>0</v>
      </c>
      <c r="G101" s="554">
        <f>'25 Elaine Grove'!Y96</f>
        <v>2470</v>
      </c>
      <c r="H101" s="554">
        <f>'25 Elaine Grove'!Z96</f>
        <v>0</v>
      </c>
      <c r="I101" s="555">
        <f>'25 Elaine Grove'!AA96</f>
        <v>1</v>
      </c>
      <c r="J101" s="556">
        <f>'25 Elaine Grove'!AB96</f>
        <v>2470</v>
      </c>
      <c r="K101" s="557">
        <f t="shared" si="11"/>
        <v>0</v>
      </c>
      <c r="L101" s="558">
        <f>'25 Elaine Grove'!AC96</f>
        <v>1</v>
      </c>
      <c r="M101" s="559">
        <f>'25 Elaine Grove'!AD96</f>
        <v>2470</v>
      </c>
      <c r="N101" s="560">
        <v>0</v>
      </c>
      <c r="O101" s="560">
        <f t="shared" si="9"/>
        <v>2470</v>
      </c>
    </row>
    <row r="102" spans="1:15" x14ac:dyDescent="0.25">
      <c r="A102" s="570"/>
      <c r="B102" s="553"/>
      <c r="C102" s="553"/>
      <c r="D102" s="553"/>
      <c r="E102" s="553"/>
      <c r="F102" s="553"/>
      <c r="G102" s="554"/>
      <c r="H102" s="554"/>
      <c r="I102" s="555"/>
      <c r="J102" s="556"/>
      <c r="K102" s="557"/>
      <c r="L102" s="558"/>
      <c r="M102" s="559"/>
      <c r="N102" s="560"/>
      <c r="O102" s="560"/>
    </row>
    <row r="103" spans="1:15" s="139" customFormat="1" x14ac:dyDescent="0.25">
      <c r="A103" s="561" t="s">
        <v>510</v>
      </c>
      <c r="B103" s="562"/>
      <c r="C103" s="562"/>
      <c r="D103" s="562"/>
      <c r="E103" s="562"/>
      <c r="F103" s="562"/>
      <c r="G103" s="563"/>
      <c r="H103" s="563"/>
      <c r="I103" s="564"/>
      <c r="J103" s="565"/>
      <c r="K103" s="566"/>
      <c r="L103" s="567"/>
      <c r="M103" s="568"/>
      <c r="N103" s="569"/>
      <c r="O103" s="569"/>
    </row>
    <row r="104" spans="1:15" x14ac:dyDescent="0.25">
      <c r="A104" s="570" t="s">
        <v>372</v>
      </c>
      <c r="B104" s="553">
        <f>'130 POW Road'!T94</f>
        <v>399.99552</v>
      </c>
      <c r="C104" s="553">
        <f>'130 POW Road'!U94</f>
        <v>0</v>
      </c>
      <c r="D104" s="553">
        <f>'130 POW Road'!V94</f>
        <v>0</v>
      </c>
      <c r="E104" s="553">
        <f>'130 POW Road'!W94</f>
        <v>0</v>
      </c>
      <c r="F104" s="553">
        <f>'130 POW Road'!X94</f>
        <v>0</v>
      </c>
      <c r="G104" s="554">
        <f>'130 POW Road'!Y94</f>
        <v>399.99552</v>
      </c>
      <c r="H104" s="554">
        <f>'130 POW Road'!Z94</f>
        <v>0</v>
      </c>
      <c r="I104" s="555">
        <f>'130 POW Road'!AA94</f>
        <v>1</v>
      </c>
      <c r="J104" s="556">
        <f>'130 POW Road'!AB94</f>
        <v>399.99552</v>
      </c>
      <c r="K104" s="557">
        <f t="shared" ref="K104:K113" si="12">J104-M104</f>
        <v>0</v>
      </c>
      <c r="L104" s="558">
        <f>'130 POW Road'!AC94</f>
        <v>1</v>
      </c>
      <c r="M104" s="559">
        <f>'130 POW Road'!AD94</f>
        <v>399.99552</v>
      </c>
      <c r="N104" s="560">
        <v>399.99552</v>
      </c>
      <c r="O104" s="560">
        <f t="shared" si="9"/>
        <v>0</v>
      </c>
    </row>
    <row r="105" spans="1:15" x14ac:dyDescent="0.25">
      <c r="A105" s="570" t="s">
        <v>308</v>
      </c>
      <c r="B105" s="553">
        <f>'130 POW Road'!T95</f>
        <v>222.29999999999998</v>
      </c>
      <c r="C105" s="553">
        <f>'130 POW Road'!U95</f>
        <v>0</v>
      </c>
      <c r="D105" s="553">
        <f>'130 POW Road'!V95</f>
        <v>0</v>
      </c>
      <c r="E105" s="553">
        <f>'130 POW Road'!W95</f>
        <v>0</v>
      </c>
      <c r="F105" s="553">
        <f>'130 POW Road'!X95</f>
        <v>0</v>
      </c>
      <c r="G105" s="554">
        <f>'130 POW Road'!Y95</f>
        <v>222.29999999999998</v>
      </c>
      <c r="H105" s="554">
        <f>'130 POW Road'!Z95</f>
        <v>0</v>
      </c>
      <c r="I105" s="555">
        <f>'130 POW Road'!AA95</f>
        <v>1</v>
      </c>
      <c r="J105" s="556">
        <f>'130 POW Road'!AB95</f>
        <v>222.29999999999998</v>
      </c>
      <c r="K105" s="557">
        <f t="shared" si="12"/>
        <v>0</v>
      </c>
      <c r="L105" s="558">
        <f>'130 POW Road'!AC95</f>
        <v>1</v>
      </c>
      <c r="M105" s="559">
        <f>'130 POW Road'!AD95</f>
        <v>222.29999999999998</v>
      </c>
      <c r="N105" s="560">
        <v>222.29999999999998</v>
      </c>
      <c r="O105" s="560">
        <f t="shared" si="9"/>
        <v>0</v>
      </c>
    </row>
    <row r="106" spans="1:15" x14ac:dyDescent="0.25">
      <c r="A106" s="570" t="s">
        <v>285</v>
      </c>
      <c r="B106" s="553">
        <f>'130 POW Road'!T96</f>
        <v>0</v>
      </c>
      <c r="C106" s="553">
        <f>'130 POW Road'!U96</f>
        <v>0</v>
      </c>
      <c r="D106" s="553">
        <f>'130 POW Road'!V96</f>
        <v>0</v>
      </c>
      <c r="E106" s="553">
        <f>'130 POW Road'!W96</f>
        <v>0</v>
      </c>
      <c r="F106" s="553">
        <f>'130 POW Road'!X96</f>
        <v>0</v>
      </c>
      <c r="G106" s="554">
        <f>'130 POW Road'!Y96</f>
        <v>0</v>
      </c>
      <c r="H106" s="554">
        <f>'130 POW Road'!Z96</f>
        <v>0</v>
      </c>
      <c r="I106" s="555" t="e">
        <f>'130 POW Road'!AA96</f>
        <v>#DIV/0!</v>
      </c>
      <c r="J106" s="556">
        <f>'130 POW Road'!AB96</f>
        <v>0</v>
      </c>
      <c r="K106" s="557">
        <f t="shared" si="12"/>
        <v>0</v>
      </c>
      <c r="L106" s="558" t="e">
        <f>'130 POW Road'!AC96</f>
        <v>#DIV/0!</v>
      </c>
      <c r="M106" s="559">
        <f>'130 POW Road'!AD96</f>
        <v>0</v>
      </c>
      <c r="N106" s="560">
        <v>0</v>
      </c>
      <c r="O106" s="560">
        <f t="shared" si="9"/>
        <v>0</v>
      </c>
    </row>
    <row r="107" spans="1:15" x14ac:dyDescent="0.25">
      <c r="A107" s="570" t="s">
        <v>189</v>
      </c>
      <c r="B107" s="553">
        <f>'130 POW Road'!T97</f>
        <v>1803.3894999999998</v>
      </c>
      <c r="C107" s="553">
        <f>'130 POW Road'!U97</f>
        <v>0</v>
      </c>
      <c r="D107" s="553">
        <f>'130 POW Road'!V97</f>
        <v>0</v>
      </c>
      <c r="E107" s="553">
        <f>'130 POW Road'!W97</f>
        <v>0</v>
      </c>
      <c r="F107" s="553">
        <f>'130 POW Road'!X97</f>
        <v>0</v>
      </c>
      <c r="G107" s="554">
        <f>'130 POW Road'!Y97</f>
        <v>2738.9119999999994</v>
      </c>
      <c r="H107" s="554">
        <f>'130 POW Road'!Z97</f>
        <v>0</v>
      </c>
      <c r="I107" s="555">
        <f>'130 POW Road'!AA97</f>
        <v>1</v>
      </c>
      <c r="J107" s="556">
        <f>'130 POW Road'!AB97</f>
        <v>2738.9119999999994</v>
      </c>
      <c r="K107" s="557">
        <f t="shared" si="12"/>
        <v>0</v>
      </c>
      <c r="L107" s="558">
        <f>'130 POW Road'!AC97</f>
        <v>1</v>
      </c>
      <c r="M107" s="559">
        <f>'130 POW Road'!AD97</f>
        <v>2738.9119999999994</v>
      </c>
      <c r="N107" s="560">
        <v>1557.3654999999999</v>
      </c>
      <c r="O107" s="560">
        <f t="shared" si="9"/>
        <v>1181.5464999999995</v>
      </c>
    </row>
    <row r="108" spans="1:15" x14ac:dyDescent="0.25">
      <c r="A108" s="570" t="s">
        <v>72</v>
      </c>
      <c r="B108" s="553">
        <f>'130 POW Road'!T98</f>
        <v>4400</v>
      </c>
      <c r="C108" s="553">
        <f>'130 POW Road'!U98</f>
        <v>0</v>
      </c>
      <c r="D108" s="553">
        <f>'130 POW Road'!V98</f>
        <v>0</v>
      </c>
      <c r="E108" s="553">
        <f>'130 POW Road'!W98</f>
        <v>0</v>
      </c>
      <c r="F108" s="553">
        <f>'130 POW Road'!X98</f>
        <v>0</v>
      </c>
      <c r="G108" s="554">
        <f>'130 POW Road'!Y98</f>
        <v>16185.528000000002</v>
      </c>
      <c r="H108" s="554">
        <f>'130 POW Road'!Z98</f>
        <v>0</v>
      </c>
      <c r="I108" s="555">
        <f>'130 POW Road'!AA98</f>
        <v>1</v>
      </c>
      <c r="J108" s="556">
        <f>'130 POW Road'!AB98</f>
        <v>16185.528000000002</v>
      </c>
      <c r="K108" s="557">
        <f t="shared" si="12"/>
        <v>0</v>
      </c>
      <c r="L108" s="558">
        <f>'130 POW Road'!AC98</f>
        <v>1</v>
      </c>
      <c r="M108" s="559">
        <f>'130 POW Road'!AD98</f>
        <v>16185.528000000002</v>
      </c>
      <c r="N108" s="560">
        <v>13351.968000000001</v>
      </c>
      <c r="O108" s="560">
        <f t="shared" si="9"/>
        <v>2833.5600000000013</v>
      </c>
    </row>
    <row r="109" spans="1:15" x14ac:dyDescent="0.25">
      <c r="A109" s="570" t="s">
        <v>164</v>
      </c>
      <c r="B109" s="553">
        <f>'130 POW Road'!T99</f>
        <v>726.14479199999994</v>
      </c>
      <c r="C109" s="553">
        <f>'130 POW Road'!U99</f>
        <v>0</v>
      </c>
      <c r="D109" s="553">
        <f>'130 POW Road'!V99</f>
        <v>0</v>
      </c>
      <c r="E109" s="553">
        <f>'130 POW Road'!W99</f>
        <v>0</v>
      </c>
      <c r="F109" s="553">
        <f>'130 POW Road'!X99</f>
        <v>0</v>
      </c>
      <c r="G109" s="554">
        <f>'130 POW Road'!Y99</f>
        <v>2686.7178520000002</v>
      </c>
      <c r="H109" s="554">
        <f>'130 POW Road'!Z99</f>
        <v>0</v>
      </c>
      <c r="I109" s="555">
        <f>'130 POW Road'!AA99</f>
        <v>1</v>
      </c>
      <c r="J109" s="556">
        <f>'130 POW Road'!AB99</f>
        <v>2686.7178520000002</v>
      </c>
      <c r="K109" s="557">
        <f t="shared" si="12"/>
        <v>100</v>
      </c>
      <c r="L109" s="558">
        <f>'130 POW Road'!AC99</f>
        <v>0.96277986543113947</v>
      </c>
      <c r="M109" s="559">
        <f>'130 POW Road'!AD99</f>
        <v>2586.7178520000002</v>
      </c>
      <c r="N109" s="560">
        <v>5267.2447920000004</v>
      </c>
      <c r="O109" s="560">
        <f t="shared" si="9"/>
        <v>-2680.5269400000002</v>
      </c>
    </row>
    <row r="110" spans="1:15" x14ac:dyDescent="0.25">
      <c r="A110" s="570" t="s">
        <v>24</v>
      </c>
      <c r="B110" s="553">
        <f>'130 POW Road'!T100</f>
        <v>3635.2479999999996</v>
      </c>
      <c r="C110" s="553">
        <f>'130 POW Road'!U100</f>
        <v>0</v>
      </c>
      <c r="D110" s="553">
        <f>'130 POW Road'!V100</f>
        <v>0</v>
      </c>
      <c r="E110" s="553">
        <f>'130 POW Road'!W100</f>
        <v>0</v>
      </c>
      <c r="F110" s="553">
        <f>'130 POW Road'!X100</f>
        <v>0</v>
      </c>
      <c r="G110" s="554">
        <f>'130 POW Road'!Y100</f>
        <v>9688.3358435360005</v>
      </c>
      <c r="H110" s="554">
        <f>'130 POW Road'!Z100</f>
        <v>0</v>
      </c>
      <c r="I110" s="555">
        <f>'130 POW Road'!AA100</f>
        <v>1</v>
      </c>
      <c r="J110" s="556">
        <f>'130 POW Road'!AB100</f>
        <v>9688.3358435360005</v>
      </c>
      <c r="K110" s="557">
        <f t="shared" si="12"/>
        <v>3601.7846435360007</v>
      </c>
      <c r="L110" s="558">
        <f>'130 POW Road'!AC100</f>
        <v>0.62823495162597098</v>
      </c>
      <c r="M110" s="559">
        <f>'130 POW Road'!AD100</f>
        <v>6086.5511999999999</v>
      </c>
      <c r="N110" s="560">
        <v>2932.8935999999994</v>
      </c>
      <c r="O110" s="560">
        <f t="shared" si="9"/>
        <v>3153.6576000000005</v>
      </c>
    </row>
    <row r="111" spans="1:15" x14ac:dyDescent="0.25">
      <c r="A111" s="570" t="s">
        <v>312</v>
      </c>
      <c r="B111" s="553">
        <f>'130 POW Road'!T101</f>
        <v>1840</v>
      </c>
      <c r="C111" s="553">
        <f>'130 POW Road'!U101</f>
        <v>0</v>
      </c>
      <c r="D111" s="553">
        <f>'130 POW Road'!V101</f>
        <v>0</v>
      </c>
      <c r="E111" s="553">
        <f>'130 POW Road'!W101</f>
        <v>0</v>
      </c>
      <c r="F111" s="553">
        <f>'130 POW Road'!X101</f>
        <v>0</v>
      </c>
      <c r="G111" s="554">
        <f>'130 POW Road'!Y101</f>
        <v>1840</v>
      </c>
      <c r="H111" s="554">
        <f>'130 POW Road'!Z101</f>
        <v>0</v>
      </c>
      <c r="I111" s="555">
        <f>'130 POW Road'!AA101</f>
        <v>0</v>
      </c>
      <c r="J111" s="556">
        <f>'130 POW Road'!AB101</f>
        <v>0</v>
      </c>
      <c r="K111" s="557">
        <f t="shared" si="12"/>
        <v>0</v>
      </c>
      <c r="L111" s="558">
        <f>'130 POW Road'!AC101</f>
        <v>0</v>
      </c>
      <c r="M111" s="559">
        <f>'130 POW Road'!AD101</f>
        <v>0</v>
      </c>
      <c r="N111" s="560">
        <v>0</v>
      </c>
      <c r="O111" s="560">
        <f t="shared" si="9"/>
        <v>0</v>
      </c>
    </row>
    <row r="112" spans="1:15" x14ac:dyDescent="0.25">
      <c r="A112" s="570" t="s">
        <v>341</v>
      </c>
      <c r="B112" s="553">
        <f>'130 POW Road'!T102</f>
        <v>3270.8897349999997</v>
      </c>
      <c r="C112" s="553">
        <f>'130 POW Road'!U102</f>
        <v>0</v>
      </c>
      <c r="D112" s="553">
        <f>'130 POW Road'!V102</f>
        <v>0</v>
      </c>
      <c r="E112" s="553">
        <f>'130 POW Road'!W102</f>
        <v>0</v>
      </c>
      <c r="F112" s="553">
        <f>'130 POW Road'!X102</f>
        <v>0</v>
      </c>
      <c r="G112" s="554">
        <f>'130 POW Road'!Y102</f>
        <v>8270.8897350000007</v>
      </c>
      <c r="H112" s="554">
        <f>'130 POW Road'!Z102</f>
        <v>0</v>
      </c>
      <c r="I112" s="555">
        <f>'130 POW Road'!AA102</f>
        <v>0</v>
      </c>
      <c r="J112" s="556">
        <f>'130 POW Road'!AB102</f>
        <v>0</v>
      </c>
      <c r="K112" s="557">
        <f t="shared" si="12"/>
        <v>0</v>
      </c>
      <c r="L112" s="558">
        <f>'130 POW Road'!AC102</f>
        <v>0</v>
      </c>
      <c r="M112" s="559">
        <f>'130 POW Road'!AD102</f>
        <v>0</v>
      </c>
      <c r="N112" s="560">
        <v>0</v>
      </c>
      <c r="O112" s="560">
        <f t="shared" si="9"/>
        <v>0</v>
      </c>
    </row>
    <row r="113" spans="1:15" x14ac:dyDescent="0.25">
      <c r="A113" s="570" t="s">
        <v>735</v>
      </c>
      <c r="B113" s="553">
        <f>'130 POW Road'!T103</f>
        <v>0</v>
      </c>
      <c r="C113" s="553">
        <f>'130 POW Road'!U103</f>
        <v>0</v>
      </c>
      <c r="D113" s="553">
        <f>'130 POW Road'!V103</f>
        <v>0</v>
      </c>
      <c r="E113" s="553">
        <f>'130 POW Road'!W103</f>
        <v>0</v>
      </c>
      <c r="F113" s="553">
        <f>'130 POW Road'!X103</f>
        <v>0</v>
      </c>
      <c r="G113" s="554">
        <f>'130 POW Road'!Y103</f>
        <v>585.19000000000005</v>
      </c>
      <c r="H113" s="554">
        <f>'130 POW Road'!Z103</f>
        <v>0</v>
      </c>
      <c r="I113" s="555">
        <f>'130 POW Road'!AA103</f>
        <v>0</v>
      </c>
      <c r="J113" s="556">
        <f>'130 POW Road'!AB103</f>
        <v>0</v>
      </c>
      <c r="K113" s="557">
        <f t="shared" si="12"/>
        <v>0</v>
      </c>
      <c r="L113" s="558">
        <f>'130 POW Road'!AC103</f>
        <v>0</v>
      </c>
      <c r="M113" s="559">
        <f>'130 POW Road'!AD103</f>
        <v>0</v>
      </c>
      <c r="N113" s="560">
        <v>26.759999999999998</v>
      </c>
      <c r="O113" s="560">
        <f t="shared" si="9"/>
        <v>-26.759999999999998</v>
      </c>
    </row>
    <row r="114" spans="1:15" x14ac:dyDescent="0.25">
      <c r="A114" s="570"/>
      <c r="B114" s="553"/>
      <c r="C114" s="553"/>
      <c r="D114" s="553"/>
      <c r="E114" s="553"/>
      <c r="F114" s="553"/>
      <c r="G114" s="554"/>
      <c r="H114" s="554"/>
      <c r="I114" s="555"/>
      <c r="J114" s="556"/>
      <c r="K114" s="557"/>
      <c r="L114" s="558"/>
      <c r="M114" s="559"/>
      <c r="N114" s="560"/>
      <c r="O114" s="560"/>
    </row>
    <row r="115" spans="1:15" s="139" customFormat="1" x14ac:dyDescent="0.25">
      <c r="A115" s="561" t="s">
        <v>615</v>
      </c>
      <c r="B115" s="562"/>
      <c r="C115" s="562"/>
      <c r="D115" s="562"/>
      <c r="E115" s="562"/>
      <c r="F115" s="562"/>
      <c r="G115" s="563"/>
      <c r="H115" s="563"/>
      <c r="I115" s="564"/>
      <c r="J115" s="565"/>
      <c r="K115" s="566"/>
      <c r="L115" s="567"/>
      <c r="M115" s="568"/>
      <c r="N115" s="569"/>
      <c r="O115" s="569"/>
    </row>
    <row r="116" spans="1:15" x14ac:dyDescent="0.25">
      <c r="A116" s="570" t="s">
        <v>372</v>
      </c>
      <c r="B116" s="553">
        <f>'25 Herbert Street '!T77</f>
        <v>399.99552</v>
      </c>
      <c r="C116" s="553">
        <f>'25 Herbert Street '!U77</f>
        <v>0</v>
      </c>
      <c r="D116" s="553">
        <f>'25 Herbert Street '!V77</f>
        <v>0</v>
      </c>
      <c r="E116" s="553">
        <f>'25 Herbert Street '!W77</f>
        <v>0</v>
      </c>
      <c r="F116" s="553">
        <f>'25 Herbert Street '!X77</f>
        <v>0</v>
      </c>
      <c r="G116" s="554">
        <f>'25 Herbert Street '!Y77</f>
        <v>399.99552</v>
      </c>
      <c r="H116" s="554">
        <f>'25 Herbert Street '!Z77</f>
        <v>0</v>
      </c>
      <c r="I116" s="555">
        <f>'25 Herbert Street '!AA77</f>
        <v>1</v>
      </c>
      <c r="J116" s="556">
        <f>'25 Herbert Street '!AB77</f>
        <v>399.99552</v>
      </c>
      <c r="K116" s="557">
        <f t="shared" ref="K116:K124" si="13">J116-M116</f>
        <v>399.99552</v>
      </c>
      <c r="L116" s="558">
        <f>'25 Herbert Street '!AC77</f>
        <v>0</v>
      </c>
      <c r="M116" s="559">
        <f>'25 Herbert Street '!AD77</f>
        <v>0</v>
      </c>
      <c r="N116" s="560">
        <v>0</v>
      </c>
      <c r="O116" s="560">
        <f t="shared" si="9"/>
        <v>0</v>
      </c>
    </row>
    <row r="117" spans="1:15" x14ac:dyDescent="0.25">
      <c r="A117" s="570" t="s">
        <v>308</v>
      </c>
      <c r="B117" s="553">
        <f>'25 Herbert Street '!T78</f>
        <v>222.29999999999998</v>
      </c>
      <c r="C117" s="553">
        <f>'25 Herbert Street '!U78</f>
        <v>0</v>
      </c>
      <c r="D117" s="553">
        <f>'25 Herbert Street '!V78</f>
        <v>0</v>
      </c>
      <c r="E117" s="553">
        <f>'25 Herbert Street '!W78</f>
        <v>0</v>
      </c>
      <c r="F117" s="553">
        <f>'25 Herbert Street '!X78</f>
        <v>0</v>
      </c>
      <c r="G117" s="554">
        <f>'25 Herbert Street '!Y78</f>
        <v>222.29999999999998</v>
      </c>
      <c r="H117" s="554">
        <f>'25 Herbert Street '!Z78</f>
        <v>0</v>
      </c>
      <c r="I117" s="555">
        <f>'25 Herbert Street '!AA78</f>
        <v>1</v>
      </c>
      <c r="J117" s="556">
        <f>'25 Herbert Street '!AB78</f>
        <v>222.29999999999998</v>
      </c>
      <c r="K117" s="557">
        <f t="shared" si="13"/>
        <v>0</v>
      </c>
      <c r="L117" s="558">
        <f>'25 Herbert Street '!AC78</f>
        <v>1</v>
      </c>
      <c r="M117" s="559">
        <f>'25 Herbert Street '!AD78</f>
        <v>222.29999999999998</v>
      </c>
      <c r="N117" s="560">
        <v>0</v>
      </c>
      <c r="O117" s="560">
        <f t="shared" si="9"/>
        <v>222.29999999999998</v>
      </c>
    </row>
    <row r="118" spans="1:15" x14ac:dyDescent="0.25">
      <c r="A118" s="570" t="s">
        <v>285</v>
      </c>
      <c r="B118" s="553">
        <f>'25 Herbert Street '!T79</f>
        <v>584.24584800000002</v>
      </c>
      <c r="C118" s="553">
        <f>'25 Herbert Street '!U79</f>
        <v>0</v>
      </c>
      <c r="D118" s="553">
        <f>'25 Herbert Street '!V79</f>
        <v>0</v>
      </c>
      <c r="E118" s="553">
        <f>'25 Herbert Street '!W79</f>
        <v>0</v>
      </c>
      <c r="F118" s="553">
        <f>'25 Herbert Street '!X79</f>
        <v>0</v>
      </c>
      <c r="G118" s="554">
        <f>'25 Herbert Street '!Y79</f>
        <v>823.18584799999996</v>
      </c>
      <c r="H118" s="554">
        <f>'25 Herbert Street '!Z79</f>
        <v>0</v>
      </c>
      <c r="I118" s="555">
        <f>'25 Herbert Street '!AA79</f>
        <v>0.32626654193889881</v>
      </c>
      <c r="J118" s="556">
        <f>'25 Herbert Street '!AB79</f>
        <v>268.57799999999997</v>
      </c>
      <c r="K118" s="557">
        <f t="shared" si="13"/>
        <v>0</v>
      </c>
      <c r="L118" s="558">
        <f>'25 Herbert Street '!AC79</f>
        <v>0.32626654193889881</v>
      </c>
      <c r="M118" s="559">
        <f>'25 Herbert Street '!AD79</f>
        <v>268.57799999999997</v>
      </c>
      <c r="N118" s="560">
        <v>29.638000000000002</v>
      </c>
      <c r="O118" s="560">
        <f t="shared" si="9"/>
        <v>238.93999999999997</v>
      </c>
    </row>
    <row r="119" spans="1:15" x14ac:dyDescent="0.25">
      <c r="A119" s="570" t="s">
        <v>189</v>
      </c>
      <c r="B119" s="553">
        <f>'25 Herbert Street '!T80</f>
        <v>586.75424999999996</v>
      </c>
      <c r="C119" s="553">
        <f>'25 Herbert Street '!U80</f>
        <v>0</v>
      </c>
      <c r="D119" s="553">
        <f>'25 Herbert Street '!V80</f>
        <v>0</v>
      </c>
      <c r="E119" s="553">
        <f>'25 Herbert Street '!W80</f>
        <v>0</v>
      </c>
      <c r="F119" s="553">
        <f>'25 Herbert Street '!X80</f>
        <v>0</v>
      </c>
      <c r="G119" s="554">
        <f>'25 Herbert Street '!Y80</f>
        <v>886.75424999999996</v>
      </c>
      <c r="H119" s="554">
        <f>'25 Herbert Street '!Z80</f>
        <v>0</v>
      </c>
      <c r="I119" s="555">
        <f>'25 Herbert Street '!AA80</f>
        <v>1</v>
      </c>
      <c r="J119" s="556">
        <f>'25 Herbert Street '!AB80</f>
        <v>886.75424999999996</v>
      </c>
      <c r="K119" s="557">
        <f t="shared" si="13"/>
        <v>300</v>
      </c>
      <c r="L119" s="558">
        <f>'25 Herbert Street '!AC80</f>
        <v>0.66168755323134898</v>
      </c>
      <c r="M119" s="559">
        <f>'25 Herbert Street '!AD80</f>
        <v>586.75424999999996</v>
      </c>
      <c r="N119" s="560">
        <v>52.58874999999999</v>
      </c>
      <c r="O119" s="560">
        <f t="shared" si="9"/>
        <v>534.16549999999995</v>
      </c>
    </row>
    <row r="120" spans="1:15" x14ac:dyDescent="0.25">
      <c r="A120" s="570" t="s">
        <v>72</v>
      </c>
      <c r="B120" s="553">
        <f>'25 Herbert Street '!T81</f>
        <v>341.93600000000004</v>
      </c>
      <c r="C120" s="553">
        <f>'25 Herbert Street '!U81</f>
        <v>0</v>
      </c>
      <c r="D120" s="553">
        <f>'25 Herbert Street '!V81</f>
        <v>0</v>
      </c>
      <c r="E120" s="553">
        <f>'25 Herbert Street '!W81</f>
        <v>0</v>
      </c>
      <c r="F120" s="553">
        <f>'25 Herbert Street '!X81</f>
        <v>0</v>
      </c>
      <c r="G120" s="554">
        <f>'25 Herbert Street '!Y81</f>
        <v>6484.728000000001</v>
      </c>
      <c r="H120" s="554">
        <f>'25 Herbert Street '!Z81</f>
        <v>0</v>
      </c>
      <c r="I120" s="555">
        <f>'25 Herbert Street '!AA81</f>
        <v>1</v>
      </c>
      <c r="J120" s="556">
        <f>'25 Herbert Street '!AB81</f>
        <v>6484.728000000001</v>
      </c>
      <c r="K120" s="557">
        <f t="shared" si="13"/>
        <v>2293.424</v>
      </c>
      <c r="L120" s="558">
        <f>'25 Herbert Street '!AC81</f>
        <v>0.64633458797346632</v>
      </c>
      <c r="M120" s="559">
        <f>'25 Herbert Street '!AD81</f>
        <v>4191.304000000001</v>
      </c>
      <c r="N120" s="560">
        <v>3723.1280000000006</v>
      </c>
      <c r="O120" s="560">
        <f t="shared" si="9"/>
        <v>468.17600000000039</v>
      </c>
    </row>
    <row r="121" spans="1:15" x14ac:dyDescent="0.25">
      <c r="A121" s="570" t="s">
        <v>164</v>
      </c>
      <c r="B121" s="553">
        <f>'25 Herbert Street '!T82</f>
        <v>452.67349499999995</v>
      </c>
      <c r="C121" s="553">
        <f>'25 Herbert Street '!U82</f>
        <v>0</v>
      </c>
      <c r="D121" s="553">
        <f>'25 Herbert Street '!V82</f>
        <v>0</v>
      </c>
      <c r="E121" s="553">
        <f>'25 Herbert Street '!W82</f>
        <v>0</v>
      </c>
      <c r="F121" s="553">
        <f>'25 Herbert Street '!X82</f>
        <v>0</v>
      </c>
      <c r="G121" s="554">
        <f>'25 Herbert Street '!Y82</f>
        <v>3289.8631999999998</v>
      </c>
      <c r="H121" s="554">
        <f>'25 Herbert Street '!Z82</f>
        <v>0</v>
      </c>
      <c r="I121" s="555">
        <f>'25 Herbert Street '!AA82</f>
        <v>1</v>
      </c>
      <c r="J121" s="556">
        <f>'25 Herbert Street '!AB82</f>
        <v>3289.8631999999998</v>
      </c>
      <c r="K121" s="557">
        <f t="shared" si="13"/>
        <v>0</v>
      </c>
      <c r="L121" s="558">
        <f>'25 Herbert Street '!AC82</f>
        <v>1</v>
      </c>
      <c r="M121" s="559">
        <f>'25 Herbert Street '!AD82</f>
        <v>3289.8631999999998</v>
      </c>
      <c r="N121" s="560">
        <v>0</v>
      </c>
      <c r="O121" s="560">
        <f t="shared" si="9"/>
        <v>3289.8631999999998</v>
      </c>
    </row>
    <row r="122" spans="1:15" x14ac:dyDescent="0.25">
      <c r="A122" s="570" t="s">
        <v>24</v>
      </c>
      <c r="B122" s="553">
        <f>'25 Herbert Street '!T83</f>
        <v>2703.6776</v>
      </c>
      <c r="C122" s="553">
        <f>'25 Herbert Street '!U83</f>
        <v>0</v>
      </c>
      <c r="D122" s="553">
        <f>'25 Herbert Street '!V83</f>
        <v>0</v>
      </c>
      <c r="E122" s="553">
        <f>'25 Herbert Street '!W83</f>
        <v>0</v>
      </c>
      <c r="F122" s="553">
        <f>'25 Herbert Street '!X83</f>
        <v>0</v>
      </c>
      <c r="G122" s="554">
        <f>'25 Herbert Street '!Y83</f>
        <v>10355.200422399999</v>
      </c>
      <c r="H122" s="554">
        <f>'25 Herbert Street '!Z83</f>
        <v>0</v>
      </c>
      <c r="I122" s="555">
        <f>'25 Herbert Street '!AA83</f>
        <v>1</v>
      </c>
      <c r="J122" s="556">
        <f>'25 Herbert Street '!AB83</f>
        <v>10355.200422399999</v>
      </c>
      <c r="K122" s="557">
        <f t="shared" si="13"/>
        <v>5360.6968223999993</v>
      </c>
      <c r="L122" s="558">
        <f>'25 Herbert Street '!AC83</f>
        <v>0.4823183903998679</v>
      </c>
      <c r="M122" s="559">
        <f>'25 Herbert Street '!AD83</f>
        <v>4994.5036</v>
      </c>
      <c r="N122" s="560">
        <v>4654.1743200000001</v>
      </c>
      <c r="O122" s="560">
        <f t="shared" si="9"/>
        <v>340.32927999999993</v>
      </c>
    </row>
    <row r="123" spans="1:15" x14ac:dyDescent="0.25">
      <c r="A123" s="570" t="s">
        <v>312</v>
      </c>
      <c r="B123" s="553">
        <f>'25 Herbert Street '!T84</f>
        <v>400</v>
      </c>
      <c r="C123" s="553">
        <f>'25 Herbert Street '!U84</f>
        <v>0</v>
      </c>
      <c r="D123" s="553">
        <f>'25 Herbert Street '!V84</f>
        <v>0</v>
      </c>
      <c r="E123" s="553">
        <f>'25 Herbert Street '!W84</f>
        <v>0</v>
      </c>
      <c r="F123" s="553">
        <f>'25 Herbert Street '!X84</f>
        <v>0</v>
      </c>
      <c r="G123" s="554">
        <f>'25 Herbert Street '!Y84</f>
        <v>400</v>
      </c>
      <c r="H123" s="554">
        <f>'25 Herbert Street '!Z84</f>
        <v>0</v>
      </c>
      <c r="I123" s="555">
        <f>'25 Herbert Street '!AA84</f>
        <v>0</v>
      </c>
      <c r="J123" s="556">
        <f>'25 Herbert Street '!AB84</f>
        <v>0</v>
      </c>
      <c r="K123" s="557">
        <f t="shared" si="13"/>
        <v>0</v>
      </c>
      <c r="L123" s="558">
        <f>'25 Herbert Street '!AC84</f>
        <v>0</v>
      </c>
      <c r="M123" s="559">
        <f>'25 Herbert Street '!AD84</f>
        <v>0</v>
      </c>
      <c r="N123" s="560">
        <v>0</v>
      </c>
      <c r="O123" s="560">
        <f t="shared" si="9"/>
        <v>0</v>
      </c>
    </row>
    <row r="124" spans="1:15" x14ac:dyDescent="0.25">
      <c r="A124" s="570" t="s">
        <v>341</v>
      </c>
      <c r="B124" s="553">
        <f>'25 Herbert Street '!T85</f>
        <v>2473.2806449999998</v>
      </c>
      <c r="C124" s="553">
        <f>'25 Herbert Street '!U85</f>
        <v>0</v>
      </c>
      <c r="D124" s="553">
        <f>'25 Herbert Street '!V85</f>
        <v>0</v>
      </c>
      <c r="E124" s="553">
        <f>'25 Herbert Street '!W85</f>
        <v>0</v>
      </c>
      <c r="F124" s="553">
        <f>'25 Herbert Street '!X85</f>
        <v>0</v>
      </c>
      <c r="G124" s="554">
        <f>'25 Herbert Street '!Y85</f>
        <v>2473.2806449999998</v>
      </c>
      <c r="H124" s="554">
        <f>'25 Herbert Street '!Z85</f>
        <v>0</v>
      </c>
      <c r="I124" s="555">
        <f>'25 Herbert Street '!AA85</f>
        <v>0</v>
      </c>
      <c r="J124" s="556">
        <f>'25 Herbert Street '!AB85</f>
        <v>0</v>
      </c>
      <c r="K124" s="557">
        <f t="shared" si="13"/>
        <v>0</v>
      </c>
      <c r="L124" s="558">
        <f>'25 Herbert Street '!AC85</f>
        <v>0</v>
      </c>
      <c r="M124" s="559">
        <f>'25 Herbert Street '!AD85</f>
        <v>0</v>
      </c>
      <c r="N124" s="560">
        <v>0</v>
      </c>
      <c r="O124" s="560">
        <f t="shared" si="9"/>
        <v>0</v>
      </c>
    </row>
    <row r="125" spans="1:15" x14ac:dyDescent="0.25">
      <c r="A125" s="570"/>
      <c r="B125" s="553"/>
      <c r="C125" s="553"/>
      <c r="D125" s="553"/>
      <c r="E125" s="553"/>
      <c r="F125" s="553"/>
      <c r="G125" s="554"/>
      <c r="H125" s="554"/>
      <c r="I125" s="555"/>
      <c r="J125" s="556"/>
      <c r="K125" s="557"/>
      <c r="L125" s="558"/>
      <c r="M125" s="559"/>
      <c r="N125" s="560"/>
      <c r="O125" s="560"/>
    </row>
    <row r="126" spans="1:15" s="139" customFormat="1" x14ac:dyDescent="0.25">
      <c r="A126" s="561" t="s">
        <v>616</v>
      </c>
      <c r="B126" s="562"/>
      <c r="C126" s="562"/>
      <c r="D126" s="562"/>
      <c r="E126" s="562"/>
      <c r="F126" s="562"/>
      <c r="G126" s="563"/>
      <c r="H126" s="563"/>
      <c r="I126" s="564"/>
      <c r="J126" s="565"/>
      <c r="K126" s="566"/>
      <c r="L126" s="567"/>
      <c r="M126" s="568"/>
      <c r="N126" s="569"/>
      <c r="O126" s="569"/>
    </row>
    <row r="127" spans="1:15" x14ac:dyDescent="0.25">
      <c r="A127" s="570" t="s">
        <v>372</v>
      </c>
      <c r="B127" s="553">
        <f>'128 POW Road'!T79</f>
        <v>399.99552</v>
      </c>
      <c r="C127" s="553">
        <f>'128 POW Road'!U79</f>
        <v>0</v>
      </c>
      <c r="D127" s="553">
        <f>'128 POW Road'!V79</f>
        <v>0</v>
      </c>
      <c r="E127" s="553">
        <f>'128 POW Road'!W79</f>
        <v>0</v>
      </c>
      <c r="F127" s="553">
        <f>'128 POW Road'!X79</f>
        <v>0</v>
      </c>
      <c r="G127" s="554">
        <f>'128 POW Road'!Y79</f>
        <v>399.99552</v>
      </c>
      <c r="H127" s="554">
        <f>'128 POW Road'!Z79</f>
        <v>0</v>
      </c>
      <c r="I127" s="555">
        <f>'128 POW Road'!AA79</f>
        <v>1</v>
      </c>
      <c r="J127" s="556">
        <f>'128 POW Road'!AB79</f>
        <v>399.99552</v>
      </c>
      <c r="K127" s="557">
        <f t="shared" ref="K127:K135" si="14">J127-M127</f>
        <v>0</v>
      </c>
      <c r="L127" s="558">
        <f>'128 POW Road'!AC79</f>
        <v>1</v>
      </c>
      <c r="M127" s="559">
        <f>'128 POW Road'!AD79</f>
        <v>399.99552</v>
      </c>
      <c r="N127" s="560">
        <v>399.99552</v>
      </c>
      <c r="O127" s="560">
        <f t="shared" si="9"/>
        <v>0</v>
      </c>
    </row>
    <row r="128" spans="1:15" x14ac:dyDescent="0.25">
      <c r="A128" s="570" t="s">
        <v>308</v>
      </c>
      <c r="B128" s="553">
        <f>'128 POW Road'!T80</f>
        <v>222.29999999999998</v>
      </c>
      <c r="C128" s="553">
        <f>'128 POW Road'!U80</f>
        <v>0</v>
      </c>
      <c r="D128" s="553">
        <f>'128 POW Road'!V80</f>
        <v>0</v>
      </c>
      <c r="E128" s="553">
        <f>'128 POW Road'!W80</f>
        <v>0</v>
      </c>
      <c r="F128" s="553">
        <f>'128 POW Road'!X80</f>
        <v>0</v>
      </c>
      <c r="G128" s="554">
        <f>'128 POW Road'!Y80</f>
        <v>222.29999999999998</v>
      </c>
      <c r="H128" s="554">
        <f>'128 POW Road'!Z80</f>
        <v>0</v>
      </c>
      <c r="I128" s="555">
        <f>'128 POW Road'!AA80</f>
        <v>1</v>
      </c>
      <c r="J128" s="556">
        <f>'128 POW Road'!AB80</f>
        <v>222.29999999999998</v>
      </c>
      <c r="K128" s="557">
        <f t="shared" si="14"/>
        <v>0</v>
      </c>
      <c r="L128" s="558">
        <f>'128 POW Road'!AC80</f>
        <v>1</v>
      </c>
      <c r="M128" s="559">
        <f>'128 POW Road'!AD80</f>
        <v>222.29999999999998</v>
      </c>
      <c r="N128" s="560">
        <v>222.29999999999998</v>
      </c>
      <c r="O128" s="560">
        <f t="shared" si="9"/>
        <v>0</v>
      </c>
    </row>
    <row r="129" spans="1:15" x14ac:dyDescent="0.25">
      <c r="A129" s="570" t="s">
        <v>285</v>
      </c>
      <c r="B129" s="553">
        <f>'128 POW Road'!T81</f>
        <v>476.97571199999999</v>
      </c>
      <c r="C129" s="553">
        <f>'128 POW Road'!U81</f>
        <v>0</v>
      </c>
      <c r="D129" s="553">
        <f>'128 POW Road'!V81</f>
        <v>0</v>
      </c>
      <c r="E129" s="553">
        <f>'128 POW Road'!W81</f>
        <v>0</v>
      </c>
      <c r="F129" s="553">
        <f>'128 POW Road'!X81</f>
        <v>0</v>
      </c>
      <c r="G129" s="554">
        <f>'128 POW Road'!Y81</f>
        <v>476.97571199999999</v>
      </c>
      <c r="H129" s="554">
        <f>'128 POW Road'!Z81</f>
        <v>0</v>
      </c>
      <c r="I129" s="555">
        <f>'128 POW Road'!AA81</f>
        <v>0</v>
      </c>
      <c r="J129" s="556">
        <f>'128 POW Road'!AB81</f>
        <v>0</v>
      </c>
      <c r="K129" s="557">
        <f t="shared" si="14"/>
        <v>0</v>
      </c>
      <c r="L129" s="558">
        <f>'128 POW Road'!AC81</f>
        <v>0</v>
      </c>
      <c r="M129" s="559">
        <f>'128 POW Road'!AD81</f>
        <v>0</v>
      </c>
      <c r="N129" s="560">
        <v>0</v>
      </c>
      <c r="O129" s="560">
        <f t="shared" si="9"/>
        <v>0</v>
      </c>
    </row>
    <row r="130" spans="1:15" x14ac:dyDescent="0.25">
      <c r="A130" s="570" t="s">
        <v>189</v>
      </c>
      <c r="B130" s="553">
        <f>'128 POW Road'!T82</f>
        <v>641.29050000000007</v>
      </c>
      <c r="C130" s="553">
        <f>'128 POW Road'!U82</f>
        <v>0</v>
      </c>
      <c r="D130" s="553">
        <f>'128 POW Road'!V82</f>
        <v>0</v>
      </c>
      <c r="E130" s="553">
        <f>'128 POW Road'!W82</f>
        <v>0</v>
      </c>
      <c r="F130" s="553">
        <f>'128 POW Road'!X82</f>
        <v>0</v>
      </c>
      <c r="G130" s="554">
        <f>'128 POW Road'!Y82</f>
        <v>641.29050000000007</v>
      </c>
      <c r="H130" s="554">
        <f>'128 POW Road'!Z82</f>
        <v>0</v>
      </c>
      <c r="I130" s="555">
        <f>'128 POW Road'!AA82</f>
        <v>1</v>
      </c>
      <c r="J130" s="556">
        <f>'128 POW Road'!AB82</f>
        <v>641.29050000000007</v>
      </c>
      <c r="K130" s="557">
        <f t="shared" si="14"/>
        <v>0</v>
      </c>
      <c r="L130" s="558">
        <f>'128 POW Road'!AC82</f>
        <v>1</v>
      </c>
      <c r="M130" s="559">
        <f>'128 POW Road'!AD82</f>
        <v>641.29050000000007</v>
      </c>
      <c r="N130" s="560">
        <v>347.43749999999994</v>
      </c>
      <c r="O130" s="560">
        <f t="shared" si="9"/>
        <v>293.85300000000012</v>
      </c>
    </row>
    <row r="131" spans="1:15" x14ac:dyDescent="0.25">
      <c r="A131" s="570" t="s">
        <v>72</v>
      </c>
      <c r="B131" s="553">
        <f>'128 POW Road'!T83</f>
        <v>0</v>
      </c>
      <c r="C131" s="553">
        <f>'128 POW Road'!U83</f>
        <v>0</v>
      </c>
      <c r="D131" s="553">
        <f>'128 POW Road'!V83</f>
        <v>0</v>
      </c>
      <c r="E131" s="553">
        <f>'128 POW Road'!W83</f>
        <v>0</v>
      </c>
      <c r="F131" s="553">
        <f>'128 POW Road'!X83</f>
        <v>0</v>
      </c>
      <c r="G131" s="554">
        <f>'128 POW Road'!Y83</f>
        <v>9477.8080000000009</v>
      </c>
      <c r="H131" s="554">
        <f>'128 POW Road'!Z83</f>
        <v>0</v>
      </c>
      <c r="I131" s="555">
        <f>'128 POW Road'!AA83</f>
        <v>1</v>
      </c>
      <c r="J131" s="556">
        <f>'128 POW Road'!AB83</f>
        <v>9477.8080000000009</v>
      </c>
      <c r="K131" s="557">
        <f t="shared" si="14"/>
        <v>5155.4400000000005</v>
      </c>
      <c r="L131" s="558">
        <f>'128 POW Road'!AC83</f>
        <v>0.45605144143033916</v>
      </c>
      <c r="M131" s="559">
        <f>'128 POW Road'!AD83</f>
        <v>4322.3680000000004</v>
      </c>
      <c r="N131" s="560">
        <v>0</v>
      </c>
      <c r="O131" s="560">
        <f t="shared" si="9"/>
        <v>4322.3680000000004</v>
      </c>
    </row>
    <row r="132" spans="1:15" x14ac:dyDescent="0.25">
      <c r="A132" s="570" t="s">
        <v>164</v>
      </c>
      <c r="B132" s="553">
        <f>'128 POW Road'!T84</f>
        <v>183.59414999999998</v>
      </c>
      <c r="C132" s="553">
        <f>'128 POW Road'!U84</f>
        <v>0</v>
      </c>
      <c r="D132" s="553">
        <f>'128 POW Road'!V84</f>
        <v>0</v>
      </c>
      <c r="E132" s="553">
        <f>'128 POW Road'!W84</f>
        <v>0</v>
      </c>
      <c r="F132" s="553">
        <f>'128 POW Road'!X84</f>
        <v>0</v>
      </c>
      <c r="G132" s="554">
        <f>'128 POW Road'!Y84</f>
        <v>1989.675475</v>
      </c>
      <c r="H132" s="554">
        <f>'128 POW Road'!Z84</f>
        <v>0</v>
      </c>
      <c r="I132" s="555">
        <f>'128 POW Road'!AA84</f>
        <v>1</v>
      </c>
      <c r="J132" s="556">
        <f>'128 POW Road'!AB84</f>
        <v>1989.675475</v>
      </c>
      <c r="K132" s="557">
        <f t="shared" si="14"/>
        <v>0</v>
      </c>
      <c r="L132" s="558">
        <f>'128 POW Road'!AC84</f>
        <v>1</v>
      </c>
      <c r="M132" s="559">
        <f>'128 POW Road'!AD84</f>
        <v>1989.675475</v>
      </c>
      <c r="N132" s="560">
        <v>183.59414999999998</v>
      </c>
      <c r="O132" s="560">
        <f t="shared" si="9"/>
        <v>1806.0813250000001</v>
      </c>
    </row>
    <row r="133" spans="1:15" x14ac:dyDescent="0.25">
      <c r="A133" s="570" t="s">
        <v>24</v>
      </c>
      <c r="B133" s="553">
        <f>'128 POW Road'!T85</f>
        <v>2894.076</v>
      </c>
      <c r="C133" s="553">
        <f>'128 POW Road'!U85</f>
        <v>0</v>
      </c>
      <c r="D133" s="553">
        <f>'128 POW Road'!V85</f>
        <v>0</v>
      </c>
      <c r="E133" s="553">
        <f>'128 POW Road'!W85</f>
        <v>0</v>
      </c>
      <c r="F133" s="553">
        <f>'128 POW Road'!X85</f>
        <v>0</v>
      </c>
      <c r="G133" s="554">
        <f>'128 POW Road'!Y85</f>
        <v>14120.72269364</v>
      </c>
      <c r="H133" s="554">
        <f>'128 POW Road'!Z85</f>
        <v>0</v>
      </c>
      <c r="I133" s="555">
        <f>'128 POW Road'!AA85</f>
        <v>1</v>
      </c>
      <c r="J133" s="556">
        <f>'128 POW Road'!AB85</f>
        <v>14120.72269364</v>
      </c>
      <c r="K133" s="557">
        <f t="shared" si="14"/>
        <v>9013.1972742699927</v>
      </c>
      <c r="L133" s="558">
        <f>'128 POW Road'!AC85</f>
        <v>0.36170425056717859</v>
      </c>
      <c r="M133" s="559">
        <f>'128 POW Road'!AD85</f>
        <v>5107.5254193700075</v>
      </c>
      <c r="N133" s="560">
        <v>2319.3993286799996</v>
      </c>
      <c r="O133" s="560">
        <f t="shared" si="9"/>
        <v>2788.1260906900079</v>
      </c>
    </row>
    <row r="134" spans="1:15" x14ac:dyDescent="0.25">
      <c r="A134" s="570" t="s">
        <v>312</v>
      </c>
      <c r="B134" s="553">
        <f>'128 POW Road'!T86</f>
        <v>0</v>
      </c>
      <c r="C134" s="553">
        <f>'128 POW Road'!U86</f>
        <v>0</v>
      </c>
      <c r="D134" s="553">
        <f>'128 POW Road'!V86</f>
        <v>0</v>
      </c>
      <c r="E134" s="553">
        <f>'128 POW Road'!W86</f>
        <v>0</v>
      </c>
      <c r="F134" s="553">
        <f>'128 POW Road'!X86</f>
        <v>0</v>
      </c>
      <c r="G134" s="554">
        <f>'128 POW Road'!Y86</f>
        <v>0</v>
      </c>
      <c r="H134" s="554">
        <f>'128 POW Road'!Z86</f>
        <v>0</v>
      </c>
      <c r="I134" s="555" t="e">
        <f>'128 POW Road'!AA86</f>
        <v>#DIV/0!</v>
      </c>
      <c r="J134" s="556">
        <f>'128 POW Road'!AB86</f>
        <v>0</v>
      </c>
      <c r="K134" s="557">
        <f t="shared" si="14"/>
        <v>0</v>
      </c>
      <c r="L134" s="558" t="e">
        <f>'128 POW Road'!AC86</f>
        <v>#DIV/0!</v>
      </c>
      <c r="M134" s="559">
        <f>'128 POW Road'!AD86</f>
        <v>0</v>
      </c>
      <c r="N134" s="560">
        <v>0</v>
      </c>
      <c r="O134" s="560">
        <f t="shared" si="9"/>
        <v>0</v>
      </c>
    </row>
    <row r="135" spans="1:15" x14ac:dyDescent="0.25">
      <c r="A135" s="570" t="s">
        <v>341</v>
      </c>
      <c r="B135" s="553">
        <f>'128 POW Road'!T87</f>
        <v>3288.2828650000001</v>
      </c>
      <c r="C135" s="553">
        <f>'128 POW Road'!U87</f>
        <v>0</v>
      </c>
      <c r="D135" s="553">
        <f>'128 POW Road'!V87</f>
        <v>0</v>
      </c>
      <c r="E135" s="553">
        <f>'128 POW Road'!W87</f>
        <v>0</v>
      </c>
      <c r="F135" s="553">
        <f>'128 POW Road'!X87</f>
        <v>0</v>
      </c>
      <c r="G135" s="554">
        <f>'128 POW Road'!Y87</f>
        <v>8288.282865000001</v>
      </c>
      <c r="H135" s="554">
        <f>'128 POW Road'!Z87</f>
        <v>0</v>
      </c>
      <c r="I135" s="555">
        <f>'128 POW Road'!AA87</f>
        <v>0</v>
      </c>
      <c r="J135" s="556">
        <f>'128 POW Road'!AB87</f>
        <v>0</v>
      </c>
      <c r="K135" s="557">
        <f t="shared" si="14"/>
        <v>0</v>
      </c>
      <c r="L135" s="558">
        <f>'128 POW Road'!AC87</f>
        <v>0</v>
      </c>
      <c r="M135" s="559">
        <f>'128 POW Road'!AD87</f>
        <v>0</v>
      </c>
      <c r="N135" s="560">
        <v>0</v>
      </c>
      <c r="O135" s="560">
        <f t="shared" si="9"/>
        <v>0</v>
      </c>
    </row>
    <row r="136" spans="1:15" x14ac:dyDescent="0.25">
      <c r="A136" s="570"/>
      <c r="B136" s="553"/>
      <c r="C136" s="553"/>
      <c r="D136" s="553"/>
      <c r="E136" s="553"/>
      <c r="F136" s="553"/>
      <c r="G136" s="554"/>
      <c r="H136" s="554"/>
      <c r="I136" s="555"/>
      <c r="J136" s="556"/>
      <c r="K136" s="557"/>
      <c r="L136" s="558"/>
      <c r="M136" s="559"/>
      <c r="N136" s="560"/>
      <c r="O136" s="560"/>
    </row>
    <row r="137" spans="1:15" s="139" customFormat="1" x14ac:dyDescent="0.25">
      <c r="A137" s="561" t="s">
        <v>513</v>
      </c>
      <c r="B137" s="562"/>
      <c r="C137" s="562"/>
      <c r="D137" s="562"/>
      <c r="E137" s="562"/>
      <c r="F137" s="562"/>
      <c r="G137" s="563"/>
      <c r="H137" s="563"/>
      <c r="I137" s="564"/>
      <c r="J137" s="565"/>
      <c r="K137" s="566"/>
      <c r="L137" s="567"/>
      <c r="M137" s="568"/>
      <c r="N137" s="569"/>
      <c r="O137" s="569"/>
    </row>
    <row r="138" spans="1:15" x14ac:dyDescent="0.25">
      <c r="A138" s="570" t="s">
        <v>372</v>
      </c>
      <c r="B138" s="553">
        <f>'10 Gillies Street'!T54</f>
        <v>399.99552</v>
      </c>
      <c r="C138" s="553">
        <f>'10 Gillies Street'!U54</f>
        <v>0</v>
      </c>
      <c r="D138" s="553">
        <f>'10 Gillies Street'!V54</f>
        <v>0</v>
      </c>
      <c r="E138" s="553">
        <f>'10 Gillies Street'!W54</f>
        <v>0</v>
      </c>
      <c r="F138" s="553">
        <f>'10 Gillies Street'!X54</f>
        <v>0</v>
      </c>
      <c r="G138" s="554">
        <f>'10 Gillies Street'!Y54</f>
        <v>399.99552</v>
      </c>
      <c r="H138" s="554">
        <f>'10 Gillies Street'!Z54</f>
        <v>0</v>
      </c>
      <c r="I138" s="555">
        <f>'10 Gillies Street'!AA54</f>
        <v>1</v>
      </c>
      <c r="J138" s="556">
        <f>'10 Gillies Street'!AB54</f>
        <v>399.99552</v>
      </c>
      <c r="K138" s="557">
        <f t="shared" ref="K138:K145" si="15">J138-M138</f>
        <v>399.99552</v>
      </c>
      <c r="L138" s="558">
        <f>'10 Gillies Street'!AC54</f>
        <v>0</v>
      </c>
      <c r="M138" s="559">
        <f>'10 Gillies Street'!AD54</f>
        <v>0</v>
      </c>
      <c r="N138" s="560">
        <v>0</v>
      </c>
      <c r="O138" s="560">
        <f t="shared" si="9"/>
        <v>0</v>
      </c>
    </row>
    <row r="139" spans="1:15" x14ac:dyDescent="0.25">
      <c r="A139" s="570" t="s">
        <v>308</v>
      </c>
      <c r="B139" s="553">
        <f>'10 Gillies Street'!T55</f>
        <v>222.29999999999998</v>
      </c>
      <c r="C139" s="553">
        <f>'10 Gillies Street'!U55</f>
        <v>0</v>
      </c>
      <c r="D139" s="553">
        <f>'10 Gillies Street'!V55</f>
        <v>0</v>
      </c>
      <c r="E139" s="553">
        <f>'10 Gillies Street'!W55</f>
        <v>0</v>
      </c>
      <c r="F139" s="553">
        <f>'10 Gillies Street'!X55</f>
        <v>0</v>
      </c>
      <c r="G139" s="554">
        <f>'10 Gillies Street'!Y55</f>
        <v>222.29999999999998</v>
      </c>
      <c r="H139" s="554">
        <f>'10 Gillies Street'!Z55</f>
        <v>0</v>
      </c>
      <c r="I139" s="555">
        <f>'10 Gillies Street'!AA55</f>
        <v>1</v>
      </c>
      <c r="J139" s="556">
        <f>'10 Gillies Street'!AB55</f>
        <v>222.29999999999998</v>
      </c>
      <c r="K139" s="557">
        <f t="shared" si="15"/>
        <v>0</v>
      </c>
      <c r="L139" s="558">
        <f>'10 Gillies Street'!AC55</f>
        <v>1</v>
      </c>
      <c r="M139" s="559">
        <f>'10 Gillies Street'!AD55</f>
        <v>222.29999999999998</v>
      </c>
      <c r="N139" s="560">
        <v>222.29999999999998</v>
      </c>
      <c r="O139" s="560">
        <f t="shared" ref="O139:O202" si="16">M139-N139</f>
        <v>0</v>
      </c>
    </row>
    <row r="140" spans="1:15" x14ac:dyDescent="0.25">
      <c r="A140" s="570" t="s">
        <v>285</v>
      </c>
      <c r="B140" s="553">
        <f>'10 Gillies Street'!T56</f>
        <v>0</v>
      </c>
      <c r="C140" s="553">
        <f>'10 Gillies Street'!U56</f>
        <v>0</v>
      </c>
      <c r="D140" s="553">
        <f>'10 Gillies Street'!V56</f>
        <v>0</v>
      </c>
      <c r="E140" s="553">
        <f>'10 Gillies Street'!W56</f>
        <v>0</v>
      </c>
      <c r="F140" s="553">
        <f>'10 Gillies Street'!X56</f>
        <v>0</v>
      </c>
      <c r="G140" s="554">
        <f>'10 Gillies Street'!Y56</f>
        <v>0</v>
      </c>
      <c r="H140" s="554">
        <f>'10 Gillies Street'!Z56</f>
        <v>0</v>
      </c>
      <c r="I140" s="555" t="e">
        <f>'10 Gillies Street'!AA56</f>
        <v>#DIV/0!</v>
      </c>
      <c r="J140" s="556">
        <f>'10 Gillies Street'!AB56</f>
        <v>0</v>
      </c>
      <c r="K140" s="557">
        <f t="shared" si="15"/>
        <v>0</v>
      </c>
      <c r="L140" s="558" t="e">
        <f>'10 Gillies Street'!AC56</f>
        <v>#DIV/0!</v>
      </c>
      <c r="M140" s="559">
        <f>'10 Gillies Street'!AD56</f>
        <v>0</v>
      </c>
      <c r="N140" s="560">
        <v>0</v>
      </c>
      <c r="O140" s="560">
        <f t="shared" si="16"/>
        <v>0</v>
      </c>
    </row>
    <row r="141" spans="1:15" x14ac:dyDescent="0.25">
      <c r="A141" s="570" t="s">
        <v>189</v>
      </c>
      <c r="B141" s="553">
        <f>'10 Gillies Street'!T57</f>
        <v>667.71449999999993</v>
      </c>
      <c r="C141" s="553">
        <f>'10 Gillies Street'!U57</f>
        <v>0</v>
      </c>
      <c r="D141" s="553">
        <f>'10 Gillies Street'!V57</f>
        <v>0</v>
      </c>
      <c r="E141" s="553">
        <f>'10 Gillies Street'!W57</f>
        <v>0</v>
      </c>
      <c r="F141" s="553">
        <f>'10 Gillies Street'!X57</f>
        <v>0</v>
      </c>
      <c r="G141" s="554">
        <f>'10 Gillies Street'!Y57</f>
        <v>667.71449999999993</v>
      </c>
      <c r="H141" s="554">
        <f>'10 Gillies Street'!Z57</f>
        <v>0</v>
      </c>
      <c r="I141" s="555">
        <f>'10 Gillies Street'!AA57</f>
        <v>0.71020623335272792</v>
      </c>
      <c r="J141" s="556">
        <f>'10 Gillies Street'!AB57</f>
        <v>474.21499999999997</v>
      </c>
      <c r="K141" s="557">
        <f t="shared" si="15"/>
        <v>0</v>
      </c>
      <c r="L141" s="558">
        <f>'10 Gillies Street'!AC57</f>
        <v>0.71020623335272792</v>
      </c>
      <c r="M141" s="559">
        <f>'10 Gillies Street'!AD57</f>
        <v>474.21499999999997</v>
      </c>
      <c r="N141" s="560">
        <v>0</v>
      </c>
      <c r="O141" s="560">
        <f t="shared" si="16"/>
        <v>474.21499999999997</v>
      </c>
    </row>
    <row r="142" spans="1:15" x14ac:dyDescent="0.25">
      <c r="A142" s="570" t="s">
        <v>72</v>
      </c>
      <c r="B142" s="553">
        <f>'10 Gillies Street'!T58</f>
        <v>46.108685999999999</v>
      </c>
      <c r="C142" s="553">
        <f>'10 Gillies Street'!U58</f>
        <v>0</v>
      </c>
      <c r="D142" s="553">
        <f>'10 Gillies Street'!V58</f>
        <v>0</v>
      </c>
      <c r="E142" s="553">
        <f>'10 Gillies Street'!W58</f>
        <v>0</v>
      </c>
      <c r="F142" s="553">
        <f>'10 Gillies Street'!X58</f>
        <v>0</v>
      </c>
      <c r="G142" s="554">
        <f>'10 Gillies Street'!Y58</f>
        <v>6322.2480000000014</v>
      </c>
      <c r="H142" s="554">
        <f>'10 Gillies Street'!Z58</f>
        <v>0</v>
      </c>
      <c r="I142" s="555">
        <f>'10 Gillies Street'!AA58</f>
        <v>1</v>
      </c>
      <c r="J142" s="556">
        <f>'10 Gillies Street'!AB58</f>
        <v>6322.2480000000014</v>
      </c>
      <c r="K142" s="557">
        <f t="shared" si="15"/>
        <v>0</v>
      </c>
      <c r="L142" s="558">
        <f>'10 Gillies Street'!AC58</f>
        <v>1</v>
      </c>
      <c r="M142" s="559">
        <f>'10 Gillies Street'!AD58</f>
        <v>6322.2480000000014</v>
      </c>
      <c r="N142" s="560">
        <v>2386.9680000000003</v>
      </c>
      <c r="O142" s="560">
        <f t="shared" si="16"/>
        <v>3935.2800000000011</v>
      </c>
    </row>
    <row r="143" spans="1:15" x14ac:dyDescent="0.25">
      <c r="A143" s="570" t="s">
        <v>164</v>
      </c>
      <c r="B143" s="553">
        <f>'10 Gillies Street'!T59</f>
        <v>593.29012499999999</v>
      </c>
      <c r="C143" s="553">
        <f>'10 Gillies Street'!U59</f>
        <v>0</v>
      </c>
      <c r="D143" s="553">
        <f>'10 Gillies Street'!V59</f>
        <v>0</v>
      </c>
      <c r="E143" s="553">
        <f>'10 Gillies Street'!W59</f>
        <v>0</v>
      </c>
      <c r="F143" s="553">
        <f>'10 Gillies Street'!X59</f>
        <v>0</v>
      </c>
      <c r="G143" s="554">
        <f>'10 Gillies Street'!Y59</f>
        <v>2241.5301250000002</v>
      </c>
      <c r="H143" s="554">
        <f>'10 Gillies Street'!Z59</f>
        <v>0</v>
      </c>
      <c r="I143" s="555">
        <f>'10 Gillies Street'!AA59</f>
        <v>1</v>
      </c>
      <c r="J143" s="556">
        <f>'10 Gillies Street'!AB59</f>
        <v>2241.5301250000002</v>
      </c>
      <c r="K143" s="557">
        <f t="shared" si="15"/>
        <v>0</v>
      </c>
      <c r="L143" s="558">
        <f>'10 Gillies Street'!AC59</f>
        <v>1</v>
      </c>
      <c r="M143" s="559">
        <f>'10 Gillies Street'!AD59</f>
        <v>2241.5301250000002</v>
      </c>
      <c r="N143" s="560">
        <v>3935.28</v>
      </c>
      <c r="O143" s="560">
        <f t="shared" si="16"/>
        <v>-1693.749875</v>
      </c>
    </row>
    <row r="144" spans="1:15" x14ac:dyDescent="0.25">
      <c r="A144" s="570" t="s">
        <v>24</v>
      </c>
      <c r="B144" s="553">
        <f>'10 Gillies Street'!T60</f>
        <v>3307.08</v>
      </c>
      <c r="C144" s="553">
        <f>'10 Gillies Street'!U60</f>
        <v>0</v>
      </c>
      <c r="D144" s="553">
        <f>'10 Gillies Street'!V60</f>
        <v>0</v>
      </c>
      <c r="E144" s="553">
        <f>'10 Gillies Street'!W60</f>
        <v>0</v>
      </c>
      <c r="F144" s="553">
        <f>'10 Gillies Street'!X60</f>
        <v>0</v>
      </c>
      <c r="G144" s="554">
        <f>'10 Gillies Street'!Y60</f>
        <v>5945.3144796799997</v>
      </c>
      <c r="H144" s="554">
        <f>'10 Gillies Street'!Z60</f>
        <v>0</v>
      </c>
      <c r="I144" s="555">
        <f>'10 Gillies Street'!AA60</f>
        <v>1</v>
      </c>
      <c r="J144" s="556">
        <f>'10 Gillies Street'!AB60</f>
        <v>5945.3144796799997</v>
      </c>
      <c r="K144" s="557">
        <f t="shared" si="15"/>
        <v>2537.65047968</v>
      </c>
      <c r="L144" s="558">
        <f>'10 Gillies Street'!AC60</f>
        <v>0.57316799837027521</v>
      </c>
      <c r="M144" s="559">
        <f>'10 Gillies Street'!AD60</f>
        <v>3407.6639999999998</v>
      </c>
      <c r="N144" s="560">
        <v>2927.78571414</v>
      </c>
      <c r="O144" s="560">
        <f t="shared" si="16"/>
        <v>479.87828585999978</v>
      </c>
    </row>
    <row r="145" spans="1:15" x14ac:dyDescent="0.25">
      <c r="A145" s="570" t="s">
        <v>312</v>
      </c>
      <c r="B145" s="553">
        <f>'10 Gillies Street'!T61</f>
        <v>870.32231999999999</v>
      </c>
      <c r="C145" s="553">
        <f>'10 Gillies Street'!U61</f>
        <v>0</v>
      </c>
      <c r="D145" s="553">
        <f>'10 Gillies Street'!V61</f>
        <v>0</v>
      </c>
      <c r="E145" s="553">
        <f>'10 Gillies Street'!W61</f>
        <v>0</v>
      </c>
      <c r="F145" s="553">
        <f>'10 Gillies Street'!X61</f>
        <v>0</v>
      </c>
      <c r="G145" s="554">
        <f>'10 Gillies Street'!Y61</f>
        <v>870.32231999999999</v>
      </c>
      <c r="H145" s="554">
        <f>'10 Gillies Street'!Z61</f>
        <v>0</v>
      </c>
      <c r="I145" s="555">
        <f>'10 Gillies Street'!AA61</f>
        <v>1</v>
      </c>
      <c r="J145" s="556">
        <f>'10 Gillies Street'!AB61</f>
        <v>870.32231999999999</v>
      </c>
      <c r="K145" s="557">
        <f t="shared" si="15"/>
        <v>0</v>
      </c>
      <c r="L145" s="558">
        <f>'10 Gillies Street'!AC61</f>
        <v>1</v>
      </c>
      <c r="M145" s="559">
        <f>'10 Gillies Street'!AD61</f>
        <v>870.32231999999999</v>
      </c>
      <c r="N145" s="560">
        <v>0</v>
      </c>
      <c r="O145" s="560">
        <f t="shared" si="16"/>
        <v>870.32231999999999</v>
      </c>
    </row>
    <row r="146" spans="1:15" x14ac:dyDescent="0.25">
      <c r="A146" s="570"/>
      <c r="B146" s="553"/>
      <c r="C146" s="553"/>
      <c r="D146" s="553"/>
      <c r="E146" s="553"/>
      <c r="F146" s="553"/>
      <c r="G146" s="554"/>
      <c r="H146" s="554"/>
      <c r="I146" s="555"/>
      <c r="J146" s="556"/>
      <c r="K146" s="557"/>
      <c r="L146" s="558"/>
      <c r="M146" s="559"/>
      <c r="N146" s="560"/>
      <c r="O146" s="560"/>
    </row>
    <row r="147" spans="1:15" s="139" customFormat="1" x14ac:dyDescent="0.25">
      <c r="A147" s="561" t="s">
        <v>514</v>
      </c>
      <c r="B147" s="562"/>
      <c r="C147" s="562"/>
      <c r="D147" s="562"/>
      <c r="E147" s="562"/>
      <c r="F147" s="562"/>
      <c r="G147" s="563"/>
      <c r="H147" s="563"/>
      <c r="I147" s="564"/>
      <c r="J147" s="565"/>
      <c r="K147" s="566"/>
      <c r="L147" s="567"/>
      <c r="M147" s="568"/>
      <c r="N147" s="569"/>
      <c r="O147" s="569"/>
    </row>
    <row r="148" spans="1:15" x14ac:dyDescent="0.25">
      <c r="A148" s="570" t="s">
        <v>372</v>
      </c>
      <c r="B148" s="553">
        <f>'17 Ascham Street'!T78</f>
        <v>399.99552</v>
      </c>
      <c r="C148" s="553">
        <f>'17 Ascham Street'!U78</f>
        <v>0</v>
      </c>
      <c r="D148" s="553">
        <f>'17 Ascham Street'!V78</f>
        <v>0</v>
      </c>
      <c r="E148" s="553">
        <f>'17 Ascham Street'!W78</f>
        <v>0</v>
      </c>
      <c r="F148" s="553">
        <f>'17 Ascham Street'!X78</f>
        <v>0</v>
      </c>
      <c r="G148" s="554">
        <f>'17 Ascham Street'!Y78</f>
        <v>399.99552</v>
      </c>
      <c r="H148" s="554">
        <f>'17 Ascham Street'!Z78</f>
        <v>0</v>
      </c>
      <c r="I148" s="555">
        <f>'17 Ascham Street'!AA78</f>
        <v>1</v>
      </c>
      <c r="J148" s="556">
        <f>'17 Ascham Street'!AB78</f>
        <v>399.99552</v>
      </c>
      <c r="K148" s="557">
        <f t="shared" ref="K148:K156" si="17">J148-M148</f>
        <v>0</v>
      </c>
      <c r="L148" s="558">
        <f>'17 Ascham Street'!AC78</f>
        <v>1</v>
      </c>
      <c r="M148" s="559">
        <f>'17 Ascham Street'!AD78</f>
        <v>399.99552</v>
      </c>
      <c r="N148" s="560">
        <v>0</v>
      </c>
      <c r="O148" s="560">
        <f t="shared" si="16"/>
        <v>399.99552</v>
      </c>
    </row>
    <row r="149" spans="1:15" x14ac:dyDescent="0.25">
      <c r="A149" s="570" t="s">
        <v>308</v>
      </c>
      <c r="B149" s="553">
        <f>'17 Ascham Street'!T79</f>
        <v>222.29999999999998</v>
      </c>
      <c r="C149" s="553">
        <f>'17 Ascham Street'!U79</f>
        <v>0</v>
      </c>
      <c r="D149" s="553">
        <f>'17 Ascham Street'!V79</f>
        <v>0</v>
      </c>
      <c r="E149" s="553">
        <f>'17 Ascham Street'!W79</f>
        <v>0</v>
      </c>
      <c r="F149" s="553">
        <f>'17 Ascham Street'!X79</f>
        <v>0</v>
      </c>
      <c r="G149" s="554">
        <f>'17 Ascham Street'!Y79</f>
        <v>1222.3</v>
      </c>
      <c r="H149" s="554">
        <f>'17 Ascham Street'!Z79</f>
        <v>0</v>
      </c>
      <c r="I149" s="555">
        <f>'17 Ascham Street'!AA79</f>
        <v>0.18187024462079684</v>
      </c>
      <c r="J149" s="556">
        <f>'17 Ascham Street'!AB79</f>
        <v>222.29999999999998</v>
      </c>
      <c r="K149" s="557">
        <f t="shared" si="17"/>
        <v>0</v>
      </c>
      <c r="L149" s="558">
        <f>'17 Ascham Street'!AC79</f>
        <v>0.18187024462079684</v>
      </c>
      <c r="M149" s="559">
        <f>'17 Ascham Street'!AD79</f>
        <v>222.29999999999998</v>
      </c>
      <c r="N149" s="560">
        <v>222.29999999999998</v>
      </c>
      <c r="O149" s="560">
        <f t="shared" si="16"/>
        <v>0</v>
      </c>
    </row>
    <row r="150" spans="1:15" x14ac:dyDescent="0.25">
      <c r="A150" s="570" t="s">
        <v>285</v>
      </c>
      <c r="B150" s="553">
        <f>'17 Ascham Street'!T80</f>
        <v>490.28563200000002</v>
      </c>
      <c r="C150" s="553">
        <f>'17 Ascham Street'!U80</f>
        <v>0</v>
      </c>
      <c r="D150" s="553">
        <f>'17 Ascham Street'!V80</f>
        <v>0</v>
      </c>
      <c r="E150" s="553">
        <f>'17 Ascham Street'!W80</f>
        <v>0</v>
      </c>
      <c r="F150" s="553">
        <f>'17 Ascham Street'!X80</f>
        <v>0</v>
      </c>
      <c r="G150" s="554">
        <f>'17 Ascham Street'!Y80</f>
        <v>490.28563200000002</v>
      </c>
      <c r="H150" s="554">
        <f>'17 Ascham Street'!Z80</f>
        <v>0</v>
      </c>
      <c r="I150" s="555">
        <f>'17 Ascham Street'!AA80</f>
        <v>0</v>
      </c>
      <c r="J150" s="556">
        <f>'17 Ascham Street'!AB80</f>
        <v>0</v>
      </c>
      <c r="K150" s="557">
        <f t="shared" si="17"/>
        <v>0</v>
      </c>
      <c r="L150" s="558">
        <f>'17 Ascham Street'!AC80</f>
        <v>0</v>
      </c>
      <c r="M150" s="559">
        <f>'17 Ascham Street'!AD80</f>
        <v>0</v>
      </c>
      <c r="N150" s="560">
        <v>0</v>
      </c>
      <c r="O150" s="560">
        <f t="shared" si="16"/>
        <v>0</v>
      </c>
    </row>
    <row r="151" spans="1:15" x14ac:dyDescent="0.25">
      <c r="A151" s="570" t="s">
        <v>189</v>
      </c>
      <c r="B151" s="553">
        <f>'17 Ascham Street'!T81</f>
        <v>639.10199999999998</v>
      </c>
      <c r="C151" s="553">
        <f>'17 Ascham Street'!U81</f>
        <v>0</v>
      </c>
      <c r="D151" s="553">
        <f>'17 Ascham Street'!V81</f>
        <v>0</v>
      </c>
      <c r="E151" s="553">
        <f>'17 Ascham Street'!W81</f>
        <v>0</v>
      </c>
      <c r="F151" s="553">
        <f>'17 Ascham Street'!X81</f>
        <v>0</v>
      </c>
      <c r="G151" s="554">
        <f>'17 Ascham Street'!Y81</f>
        <v>639.10199999999998</v>
      </c>
      <c r="H151" s="554">
        <f>'17 Ascham Street'!Z81</f>
        <v>0</v>
      </c>
      <c r="I151" s="555">
        <f>'17 Ascham Street'!AA81</f>
        <v>1</v>
      </c>
      <c r="J151" s="556">
        <f>'17 Ascham Street'!AB81</f>
        <v>639.10199999999998</v>
      </c>
      <c r="K151" s="557">
        <f t="shared" si="17"/>
        <v>58.377000000000066</v>
      </c>
      <c r="L151" s="558">
        <f>'17 Ascham Street'!AC81</f>
        <v>0.90865777293765304</v>
      </c>
      <c r="M151" s="559">
        <f>'17 Ascham Street'!AD81</f>
        <v>580.72499999999991</v>
      </c>
      <c r="N151" s="560">
        <v>122.351</v>
      </c>
      <c r="O151" s="560">
        <f t="shared" si="16"/>
        <v>458.37399999999991</v>
      </c>
    </row>
    <row r="152" spans="1:15" x14ac:dyDescent="0.25">
      <c r="A152" s="570" t="s">
        <v>72</v>
      </c>
      <c r="B152" s="553">
        <f>'17 Ascham Street'!T82</f>
        <v>1222.4000000000001</v>
      </c>
      <c r="C152" s="553">
        <f>'17 Ascham Street'!U82</f>
        <v>0</v>
      </c>
      <c r="D152" s="553">
        <f>'17 Ascham Street'!V82</f>
        <v>0</v>
      </c>
      <c r="E152" s="553">
        <f>'17 Ascham Street'!W82</f>
        <v>0</v>
      </c>
      <c r="F152" s="553">
        <f>'17 Ascham Street'!X82</f>
        <v>0</v>
      </c>
      <c r="G152" s="554">
        <f>'17 Ascham Street'!Y82</f>
        <v>11284.084000000003</v>
      </c>
      <c r="H152" s="554">
        <f>'17 Ascham Street'!Z82</f>
        <v>0</v>
      </c>
      <c r="I152" s="555">
        <f>'17 Ascham Street'!AA82</f>
        <v>1</v>
      </c>
      <c r="J152" s="556">
        <f>'17 Ascham Street'!AB82</f>
        <v>11284.084000000003</v>
      </c>
      <c r="K152" s="557">
        <f t="shared" si="17"/>
        <v>5796.2120000000023</v>
      </c>
      <c r="L152" s="558">
        <f>'17 Ascham Street'!AC82</f>
        <v>0.48633739344726601</v>
      </c>
      <c r="M152" s="559">
        <f>'17 Ascham Street'!AD82</f>
        <v>5487.8720000000003</v>
      </c>
      <c r="N152" s="560">
        <v>1222.4000000000001</v>
      </c>
      <c r="O152" s="560">
        <f t="shared" si="16"/>
        <v>4265.4719999999998</v>
      </c>
    </row>
    <row r="153" spans="1:15" x14ac:dyDescent="0.25">
      <c r="A153" s="570" t="s">
        <v>164</v>
      </c>
      <c r="B153" s="553">
        <f>'17 Ascham Street'!T83</f>
        <v>1262.7305999999999</v>
      </c>
      <c r="C153" s="553">
        <f>'17 Ascham Street'!U83</f>
        <v>0</v>
      </c>
      <c r="D153" s="553">
        <f>'17 Ascham Street'!V83</f>
        <v>0</v>
      </c>
      <c r="E153" s="553">
        <f>'17 Ascham Street'!W83</f>
        <v>0</v>
      </c>
      <c r="F153" s="553">
        <f>'17 Ascham Street'!X83</f>
        <v>0</v>
      </c>
      <c r="G153" s="554">
        <f>'17 Ascham Street'!Y83</f>
        <v>3224.6209150000004</v>
      </c>
      <c r="H153" s="554">
        <f>'17 Ascham Street'!Z83</f>
        <v>0</v>
      </c>
      <c r="I153" s="555">
        <f>'17 Ascham Street'!AA83</f>
        <v>1</v>
      </c>
      <c r="J153" s="556">
        <f>'17 Ascham Street'!AB83</f>
        <v>3224.6209150000004</v>
      </c>
      <c r="K153" s="557">
        <f t="shared" si="17"/>
        <v>0</v>
      </c>
      <c r="L153" s="558">
        <f>'17 Ascham Street'!AC83</f>
        <v>1</v>
      </c>
      <c r="M153" s="559">
        <f>'17 Ascham Street'!AD83</f>
        <v>3224.6209150000004</v>
      </c>
      <c r="N153" s="560">
        <v>0</v>
      </c>
      <c r="O153" s="560">
        <f t="shared" si="16"/>
        <v>3224.6209150000004</v>
      </c>
    </row>
    <row r="154" spans="1:15" x14ac:dyDescent="0.25">
      <c r="A154" s="570" t="s">
        <v>24</v>
      </c>
      <c r="B154" s="553">
        <f>'17 Ascham Street'!T84</f>
        <v>3999.8904000000002</v>
      </c>
      <c r="C154" s="553">
        <f>'17 Ascham Street'!U84</f>
        <v>0</v>
      </c>
      <c r="D154" s="553">
        <f>'17 Ascham Street'!V84</f>
        <v>0</v>
      </c>
      <c r="E154" s="553">
        <f>'17 Ascham Street'!W84</f>
        <v>0</v>
      </c>
      <c r="F154" s="553">
        <f>'17 Ascham Street'!X84</f>
        <v>0</v>
      </c>
      <c r="G154" s="554">
        <f>'17 Ascham Street'!Y84</f>
        <v>12147.803964780001</v>
      </c>
      <c r="H154" s="554">
        <f>'17 Ascham Street'!Z84</f>
        <v>0</v>
      </c>
      <c r="I154" s="555">
        <f>'17 Ascham Street'!AA84</f>
        <v>1</v>
      </c>
      <c r="J154" s="556">
        <f>'17 Ascham Street'!AB84</f>
        <v>12147.803964780001</v>
      </c>
      <c r="K154" s="557">
        <f t="shared" si="17"/>
        <v>7181.341964780001</v>
      </c>
      <c r="L154" s="558">
        <f>'17 Ascham Street'!AC84</f>
        <v>0.40883619906933061</v>
      </c>
      <c r="M154" s="559">
        <f>'17 Ascham Street'!AD84</f>
        <v>4966.4620000000004</v>
      </c>
      <c r="N154" s="560">
        <v>3141.2768333087997</v>
      </c>
      <c r="O154" s="560">
        <f t="shared" si="16"/>
        <v>1825.1851666912007</v>
      </c>
    </row>
    <row r="155" spans="1:15" x14ac:dyDescent="0.25">
      <c r="A155" s="570" t="s">
        <v>312</v>
      </c>
      <c r="B155" s="553">
        <f>'17 Ascham Street'!T85</f>
        <v>1109.41975</v>
      </c>
      <c r="C155" s="553">
        <f>'17 Ascham Street'!U85</f>
        <v>0</v>
      </c>
      <c r="D155" s="553">
        <f>'17 Ascham Street'!V85</f>
        <v>0</v>
      </c>
      <c r="E155" s="553">
        <f>'17 Ascham Street'!W85</f>
        <v>0</v>
      </c>
      <c r="F155" s="553">
        <f>'17 Ascham Street'!X85</f>
        <v>0</v>
      </c>
      <c r="G155" s="554">
        <f>'17 Ascham Street'!Y85</f>
        <v>1109.41975</v>
      </c>
      <c r="H155" s="554">
        <f>'17 Ascham Street'!Z85</f>
        <v>0</v>
      </c>
      <c r="I155" s="555">
        <f>'17 Ascham Street'!AA85</f>
        <v>0</v>
      </c>
      <c r="J155" s="556">
        <f>'17 Ascham Street'!AB85</f>
        <v>0</v>
      </c>
      <c r="K155" s="557">
        <f t="shared" si="17"/>
        <v>0</v>
      </c>
      <c r="L155" s="558">
        <f>'17 Ascham Street'!AC85</f>
        <v>0</v>
      </c>
      <c r="M155" s="559">
        <f>'17 Ascham Street'!AD85</f>
        <v>0</v>
      </c>
      <c r="N155" s="560">
        <v>0</v>
      </c>
      <c r="O155" s="560">
        <f t="shared" si="16"/>
        <v>0</v>
      </c>
    </row>
    <row r="156" spans="1:15" x14ac:dyDescent="0.25">
      <c r="A156" s="570" t="s">
        <v>341</v>
      </c>
      <c r="B156" s="553">
        <f>'17 Ascham Street'!T86</f>
        <v>2824.7906149999999</v>
      </c>
      <c r="C156" s="553">
        <f>'17 Ascham Street'!U86</f>
        <v>0</v>
      </c>
      <c r="D156" s="553">
        <f>'17 Ascham Street'!V86</f>
        <v>0</v>
      </c>
      <c r="E156" s="553">
        <f>'17 Ascham Street'!W86</f>
        <v>0</v>
      </c>
      <c r="F156" s="553">
        <f>'17 Ascham Street'!X86</f>
        <v>0</v>
      </c>
      <c r="G156" s="554">
        <f>'17 Ascham Street'!Y86</f>
        <v>2824.7906149999999</v>
      </c>
      <c r="H156" s="554">
        <f>'17 Ascham Street'!Z86</f>
        <v>0</v>
      </c>
      <c r="I156" s="555">
        <f>'17 Ascham Street'!AA86</f>
        <v>0</v>
      </c>
      <c r="J156" s="556">
        <f>'17 Ascham Street'!AB86</f>
        <v>0</v>
      </c>
      <c r="K156" s="557">
        <f t="shared" si="17"/>
        <v>0</v>
      </c>
      <c r="L156" s="558">
        <f>'17 Ascham Street'!AC86</f>
        <v>0</v>
      </c>
      <c r="M156" s="559">
        <f>'17 Ascham Street'!AD86</f>
        <v>0</v>
      </c>
      <c r="N156" s="560">
        <v>0</v>
      </c>
      <c r="O156" s="560">
        <f t="shared" si="16"/>
        <v>0</v>
      </c>
    </row>
    <row r="157" spans="1:15" x14ac:dyDescent="0.25">
      <c r="A157" s="570"/>
      <c r="B157" s="553"/>
      <c r="C157" s="553"/>
      <c r="D157" s="553"/>
      <c r="E157" s="553"/>
      <c r="F157" s="553"/>
      <c r="G157" s="554"/>
      <c r="H157" s="554"/>
      <c r="I157" s="555"/>
      <c r="J157" s="556"/>
      <c r="K157" s="557"/>
      <c r="L157" s="558"/>
      <c r="M157" s="559"/>
      <c r="N157" s="560"/>
      <c r="O157" s="560"/>
    </row>
    <row r="158" spans="1:15" s="139" customFormat="1" x14ac:dyDescent="0.25">
      <c r="A158" s="561" t="s">
        <v>515</v>
      </c>
      <c r="B158" s="562"/>
      <c r="C158" s="562"/>
      <c r="D158" s="562"/>
      <c r="E158" s="562"/>
      <c r="F158" s="562"/>
      <c r="G158" s="563"/>
      <c r="H158" s="563"/>
      <c r="I158" s="564"/>
      <c r="J158" s="565"/>
      <c r="K158" s="566"/>
      <c r="L158" s="567"/>
      <c r="M158" s="568"/>
      <c r="N158" s="569"/>
      <c r="O158" s="569"/>
    </row>
    <row r="159" spans="1:15" x14ac:dyDescent="0.25">
      <c r="A159" s="570" t="s">
        <v>372</v>
      </c>
      <c r="B159" s="553">
        <f>'13 Doynton Street'!T67</f>
        <v>399.99552</v>
      </c>
      <c r="C159" s="553">
        <f>'13 Doynton Street'!U67</f>
        <v>0</v>
      </c>
      <c r="D159" s="553">
        <f>'13 Doynton Street'!V67</f>
        <v>0</v>
      </c>
      <c r="E159" s="553">
        <f>'13 Doynton Street'!W67</f>
        <v>0</v>
      </c>
      <c r="F159" s="553">
        <f>'13 Doynton Street'!X67</f>
        <v>0</v>
      </c>
      <c r="G159" s="554">
        <f>'13 Doynton Street'!Y67</f>
        <v>399.99552</v>
      </c>
      <c r="H159" s="554">
        <f>'13 Doynton Street'!Z67</f>
        <v>0</v>
      </c>
      <c r="I159" s="555">
        <f>'13 Doynton Street'!AA67</f>
        <v>0</v>
      </c>
      <c r="J159" s="556">
        <f>'13 Doynton Street'!AB67</f>
        <v>0</v>
      </c>
      <c r="K159" s="557">
        <f t="shared" ref="K159:K168" si="18">J159-M159</f>
        <v>0</v>
      </c>
      <c r="L159" s="558">
        <f>'13 Doynton Street'!AC67</f>
        <v>0</v>
      </c>
      <c r="M159" s="559">
        <f>'13 Doynton Street'!AD67</f>
        <v>0</v>
      </c>
      <c r="N159" s="560">
        <v>0</v>
      </c>
      <c r="O159" s="560">
        <f t="shared" si="16"/>
        <v>0</v>
      </c>
    </row>
    <row r="160" spans="1:15" x14ac:dyDescent="0.25">
      <c r="A160" s="570" t="s">
        <v>308</v>
      </c>
      <c r="B160" s="553">
        <f>'13 Doynton Street'!T68</f>
        <v>222.29999999999998</v>
      </c>
      <c r="C160" s="553">
        <f>'13 Doynton Street'!U68</f>
        <v>0</v>
      </c>
      <c r="D160" s="553">
        <f>'13 Doynton Street'!V68</f>
        <v>0</v>
      </c>
      <c r="E160" s="553">
        <f>'13 Doynton Street'!W68</f>
        <v>0</v>
      </c>
      <c r="F160" s="553">
        <f>'13 Doynton Street'!X68</f>
        <v>0</v>
      </c>
      <c r="G160" s="554">
        <f>'13 Doynton Street'!Y68</f>
        <v>222.29999999999998</v>
      </c>
      <c r="H160" s="554">
        <f>'13 Doynton Street'!Z68</f>
        <v>0</v>
      </c>
      <c r="I160" s="555">
        <f>'13 Doynton Street'!AA68</f>
        <v>1</v>
      </c>
      <c r="J160" s="556">
        <f>'13 Doynton Street'!AB68</f>
        <v>222.29999999999998</v>
      </c>
      <c r="K160" s="557">
        <f t="shared" si="18"/>
        <v>0</v>
      </c>
      <c r="L160" s="558">
        <f>'13 Doynton Street'!AC68</f>
        <v>1</v>
      </c>
      <c r="M160" s="559">
        <f>'13 Doynton Street'!AD68</f>
        <v>222.29999999999998</v>
      </c>
      <c r="N160" s="560">
        <v>222.29999999999998</v>
      </c>
      <c r="O160" s="560">
        <f t="shared" si="16"/>
        <v>0</v>
      </c>
    </row>
    <row r="161" spans="1:15" x14ac:dyDescent="0.25">
      <c r="A161" s="570" t="s">
        <v>285</v>
      </c>
      <c r="B161" s="553">
        <f>'13 Doynton Street'!T69</f>
        <v>0</v>
      </c>
      <c r="C161" s="553">
        <f>'13 Doynton Street'!U69</f>
        <v>0</v>
      </c>
      <c r="D161" s="553">
        <f>'13 Doynton Street'!V69</f>
        <v>0</v>
      </c>
      <c r="E161" s="553">
        <f>'13 Doynton Street'!W69</f>
        <v>0</v>
      </c>
      <c r="F161" s="553">
        <f>'13 Doynton Street'!X69</f>
        <v>0</v>
      </c>
      <c r="G161" s="554">
        <f>'13 Doynton Street'!Y69</f>
        <v>0</v>
      </c>
      <c r="H161" s="554">
        <f>'13 Doynton Street'!Z69</f>
        <v>0</v>
      </c>
      <c r="I161" s="555" t="e">
        <f>'13 Doynton Street'!AA69</f>
        <v>#DIV/0!</v>
      </c>
      <c r="J161" s="556">
        <f>'13 Doynton Street'!AB69</f>
        <v>0</v>
      </c>
      <c r="K161" s="557">
        <f t="shared" si="18"/>
        <v>0</v>
      </c>
      <c r="L161" s="558" t="e">
        <f>'13 Doynton Street'!AC69</f>
        <v>#DIV/0!</v>
      </c>
      <c r="M161" s="559">
        <f>'13 Doynton Street'!AD69</f>
        <v>0</v>
      </c>
      <c r="N161" s="560">
        <v>0</v>
      </c>
      <c r="O161" s="560">
        <f t="shared" si="16"/>
        <v>0</v>
      </c>
    </row>
    <row r="162" spans="1:15" x14ac:dyDescent="0.25">
      <c r="A162" s="570" t="s">
        <v>189</v>
      </c>
      <c r="B162" s="553">
        <f>'13 Doynton Street'!T70</f>
        <v>1294.6544999999999</v>
      </c>
      <c r="C162" s="553">
        <f>'13 Doynton Street'!U70</f>
        <v>0</v>
      </c>
      <c r="D162" s="553">
        <f>'13 Doynton Street'!V70</f>
        <v>0</v>
      </c>
      <c r="E162" s="553">
        <f>'13 Doynton Street'!W70</f>
        <v>0</v>
      </c>
      <c r="F162" s="553">
        <f>'13 Doynton Street'!X70</f>
        <v>0</v>
      </c>
      <c r="G162" s="554">
        <f>'13 Doynton Street'!Y70</f>
        <v>1911.3032499999999</v>
      </c>
      <c r="H162" s="554">
        <f>'13 Doynton Street'!Z70</f>
        <v>0</v>
      </c>
      <c r="I162" s="555">
        <f>'13 Doynton Street'!AA70</f>
        <v>0.92702989439273953</v>
      </c>
      <c r="J162" s="556">
        <f>'13 Doynton Street'!AB70</f>
        <v>1771.8352499999999</v>
      </c>
      <c r="K162" s="557">
        <f t="shared" si="18"/>
        <v>0</v>
      </c>
      <c r="L162" s="558">
        <f>'13 Doynton Street'!AC70</f>
        <v>0.92702989439273953</v>
      </c>
      <c r="M162" s="559">
        <f>'13 Doynton Street'!AD70</f>
        <v>1771.8352499999999</v>
      </c>
      <c r="N162" s="560">
        <v>1155.1865</v>
      </c>
      <c r="O162" s="560">
        <f t="shared" si="16"/>
        <v>616.64874999999984</v>
      </c>
    </row>
    <row r="163" spans="1:15" x14ac:dyDescent="0.25">
      <c r="A163" s="570" t="s">
        <v>72</v>
      </c>
      <c r="B163" s="553">
        <f>'13 Doynton Street'!T71</f>
        <v>916.8</v>
      </c>
      <c r="C163" s="553">
        <f>'13 Doynton Street'!U71</f>
        <v>0</v>
      </c>
      <c r="D163" s="553">
        <f>'13 Doynton Street'!V71</f>
        <v>0</v>
      </c>
      <c r="E163" s="553">
        <f>'13 Doynton Street'!W71</f>
        <v>0</v>
      </c>
      <c r="F163" s="553">
        <f>'13 Doynton Street'!X71</f>
        <v>0</v>
      </c>
      <c r="G163" s="554">
        <f>'13 Doynton Street'!Y71</f>
        <v>2335.8900000000003</v>
      </c>
      <c r="H163" s="554">
        <f>'13 Doynton Street'!Z71</f>
        <v>0</v>
      </c>
      <c r="I163" s="555">
        <f>'13 Doynton Street'!AA71</f>
        <v>0.78594882464499605</v>
      </c>
      <c r="J163" s="556">
        <f>'13 Doynton Street'!AB71</f>
        <v>1835.89</v>
      </c>
      <c r="K163" s="557">
        <f t="shared" si="18"/>
        <v>0</v>
      </c>
      <c r="L163" s="558">
        <f>'13 Doynton Street'!AC71</f>
        <v>0.78594882464499605</v>
      </c>
      <c r="M163" s="559">
        <f>'13 Doynton Street'!AD71</f>
        <v>1835.89</v>
      </c>
      <c r="N163" s="560">
        <v>369.52</v>
      </c>
      <c r="O163" s="560">
        <f t="shared" si="16"/>
        <v>1466.3700000000001</v>
      </c>
    </row>
    <row r="164" spans="1:15" x14ac:dyDescent="0.25">
      <c r="A164" s="570" t="s">
        <v>164</v>
      </c>
      <c r="B164" s="553">
        <f>'13 Doynton Street'!T72</f>
        <v>367.18829999999997</v>
      </c>
      <c r="C164" s="553">
        <f>'13 Doynton Street'!U72</f>
        <v>0</v>
      </c>
      <c r="D164" s="553">
        <f>'13 Doynton Street'!V72</f>
        <v>0</v>
      </c>
      <c r="E164" s="553">
        <f>'13 Doynton Street'!W72</f>
        <v>0</v>
      </c>
      <c r="F164" s="553">
        <f>'13 Doynton Street'!X72</f>
        <v>0</v>
      </c>
      <c r="G164" s="554">
        <f>'13 Doynton Street'!Y72</f>
        <v>5520.2717700000003</v>
      </c>
      <c r="H164" s="554">
        <f>'13 Doynton Street'!Z72</f>
        <v>0</v>
      </c>
      <c r="I164" s="555">
        <f>'13 Doynton Street'!AA72</f>
        <v>0.36924844553441255</v>
      </c>
      <c r="J164" s="556">
        <f>'13 Doynton Street'!AB72</f>
        <v>2038.3517700000002</v>
      </c>
      <c r="K164" s="557">
        <f t="shared" si="18"/>
        <v>0</v>
      </c>
      <c r="L164" s="558">
        <f>'13 Doynton Street'!AC72</f>
        <v>0.36924844553441255</v>
      </c>
      <c r="M164" s="559">
        <f>'13 Doynton Street'!AD72</f>
        <v>2038.3517700000002</v>
      </c>
      <c r="N164" s="560">
        <v>3332.1983</v>
      </c>
      <c r="O164" s="560">
        <f t="shared" si="16"/>
        <v>-1293.8465299999998</v>
      </c>
    </row>
    <row r="165" spans="1:15" x14ac:dyDescent="0.25">
      <c r="A165" s="570" t="s">
        <v>24</v>
      </c>
      <c r="B165" s="553">
        <f>'13 Doynton Street'!T73</f>
        <v>1681.9879999999998</v>
      </c>
      <c r="C165" s="553">
        <f>'13 Doynton Street'!U73</f>
        <v>0</v>
      </c>
      <c r="D165" s="553">
        <f>'13 Doynton Street'!V73</f>
        <v>0</v>
      </c>
      <c r="E165" s="553">
        <f>'13 Doynton Street'!W73</f>
        <v>0</v>
      </c>
      <c r="F165" s="553">
        <f>'13 Doynton Street'!X73</f>
        <v>0</v>
      </c>
      <c r="G165" s="554">
        <f>'13 Doynton Street'!Y73</f>
        <v>9129.8036466400008</v>
      </c>
      <c r="H165" s="554">
        <f>'13 Doynton Street'!Z73</f>
        <v>0</v>
      </c>
      <c r="I165" s="555">
        <f>'13 Doynton Street'!AA73</f>
        <v>1</v>
      </c>
      <c r="J165" s="556">
        <f>'13 Doynton Street'!AB73</f>
        <v>9129.8036466400008</v>
      </c>
      <c r="K165" s="557">
        <f t="shared" si="18"/>
        <v>3222.7576466400005</v>
      </c>
      <c r="L165" s="558">
        <f>'13 Doynton Street'!AC73</f>
        <v>0.64700690492658541</v>
      </c>
      <c r="M165" s="559">
        <f>'13 Doynton Street'!AD73</f>
        <v>5907.0460000000003</v>
      </c>
      <c r="N165" s="560">
        <v>1897.0001613639997</v>
      </c>
      <c r="O165" s="560">
        <f t="shared" si="16"/>
        <v>4010.0458386360006</v>
      </c>
    </row>
    <row r="166" spans="1:15" x14ac:dyDescent="0.25">
      <c r="A166" s="570" t="s">
        <v>312</v>
      </c>
      <c r="B166" s="553">
        <f>'13 Doynton Street'!T74</f>
        <v>0</v>
      </c>
      <c r="C166" s="553">
        <f>'13 Doynton Street'!U74</f>
        <v>0</v>
      </c>
      <c r="D166" s="553">
        <f>'13 Doynton Street'!V74</f>
        <v>0</v>
      </c>
      <c r="E166" s="553">
        <f>'13 Doynton Street'!W74</f>
        <v>0</v>
      </c>
      <c r="F166" s="553">
        <f>'13 Doynton Street'!X74</f>
        <v>0</v>
      </c>
      <c r="G166" s="554">
        <f>'13 Doynton Street'!Y74</f>
        <v>0</v>
      </c>
      <c r="H166" s="554">
        <f>'13 Doynton Street'!Z74</f>
        <v>0</v>
      </c>
      <c r="I166" s="555" t="e">
        <f>'13 Doynton Street'!AA74</f>
        <v>#DIV/0!</v>
      </c>
      <c r="J166" s="556">
        <f>'13 Doynton Street'!AB74</f>
        <v>0</v>
      </c>
      <c r="K166" s="557">
        <f t="shared" si="18"/>
        <v>0</v>
      </c>
      <c r="L166" s="558" t="e">
        <f>'13 Doynton Street'!AC74</f>
        <v>#DIV/0!</v>
      </c>
      <c r="M166" s="559">
        <f>'13 Doynton Street'!AD74</f>
        <v>0</v>
      </c>
      <c r="N166" s="560">
        <v>0</v>
      </c>
      <c r="O166" s="560">
        <f t="shared" si="16"/>
        <v>0</v>
      </c>
    </row>
    <row r="167" spans="1:15" x14ac:dyDescent="0.25">
      <c r="A167" s="570" t="s">
        <v>341</v>
      </c>
      <c r="B167" s="553">
        <f>'13 Doynton Street'!T75</f>
        <v>2786.4756849999999</v>
      </c>
      <c r="C167" s="553">
        <f>'13 Doynton Street'!U75</f>
        <v>0</v>
      </c>
      <c r="D167" s="553">
        <f>'13 Doynton Street'!V75</f>
        <v>0</v>
      </c>
      <c r="E167" s="553">
        <f>'13 Doynton Street'!W75</f>
        <v>0</v>
      </c>
      <c r="F167" s="553">
        <f>'13 Doynton Street'!X75</f>
        <v>0</v>
      </c>
      <c r="G167" s="554">
        <f>'13 Doynton Street'!Y75</f>
        <v>7786.4756849999994</v>
      </c>
      <c r="H167" s="554">
        <f>'13 Doynton Street'!Z75</f>
        <v>0</v>
      </c>
      <c r="I167" s="555">
        <f>'13 Doynton Street'!AA75</f>
        <v>0</v>
      </c>
      <c r="J167" s="556">
        <f>'13 Doynton Street'!AB75</f>
        <v>0</v>
      </c>
      <c r="K167" s="557">
        <f t="shared" si="18"/>
        <v>0</v>
      </c>
      <c r="L167" s="558">
        <f>'13 Doynton Street'!AC75</f>
        <v>0</v>
      </c>
      <c r="M167" s="559">
        <f>'13 Doynton Street'!AD75</f>
        <v>0</v>
      </c>
      <c r="N167" s="560">
        <v>300</v>
      </c>
      <c r="O167" s="560">
        <f t="shared" si="16"/>
        <v>-300</v>
      </c>
    </row>
    <row r="168" spans="1:15" x14ac:dyDescent="0.25">
      <c r="A168" s="570" t="s">
        <v>749</v>
      </c>
      <c r="B168" s="553">
        <f>'13 Doynton Street'!T76</f>
        <v>0</v>
      </c>
      <c r="C168" s="553">
        <f>'13 Doynton Street'!U76</f>
        <v>0</v>
      </c>
      <c r="D168" s="553">
        <f>'13 Doynton Street'!V76</f>
        <v>0</v>
      </c>
      <c r="E168" s="553">
        <f>'13 Doynton Street'!W76</f>
        <v>0</v>
      </c>
      <c r="F168" s="553">
        <f>'13 Doynton Street'!X76</f>
        <v>0</v>
      </c>
      <c r="G168" s="554">
        <f>'13 Doynton Street'!Y76</f>
        <v>200</v>
      </c>
      <c r="H168" s="554">
        <f>'13 Doynton Street'!Z76</f>
        <v>0</v>
      </c>
      <c r="I168" s="555">
        <f>'13 Doynton Street'!AA76</f>
        <v>1</v>
      </c>
      <c r="J168" s="556">
        <f>'13 Doynton Street'!AB76</f>
        <v>200</v>
      </c>
      <c r="K168" s="557">
        <f t="shared" si="18"/>
        <v>200</v>
      </c>
      <c r="L168" s="558">
        <f>'13 Doynton Street'!AC76</f>
        <v>0</v>
      </c>
      <c r="M168" s="559">
        <f>'13 Doynton Street'!AD76</f>
        <v>0</v>
      </c>
      <c r="N168" s="560">
        <v>0</v>
      </c>
      <c r="O168" s="560">
        <f t="shared" si="16"/>
        <v>0</v>
      </c>
    </row>
    <row r="169" spans="1:15" x14ac:dyDescent="0.25">
      <c r="A169" s="570"/>
      <c r="B169" s="553"/>
      <c r="C169" s="553"/>
      <c r="D169" s="553"/>
      <c r="E169" s="553"/>
      <c r="F169" s="553"/>
      <c r="G169" s="554"/>
      <c r="H169" s="554"/>
      <c r="I169" s="555"/>
      <c r="J169" s="556"/>
      <c r="K169" s="557"/>
      <c r="L169" s="558"/>
      <c r="M169" s="559"/>
      <c r="N169" s="560"/>
      <c r="O169" s="560"/>
    </row>
    <row r="170" spans="1:15" s="525" customFormat="1" x14ac:dyDescent="0.25">
      <c r="A170" s="571" t="s">
        <v>516</v>
      </c>
      <c r="B170" s="572"/>
      <c r="C170" s="572"/>
      <c r="D170" s="572"/>
      <c r="E170" s="572"/>
      <c r="F170" s="572"/>
      <c r="G170" s="573"/>
      <c r="H170" s="573"/>
      <c r="I170" s="574"/>
      <c r="J170" s="575"/>
      <c r="K170" s="576"/>
      <c r="L170" s="577"/>
      <c r="M170" s="578"/>
      <c r="N170" s="579"/>
      <c r="O170" s="579"/>
    </row>
    <row r="171" spans="1:15" s="184" customFormat="1" x14ac:dyDescent="0.25">
      <c r="A171" s="580" t="s">
        <v>372</v>
      </c>
      <c r="B171" s="581">
        <f>'111 Chetwynd Road'!T75</f>
        <v>399.99552</v>
      </c>
      <c r="C171" s="581">
        <f>'111 Chetwynd Road'!U75</f>
        <v>0</v>
      </c>
      <c r="D171" s="581">
        <f>'111 Chetwynd Road'!V75</f>
        <v>0</v>
      </c>
      <c r="E171" s="581">
        <f>'111 Chetwynd Road'!W75</f>
        <v>0</v>
      </c>
      <c r="F171" s="581">
        <f>'111 Chetwynd Road'!X75</f>
        <v>0</v>
      </c>
      <c r="G171" s="582">
        <f>'111 Chetwynd Road'!Y75</f>
        <v>0</v>
      </c>
      <c r="H171" s="582">
        <f>'111 Chetwynd Road'!Z75</f>
        <v>0</v>
      </c>
      <c r="I171" s="583" t="e">
        <f>'111 Chetwynd Road'!AA75</f>
        <v>#DIV/0!</v>
      </c>
      <c r="J171" s="584">
        <f>'111 Chetwynd Road'!AB75</f>
        <v>0</v>
      </c>
      <c r="K171" s="585">
        <f t="shared" ref="K171:K179" si="19">J171-M171</f>
        <v>0</v>
      </c>
      <c r="L171" s="586" t="e">
        <f>'111 Chetwynd Road'!AC75</f>
        <v>#DIV/0!</v>
      </c>
      <c r="M171" s="587">
        <f>'111 Chetwynd Road'!AD75</f>
        <v>0</v>
      </c>
      <c r="N171" s="588">
        <v>0</v>
      </c>
      <c r="O171" s="588">
        <f t="shared" si="16"/>
        <v>0</v>
      </c>
    </row>
    <row r="172" spans="1:15" s="184" customFormat="1" x14ac:dyDescent="0.25">
      <c r="A172" s="580" t="s">
        <v>308</v>
      </c>
      <c r="B172" s="581">
        <f>'111 Chetwynd Road'!T76</f>
        <v>222.29999999999998</v>
      </c>
      <c r="C172" s="581">
        <f>'111 Chetwynd Road'!U76</f>
        <v>0</v>
      </c>
      <c r="D172" s="581">
        <f>'111 Chetwynd Road'!V76</f>
        <v>0</v>
      </c>
      <c r="E172" s="581">
        <f>'111 Chetwynd Road'!W76</f>
        <v>0</v>
      </c>
      <c r="F172" s="581">
        <f>'111 Chetwynd Road'!X76</f>
        <v>0</v>
      </c>
      <c r="G172" s="582">
        <f>'111 Chetwynd Road'!Y76</f>
        <v>0</v>
      </c>
      <c r="H172" s="582">
        <f>'111 Chetwynd Road'!Z76</f>
        <v>0</v>
      </c>
      <c r="I172" s="583" t="e">
        <f>'111 Chetwynd Road'!AA76</f>
        <v>#DIV/0!</v>
      </c>
      <c r="J172" s="584">
        <f>'111 Chetwynd Road'!AB76</f>
        <v>0</v>
      </c>
      <c r="K172" s="585">
        <f t="shared" si="19"/>
        <v>0</v>
      </c>
      <c r="L172" s="586" t="e">
        <f>'111 Chetwynd Road'!AC76</f>
        <v>#DIV/0!</v>
      </c>
      <c r="M172" s="587">
        <f>'111 Chetwynd Road'!AD76</f>
        <v>0</v>
      </c>
      <c r="N172" s="588">
        <v>0</v>
      </c>
      <c r="O172" s="588">
        <f t="shared" si="16"/>
        <v>0</v>
      </c>
    </row>
    <row r="173" spans="1:15" s="184" customFormat="1" x14ac:dyDescent="0.25">
      <c r="A173" s="580" t="s">
        <v>285</v>
      </c>
      <c r="B173" s="581">
        <f>'111 Chetwynd Road'!T77</f>
        <v>1238.791745</v>
      </c>
      <c r="C173" s="581">
        <f>'111 Chetwynd Road'!U77</f>
        <v>0</v>
      </c>
      <c r="D173" s="581">
        <f>'111 Chetwynd Road'!V77</f>
        <v>0</v>
      </c>
      <c r="E173" s="581">
        <f>'111 Chetwynd Road'!W77</f>
        <v>0</v>
      </c>
      <c r="F173" s="581">
        <f>'111 Chetwynd Road'!X77</f>
        <v>0</v>
      </c>
      <c r="G173" s="582">
        <f>'111 Chetwynd Road'!Y77</f>
        <v>830</v>
      </c>
      <c r="H173" s="582">
        <f>'111 Chetwynd Road'!Z77</f>
        <v>0</v>
      </c>
      <c r="I173" s="583">
        <f>'111 Chetwynd Road'!AA77</f>
        <v>0</v>
      </c>
      <c r="J173" s="584">
        <f>'111 Chetwynd Road'!AB77</f>
        <v>0</v>
      </c>
      <c r="K173" s="585">
        <f t="shared" si="19"/>
        <v>0</v>
      </c>
      <c r="L173" s="586">
        <f>'111 Chetwynd Road'!AC77</f>
        <v>0</v>
      </c>
      <c r="M173" s="587">
        <f>'111 Chetwynd Road'!AD77</f>
        <v>0</v>
      </c>
      <c r="N173" s="588">
        <v>0</v>
      </c>
      <c r="O173" s="588">
        <f t="shared" si="16"/>
        <v>0</v>
      </c>
    </row>
    <row r="174" spans="1:15" s="184" customFormat="1" x14ac:dyDescent="0.25">
      <c r="A174" s="589" t="s">
        <v>189</v>
      </c>
      <c r="B174" s="590">
        <f>'111 Chetwynd Road'!T78</f>
        <v>2649.0124999999998</v>
      </c>
      <c r="C174" s="590">
        <f>'111 Chetwynd Road'!U78</f>
        <v>0</v>
      </c>
      <c r="D174" s="590">
        <f>'111 Chetwynd Road'!V78</f>
        <v>0</v>
      </c>
      <c r="E174" s="590">
        <f>'111 Chetwynd Road'!W78</f>
        <v>0</v>
      </c>
      <c r="F174" s="590">
        <f>'111 Chetwynd Road'!X78</f>
        <v>0</v>
      </c>
      <c r="G174" s="591">
        <f>'111 Chetwynd Road'!Y78</f>
        <v>3133.68</v>
      </c>
      <c r="H174" s="591">
        <f>'111 Chetwynd Road'!Z78</f>
        <v>0</v>
      </c>
      <c r="I174" s="592">
        <f>'111 Chetwynd Road'!AA78</f>
        <v>1</v>
      </c>
      <c r="J174" s="593">
        <f>'111 Chetwynd Road'!AB78</f>
        <v>3133.68</v>
      </c>
      <c r="K174" s="594">
        <f t="shared" si="19"/>
        <v>3133.68</v>
      </c>
      <c r="L174" s="595">
        <f>'111 Chetwynd Road'!AC78</f>
        <v>0</v>
      </c>
      <c r="M174" s="596">
        <f>'111 Chetwynd Road'!AD78</f>
        <v>0</v>
      </c>
      <c r="N174" s="597">
        <v>0</v>
      </c>
      <c r="O174" s="597">
        <f t="shared" si="16"/>
        <v>0</v>
      </c>
    </row>
    <row r="175" spans="1:15" s="184" customFormat="1" x14ac:dyDescent="0.25">
      <c r="A175" s="580" t="s">
        <v>72</v>
      </c>
      <c r="B175" s="581">
        <f>'111 Chetwynd Road'!T79</f>
        <v>93.177778999999987</v>
      </c>
      <c r="C175" s="581">
        <f>'111 Chetwynd Road'!U79</f>
        <v>0</v>
      </c>
      <c r="D175" s="581">
        <f>'111 Chetwynd Road'!V79</f>
        <v>0</v>
      </c>
      <c r="E175" s="581">
        <f>'111 Chetwynd Road'!W79</f>
        <v>0</v>
      </c>
      <c r="F175" s="581">
        <f>'111 Chetwynd Road'!X79</f>
        <v>0</v>
      </c>
      <c r="G175" s="582">
        <f>'111 Chetwynd Road'!Y79</f>
        <v>0</v>
      </c>
      <c r="H175" s="582">
        <f>'111 Chetwynd Road'!Z79</f>
        <v>0</v>
      </c>
      <c r="I175" s="583" t="e">
        <f>'111 Chetwynd Road'!AA79</f>
        <v>#DIV/0!</v>
      </c>
      <c r="J175" s="584">
        <f>'111 Chetwynd Road'!AB79</f>
        <v>0</v>
      </c>
      <c r="K175" s="585">
        <f t="shared" si="19"/>
        <v>0</v>
      </c>
      <c r="L175" s="586" t="e">
        <f>'111 Chetwynd Road'!AC79</f>
        <v>#DIV/0!</v>
      </c>
      <c r="M175" s="587">
        <f>'111 Chetwynd Road'!AD79</f>
        <v>0</v>
      </c>
      <c r="N175" s="588">
        <v>0</v>
      </c>
      <c r="O175" s="588">
        <f t="shared" si="16"/>
        <v>0</v>
      </c>
    </row>
    <row r="176" spans="1:15" s="184" customFormat="1" x14ac:dyDescent="0.25">
      <c r="A176" s="580" t="s">
        <v>164</v>
      </c>
      <c r="B176" s="581">
        <f>'111 Chetwynd Road'!T80</f>
        <v>13009.024034999999</v>
      </c>
      <c r="C176" s="581">
        <f>'111 Chetwynd Road'!U80</f>
        <v>0</v>
      </c>
      <c r="D176" s="581">
        <f>'111 Chetwynd Road'!V80</f>
        <v>0</v>
      </c>
      <c r="E176" s="581">
        <f>'111 Chetwynd Road'!W80</f>
        <v>0</v>
      </c>
      <c r="F176" s="581">
        <f>'111 Chetwynd Road'!X80</f>
        <v>0</v>
      </c>
      <c r="G176" s="582">
        <f>'111 Chetwynd Road'!Y80</f>
        <v>0</v>
      </c>
      <c r="H176" s="582">
        <f>'111 Chetwynd Road'!Z80</f>
        <v>0</v>
      </c>
      <c r="I176" s="583" t="e">
        <f>'111 Chetwynd Road'!AA80</f>
        <v>#DIV/0!</v>
      </c>
      <c r="J176" s="584">
        <f>'111 Chetwynd Road'!AB80</f>
        <v>0</v>
      </c>
      <c r="K176" s="585">
        <f t="shared" si="19"/>
        <v>0</v>
      </c>
      <c r="L176" s="586" t="e">
        <f>'111 Chetwynd Road'!AC80</f>
        <v>#DIV/0!</v>
      </c>
      <c r="M176" s="587">
        <f>'111 Chetwynd Road'!AD80</f>
        <v>0</v>
      </c>
      <c r="N176" s="588">
        <v>0</v>
      </c>
      <c r="O176" s="588">
        <f t="shared" si="16"/>
        <v>0</v>
      </c>
    </row>
    <row r="177" spans="1:15" s="184" customFormat="1" x14ac:dyDescent="0.25">
      <c r="A177" s="580" t="s">
        <v>24</v>
      </c>
      <c r="B177" s="581">
        <f>'111 Chetwynd Road'!T81</f>
        <v>5162.8040000000001</v>
      </c>
      <c r="C177" s="581">
        <f>'111 Chetwynd Road'!U81</f>
        <v>0</v>
      </c>
      <c r="D177" s="581">
        <f>'111 Chetwynd Road'!V81</f>
        <v>0</v>
      </c>
      <c r="E177" s="581">
        <f>'111 Chetwynd Road'!W81</f>
        <v>0</v>
      </c>
      <c r="F177" s="581">
        <f>'111 Chetwynd Road'!X81</f>
        <v>0</v>
      </c>
      <c r="G177" s="582">
        <f>'111 Chetwynd Road'!Y81</f>
        <v>0</v>
      </c>
      <c r="H177" s="582">
        <f>'111 Chetwynd Road'!Z81</f>
        <v>0</v>
      </c>
      <c r="I177" s="583" t="e">
        <f>'111 Chetwynd Road'!AA81</f>
        <v>#DIV/0!</v>
      </c>
      <c r="J177" s="584">
        <f>'111 Chetwynd Road'!AB81</f>
        <v>0</v>
      </c>
      <c r="K177" s="585">
        <f t="shared" si="19"/>
        <v>0</v>
      </c>
      <c r="L177" s="586" t="e">
        <f>'111 Chetwynd Road'!AC81</f>
        <v>#DIV/0!</v>
      </c>
      <c r="M177" s="587">
        <f>'111 Chetwynd Road'!AD81</f>
        <v>0</v>
      </c>
      <c r="N177" s="588">
        <v>0</v>
      </c>
      <c r="O177" s="588">
        <f t="shared" si="16"/>
        <v>0</v>
      </c>
    </row>
    <row r="178" spans="1:15" s="184" customFormat="1" x14ac:dyDescent="0.25">
      <c r="A178" s="580" t="s">
        <v>312</v>
      </c>
      <c r="B178" s="581">
        <f>'111 Chetwynd Road'!T82</f>
        <v>2171.1702</v>
      </c>
      <c r="C178" s="581">
        <f>'111 Chetwynd Road'!U82</f>
        <v>0</v>
      </c>
      <c r="D178" s="581">
        <f>'111 Chetwynd Road'!V82</f>
        <v>0</v>
      </c>
      <c r="E178" s="581">
        <f>'111 Chetwynd Road'!W82</f>
        <v>0</v>
      </c>
      <c r="F178" s="581">
        <f>'111 Chetwynd Road'!X82</f>
        <v>0</v>
      </c>
      <c r="G178" s="582">
        <f>'111 Chetwynd Road'!Y82</f>
        <v>550</v>
      </c>
      <c r="H178" s="582">
        <f>'111 Chetwynd Road'!Z82</f>
        <v>0</v>
      </c>
      <c r="I178" s="583">
        <f>'111 Chetwynd Road'!AA82</f>
        <v>0</v>
      </c>
      <c r="J178" s="584">
        <f>'111 Chetwynd Road'!AB82</f>
        <v>0</v>
      </c>
      <c r="K178" s="585">
        <f t="shared" si="19"/>
        <v>0</v>
      </c>
      <c r="L178" s="586">
        <f>'111 Chetwynd Road'!AC82</f>
        <v>0</v>
      </c>
      <c r="M178" s="587">
        <f>'111 Chetwynd Road'!AD82</f>
        <v>0</v>
      </c>
      <c r="N178" s="588">
        <v>0</v>
      </c>
      <c r="O178" s="588">
        <f t="shared" si="16"/>
        <v>0</v>
      </c>
    </row>
    <row r="179" spans="1:15" s="184" customFormat="1" x14ac:dyDescent="0.25">
      <c r="A179" s="580" t="s">
        <v>341</v>
      </c>
      <c r="B179" s="581">
        <f>'111 Chetwynd Road'!T83</f>
        <v>4842.5746399999998</v>
      </c>
      <c r="C179" s="581">
        <f>'111 Chetwynd Road'!U83</f>
        <v>0</v>
      </c>
      <c r="D179" s="581">
        <f>'111 Chetwynd Road'!V83</f>
        <v>0</v>
      </c>
      <c r="E179" s="581">
        <f>'111 Chetwynd Road'!W83</f>
        <v>0</v>
      </c>
      <c r="F179" s="581">
        <f>'111 Chetwynd Road'!X83</f>
        <v>0</v>
      </c>
      <c r="G179" s="582">
        <f>'111 Chetwynd Road'!Y83</f>
        <v>0</v>
      </c>
      <c r="H179" s="582">
        <f>'111 Chetwynd Road'!Z83</f>
        <v>0</v>
      </c>
      <c r="I179" s="583" t="e">
        <f>'111 Chetwynd Road'!AA83</f>
        <v>#DIV/0!</v>
      </c>
      <c r="J179" s="584">
        <f>'111 Chetwynd Road'!AB83</f>
        <v>0</v>
      </c>
      <c r="K179" s="585">
        <f t="shared" si="19"/>
        <v>0</v>
      </c>
      <c r="L179" s="586" t="e">
        <f>'111 Chetwynd Road'!AC83</f>
        <v>#DIV/0!</v>
      </c>
      <c r="M179" s="587">
        <f>'111 Chetwynd Road'!AD83</f>
        <v>0</v>
      </c>
      <c r="N179" s="588">
        <v>0</v>
      </c>
      <c r="O179" s="588">
        <f t="shared" si="16"/>
        <v>0</v>
      </c>
    </row>
    <row r="180" spans="1:15" x14ac:dyDescent="0.25">
      <c r="A180" s="570"/>
      <c r="B180" s="553"/>
      <c r="C180" s="553"/>
      <c r="D180" s="553"/>
      <c r="E180" s="553"/>
      <c r="F180" s="553"/>
      <c r="G180" s="554"/>
      <c r="H180" s="554"/>
      <c r="I180" s="555"/>
      <c r="J180" s="556"/>
      <c r="K180" s="557"/>
      <c r="L180" s="558"/>
      <c r="M180" s="559"/>
      <c r="N180" s="560"/>
      <c r="O180" s="560"/>
    </row>
    <row r="181" spans="1:15" s="139" customFormat="1" x14ac:dyDescent="0.25">
      <c r="A181" s="561" t="s">
        <v>605</v>
      </c>
      <c r="B181" s="562"/>
      <c r="C181" s="562"/>
      <c r="D181" s="562"/>
      <c r="E181" s="562"/>
      <c r="F181" s="562"/>
      <c r="G181" s="563"/>
      <c r="H181" s="563"/>
      <c r="I181" s="564"/>
      <c r="J181" s="565"/>
      <c r="K181" s="566"/>
      <c r="L181" s="567"/>
      <c r="M181" s="568"/>
      <c r="N181" s="569"/>
      <c r="O181" s="569"/>
    </row>
    <row r="182" spans="1:15" x14ac:dyDescent="0.25">
      <c r="A182" s="570" t="s">
        <v>372</v>
      </c>
      <c r="B182" s="553">
        <f>'19 Ascham Street'!T93</f>
        <v>399.99552</v>
      </c>
      <c r="C182" s="553">
        <f>'19 Ascham Street'!U93</f>
        <v>0</v>
      </c>
      <c r="D182" s="553">
        <f>'19 Ascham Street'!V93</f>
        <v>0</v>
      </c>
      <c r="E182" s="553">
        <f>'19 Ascham Street'!W93</f>
        <v>0</v>
      </c>
      <c r="F182" s="553">
        <f>'19 Ascham Street'!X93</f>
        <v>0</v>
      </c>
      <c r="G182" s="554">
        <f>'19 Ascham Street'!Y93</f>
        <v>399.99552</v>
      </c>
      <c r="H182" s="554">
        <f>'19 Ascham Street'!Z93</f>
        <v>0</v>
      </c>
      <c r="I182" s="555">
        <f>'19 Ascham Street'!AA93</f>
        <v>1</v>
      </c>
      <c r="J182" s="556">
        <f>'19 Ascham Street'!AB93</f>
        <v>399.99552</v>
      </c>
      <c r="K182" s="557">
        <f t="shared" ref="K182:K191" si="20">J182-M182</f>
        <v>0</v>
      </c>
      <c r="L182" s="558">
        <f>'19 Ascham Street'!AC93</f>
        <v>1</v>
      </c>
      <c r="M182" s="559">
        <f>'19 Ascham Street'!AD93</f>
        <v>399.99552</v>
      </c>
      <c r="N182" s="560">
        <v>399.99552</v>
      </c>
      <c r="O182" s="560">
        <f t="shared" si="16"/>
        <v>0</v>
      </c>
    </row>
    <row r="183" spans="1:15" x14ac:dyDescent="0.25">
      <c r="A183" s="570" t="s">
        <v>308</v>
      </c>
      <c r="B183" s="553">
        <f>'19 Ascham Street'!T94</f>
        <v>222.29999999999998</v>
      </c>
      <c r="C183" s="553">
        <f>'19 Ascham Street'!U94</f>
        <v>0</v>
      </c>
      <c r="D183" s="553">
        <f>'19 Ascham Street'!V94</f>
        <v>0</v>
      </c>
      <c r="E183" s="553">
        <f>'19 Ascham Street'!W94</f>
        <v>0</v>
      </c>
      <c r="F183" s="553">
        <f>'19 Ascham Street'!X94</f>
        <v>0</v>
      </c>
      <c r="G183" s="554">
        <f>'19 Ascham Street'!Y94</f>
        <v>222.29999999999998</v>
      </c>
      <c r="H183" s="554">
        <f>'19 Ascham Street'!Z94</f>
        <v>0</v>
      </c>
      <c r="I183" s="555">
        <f>'19 Ascham Street'!AA94</f>
        <v>1</v>
      </c>
      <c r="J183" s="556">
        <f>'19 Ascham Street'!AB94</f>
        <v>222.29999999999998</v>
      </c>
      <c r="K183" s="557">
        <f t="shared" si="20"/>
        <v>0</v>
      </c>
      <c r="L183" s="558">
        <f>'19 Ascham Street'!AC94</f>
        <v>1</v>
      </c>
      <c r="M183" s="559">
        <f>'19 Ascham Street'!AD94</f>
        <v>222.29999999999998</v>
      </c>
      <c r="N183" s="560">
        <v>222.29999999999998</v>
      </c>
      <c r="O183" s="560">
        <f t="shared" si="16"/>
        <v>0</v>
      </c>
    </row>
    <row r="184" spans="1:15" x14ac:dyDescent="0.25">
      <c r="A184" s="570" t="s">
        <v>285</v>
      </c>
      <c r="B184" s="553">
        <f>'19 Ascham Street'!T95</f>
        <v>921.31601599999999</v>
      </c>
      <c r="C184" s="553">
        <f>'19 Ascham Street'!U95</f>
        <v>0</v>
      </c>
      <c r="D184" s="553">
        <f>'19 Ascham Street'!V95</f>
        <v>0</v>
      </c>
      <c r="E184" s="553">
        <f>'19 Ascham Street'!W95</f>
        <v>0</v>
      </c>
      <c r="F184" s="553">
        <f>'19 Ascham Street'!X95</f>
        <v>0</v>
      </c>
      <c r="G184" s="554">
        <f>'19 Ascham Street'!Y95</f>
        <v>921.31601599999999</v>
      </c>
      <c r="H184" s="554">
        <f>'19 Ascham Street'!Z95</f>
        <v>0</v>
      </c>
      <c r="I184" s="555">
        <f>'19 Ascham Street'!AA95</f>
        <v>0</v>
      </c>
      <c r="J184" s="556">
        <f>'19 Ascham Street'!AB95</f>
        <v>0</v>
      </c>
      <c r="K184" s="557">
        <f t="shared" si="20"/>
        <v>0</v>
      </c>
      <c r="L184" s="558">
        <f>'19 Ascham Street'!AC95</f>
        <v>0</v>
      </c>
      <c r="M184" s="559">
        <f>'19 Ascham Street'!AD95</f>
        <v>0</v>
      </c>
      <c r="N184" s="560">
        <v>0</v>
      </c>
      <c r="O184" s="560">
        <f t="shared" si="16"/>
        <v>0</v>
      </c>
    </row>
    <row r="185" spans="1:15" x14ac:dyDescent="0.25">
      <c r="A185" s="570" t="s">
        <v>189</v>
      </c>
      <c r="B185" s="553">
        <f>'19 Ascham Street'!T96</f>
        <v>1594.0582499999998</v>
      </c>
      <c r="C185" s="553">
        <f>'19 Ascham Street'!U96</f>
        <v>0</v>
      </c>
      <c r="D185" s="553">
        <f>'19 Ascham Street'!V96</f>
        <v>0</v>
      </c>
      <c r="E185" s="553">
        <f>'19 Ascham Street'!W96</f>
        <v>0</v>
      </c>
      <c r="F185" s="553">
        <f>'19 Ascham Street'!X96</f>
        <v>0</v>
      </c>
      <c r="G185" s="554">
        <f>'19 Ascham Street'!Y96</f>
        <v>1657.3702499999997</v>
      </c>
      <c r="H185" s="554">
        <f>'19 Ascham Street'!Z96</f>
        <v>0</v>
      </c>
      <c r="I185" s="555">
        <f>'19 Ascham Street'!AA96</f>
        <v>0.87932690356907273</v>
      </c>
      <c r="J185" s="556">
        <f>'19 Ascham Street'!AB96</f>
        <v>1457.3702499999997</v>
      </c>
      <c r="K185" s="557">
        <f t="shared" si="20"/>
        <v>383.8439999999996</v>
      </c>
      <c r="L185" s="558">
        <f>'19 Ascham Street'!AC96</f>
        <v>0.6477286834369087</v>
      </c>
      <c r="M185" s="559">
        <f>'19 Ascham Street'!AD96</f>
        <v>1073.5262500000001</v>
      </c>
      <c r="N185" s="560">
        <v>0</v>
      </c>
      <c r="O185" s="560">
        <f t="shared" si="16"/>
        <v>1073.5262500000001</v>
      </c>
    </row>
    <row r="186" spans="1:15" x14ac:dyDescent="0.25">
      <c r="A186" s="570" t="s">
        <v>72</v>
      </c>
      <c r="B186" s="553">
        <f>'19 Ascham Street'!T97</f>
        <v>1443.450863</v>
      </c>
      <c r="C186" s="553">
        <f>'19 Ascham Street'!U97</f>
        <v>0</v>
      </c>
      <c r="D186" s="553">
        <f>'19 Ascham Street'!V97</f>
        <v>0</v>
      </c>
      <c r="E186" s="553">
        <f>'19 Ascham Street'!W97</f>
        <v>0</v>
      </c>
      <c r="F186" s="553">
        <f>'19 Ascham Street'!X97</f>
        <v>0</v>
      </c>
      <c r="G186" s="554">
        <f>'19 Ascham Street'!Y97</f>
        <v>11035.000000000002</v>
      </c>
      <c r="H186" s="554">
        <f>'19 Ascham Street'!Z97</f>
        <v>0</v>
      </c>
      <c r="I186" s="555">
        <f>'19 Ascham Street'!AA97</f>
        <v>1</v>
      </c>
      <c r="J186" s="556">
        <f>'19 Ascham Street'!AB97</f>
        <v>11035.000000000002</v>
      </c>
      <c r="K186" s="557">
        <f t="shared" si="20"/>
        <v>0</v>
      </c>
      <c r="L186" s="558">
        <f>'19 Ascham Street'!AC97</f>
        <v>1</v>
      </c>
      <c r="M186" s="559">
        <f>'19 Ascham Street'!AD97</f>
        <v>11035.000000000002</v>
      </c>
      <c r="N186" s="560">
        <v>6823.56</v>
      </c>
      <c r="O186" s="560">
        <f t="shared" si="16"/>
        <v>4211.4400000000014</v>
      </c>
    </row>
    <row r="187" spans="1:15" x14ac:dyDescent="0.25">
      <c r="A187" s="570" t="s">
        <v>164</v>
      </c>
      <c r="B187" s="553">
        <f>'19 Ascham Street'!T98</f>
        <v>540.63427499999989</v>
      </c>
      <c r="C187" s="553">
        <f>'19 Ascham Street'!U98</f>
        <v>0</v>
      </c>
      <c r="D187" s="553">
        <f>'19 Ascham Street'!V98</f>
        <v>0</v>
      </c>
      <c r="E187" s="553">
        <f>'19 Ascham Street'!W98</f>
        <v>0</v>
      </c>
      <c r="F187" s="553">
        <f>'19 Ascham Street'!X98</f>
        <v>0</v>
      </c>
      <c r="G187" s="554">
        <f>'19 Ascham Street'!Y98</f>
        <v>2709.5305950000002</v>
      </c>
      <c r="H187" s="554">
        <f>'19 Ascham Street'!Z98</f>
        <v>0</v>
      </c>
      <c r="I187" s="555">
        <f>'19 Ascham Street'!AA98</f>
        <v>1</v>
      </c>
      <c r="J187" s="556">
        <f>'19 Ascham Street'!AB98</f>
        <v>2709.5305950000002</v>
      </c>
      <c r="K187" s="557">
        <f t="shared" si="20"/>
        <v>0</v>
      </c>
      <c r="L187" s="558">
        <f>'19 Ascham Street'!AC98</f>
        <v>1</v>
      </c>
      <c r="M187" s="559">
        <f>'19 Ascham Street'!AD98</f>
        <v>2709.5305950000002</v>
      </c>
      <c r="N187" s="560">
        <v>0</v>
      </c>
      <c r="O187" s="560">
        <f t="shared" si="16"/>
        <v>2709.5305950000002</v>
      </c>
    </row>
    <row r="188" spans="1:15" x14ac:dyDescent="0.25">
      <c r="A188" s="570" t="s">
        <v>24</v>
      </c>
      <c r="B188" s="553">
        <f>'19 Ascham Street'!T99</f>
        <v>2720.0860000000002</v>
      </c>
      <c r="C188" s="553">
        <f>'19 Ascham Street'!U99</f>
        <v>0</v>
      </c>
      <c r="D188" s="553">
        <f>'19 Ascham Street'!V99</f>
        <v>0</v>
      </c>
      <c r="E188" s="553">
        <f>'19 Ascham Street'!W99</f>
        <v>0</v>
      </c>
      <c r="F188" s="553">
        <f>'19 Ascham Street'!X99</f>
        <v>0</v>
      </c>
      <c r="G188" s="554">
        <f>'19 Ascham Street'!Y99</f>
        <v>10961.985622720002</v>
      </c>
      <c r="H188" s="554">
        <f>'19 Ascham Street'!Z99</f>
        <v>0</v>
      </c>
      <c r="I188" s="555">
        <f>'19 Ascham Street'!AA99</f>
        <v>1</v>
      </c>
      <c r="J188" s="556">
        <f>'19 Ascham Street'!AB99</f>
        <v>10961.985622720002</v>
      </c>
      <c r="K188" s="557">
        <f t="shared" si="20"/>
        <v>7657.6996227200016</v>
      </c>
      <c r="L188" s="558">
        <f>'19 Ascham Street'!AC99</f>
        <v>0.30143133860269616</v>
      </c>
      <c r="M188" s="559">
        <f>'19 Ascham Street'!AD99</f>
        <v>3304.2860000000001</v>
      </c>
      <c r="N188" s="560">
        <v>2305.0475438200001</v>
      </c>
      <c r="O188" s="560">
        <f t="shared" si="16"/>
        <v>999.23845617999996</v>
      </c>
    </row>
    <row r="189" spans="1:15" x14ac:dyDescent="0.25">
      <c r="A189" s="570" t="s">
        <v>312</v>
      </c>
      <c r="B189" s="553">
        <f>'19 Ascham Street'!T100</f>
        <v>2343.779</v>
      </c>
      <c r="C189" s="553">
        <f>'19 Ascham Street'!U100</f>
        <v>0</v>
      </c>
      <c r="D189" s="553">
        <f>'19 Ascham Street'!V100</f>
        <v>0</v>
      </c>
      <c r="E189" s="553">
        <f>'19 Ascham Street'!W100</f>
        <v>0</v>
      </c>
      <c r="F189" s="553">
        <f>'19 Ascham Street'!X100</f>
        <v>0</v>
      </c>
      <c r="G189" s="554">
        <f>'19 Ascham Street'!Y100</f>
        <v>2343.779</v>
      </c>
      <c r="H189" s="554">
        <f>'19 Ascham Street'!Z100</f>
        <v>0</v>
      </c>
      <c r="I189" s="555">
        <f>'19 Ascham Street'!AA100</f>
        <v>0.23200950260242112</v>
      </c>
      <c r="J189" s="556">
        <f>'19 Ascham Street'!AB100</f>
        <v>543.779</v>
      </c>
      <c r="K189" s="557">
        <f t="shared" si="20"/>
        <v>543.779</v>
      </c>
      <c r="L189" s="558">
        <f>'19 Ascham Street'!AC100</f>
        <v>0</v>
      </c>
      <c r="M189" s="559">
        <f>'19 Ascham Street'!AD100</f>
        <v>0</v>
      </c>
      <c r="N189" s="560">
        <v>0</v>
      </c>
      <c r="O189" s="560">
        <f t="shared" si="16"/>
        <v>0</v>
      </c>
    </row>
    <row r="190" spans="1:15" x14ac:dyDescent="0.25">
      <c r="A190" s="570" t="s">
        <v>341</v>
      </c>
      <c r="B190" s="553">
        <f>'19 Ascham Street'!T101</f>
        <v>2830.8897350000002</v>
      </c>
      <c r="C190" s="553">
        <f>'19 Ascham Street'!U101</f>
        <v>0</v>
      </c>
      <c r="D190" s="553">
        <f>'19 Ascham Street'!V101</f>
        <v>0</v>
      </c>
      <c r="E190" s="553">
        <f>'19 Ascham Street'!W101</f>
        <v>0</v>
      </c>
      <c r="F190" s="553">
        <f>'19 Ascham Street'!X101</f>
        <v>0</v>
      </c>
      <c r="G190" s="554">
        <f>'19 Ascham Street'!Y101</f>
        <v>7330.8897350000007</v>
      </c>
      <c r="H190" s="554">
        <f>'19 Ascham Street'!Z101</f>
        <v>0</v>
      </c>
      <c r="I190" s="555">
        <f>'19 Ascham Street'!AA101</f>
        <v>0</v>
      </c>
      <c r="J190" s="556">
        <f>'19 Ascham Street'!AB101</f>
        <v>0</v>
      </c>
      <c r="K190" s="557">
        <f t="shared" si="20"/>
        <v>0</v>
      </c>
      <c r="L190" s="558">
        <f>'19 Ascham Street'!AC101</f>
        <v>0</v>
      </c>
      <c r="M190" s="559">
        <f>'19 Ascham Street'!AD101</f>
        <v>0</v>
      </c>
      <c r="N190" s="560">
        <v>0</v>
      </c>
      <c r="O190" s="560">
        <f t="shared" si="16"/>
        <v>0</v>
      </c>
    </row>
    <row r="191" spans="1:15" x14ac:dyDescent="0.25">
      <c r="A191" s="570" t="s">
        <v>704</v>
      </c>
      <c r="B191" s="553">
        <f>'19 Ascham Street'!T102</f>
        <v>0</v>
      </c>
      <c r="C191" s="553">
        <f>'19 Ascham Street'!U102</f>
        <v>0</v>
      </c>
      <c r="D191" s="553">
        <f>'19 Ascham Street'!V102</f>
        <v>0</v>
      </c>
      <c r="E191" s="553">
        <f>'19 Ascham Street'!W102</f>
        <v>0</v>
      </c>
      <c r="F191" s="553">
        <f>'19 Ascham Street'!X102</f>
        <v>0</v>
      </c>
      <c r="G191" s="554">
        <f>'19 Ascham Street'!Y102</f>
        <v>1235</v>
      </c>
      <c r="H191" s="554">
        <f>'19 Ascham Street'!Z102</f>
        <v>0</v>
      </c>
      <c r="I191" s="555">
        <f>'19 Ascham Street'!AA102</f>
        <v>1</v>
      </c>
      <c r="J191" s="556">
        <f>'19 Ascham Street'!AB102</f>
        <v>1235</v>
      </c>
      <c r="K191" s="557">
        <f t="shared" si="20"/>
        <v>1235</v>
      </c>
      <c r="L191" s="558">
        <f>'19 Ascham Street'!AC102</f>
        <v>0</v>
      </c>
      <c r="M191" s="559">
        <f>'19 Ascham Street'!AD102</f>
        <v>0</v>
      </c>
      <c r="N191" s="560">
        <v>4211.4400000000005</v>
      </c>
      <c r="O191" s="560">
        <f t="shared" si="16"/>
        <v>-4211.4400000000005</v>
      </c>
    </row>
    <row r="192" spans="1:15" x14ac:dyDescent="0.25">
      <c r="A192" s="570"/>
      <c r="B192" s="553"/>
      <c r="C192" s="553"/>
      <c r="D192" s="553"/>
      <c r="E192" s="553"/>
      <c r="F192" s="553"/>
      <c r="G192" s="554"/>
      <c r="H192" s="554"/>
      <c r="I192" s="555"/>
      <c r="J192" s="556"/>
      <c r="K192" s="557"/>
      <c r="L192" s="558"/>
      <c r="M192" s="559"/>
      <c r="N192" s="560"/>
      <c r="O192" s="560"/>
    </row>
    <row r="193" spans="1:15" s="139" customFormat="1" x14ac:dyDescent="0.25">
      <c r="A193" s="561" t="s">
        <v>606</v>
      </c>
      <c r="B193" s="562"/>
      <c r="C193" s="562"/>
      <c r="D193" s="562"/>
      <c r="E193" s="562"/>
      <c r="F193" s="562"/>
      <c r="G193" s="563"/>
      <c r="H193" s="563"/>
      <c r="I193" s="564"/>
      <c r="J193" s="565"/>
      <c r="K193" s="566"/>
      <c r="L193" s="567"/>
      <c r="M193" s="568"/>
      <c r="N193" s="569"/>
      <c r="O193" s="569"/>
    </row>
    <row r="194" spans="1:15" x14ac:dyDescent="0.25">
      <c r="A194" s="570" t="s">
        <v>372</v>
      </c>
      <c r="B194" s="553">
        <f>'66 Leverton Street'!T70</f>
        <v>399.99552</v>
      </c>
      <c r="C194" s="553">
        <f>'66 Leverton Street'!U70</f>
        <v>0</v>
      </c>
      <c r="D194" s="553">
        <f>'66 Leverton Street'!V70</f>
        <v>0</v>
      </c>
      <c r="E194" s="553">
        <f>'66 Leverton Street'!W70</f>
        <v>0</v>
      </c>
      <c r="F194" s="553">
        <f>'66 Leverton Street'!X70</f>
        <v>0</v>
      </c>
      <c r="G194" s="554">
        <f>'66 Leverton Street'!Y70</f>
        <v>399.99552</v>
      </c>
      <c r="H194" s="554">
        <f>'66 Leverton Street'!Z70</f>
        <v>0</v>
      </c>
      <c r="I194" s="555">
        <f>'66 Leverton Street'!AA70</f>
        <v>1</v>
      </c>
      <c r="J194" s="556">
        <f>'66 Leverton Street'!AB70</f>
        <v>399.99552</v>
      </c>
      <c r="K194" s="557">
        <f t="shared" ref="K194:K203" si="21">J194-M194</f>
        <v>0</v>
      </c>
      <c r="L194" s="558">
        <f>'66 Leverton Street'!AC70</f>
        <v>1</v>
      </c>
      <c r="M194" s="559">
        <f>'66 Leverton Street'!AD70</f>
        <v>399.99552</v>
      </c>
      <c r="N194" s="560">
        <v>399.99552</v>
      </c>
      <c r="O194" s="560">
        <f t="shared" si="16"/>
        <v>0</v>
      </c>
    </row>
    <row r="195" spans="1:15" x14ac:dyDescent="0.25">
      <c r="A195" s="570" t="s">
        <v>308</v>
      </c>
      <c r="B195" s="553">
        <f>'66 Leverton Street'!T71</f>
        <v>222.29999999999998</v>
      </c>
      <c r="C195" s="553">
        <f>'66 Leverton Street'!U71</f>
        <v>0</v>
      </c>
      <c r="D195" s="553">
        <f>'66 Leverton Street'!V71</f>
        <v>0</v>
      </c>
      <c r="E195" s="553">
        <f>'66 Leverton Street'!W71</f>
        <v>0</v>
      </c>
      <c r="F195" s="553">
        <f>'66 Leverton Street'!X71</f>
        <v>0</v>
      </c>
      <c r="G195" s="554">
        <f>'66 Leverton Street'!Y71</f>
        <v>222.29999999999998</v>
      </c>
      <c r="H195" s="554">
        <f>'66 Leverton Street'!Z71</f>
        <v>0</v>
      </c>
      <c r="I195" s="555">
        <f>'66 Leverton Street'!AA71</f>
        <v>1</v>
      </c>
      <c r="J195" s="556">
        <f>'66 Leverton Street'!AB71</f>
        <v>222.29999999999998</v>
      </c>
      <c r="K195" s="557">
        <f t="shared" si="21"/>
        <v>0</v>
      </c>
      <c r="L195" s="558">
        <f>'66 Leverton Street'!AC71</f>
        <v>1</v>
      </c>
      <c r="M195" s="559">
        <f>'66 Leverton Street'!AD71</f>
        <v>222.29999999999998</v>
      </c>
      <c r="N195" s="560">
        <v>222.29999999999998</v>
      </c>
      <c r="O195" s="560">
        <f t="shared" si="16"/>
        <v>0</v>
      </c>
    </row>
    <row r="196" spans="1:15" x14ac:dyDescent="0.25">
      <c r="A196" s="570" t="s">
        <v>285</v>
      </c>
      <c r="B196" s="553">
        <f>'66 Leverton Street'!T72</f>
        <v>479.13225599999998</v>
      </c>
      <c r="C196" s="553">
        <f>'66 Leverton Street'!U72</f>
        <v>0</v>
      </c>
      <c r="D196" s="553">
        <f>'66 Leverton Street'!V72</f>
        <v>0</v>
      </c>
      <c r="E196" s="553">
        <f>'66 Leverton Street'!W72</f>
        <v>0</v>
      </c>
      <c r="F196" s="553">
        <f>'66 Leverton Street'!X72</f>
        <v>0</v>
      </c>
      <c r="G196" s="554">
        <f>'66 Leverton Street'!Y72</f>
        <v>655.738384</v>
      </c>
      <c r="H196" s="554">
        <f>'66 Leverton Street'!Z72</f>
        <v>0</v>
      </c>
      <c r="I196" s="555">
        <f>'66 Leverton Street'!AA72</f>
        <v>0.21508577725716907</v>
      </c>
      <c r="J196" s="556">
        <f>'66 Leverton Street'!AB72</f>
        <v>141.04</v>
      </c>
      <c r="K196" s="557">
        <f t="shared" si="21"/>
        <v>141.04</v>
      </c>
      <c r="L196" s="558">
        <f>'66 Leverton Street'!AC72</f>
        <v>0</v>
      </c>
      <c r="M196" s="559">
        <f>'66 Leverton Street'!AD72</f>
        <v>0</v>
      </c>
      <c r="N196" s="560">
        <v>0</v>
      </c>
      <c r="O196" s="560">
        <f t="shared" si="16"/>
        <v>0</v>
      </c>
    </row>
    <row r="197" spans="1:15" x14ac:dyDescent="0.25">
      <c r="A197" s="570" t="s">
        <v>189</v>
      </c>
      <c r="B197" s="553">
        <f>'66 Leverton Street'!T73</f>
        <v>1067.3145</v>
      </c>
      <c r="C197" s="553">
        <f>'66 Leverton Street'!U73</f>
        <v>0</v>
      </c>
      <c r="D197" s="553">
        <f>'66 Leverton Street'!V73</f>
        <v>0</v>
      </c>
      <c r="E197" s="553">
        <f>'66 Leverton Street'!W73</f>
        <v>0</v>
      </c>
      <c r="F197" s="553">
        <f>'66 Leverton Street'!X73</f>
        <v>0</v>
      </c>
      <c r="G197" s="554">
        <f>'66 Leverton Street'!Y73</f>
        <v>14363.788</v>
      </c>
      <c r="H197" s="554">
        <f>'66 Leverton Street'!Z73</f>
        <v>0</v>
      </c>
      <c r="I197" s="555">
        <f>'66 Leverton Street'!AA73</f>
        <v>0.26899505896355475</v>
      </c>
      <c r="J197" s="556">
        <f>'66 Leverton Street'!AB73</f>
        <v>3863.788</v>
      </c>
      <c r="K197" s="557">
        <f t="shared" si="21"/>
        <v>2379.4432028750002</v>
      </c>
      <c r="L197" s="558">
        <f>'66 Leverton Street'!AC73</f>
        <v>0.10333936960953474</v>
      </c>
      <c r="M197" s="559">
        <f>'66 Leverton Street'!AD73</f>
        <v>1484.3447971249998</v>
      </c>
      <c r="N197" s="560">
        <v>1283.8220000000001</v>
      </c>
      <c r="O197" s="560">
        <f t="shared" si="16"/>
        <v>200.52279712499967</v>
      </c>
    </row>
    <row r="198" spans="1:15" x14ac:dyDescent="0.25">
      <c r="A198" s="570" t="s">
        <v>72</v>
      </c>
      <c r="B198" s="553">
        <f>'66 Leverton Street'!T74</f>
        <v>4424.96</v>
      </c>
      <c r="C198" s="553">
        <f>'66 Leverton Street'!U74</f>
        <v>0</v>
      </c>
      <c r="D198" s="553">
        <f>'66 Leverton Street'!V74</f>
        <v>0</v>
      </c>
      <c r="E198" s="553">
        <f>'66 Leverton Street'!W74</f>
        <v>0</v>
      </c>
      <c r="F198" s="553">
        <f>'66 Leverton Street'!X74</f>
        <v>0</v>
      </c>
      <c r="G198" s="554">
        <f>'66 Leverton Street'!Y74</f>
        <v>10797.464000000002</v>
      </c>
      <c r="H198" s="554">
        <f>'66 Leverton Street'!Z74</f>
        <v>0</v>
      </c>
      <c r="I198" s="555">
        <f>'66 Leverton Street'!AA74</f>
        <v>1</v>
      </c>
      <c r="J198" s="556">
        <f>'66 Leverton Street'!AB74</f>
        <v>10797.464000000002</v>
      </c>
      <c r="K198" s="557">
        <f t="shared" si="21"/>
        <v>0</v>
      </c>
      <c r="L198" s="558">
        <f>'66 Leverton Street'!AC74</f>
        <v>1</v>
      </c>
      <c r="M198" s="559">
        <f>'66 Leverton Street'!AD74</f>
        <v>10797.464000000002</v>
      </c>
      <c r="N198" s="560">
        <v>9406.6640000000007</v>
      </c>
      <c r="O198" s="560">
        <f t="shared" si="16"/>
        <v>1390.8000000000011</v>
      </c>
    </row>
    <row r="199" spans="1:15" x14ac:dyDescent="0.25">
      <c r="A199" s="570" t="s">
        <v>164</v>
      </c>
      <c r="B199" s="553">
        <f>'66 Leverton Street'!T75</f>
        <v>2531.6489699999997</v>
      </c>
      <c r="C199" s="553">
        <f>'66 Leverton Street'!U75</f>
        <v>0</v>
      </c>
      <c r="D199" s="553">
        <f>'66 Leverton Street'!V75</f>
        <v>0</v>
      </c>
      <c r="E199" s="553">
        <f>'66 Leverton Street'!W75</f>
        <v>0</v>
      </c>
      <c r="F199" s="553">
        <f>'66 Leverton Street'!X75</f>
        <v>0</v>
      </c>
      <c r="G199" s="554">
        <f>'66 Leverton Street'!Y75</f>
        <v>20084.320049999998</v>
      </c>
      <c r="H199" s="554">
        <f>'66 Leverton Street'!Z75</f>
        <v>0</v>
      </c>
      <c r="I199" s="555">
        <f>'66 Leverton Street'!AA75</f>
        <v>0.92531487268347923</v>
      </c>
      <c r="J199" s="556">
        <f>'66 Leverton Street'!AB75</f>
        <v>18584.320049999998</v>
      </c>
      <c r="K199" s="557">
        <f t="shared" si="21"/>
        <v>9292.1600249999992</v>
      </c>
      <c r="L199" s="558">
        <f>'66 Leverton Street'!AC75</f>
        <v>0.46265743634173961</v>
      </c>
      <c r="M199" s="559">
        <f>'66 Leverton Street'!AD75</f>
        <v>9292.1600249999992</v>
      </c>
      <c r="N199" s="560">
        <v>371.68640099999993</v>
      </c>
      <c r="O199" s="560">
        <f t="shared" si="16"/>
        <v>8920.4736239999984</v>
      </c>
    </row>
    <row r="200" spans="1:15" x14ac:dyDescent="0.25">
      <c r="A200" s="570" t="s">
        <v>24</v>
      </c>
      <c r="B200" s="553">
        <f>'66 Leverton Street'!T76</f>
        <v>3586.0227999999997</v>
      </c>
      <c r="C200" s="553">
        <f>'66 Leverton Street'!U76</f>
        <v>0</v>
      </c>
      <c r="D200" s="553">
        <f>'66 Leverton Street'!V76</f>
        <v>0</v>
      </c>
      <c r="E200" s="553">
        <f>'66 Leverton Street'!W76</f>
        <v>0</v>
      </c>
      <c r="F200" s="553">
        <f>'66 Leverton Street'!X76</f>
        <v>0</v>
      </c>
      <c r="G200" s="554">
        <f>'66 Leverton Street'!Y76</f>
        <v>10343.984442800001</v>
      </c>
      <c r="H200" s="554">
        <f>'66 Leverton Street'!Z76</f>
        <v>0</v>
      </c>
      <c r="I200" s="555">
        <f>'66 Leverton Street'!AA76</f>
        <v>1</v>
      </c>
      <c r="J200" s="556">
        <f>'66 Leverton Street'!AB76</f>
        <v>10343.984442800001</v>
      </c>
      <c r="K200" s="557">
        <f t="shared" si="21"/>
        <v>6608.1524428000012</v>
      </c>
      <c r="L200" s="558">
        <f>'66 Leverton Street'!AC76</f>
        <v>0.36115986259050792</v>
      </c>
      <c r="M200" s="559">
        <f>'66 Leverton Street'!AD76</f>
        <v>3735.8320000000003</v>
      </c>
      <c r="N200" s="560">
        <v>3199.4372282907998</v>
      </c>
      <c r="O200" s="560">
        <f t="shared" si="16"/>
        <v>536.39477170920054</v>
      </c>
    </row>
    <row r="201" spans="1:15" x14ac:dyDescent="0.25">
      <c r="A201" s="570" t="s">
        <v>312</v>
      </c>
      <c r="B201" s="553">
        <f>'66 Leverton Street'!T77</f>
        <v>4573.0185899999997</v>
      </c>
      <c r="C201" s="553">
        <f>'66 Leverton Street'!U77</f>
        <v>0</v>
      </c>
      <c r="D201" s="553">
        <f>'66 Leverton Street'!V77</f>
        <v>0</v>
      </c>
      <c r="E201" s="553">
        <f>'66 Leverton Street'!W77</f>
        <v>0</v>
      </c>
      <c r="F201" s="553">
        <f>'66 Leverton Street'!X77</f>
        <v>0</v>
      </c>
      <c r="G201" s="554">
        <f>'66 Leverton Street'!Y77</f>
        <v>4573.0185899999997</v>
      </c>
      <c r="H201" s="554">
        <f>'66 Leverton Street'!Z77</f>
        <v>0</v>
      </c>
      <c r="I201" s="555">
        <f>'66 Leverton Street'!AA77</f>
        <v>1</v>
      </c>
      <c r="J201" s="556">
        <f>'66 Leverton Street'!AB77</f>
        <v>4573.0185899999997</v>
      </c>
      <c r="K201" s="557">
        <f t="shared" si="21"/>
        <v>0</v>
      </c>
      <c r="L201" s="558">
        <f>'66 Leverton Street'!AC77</f>
        <v>1</v>
      </c>
      <c r="M201" s="559">
        <f>'66 Leverton Street'!AD77</f>
        <v>4573.0185899999997</v>
      </c>
      <c r="N201" s="560">
        <v>0</v>
      </c>
      <c r="O201" s="560">
        <f t="shared" si="16"/>
        <v>4573.0185899999997</v>
      </c>
    </row>
    <row r="202" spans="1:15" x14ac:dyDescent="0.25">
      <c r="A202" s="570" t="s">
        <v>704</v>
      </c>
      <c r="B202" s="553">
        <f>'66 Leverton Street'!T78</f>
        <v>0</v>
      </c>
      <c r="C202" s="553">
        <f>'66 Leverton Street'!U78</f>
        <v>0</v>
      </c>
      <c r="D202" s="553">
        <f>'66 Leverton Street'!V78</f>
        <v>0</v>
      </c>
      <c r="E202" s="553">
        <f>'66 Leverton Street'!W78</f>
        <v>0</v>
      </c>
      <c r="F202" s="553">
        <f>'66 Leverton Street'!X78</f>
        <v>0</v>
      </c>
      <c r="G202" s="554">
        <f>'66 Leverton Street'!Y78</f>
        <v>40</v>
      </c>
      <c r="H202" s="554">
        <f>'66 Leverton Street'!Z78</f>
        <v>0</v>
      </c>
      <c r="I202" s="555">
        <f>'66 Leverton Street'!AA78</f>
        <v>0</v>
      </c>
      <c r="J202" s="556">
        <f>'66 Leverton Street'!AB78</f>
        <v>0</v>
      </c>
      <c r="K202" s="557">
        <f t="shared" si="21"/>
        <v>0</v>
      </c>
      <c r="L202" s="558">
        <f>'66 Leverton Street'!AC78</f>
        <v>0</v>
      </c>
      <c r="M202" s="559">
        <f>'66 Leverton Street'!AD78</f>
        <v>0</v>
      </c>
      <c r="N202" s="560">
        <v>141.04</v>
      </c>
      <c r="O202" s="560">
        <f t="shared" si="16"/>
        <v>-141.04</v>
      </c>
    </row>
    <row r="203" spans="1:15" x14ac:dyDescent="0.25">
      <c r="A203" s="570" t="s">
        <v>341</v>
      </c>
      <c r="B203" s="553">
        <f>'66 Leverton Street'!T79</f>
        <v>0</v>
      </c>
      <c r="C203" s="553">
        <f>'66 Leverton Street'!U79</f>
        <v>0</v>
      </c>
      <c r="D203" s="553">
        <f>'66 Leverton Street'!V79</f>
        <v>0</v>
      </c>
      <c r="E203" s="553">
        <f>'66 Leverton Street'!W79</f>
        <v>0</v>
      </c>
      <c r="F203" s="553">
        <f>'66 Leverton Street'!X79</f>
        <v>0</v>
      </c>
      <c r="G203" s="554">
        <f>'66 Leverton Street'!Y79</f>
        <v>7000</v>
      </c>
      <c r="H203" s="554">
        <f>'66 Leverton Street'!Z79</f>
        <v>0</v>
      </c>
      <c r="I203" s="555">
        <f>'66 Leverton Street'!AA79</f>
        <v>0</v>
      </c>
      <c r="J203" s="556">
        <f>'66 Leverton Street'!AB79</f>
        <v>0</v>
      </c>
      <c r="K203" s="557">
        <f t="shared" si="21"/>
        <v>0</v>
      </c>
      <c r="L203" s="558">
        <f>'66 Leverton Street'!AC79</f>
        <v>0</v>
      </c>
      <c r="M203" s="559">
        <f>'66 Leverton Street'!AD79</f>
        <v>0</v>
      </c>
      <c r="N203" s="560">
        <v>0</v>
      </c>
      <c r="O203" s="560">
        <f t="shared" ref="O203:O261" si="22">M203-N203</f>
        <v>0</v>
      </c>
    </row>
    <row r="204" spans="1:15" x14ac:dyDescent="0.25">
      <c r="A204" s="570"/>
      <c r="B204" s="553"/>
      <c r="C204" s="553"/>
      <c r="D204" s="553"/>
      <c r="E204" s="553"/>
      <c r="F204" s="553"/>
      <c r="G204" s="554"/>
      <c r="H204" s="554"/>
      <c r="I204" s="555"/>
      <c r="J204" s="556"/>
      <c r="K204" s="557"/>
      <c r="L204" s="558"/>
      <c r="M204" s="559"/>
      <c r="N204" s="560"/>
      <c r="O204" s="560"/>
    </row>
    <row r="205" spans="1:15" s="525" customFormat="1" x14ac:dyDescent="0.25">
      <c r="A205" s="571" t="s">
        <v>607</v>
      </c>
      <c r="B205" s="572"/>
      <c r="C205" s="572"/>
      <c r="D205" s="572"/>
      <c r="E205" s="572"/>
      <c r="F205" s="572"/>
      <c r="G205" s="573"/>
      <c r="H205" s="573"/>
      <c r="I205" s="574"/>
      <c r="J205" s="575"/>
      <c r="K205" s="576"/>
      <c r="L205" s="577"/>
      <c r="M205" s="578"/>
      <c r="N205" s="579"/>
      <c r="O205" s="579"/>
    </row>
    <row r="206" spans="1:15" s="184" customFormat="1" x14ac:dyDescent="0.25">
      <c r="A206" s="580" t="s">
        <v>372</v>
      </c>
      <c r="B206" s="581">
        <f ca="1">'13 Oseney Street'!T65</f>
        <v>399.99552</v>
      </c>
      <c r="C206" s="581">
        <f>'13 Oseney Street'!U65</f>
        <v>0</v>
      </c>
      <c r="D206" s="581">
        <f>'13 Oseney Street'!V65</f>
        <v>0</v>
      </c>
      <c r="E206" s="581">
        <f>'13 Oseney Street'!W65</f>
        <v>0</v>
      </c>
      <c r="F206" s="581">
        <f>'13 Oseney Street'!X65</f>
        <v>0</v>
      </c>
      <c r="G206" s="582">
        <f ca="1">'13 Oseney Street'!Y65</f>
        <v>0</v>
      </c>
      <c r="H206" s="582">
        <f>'13 Oseney Street'!Z65</f>
        <v>0</v>
      </c>
      <c r="I206" s="583" t="e">
        <f ca="1">'13 Oseney Street'!AA65</f>
        <v>#DIV/0!</v>
      </c>
      <c r="J206" s="584">
        <f ca="1">'13 Oseney Street'!AB65</f>
        <v>0</v>
      </c>
      <c r="K206" s="585">
        <f t="shared" ref="K206:K213" ca="1" si="23">J206-M206</f>
        <v>0</v>
      </c>
      <c r="L206" s="586" t="e">
        <f ca="1">'13 Oseney Street'!AC65</f>
        <v>#DIV/0!</v>
      </c>
      <c r="M206" s="587">
        <f ca="1">'13 Oseney Street'!AD65</f>
        <v>0</v>
      </c>
      <c r="N206" s="588">
        <v>0</v>
      </c>
      <c r="O206" s="588">
        <f t="shared" ca="1" si="22"/>
        <v>0</v>
      </c>
    </row>
    <row r="207" spans="1:15" s="184" customFormat="1" x14ac:dyDescent="0.25">
      <c r="A207" s="580" t="s">
        <v>308</v>
      </c>
      <c r="B207" s="581">
        <f ca="1">'13 Oseney Street'!T66</f>
        <v>222.29999999999998</v>
      </c>
      <c r="C207" s="581">
        <f>'13 Oseney Street'!U66</f>
        <v>0</v>
      </c>
      <c r="D207" s="581">
        <f>'13 Oseney Street'!V66</f>
        <v>0</v>
      </c>
      <c r="E207" s="581">
        <f>'13 Oseney Street'!W66</f>
        <v>0</v>
      </c>
      <c r="F207" s="581">
        <f>'13 Oseney Street'!X66</f>
        <v>0</v>
      </c>
      <c r="G207" s="582">
        <f ca="1">'13 Oseney Street'!Y66</f>
        <v>0</v>
      </c>
      <c r="H207" s="582">
        <f>'13 Oseney Street'!Z66</f>
        <v>0</v>
      </c>
      <c r="I207" s="583" t="e">
        <f ca="1">'13 Oseney Street'!AA66</f>
        <v>#DIV/0!</v>
      </c>
      <c r="J207" s="584">
        <f ca="1">'13 Oseney Street'!AB66</f>
        <v>0</v>
      </c>
      <c r="K207" s="585">
        <f t="shared" ca="1" si="23"/>
        <v>0</v>
      </c>
      <c r="L207" s="586" t="e">
        <f ca="1">'13 Oseney Street'!AC66</f>
        <v>#DIV/0!</v>
      </c>
      <c r="M207" s="587">
        <f ca="1">'13 Oseney Street'!AD66</f>
        <v>0</v>
      </c>
      <c r="N207" s="588">
        <v>0</v>
      </c>
      <c r="O207" s="588">
        <f t="shared" ca="1" si="22"/>
        <v>0</v>
      </c>
    </row>
    <row r="208" spans="1:15" s="184" customFormat="1" x14ac:dyDescent="0.25">
      <c r="A208" s="580" t="s">
        <v>285</v>
      </c>
      <c r="B208" s="581">
        <f ca="1">'13 Oseney Street'!T67</f>
        <v>1400</v>
      </c>
      <c r="C208" s="581">
        <f>'13 Oseney Street'!U67</f>
        <v>0</v>
      </c>
      <c r="D208" s="581">
        <f>'13 Oseney Street'!V67</f>
        <v>0</v>
      </c>
      <c r="E208" s="581">
        <f>'13 Oseney Street'!W67</f>
        <v>0</v>
      </c>
      <c r="F208" s="581">
        <f>'13 Oseney Street'!X67</f>
        <v>0</v>
      </c>
      <c r="G208" s="582">
        <f ca="1">'13 Oseney Street'!Y67</f>
        <v>0</v>
      </c>
      <c r="H208" s="582">
        <f>'13 Oseney Street'!Z67</f>
        <v>0</v>
      </c>
      <c r="I208" s="583" t="e">
        <f ca="1">'13 Oseney Street'!AA67</f>
        <v>#DIV/0!</v>
      </c>
      <c r="J208" s="584">
        <f ca="1">'13 Oseney Street'!AB67</f>
        <v>0</v>
      </c>
      <c r="K208" s="585">
        <f t="shared" ca="1" si="23"/>
        <v>0</v>
      </c>
      <c r="L208" s="586" t="e">
        <f ca="1">'13 Oseney Street'!AC67</f>
        <v>#DIV/0!</v>
      </c>
      <c r="M208" s="587">
        <f ca="1">'13 Oseney Street'!AD67</f>
        <v>0</v>
      </c>
      <c r="N208" s="588">
        <v>0</v>
      </c>
      <c r="O208" s="588">
        <f t="shared" ca="1" si="22"/>
        <v>0</v>
      </c>
    </row>
    <row r="209" spans="1:15" s="184" customFormat="1" x14ac:dyDescent="0.25">
      <c r="A209" s="580" t="s">
        <v>189</v>
      </c>
      <c r="B209" s="581">
        <f ca="1">'13 Oseney Street'!T68</f>
        <v>1787.472</v>
      </c>
      <c r="C209" s="581">
        <f>'13 Oseney Street'!U68</f>
        <v>0</v>
      </c>
      <c r="D209" s="581">
        <f>'13 Oseney Street'!V68</f>
        <v>0</v>
      </c>
      <c r="E209" s="581">
        <f>'13 Oseney Street'!W68</f>
        <v>0</v>
      </c>
      <c r="F209" s="581">
        <f>'13 Oseney Street'!X68</f>
        <v>0</v>
      </c>
      <c r="G209" s="582">
        <f ca="1">'13 Oseney Street'!Y68</f>
        <v>0</v>
      </c>
      <c r="H209" s="582">
        <f>'13 Oseney Street'!Z68</f>
        <v>0</v>
      </c>
      <c r="I209" s="583" t="e">
        <f ca="1">'13 Oseney Street'!AA68</f>
        <v>#DIV/0!</v>
      </c>
      <c r="J209" s="584">
        <f ca="1">'13 Oseney Street'!AB68</f>
        <v>0</v>
      </c>
      <c r="K209" s="585">
        <f t="shared" ca="1" si="23"/>
        <v>0</v>
      </c>
      <c r="L209" s="586" t="e">
        <f ca="1">'13 Oseney Street'!AC68</f>
        <v>#DIV/0!</v>
      </c>
      <c r="M209" s="587">
        <f ca="1">'13 Oseney Street'!AD68</f>
        <v>0</v>
      </c>
      <c r="N209" s="588">
        <v>0</v>
      </c>
      <c r="O209" s="588">
        <f t="shared" ca="1" si="22"/>
        <v>0</v>
      </c>
    </row>
    <row r="210" spans="1:15" s="184" customFormat="1" x14ac:dyDescent="0.25">
      <c r="A210" s="580" t="s">
        <v>72</v>
      </c>
      <c r="B210" s="581">
        <f ca="1">'13 Oseney Street'!T69</f>
        <v>2950</v>
      </c>
      <c r="C210" s="581">
        <f>'13 Oseney Street'!U69</f>
        <v>0</v>
      </c>
      <c r="D210" s="581">
        <f>'13 Oseney Street'!V69</f>
        <v>0</v>
      </c>
      <c r="E210" s="581">
        <f>'13 Oseney Street'!W69</f>
        <v>0</v>
      </c>
      <c r="F210" s="581">
        <f>'13 Oseney Street'!X69</f>
        <v>0</v>
      </c>
      <c r="G210" s="582">
        <f ca="1">'13 Oseney Street'!Y69</f>
        <v>0</v>
      </c>
      <c r="H210" s="582">
        <f>'13 Oseney Street'!Z69</f>
        <v>0</v>
      </c>
      <c r="I210" s="583" t="e">
        <f ca="1">'13 Oseney Street'!AA69</f>
        <v>#DIV/0!</v>
      </c>
      <c r="J210" s="584">
        <f ca="1">'13 Oseney Street'!AB69</f>
        <v>0</v>
      </c>
      <c r="K210" s="585">
        <f t="shared" ca="1" si="23"/>
        <v>0</v>
      </c>
      <c r="L210" s="586" t="e">
        <f ca="1">'13 Oseney Street'!AC69</f>
        <v>#DIV/0!</v>
      </c>
      <c r="M210" s="587">
        <f ca="1">'13 Oseney Street'!AD69</f>
        <v>0</v>
      </c>
      <c r="N210" s="588">
        <v>0</v>
      </c>
      <c r="O210" s="588">
        <f t="shared" ca="1" si="22"/>
        <v>0</v>
      </c>
    </row>
    <row r="211" spans="1:15" s="184" customFormat="1" x14ac:dyDescent="0.25">
      <c r="A211" s="580" t="s">
        <v>164</v>
      </c>
      <c r="B211" s="581">
        <f ca="1">'13 Oseney Street'!T70</f>
        <v>647.71729499999992</v>
      </c>
      <c r="C211" s="581">
        <f>'13 Oseney Street'!U70</f>
        <v>0</v>
      </c>
      <c r="D211" s="581">
        <f>'13 Oseney Street'!V70</f>
        <v>0</v>
      </c>
      <c r="E211" s="581">
        <f>'13 Oseney Street'!W70</f>
        <v>0</v>
      </c>
      <c r="F211" s="581">
        <f>'13 Oseney Street'!X70</f>
        <v>0</v>
      </c>
      <c r="G211" s="582">
        <f ca="1">'13 Oseney Street'!Y70</f>
        <v>0</v>
      </c>
      <c r="H211" s="582">
        <f>'13 Oseney Street'!Z70</f>
        <v>0</v>
      </c>
      <c r="I211" s="583" t="e">
        <f ca="1">'13 Oseney Street'!AA70</f>
        <v>#DIV/0!</v>
      </c>
      <c r="J211" s="584">
        <f ca="1">'13 Oseney Street'!AB70</f>
        <v>0</v>
      </c>
      <c r="K211" s="585">
        <f t="shared" ca="1" si="23"/>
        <v>0</v>
      </c>
      <c r="L211" s="586" t="e">
        <f ca="1">'13 Oseney Street'!AC70</f>
        <v>#DIV/0!</v>
      </c>
      <c r="M211" s="587">
        <f ca="1">'13 Oseney Street'!AD70</f>
        <v>0</v>
      </c>
      <c r="N211" s="588">
        <v>0</v>
      </c>
      <c r="O211" s="588">
        <f t="shared" ca="1" si="22"/>
        <v>0</v>
      </c>
    </row>
    <row r="212" spans="1:15" s="184" customFormat="1" x14ac:dyDescent="0.25">
      <c r="A212" s="580" t="s">
        <v>24</v>
      </c>
      <c r="B212" s="581">
        <f ca="1">'13 Oseney Street'!T71</f>
        <v>4773.93</v>
      </c>
      <c r="C212" s="581">
        <f>'13 Oseney Street'!U71</f>
        <v>0</v>
      </c>
      <c r="D212" s="581">
        <f>'13 Oseney Street'!V71</f>
        <v>0</v>
      </c>
      <c r="E212" s="581">
        <f>'13 Oseney Street'!W71</f>
        <v>0</v>
      </c>
      <c r="F212" s="581">
        <f>'13 Oseney Street'!X71</f>
        <v>0</v>
      </c>
      <c r="G212" s="582">
        <f ca="1">'13 Oseney Street'!Y71</f>
        <v>0</v>
      </c>
      <c r="H212" s="582">
        <f>'13 Oseney Street'!Z71</f>
        <v>0</v>
      </c>
      <c r="I212" s="583" t="e">
        <f ca="1">'13 Oseney Street'!AA71</f>
        <v>#DIV/0!</v>
      </c>
      <c r="J212" s="584">
        <f ca="1">'13 Oseney Street'!AB71</f>
        <v>0</v>
      </c>
      <c r="K212" s="585">
        <f t="shared" ca="1" si="23"/>
        <v>0</v>
      </c>
      <c r="L212" s="586" t="e">
        <f ca="1">'13 Oseney Street'!AC71</f>
        <v>#DIV/0!</v>
      </c>
      <c r="M212" s="587">
        <f ca="1">'13 Oseney Street'!AD71</f>
        <v>0</v>
      </c>
      <c r="N212" s="588">
        <v>0</v>
      </c>
      <c r="O212" s="588">
        <f t="shared" ca="1" si="22"/>
        <v>0</v>
      </c>
    </row>
    <row r="213" spans="1:15" s="184" customFormat="1" x14ac:dyDescent="0.25">
      <c r="A213" s="580" t="s">
        <v>312</v>
      </c>
      <c r="B213" s="581">
        <f ca="1">'13 Oseney Street'!T72</f>
        <v>1150</v>
      </c>
      <c r="C213" s="581">
        <f>'13 Oseney Street'!U72</f>
        <v>0</v>
      </c>
      <c r="D213" s="581">
        <f>'13 Oseney Street'!V72</f>
        <v>0</v>
      </c>
      <c r="E213" s="581">
        <f>'13 Oseney Street'!W72</f>
        <v>0</v>
      </c>
      <c r="F213" s="581">
        <f>'13 Oseney Street'!X72</f>
        <v>0</v>
      </c>
      <c r="G213" s="582">
        <f ca="1">'13 Oseney Street'!Y72</f>
        <v>0</v>
      </c>
      <c r="H213" s="582">
        <f>'13 Oseney Street'!Z72</f>
        <v>0</v>
      </c>
      <c r="I213" s="583" t="e">
        <f ca="1">'13 Oseney Street'!AA72</f>
        <v>#DIV/0!</v>
      </c>
      <c r="J213" s="584">
        <f ca="1">'13 Oseney Street'!AB72</f>
        <v>0</v>
      </c>
      <c r="K213" s="585">
        <f t="shared" ca="1" si="23"/>
        <v>0</v>
      </c>
      <c r="L213" s="586" t="e">
        <f ca="1">'13 Oseney Street'!AC72</f>
        <v>#DIV/0!</v>
      </c>
      <c r="M213" s="587">
        <f ca="1">'13 Oseney Street'!AD72</f>
        <v>0</v>
      </c>
      <c r="N213" s="588">
        <v>0</v>
      </c>
      <c r="O213" s="588">
        <f t="shared" ca="1" si="22"/>
        <v>0</v>
      </c>
    </row>
    <row r="214" spans="1:15" x14ac:dyDescent="0.25">
      <c r="A214" s="570"/>
      <c r="B214" s="553"/>
      <c r="C214" s="553"/>
      <c r="D214" s="553"/>
      <c r="E214" s="553"/>
      <c r="F214" s="553"/>
      <c r="G214" s="554"/>
      <c r="H214" s="554"/>
      <c r="I214" s="555"/>
      <c r="J214" s="556"/>
      <c r="K214" s="557"/>
      <c r="L214" s="558"/>
      <c r="M214" s="559"/>
      <c r="N214" s="560"/>
      <c r="O214" s="560"/>
    </row>
    <row r="215" spans="1:15" s="139" customFormat="1" x14ac:dyDescent="0.25">
      <c r="A215" s="561" t="s">
        <v>608</v>
      </c>
      <c r="B215" s="562"/>
      <c r="C215" s="562"/>
      <c r="D215" s="562"/>
      <c r="E215" s="562"/>
      <c r="F215" s="562"/>
      <c r="G215" s="563"/>
      <c r="H215" s="563"/>
      <c r="I215" s="564"/>
      <c r="J215" s="565"/>
      <c r="K215" s="566"/>
      <c r="L215" s="567"/>
      <c r="M215" s="568"/>
      <c r="N215" s="569"/>
      <c r="O215" s="569"/>
    </row>
    <row r="216" spans="1:15" x14ac:dyDescent="0.25">
      <c r="A216" s="570" t="s">
        <v>372</v>
      </c>
      <c r="B216" s="553">
        <f>'29 Grove Terrace'!T72</f>
        <v>399.99552</v>
      </c>
      <c r="C216" s="553">
        <f>'29 Grove Terrace'!U72</f>
        <v>0</v>
      </c>
      <c r="D216" s="553">
        <f>'29 Grove Terrace'!V72</f>
        <v>0</v>
      </c>
      <c r="E216" s="553">
        <f>'29 Grove Terrace'!W72</f>
        <v>0</v>
      </c>
      <c r="F216" s="553">
        <f>'29 Grove Terrace'!X72</f>
        <v>0</v>
      </c>
      <c r="G216" s="554">
        <f>'29 Grove Terrace'!Y72</f>
        <v>399.99552</v>
      </c>
      <c r="H216" s="554">
        <f>'29 Grove Terrace'!Z72</f>
        <v>0</v>
      </c>
      <c r="I216" s="555">
        <f>'29 Grove Terrace'!AA72</f>
        <v>0</v>
      </c>
      <c r="J216" s="556">
        <f>'29 Grove Terrace'!AB72</f>
        <v>0</v>
      </c>
      <c r="K216" s="557">
        <f t="shared" ref="K216:K223" si="24">J216-M216</f>
        <v>0</v>
      </c>
      <c r="L216" s="558">
        <f>'29 Grove Terrace'!AC72</f>
        <v>0</v>
      </c>
      <c r="M216" s="559">
        <f>'29 Grove Terrace'!AD72</f>
        <v>0</v>
      </c>
      <c r="N216" s="560">
        <v>0</v>
      </c>
      <c r="O216" s="560">
        <f t="shared" si="22"/>
        <v>0</v>
      </c>
    </row>
    <row r="217" spans="1:15" x14ac:dyDescent="0.25">
      <c r="A217" s="570" t="s">
        <v>308</v>
      </c>
      <c r="B217" s="553">
        <f>'29 Grove Terrace'!T73</f>
        <v>222.29999999999998</v>
      </c>
      <c r="C217" s="553">
        <f>'29 Grove Terrace'!U73</f>
        <v>0</v>
      </c>
      <c r="D217" s="553">
        <f>'29 Grove Terrace'!V73</f>
        <v>0</v>
      </c>
      <c r="E217" s="553">
        <f>'29 Grove Terrace'!W73</f>
        <v>0</v>
      </c>
      <c r="F217" s="553">
        <f>'29 Grove Terrace'!X73</f>
        <v>0</v>
      </c>
      <c r="G217" s="554">
        <f>'29 Grove Terrace'!Y73</f>
        <v>5222.3</v>
      </c>
      <c r="H217" s="554">
        <f>'29 Grove Terrace'!Z73</f>
        <v>0</v>
      </c>
      <c r="I217" s="555">
        <f>'29 Grove Terrace'!AA73</f>
        <v>4.2567451123068374E-2</v>
      </c>
      <c r="J217" s="556">
        <f>'29 Grove Terrace'!AB73</f>
        <v>222.29999999999998</v>
      </c>
      <c r="K217" s="557">
        <f t="shared" si="24"/>
        <v>0</v>
      </c>
      <c r="L217" s="558">
        <f>'29 Grove Terrace'!AC73</f>
        <v>4.2567451123068374E-2</v>
      </c>
      <c r="M217" s="559">
        <f>'29 Grove Terrace'!AD73</f>
        <v>222.29999999999998</v>
      </c>
      <c r="N217" s="560">
        <v>6638.4920000000011</v>
      </c>
      <c r="O217" s="560">
        <f t="shared" si="22"/>
        <v>-6416.1920000000009</v>
      </c>
    </row>
    <row r="218" spans="1:15" x14ac:dyDescent="0.25">
      <c r="A218" s="570" t="s">
        <v>285</v>
      </c>
      <c r="B218" s="553">
        <f>'29 Grove Terrace'!T74</f>
        <v>1408</v>
      </c>
      <c r="C218" s="553">
        <f>'29 Grove Terrace'!U74</f>
        <v>0</v>
      </c>
      <c r="D218" s="553">
        <f>'29 Grove Terrace'!V74</f>
        <v>0</v>
      </c>
      <c r="E218" s="553">
        <f>'29 Grove Terrace'!W74</f>
        <v>0</v>
      </c>
      <c r="F218" s="553">
        <f>'29 Grove Terrace'!X74</f>
        <v>0</v>
      </c>
      <c r="G218" s="554">
        <f>'29 Grove Terrace'!Y74</f>
        <v>1408</v>
      </c>
      <c r="H218" s="554">
        <f>'29 Grove Terrace'!Z74</f>
        <v>0</v>
      </c>
      <c r="I218" s="555">
        <f>'29 Grove Terrace'!AA74</f>
        <v>0</v>
      </c>
      <c r="J218" s="556">
        <f>'29 Grove Terrace'!AB74</f>
        <v>0</v>
      </c>
      <c r="K218" s="557">
        <f t="shared" si="24"/>
        <v>0</v>
      </c>
      <c r="L218" s="558">
        <f>'29 Grove Terrace'!AC74</f>
        <v>0</v>
      </c>
      <c r="M218" s="559">
        <f>'29 Grove Terrace'!AD74</f>
        <v>0</v>
      </c>
      <c r="N218" s="560">
        <v>0</v>
      </c>
      <c r="O218" s="560">
        <f t="shared" si="22"/>
        <v>0</v>
      </c>
    </row>
    <row r="219" spans="1:15" x14ac:dyDescent="0.25">
      <c r="A219" s="570" t="s">
        <v>189</v>
      </c>
      <c r="B219" s="553">
        <f>'29 Grove Terrace'!T75</f>
        <v>3112.8249999999998</v>
      </c>
      <c r="C219" s="553">
        <f>'29 Grove Terrace'!U75</f>
        <v>0</v>
      </c>
      <c r="D219" s="553">
        <f>'29 Grove Terrace'!V75</f>
        <v>0</v>
      </c>
      <c r="E219" s="553">
        <f>'29 Grove Terrace'!W75</f>
        <v>0</v>
      </c>
      <c r="F219" s="553">
        <f>'29 Grove Terrace'!X75</f>
        <v>0</v>
      </c>
      <c r="G219" s="554">
        <f>'29 Grove Terrace'!Y75</f>
        <v>3112.8249999999998</v>
      </c>
      <c r="H219" s="554">
        <f>'29 Grove Terrace'!Z75</f>
        <v>0</v>
      </c>
      <c r="I219" s="555">
        <f>'29 Grove Terrace'!AA75</f>
        <v>0.86621830652221055</v>
      </c>
      <c r="J219" s="556">
        <f>'29 Grove Terrace'!AB75</f>
        <v>2696.386</v>
      </c>
      <c r="K219" s="557">
        <f t="shared" si="24"/>
        <v>0</v>
      </c>
      <c r="L219" s="558">
        <f>'29 Grove Terrace'!AC75</f>
        <v>0.86621830652221055</v>
      </c>
      <c r="M219" s="559">
        <f>'29 Grove Terrace'!AD75</f>
        <v>2696.386</v>
      </c>
      <c r="N219" s="560">
        <v>167.07599999999999</v>
      </c>
      <c r="O219" s="560">
        <f t="shared" si="22"/>
        <v>2529.31</v>
      </c>
    </row>
    <row r="220" spans="1:15" x14ac:dyDescent="0.25">
      <c r="A220" s="570" t="s">
        <v>72</v>
      </c>
      <c r="B220" s="553">
        <f>'29 Grove Terrace'!T76</f>
        <v>570.30234300000006</v>
      </c>
      <c r="C220" s="553">
        <f>'29 Grove Terrace'!U76</f>
        <v>0</v>
      </c>
      <c r="D220" s="553">
        <f>'29 Grove Terrace'!V76</f>
        <v>0</v>
      </c>
      <c r="E220" s="553">
        <f>'29 Grove Terrace'!W76</f>
        <v>0</v>
      </c>
      <c r="F220" s="553">
        <f>'29 Grove Terrace'!X76</f>
        <v>0</v>
      </c>
      <c r="G220" s="554">
        <f>'29 Grove Terrace'!Y76</f>
        <v>10038.246343000004</v>
      </c>
      <c r="H220" s="554">
        <f>'29 Grove Terrace'!Z76</f>
        <v>0</v>
      </c>
      <c r="I220" s="555">
        <f>'29 Grove Terrace'!AA76</f>
        <v>1</v>
      </c>
      <c r="J220" s="556">
        <f>'29 Grove Terrace'!AB76</f>
        <v>10038.246343000004</v>
      </c>
      <c r="K220" s="557">
        <f t="shared" si="24"/>
        <v>0</v>
      </c>
      <c r="L220" s="558">
        <f>'29 Grove Terrace'!AC76</f>
        <v>1</v>
      </c>
      <c r="M220" s="559">
        <f>'29 Grove Terrace'!AD76</f>
        <v>10038.246343000004</v>
      </c>
      <c r="N220" s="560">
        <v>3051.752</v>
      </c>
      <c r="O220" s="560">
        <f t="shared" si="22"/>
        <v>6986.4943430000039</v>
      </c>
    </row>
    <row r="221" spans="1:15" x14ac:dyDescent="0.25">
      <c r="A221" s="570" t="s">
        <v>164</v>
      </c>
      <c r="B221" s="553">
        <f>'29 Grove Terrace'!T77</f>
        <v>1416.1611899999998</v>
      </c>
      <c r="C221" s="553">
        <f>'29 Grove Terrace'!U77</f>
        <v>0</v>
      </c>
      <c r="D221" s="553">
        <f>'29 Grove Terrace'!V77</f>
        <v>0</v>
      </c>
      <c r="E221" s="553">
        <f>'29 Grove Terrace'!W77</f>
        <v>0</v>
      </c>
      <c r="F221" s="553">
        <f>'29 Grove Terrace'!X77</f>
        <v>0</v>
      </c>
      <c r="G221" s="554">
        <f>'29 Grove Terrace'!Y77</f>
        <v>2668.1611899999998</v>
      </c>
      <c r="H221" s="554">
        <f>'29 Grove Terrace'!Z77</f>
        <v>0</v>
      </c>
      <c r="I221" s="555">
        <f>'29 Grove Terrace'!AA77</f>
        <v>0.88756301488666811</v>
      </c>
      <c r="J221" s="556">
        <f>'29 Grove Terrace'!AB77</f>
        <v>2368.1611899999998</v>
      </c>
      <c r="K221" s="557">
        <f t="shared" si="24"/>
        <v>410.38744499999984</v>
      </c>
      <c r="L221" s="558">
        <f>'29 Grove Terrace'!AC77</f>
        <v>0.733753924739457</v>
      </c>
      <c r="M221" s="559">
        <f>'29 Grove Terrace'!AD77</f>
        <v>1957.773745</v>
      </c>
      <c r="N221" s="560">
        <v>0</v>
      </c>
      <c r="O221" s="560">
        <f t="shared" si="22"/>
        <v>1957.773745</v>
      </c>
    </row>
    <row r="222" spans="1:15" x14ac:dyDescent="0.25">
      <c r="A222" s="570" t="s">
        <v>24</v>
      </c>
      <c r="B222" s="553">
        <f>'29 Grove Terrace'!T78</f>
        <v>5343.2963999999993</v>
      </c>
      <c r="C222" s="553">
        <f>'29 Grove Terrace'!U78</f>
        <v>0</v>
      </c>
      <c r="D222" s="553">
        <f>'29 Grove Terrace'!V78</f>
        <v>0</v>
      </c>
      <c r="E222" s="553">
        <f>'29 Grove Terrace'!W78</f>
        <v>0</v>
      </c>
      <c r="F222" s="553">
        <f>'29 Grove Terrace'!X78</f>
        <v>0</v>
      </c>
      <c r="G222" s="554">
        <f>'29 Grove Terrace'!Y78</f>
        <v>14083.855468772001</v>
      </c>
      <c r="H222" s="554">
        <f>'29 Grove Terrace'!Z78</f>
        <v>0</v>
      </c>
      <c r="I222" s="555">
        <f>'29 Grove Terrace'!AA78</f>
        <v>1</v>
      </c>
      <c r="J222" s="556">
        <f>'29 Grove Terrace'!AB78</f>
        <v>14083.855468772001</v>
      </c>
      <c r="K222" s="557">
        <f t="shared" si="24"/>
        <v>5883.8586687719999</v>
      </c>
      <c r="L222" s="558">
        <f>'29 Grove Terrace'!AC78</f>
        <v>0.58222670760728668</v>
      </c>
      <c r="M222" s="559">
        <f>'29 Grove Terrace'!AD78</f>
        <v>8199.9968000000008</v>
      </c>
      <c r="N222" s="560">
        <v>3740.3074800000004</v>
      </c>
      <c r="O222" s="560">
        <f t="shared" si="22"/>
        <v>4459.6893200000004</v>
      </c>
    </row>
    <row r="223" spans="1:15" x14ac:dyDescent="0.25">
      <c r="A223" s="570" t="s">
        <v>312</v>
      </c>
      <c r="B223" s="553">
        <f>'29 Grove Terrace'!T79</f>
        <v>1479.2844600000001</v>
      </c>
      <c r="C223" s="553">
        <f>'29 Grove Terrace'!U79</f>
        <v>0</v>
      </c>
      <c r="D223" s="553">
        <f>'29 Grove Terrace'!V79</f>
        <v>0</v>
      </c>
      <c r="E223" s="553">
        <f>'29 Grove Terrace'!W79</f>
        <v>0</v>
      </c>
      <c r="F223" s="553">
        <f>'29 Grove Terrace'!X79</f>
        <v>0</v>
      </c>
      <c r="G223" s="554">
        <f>'29 Grove Terrace'!Y79</f>
        <v>1479.2844600000001</v>
      </c>
      <c r="H223" s="554">
        <f>'29 Grove Terrace'!Z79</f>
        <v>0</v>
      </c>
      <c r="I223" s="555">
        <f>'29 Grove Terrace'!AA79</f>
        <v>0.72959899815347218</v>
      </c>
      <c r="J223" s="556">
        <f>'29 Grove Terrace'!AB79</f>
        <v>1079.2844600000001</v>
      </c>
      <c r="K223" s="557">
        <f t="shared" si="24"/>
        <v>0</v>
      </c>
      <c r="L223" s="558">
        <f>'29 Grove Terrace'!AC79</f>
        <v>0.72959899815347218</v>
      </c>
      <c r="M223" s="559">
        <f>'29 Grove Terrace'!AD79</f>
        <v>1079.2844600000001</v>
      </c>
      <c r="N223" s="560">
        <v>0</v>
      </c>
      <c r="O223" s="560">
        <f t="shared" si="22"/>
        <v>1079.2844600000001</v>
      </c>
    </row>
    <row r="224" spans="1:15" x14ac:dyDescent="0.25">
      <c r="A224" s="570"/>
      <c r="B224" s="553"/>
      <c r="C224" s="553"/>
      <c r="D224" s="553"/>
      <c r="E224" s="553"/>
      <c r="F224" s="553"/>
      <c r="G224" s="554"/>
      <c r="H224" s="554"/>
      <c r="I224" s="555"/>
      <c r="J224" s="556"/>
      <c r="K224" s="557"/>
      <c r="L224" s="558"/>
      <c r="M224" s="559"/>
      <c r="N224" s="560"/>
      <c r="O224" s="560"/>
    </row>
    <row r="225" spans="1:15" s="139" customFormat="1" x14ac:dyDescent="0.25">
      <c r="A225" s="561" t="s">
        <v>609</v>
      </c>
      <c r="B225" s="562"/>
      <c r="C225" s="562"/>
      <c r="D225" s="562"/>
      <c r="E225" s="562"/>
      <c r="F225" s="562"/>
      <c r="G225" s="563"/>
      <c r="H225" s="563"/>
      <c r="I225" s="564"/>
      <c r="J225" s="565"/>
      <c r="K225" s="566"/>
      <c r="L225" s="567"/>
      <c r="M225" s="568"/>
      <c r="N225" s="569"/>
      <c r="O225" s="569"/>
    </row>
    <row r="226" spans="1:15" x14ac:dyDescent="0.25">
      <c r="A226" s="570" t="s">
        <v>372</v>
      </c>
      <c r="B226" s="553">
        <f>'28 Leighton Road'!T79</f>
        <v>399.99552</v>
      </c>
      <c r="C226" s="553">
        <f>'28 Leighton Road'!U79</f>
        <v>0</v>
      </c>
      <c r="D226" s="553">
        <f>'28 Leighton Road'!V79</f>
        <v>0</v>
      </c>
      <c r="E226" s="553">
        <f>'28 Leighton Road'!W79</f>
        <v>0</v>
      </c>
      <c r="F226" s="553">
        <f>'28 Leighton Road'!X79</f>
        <v>0</v>
      </c>
      <c r="G226" s="554">
        <f>'28 Leighton Road'!Y79</f>
        <v>399.99552</v>
      </c>
      <c r="H226" s="554">
        <f>'28 Leighton Road'!Z79</f>
        <v>0</v>
      </c>
      <c r="I226" s="555">
        <f>'28 Leighton Road'!AA79</f>
        <v>0</v>
      </c>
      <c r="J226" s="556">
        <f>'28 Leighton Road'!AB79</f>
        <v>0</v>
      </c>
      <c r="K226" s="557">
        <f t="shared" ref="K226:K234" si="25">J226-M226</f>
        <v>0</v>
      </c>
      <c r="L226" s="558">
        <f>'28 Leighton Road'!AC79</f>
        <v>0</v>
      </c>
      <c r="M226" s="559">
        <f>'28 Leighton Road'!AD79</f>
        <v>0</v>
      </c>
      <c r="N226" s="560">
        <v>0</v>
      </c>
      <c r="O226" s="560">
        <f t="shared" si="22"/>
        <v>0</v>
      </c>
    </row>
    <row r="227" spans="1:15" x14ac:dyDescent="0.25">
      <c r="A227" s="570" t="s">
        <v>308</v>
      </c>
      <c r="B227" s="553">
        <f>'28 Leighton Road'!T80</f>
        <v>222.29999999999998</v>
      </c>
      <c r="C227" s="553">
        <f>'28 Leighton Road'!U80</f>
        <v>0</v>
      </c>
      <c r="D227" s="553">
        <f>'28 Leighton Road'!V80</f>
        <v>0</v>
      </c>
      <c r="E227" s="553">
        <f>'28 Leighton Road'!W80</f>
        <v>0</v>
      </c>
      <c r="F227" s="553">
        <f>'28 Leighton Road'!X80</f>
        <v>0</v>
      </c>
      <c r="G227" s="554">
        <f>'28 Leighton Road'!Y80</f>
        <v>222.29999999999998</v>
      </c>
      <c r="H227" s="554">
        <f>'28 Leighton Road'!Z80</f>
        <v>0</v>
      </c>
      <c r="I227" s="555">
        <f>'28 Leighton Road'!AA80</f>
        <v>1</v>
      </c>
      <c r="J227" s="556">
        <f>'28 Leighton Road'!AB80</f>
        <v>222.29999999999998</v>
      </c>
      <c r="K227" s="557">
        <f t="shared" si="25"/>
        <v>0</v>
      </c>
      <c r="L227" s="558">
        <f>'28 Leighton Road'!AC80</f>
        <v>1</v>
      </c>
      <c r="M227" s="559">
        <f>'28 Leighton Road'!AD80</f>
        <v>222.29999999999998</v>
      </c>
      <c r="N227" s="560">
        <v>222.29999999999998</v>
      </c>
      <c r="O227" s="560">
        <f t="shared" si="22"/>
        <v>0</v>
      </c>
    </row>
    <row r="228" spans="1:15" x14ac:dyDescent="0.25">
      <c r="A228" s="570" t="s">
        <v>285</v>
      </c>
      <c r="B228" s="553">
        <f>'28 Leighton Road'!T81</f>
        <v>690.28563200000008</v>
      </c>
      <c r="C228" s="553">
        <f>'28 Leighton Road'!U81</f>
        <v>0</v>
      </c>
      <c r="D228" s="553">
        <f>'28 Leighton Road'!V81</f>
        <v>0</v>
      </c>
      <c r="E228" s="553">
        <f>'28 Leighton Road'!W81</f>
        <v>0</v>
      </c>
      <c r="F228" s="553">
        <f>'28 Leighton Road'!X81</f>
        <v>0</v>
      </c>
      <c r="G228" s="554">
        <f>'28 Leighton Road'!Y81</f>
        <v>690.28563200000008</v>
      </c>
      <c r="H228" s="554">
        <f>'28 Leighton Road'!Z81</f>
        <v>0</v>
      </c>
      <c r="I228" s="555">
        <f>'28 Leighton Road'!AA81</f>
        <v>0</v>
      </c>
      <c r="J228" s="556">
        <f>'28 Leighton Road'!AB81</f>
        <v>0</v>
      </c>
      <c r="K228" s="557">
        <f t="shared" si="25"/>
        <v>0</v>
      </c>
      <c r="L228" s="558">
        <f>'28 Leighton Road'!AC81</f>
        <v>0</v>
      </c>
      <c r="M228" s="559">
        <f>'28 Leighton Road'!AD81</f>
        <v>0</v>
      </c>
      <c r="N228" s="560">
        <v>0</v>
      </c>
      <c r="O228" s="560">
        <f t="shared" si="22"/>
        <v>0</v>
      </c>
    </row>
    <row r="229" spans="1:15" x14ac:dyDescent="0.25">
      <c r="A229" s="570" t="s">
        <v>189</v>
      </c>
      <c r="B229" s="553">
        <f>'28 Leighton Road'!T82</f>
        <v>5433.8332500000006</v>
      </c>
      <c r="C229" s="553">
        <f>'28 Leighton Road'!U82</f>
        <v>0</v>
      </c>
      <c r="D229" s="553">
        <f>'28 Leighton Road'!V82</f>
        <v>0</v>
      </c>
      <c r="E229" s="553">
        <f>'28 Leighton Road'!W82</f>
        <v>0</v>
      </c>
      <c r="F229" s="553">
        <f>'28 Leighton Road'!X82</f>
        <v>0</v>
      </c>
      <c r="G229" s="554">
        <f>'28 Leighton Road'!Y82</f>
        <v>5933.8332500000006</v>
      </c>
      <c r="H229" s="554">
        <f>'28 Leighton Road'!Z82</f>
        <v>0</v>
      </c>
      <c r="I229" s="555">
        <f>'28 Leighton Road'!AA82</f>
        <v>0.86657566590702551</v>
      </c>
      <c r="J229" s="556">
        <f>'28 Leighton Road'!AB82</f>
        <v>5142.1154999999999</v>
      </c>
      <c r="K229" s="557">
        <f t="shared" si="25"/>
        <v>3368.3355000000001</v>
      </c>
      <c r="L229" s="558">
        <f>'28 Leighton Road'!AC82</f>
        <v>0.29892649915634212</v>
      </c>
      <c r="M229" s="559">
        <f>'28 Leighton Road'!AD82</f>
        <v>1773.78</v>
      </c>
      <c r="N229" s="560">
        <v>0</v>
      </c>
      <c r="O229" s="560">
        <f t="shared" si="22"/>
        <v>1773.78</v>
      </c>
    </row>
    <row r="230" spans="1:15" x14ac:dyDescent="0.25">
      <c r="A230" s="570" t="s">
        <v>72</v>
      </c>
      <c r="B230" s="553">
        <f>'28 Leighton Road'!T83</f>
        <v>1849.4246089999999</v>
      </c>
      <c r="C230" s="553">
        <f>'28 Leighton Road'!U83</f>
        <v>0</v>
      </c>
      <c r="D230" s="553">
        <f>'28 Leighton Road'!V83</f>
        <v>0</v>
      </c>
      <c r="E230" s="553">
        <f>'28 Leighton Road'!W83</f>
        <v>0</v>
      </c>
      <c r="F230" s="553">
        <f>'28 Leighton Road'!X83</f>
        <v>0</v>
      </c>
      <c r="G230" s="554">
        <f>'28 Leighton Road'!Y83</f>
        <v>1849.4246089999999</v>
      </c>
      <c r="H230" s="554">
        <f>'28 Leighton Road'!Z83</f>
        <v>0</v>
      </c>
      <c r="I230" s="555">
        <f>'28 Leighton Road'!AA83</f>
        <v>1</v>
      </c>
      <c r="J230" s="556">
        <f>'28 Leighton Road'!AB83</f>
        <v>1849.4246089999999</v>
      </c>
      <c r="K230" s="557">
        <f t="shared" si="25"/>
        <v>0</v>
      </c>
      <c r="L230" s="558">
        <f>'28 Leighton Road'!AC83</f>
        <v>1</v>
      </c>
      <c r="M230" s="559">
        <f>'28 Leighton Road'!AD83</f>
        <v>1849.4246089999999</v>
      </c>
      <c r="N230" s="560">
        <v>0</v>
      </c>
      <c r="O230" s="560">
        <f t="shared" si="22"/>
        <v>1849.4246089999999</v>
      </c>
    </row>
    <row r="231" spans="1:15" x14ac:dyDescent="0.25">
      <c r="A231" s="570" t="s">
        <v>164</v>
      </c>
      <c r="B231" s="553">
        <f>'28 Leighton Road'!T84</f>
        <v>1594.4854950000001</v>
      </c>
      <c r="C231" s="553">
        <f>'28 Leighton Road'!U84</f>
        <v>0</v>
      </c>
      <c r="D231" s="553">
        <f>'28 Leighton Road'!V84</f>
        <v>0</v>
      </c>
      <c r="E231" s="553">
        <f>'28 Leighton Road'!W84</f>
        <v>0</v>
      </c>
      <c r="F231" s="553">
        <f>'28 Leighton Road'!X84</f>
        <v>0</v>
      </c>
      <c r="G231" s="554">
        <f>'28 Leighton Road'!Y84</f>
        <v>8558.4286700000011</v>
      </c>
      <c r="H231" s="554">
        <f>'28 Leighton Road'!Z84</f>
        <v>0</v>
      </c>
      <c r="I231" s="555">
        <f>'28 Leighton Road'!AA84</f>
        <v>0.33916463663183161</v>
      </c>
      <c r="J231" s="556">
        <f>'28 Leighton Road'!AB84</f>
        <v>2902.7163500000001</v>
      </c>
      <c r="K231" s="557">
        <f t="shared" si="25"/>
        <v>0</v>
      </c>
      <c r="L231" s="558">
        <f>'28 Leighton Road'!AC84</f>
        <v>0.33916463663183161</v>
      </c>
      <c r="M231" s="559">
        <f>'28 Leighton Road'!AD84</f>
        <v>2902.7163500000001</v>
      </c>
      <c r="N231" s="560">
        <v>0</v>
      </c>
      <c r="O231" s="560">
        <f t="shared" si="22"/>
        <v>2902.7163500000001</v>
      </c>
    </row>
    <row r="232" spans="1:15" x14ac:dyDescent="0.25">
      <c r="A232" s="570" t="s">
        <v>24</v>
      </c>
      <c r="B232" s="553">
        <f>'28 Leighton Road'!T85</f>
        <v>3008.3760000000002</v>
      </c>
      <c r="C232" s="553">
        <f>'28 Leighton Road'!U85</f>
        <v>0</v>
      </c>
      <c r="D232" s="553">
        <f>'28 Leighton Road'!V85</f>
        <v>0</v>
      </c>
      <c r="E232" s="553">
        <f>'28 Leighton Road'!W85</f>
        <v>0</v>
      </c>
      <c r="F232" s="553">
        <f>'28 Leighton Road'!X85</f>
        <v>0</v>
      </c>
      <c r="G232" s="554">
        <f>'28 Leighton Road'!Y85</f>
        <v>14433.510112348002</v>
      </c>
      <c r="H232" s="554">
        <f>'28 Leighton Road'!Z85</f>
        <v>0</v>
      </c>
      <c r="I232" s="555">
        <f>'28 Leighton Road'!AA85</f>
        <v>1</v>
      </c>
      <c r="J232" s="556">
        <f>'28 Leighton Road'!AB85</f>
        <v>14433.510112348002</v>
      </c>
      <c r="K232" s="557">
        <f t="shared" si="25"/>
        <v>6469.2385123480017</v>
      </c>
      <c r="L232" s="558">
        <f>'28 Leighton Road'!AC85</f>
        <v>0.55179035023410494</v>
      </c>
      <c r="M232" s="559">
        <f>'28 Leighton Road'!AD85</f>
        <v>7964.2716</v>
      </c>
      <c r="N232" s="560">
        <v>2105.8631999999998</v>
      </c>
      <c r="O232" s="560">
        <f t="shared" si="22"/>
        <v>5858.4084000000003</v>
      </c>
    </row>
    <row r="233" spans="1:15" x14ac:dyDescent="0.25">
      <c r="A233" s="570" t="s">
        <v>312</v>
      </c>
      <c r="B233" s="553">
        <f>'28 Leighton Road'!T86</f>
        <v>1013.8864999999998</v>
      </c>
      <c r="C233" s="553">
        <f>'28 Leighton Road'!U86</f>
        <v>0</v>
      </c>
      <c r="D233" s="553">
        <f>'28 Leighton Road'!V86</f>
        <v>0</v>
      </c>
      <c r="E233" s="553">
        <f>'28 Leighton Road'!W86</f>
        <v>0</v>
      </c>
      <c r="F233" s="553">
        <f>'28 Leighton Road'!X86</f>
        <v>0</v>
      </c>
      <c r="G233" s="554">
        <f>'28 Leighton Road'!Y86</f>
        <v>1013.8864999999998</v>
      </c>
      <c r="H233" s="554">
        <f>'28 Leighton Road'!Z86</f>
        <v>0</v>
      </c>
      <c r="I233" s="555">
        <f>'28 Leighton Road'!AA86</f>
        <v>0.60547852249734058</v>
      </c>
      <c r="J233" s="556">
        <f>'28 Leighton Road'!AB86</f>
        <v>613.88649999999984</v>
      </c>
      <c r="K233" s="557">
        <f t="shared" si="25"/>
        <v>0</v>
      </c>
      <c r="L233" s="558">
        <f>'28 Leighton Road'!AC86</f>
        <v>0.60547852249734058</v>
      </c>
      <c r="M233" s="559">
        <f>'28 Leighton Road'!AD86</f>
        <v>613.88649999999984</v>
      </c>
      <c r="N233" s="560">
        <v>0</v>
      </c>
      <c r="O233" s="560">
        <f t="shared" si="22"/>
        <v>613.88649999999984</v>
      </c>
    </row>
    <row r="234" spans="1:15" x14ac:dyDescent="0.25">
      <c r="A234" s="570" t="s">
        <v>341</v>
      </c>
      <c r="B234" s="553">
        <f>'28 Leighton Road'!T87</f>
        <v>2896.103865</v>
      </c>
      <c r="C234" s="553">
        <f>'28 Leighton Road'!U87</f>
        <v>0</v>
      </c>
      <c r="D234" s="553">
        <f>'28 Leighton Road'!V87</f>
        <v>0</v>
      </c>
      <c r="E234" s="553">
        <f>'28 Leighton Road'!W87</f>
        <v>0</v>
      </c>
      <c r="F234" s="553">
        <f>'28 Leighton Road'!X87</f>
        <v>0</v>
      </c>
      <c r="G234" s="554">
        <f>'28 Leighton Road'!Y87</f>
        <v>2896.103865</v>
      </c>
      <c r="H234" s="554">
        <f>'28 Leighton Road'!Z87</f>
        <v>0</v>
      </c>
      <c r="I234" s="555">
        <f>'28 Leighton Road'!AA87</f>
        <v>0</v>
      </c>
      <c r="J234" s="556">
        <f>'28 Leighton Road'!AB87</f>
        <v>0</v>
      </c>
      <c r="K234" s="557">
        <f t="shared" si="25"/>
        <v>0</v>
      </c>
      <c r="L234" s="558">
        <f>'28 Leighton Road'!AC87</f>
        <v>0</v>
      </c>
      <c r="M234" s="559">
        <f>'28 Leighton Road'!AD87</f>
        <v>0</v>
      </c>
      <c r="N234" s="560">
        <v>0</v>
      </c>
      <c r="O234" s="560">
        <f t="shared" si="22"/>
        <v>0</v>
      </c>
    </row>
    <row r="235" spans="1:15" x14ac:dyDescent="0.25">
      <c r="A235" s="570"/>
      <c r="B235" s="553"/>
      <c r="C235" s="553"/>
      <c r="D235" s="553"/>
      <c r="E235" s="553"/>
      <c r="F235" s="553"/>
      <c r="G235" s="554"/>
      <c r="H235" s="554"/>
      <c r="I235" s="555"/>
      <c r="J235" s="556"/>
      <c r="K235" s="557"/>
      <c r="L235" s="558"/>
      <c r="M235" s="559"/>
      <c r="N235" s="560"/>
      <c r="O235" s="560"/>
    </row>
    <row r="236" spans="1:15" s="139" customFormat="1" x14ac:dyDescent="0.25">
      <c r="A236" s="561" t="s">
        <v>521</v>
      </c>
      <c r="B236" s="562"/>
      <c r="C236" s="562"/>
      <c r="D236" s="562"/>
      <c r="E236" s="562"/>
      <c r="F236" s="562"/>
      <c r="G236" s="563"/>
      <c r="H236" s="563"/>
      <c r="I236" s="564"/>
      <c r="J236" s="565"/>
      <c r="K236" s="566"/>
      <c r="L236" s="567"/>
      <c r="M236" s="568"/>
      <c r="N236" s="569"/>
      <c r="O236" s="569"/>
    </row>
    <row r="237" spans="1:15" x14ac:dyDescent="0.25">
      <c r="A237" s="570" t="s">
        <v>372</v>
      </c>
      <c r="B237" s="553">
        <f>'13 Mortimer Terrace'!T57</f>
        <v>399.99552</v>
      </c>
      <c r="C237" s="553">
        <f>'13 Mortimer Terrace'!U57</f>
        <v>0</v>
      </c>
      <c r="D237" s="553">
        <f>'13 Mortimer Terrace'!V57</f>
        <v>0</v>
      </c>
      <c r="E237" s="553">
        <f>'13 Mortimer Terrace'!W57</f>
        <v>0</v>
      </c>
      <c r="F237" s="553">
        <f>'13 Mortimer Terrace'!X57</f>
        <v>0</v>
      </c>
      <c r="G237" s="554">
        <f>'13 Mortimer Terrace'!Y57</f>
        <v>399.99552</v>
      </c>
      <c r="H237" s="554">
        <f>'13 Mortimer Terrace'!Z57</f>
        <v>0</v>
      </c>
      <c r="I237" s="555">
        <f>'13 Mortimer Terrace'!AA57</f>
        <v>0</v>
      </c>
      <c r="J237" s="556">
        <f>'13 Mortimer Terrace'!AB57</f>
        <v>0</v>
      </c>
      <c r="K237" s="557">
        <f t="shared" ref="K237:K245" si="26">J237-M237</f>
        <v>0</v>
      </c>
      <c r="L237" s="558">
        <f>'13 Mortimer Terrace'!AC57</f>
        <v>0</v>
      </c>
      <c r="M237" s="559">
        <f>'13 Mortimer Terrace'!AD57</f>
        <v>0</v>
      </c>
      <c r="N237" s="560">
        <v>0</v>
      </c>
      <c r="O237" s="560">
        <f t="shared" si="22"/>
        <v>0</v>
      </c>
    </row>
    <row r="238" spans="1:15" x14ac:dyDescent="0.25">
      <c r="A238" s="570" t="s">
        <v>308</v>
      </c>
      <c r="B238" s="553">
        <f>'13 Mortimer Terrace'!T58</f>
        <v>222.29999999999998</v>
      </c>
      <c r="C238" s="553">
        <f>'13 Mortimer Terrace'!U58</f>
        <v>0</v>
      </c>
      <c r="D238" s="553">
        <f>'13 Mortimer Terrace'!V58</f>
        <v>0</v>
      </c>
      <c r="E238" s="553">
        <f>'13 Mortimer Terrace'!W58</f>
        <v>0</v>
      </c>
      <c r="F238" s="553">
        <f>'13 Mortimer Terrace'!X58</f>
        <v>0</v>
      </c>
      <c r="G238" s="554">
        <f>'13 Mortimer Terrace'!Y58</f>
        <v>222.29999999999998</v>
      </c>
      <c r="H238" s="554">
        <f>'13 Mortimer Terrace'!Z58</f>
        <v>0</v>
      </c>
      <c r="I238" s="555">
        <f>'13 Mortimer Terrace'!AA58</f>
        <v>1</v>
      </c>
      <c r="J238" s="556">
        <f>'13 Mortimer Terrace'!AB58</f>
        <v>222.29999999999998</v>
      </c>
      <c r="K238" s="557">
        <f t="shared" si="26"/>
        <v>0</v>
      </c>
      <c r="L238" s="558">
        <f>'13 Mortimer Terrace'!AC58</f>
        <v>1</v>
      </c>
      <c r="M238" s="559">
        <f>'13 Mortimer Terrace'!AD58</f>
        <v>222.29999999999998</v>
      </c>
      <c r="N238" s="560">
        <v>222.29999999999998</v>
      </c>
      <c r="O238" s="560">
        <f t="shared" si="22"/>
        <v>0</v>
      </c>
    </row>
    <row r="239" spans="1:15" x14ac:dyDescent="0.25">
      <c r="A239" s="570" t="s">
        <v>285</v>
      </c>
      <c r="B239" s="553">
        <f>'13 Mortimer Terrace'!T59</f>
        <v>987.13777799999991</v>
      </c>
      <c r="C239" s="553">
        <f>'13 Mortimer Terrace'!U59</f>
        <v>0</v>
      </c>
      <c r="D239" s="553">
        <f>'13 Mortimer Terrace'!V59</f>
        <v>0</v>
      </c>
      <c r="E239" s="553">
        <f>'13 Mortimer Terrace'!W59</f>
        <v>0</v>
      </c>
      <c r="F239" s="553">
        <f>'13 Mortimer Terrace'!X59</f>
        <v>0</v>
      </c>
      <c r="G239" s="554">
        <f>'13 Mortimer Terrace'!Y59</f>
        <v>987.13777799999991</v>
      </c>
      <c r="H239" s="554">
        <f>'13 Mortimer Terrace'!Z59</f>
        <v>0</v>
      </c>
      <c r="I239" s="555">
        <f>'13 Mortimer Terrace'!AA59</f>
        <v>0</v>
      </c>
      <c r="J239" s="556">
        <f>'13 Mortimer Terrace'!AB59</f>
        <v>0</v>
      </c>
      <c r="K239" s="557">
        <f t="shared" si="26"/>
        <v>0</v>
      </c>
      <c r="L239" s="558">
        <f>'13 Mortimer Terrace'!AC59</f>
        <v>0</v>
      </c>
      <c r="M239" s="559">
        <f>'13 Mortimer Terrace'!AD59</f>
        <v>0</v>
      </c>
      <c r="N239" s="560">
        <v>0</v>
      </c>
      <c r="O239" s="560">
        <f t="shared" si="22"/>
        <v>0</v>
      </c>
    </row>
    <row r="240" spans="1:15" x14ac:dyDescent="0.25">
      <c r="A240" s="570" t="s">
        <v>189</v>
      </c>
      <c r="B240" s="553">
        <f>'13 Mortimer Terrace'!T60</f>
        <v>903.31974999999989</v>
      </c>
      <c r="C240" s="553">
        <f>'13 Mortimer Terrace'!U60</f>
        <v>0</v>
      </c>
      <c r="D240" s="553">
        <f>'13 Mortimer Terrace'!V60</f>
        <v>0</v>
      </c>
      <c r="E240" s="553">
        <f>'13 Mortimer Terrace'!W60</f>
        <v>0</v>
      </c>
      <c r="F240" s="553">
        <f>'13 Mortimer Terrace'!X60</f>
        <v>0</v>
      </c>
      <c r="G240" s="554">
        <f>'13 Mortimer Terrace'!Y60</f>
        <v>903.31974999999989</v>
      </c>
      <c r="H240" s="554">
        <f>'13 Mortimer Terrace'!Z60</f>
        <v>0</v>
      </c>
      <c r="I240" s="555">
        <f>'13 Mortimer Terrace'!AA60</f>
        <v>0</v>
      </c>
      <c r="J240" s="556">
        <f>'13 Mortimer Terrace'!AB60</f>
        <v>0</v>
      </c>
      <c r="K240" s="557">
        <f t="shared" si="26"/>
        <v>0</v>
      </c>
      <c r="L240" s="558">
        <f>'13 Mortimer Terrace'!AC60</f>
        <v>0</v>
      </c>
      <c r="M240" s="559">
        <f>'13 Mortimer Terrace'!AD60</f>
        <v>0</v>
      </c>
      <c r="N240" s="560">
        <v>0</v>
      </c>
      <c r="O240" s="560">
        <f t="shared" si="22"/>
        <v>0</v>
      </c>
    </row>
    <row r="241" spans="1:15" x14ac:dyDescent="0.25">
      <c r="A241" s="570" t="s">
        <v>72</v>
      </c>
      <c r="B241" s="553">
        <f>'13 Mortimer Terrace'!T61</f>
        <v>0</v>
      </c>
      <c r="C241" s="553">
        <f>'13 Mortimer Terrace'!U61</f>
        <v>0</v>
      </c>
      <c r="D241" s="553">
        <f>'13 Mortimer Terrace'!V61</f>
        <v>0</v>
      </c>
      <c r="E241" s="553">
        <f>'13 Mortimer Terrace'!W61</f>
        <v>0</v>
      </c>
      <c r="F241" s="553">
        <f>'13 Mortimer Terrace'!X61</f>
        <v>0</v>
      </c>
      <c r="G241" s="554">
        <f>'13 Mortimer Terrace'!Y61</f>
        <v>0</v>
      </c>
      <c r="H241" s="554">
        <f>'13 Mortimer Terrace'!Z61</f>
        <v>0</v>
      </c>
      <c r="I241" s="555" t="e">
        <f>'13 Mortimer Terrace'!AA61</f>
        <v>#DIV/0!</v>
      </c>
      <c r="J241" s="556">
        <f>'13 Mortimer Terrace'!AB61</f>
        <v>0</v>
      </c>
      <c r="K241" s="557">
        <f t="shared" si="26"/>
        <v>0</v>
      </c>
      <c r="L241" s="558" t="e">
        <f>'13 Mortimer Terrace'!AC61</f>
        <v>#DIV/0!</v>
      </c>
      <c r="M241" s="559">
        <f>'13 Mortimer Terrace'!AD61</f>
        <v>0</v>
      </c>
      <c r="N241" s="560">
        <v>0</v>
      </c>
      <c r="O241" s="560">
        <f t="shared" si="22"/>
        <v>0</v>
      </c>
    </row>
    <row r="242" spans="1:15" x14ac:dyDescent="0.25">
      <c r="A242" s="570" t="s">
        <v>164</v>
      </c>
      <c r="B242" s="553">
        <f>'13 Mortimer Terrace'!T62</f>
        <v>318.17371499999996</v>
      </c>
      <c r="C242" s="553">
        <f>'13 Mortimer Terrace'!U62</f>
        <v>0</v>
      </c>
      <c r="D242" s="553">
        <f>'13 Mortimer Terrace'!V62</f>
        <v>0</v>
      </c>
      <c r="E242" s="553">
        <f>'13 Mortimer Terrace'!W62</f>
        <v>0</v>
      </c>
      <c r="F242" s="553">
        <f>'13 Mortimer Terrace'!X62</f>
        <v>0</v>
      </c>
      <c r="G242" s="554">
        <f>'13 Mortimer Terrace'!Y62</f>
        <v>318.17371499999996</v>
      </c>
      <c r="H242" s="554">
        <f>'13 Mortimer Terrace'!Z62</f>
        <v>0</v>
      </c>
      <c r="I242" s="555">
        <f>'13 Mortimer Terrace'!AA62</f>
        <v>0</v>
      </c>
      <c r="J242" s="556">
        <f>'13 Mortimer Terrace'!AB62</f>
        <v>0</v>
      </c>
      <c r="K242" s="557">
        <f t="shared" si="26"/>
        <v>0</v>
      </c>
      <c r="L242" s="558">
        <f>'13 Mortimer Terrace'!AC62</f>
        <v>0</v>
      </c>
      <c r="M242" s="559">
        <f>'13 Mortimer Terrace'!AD62</f>
        <v>0</v>
      </c>
      <c r="N242" s="560">
        <v>0</v>
      </c>
      <c r="O242" s="560">
        <f t="shared" si="22"/>
        <v>0</v>
      </c>
    </row>
    <row r="243" spans="1:15" x14ac:dyDescent="0.25">
      <c r="A243" s="570" t="s">
        <v>24</v>
      </c>
      <c r="B243" s="553">
        <f>'13 Mortimer Terrace'!T63</f>
        <v>3386.328</v>
      </c>
      <c r="C243" s="553">
        <f>'13 Mortimer Terrace'!U63</f>
        <v>0</v>
      </c>
      <c r="D243" s="553">
        <f>'13 Mortimer Terrace'!V63</f>
        <v>0</v>
      </c>
      <c r="E243" s="553">
        <f>'13 Mortimer Terrace'!W63</f>
        <v>0</v>
      </c>
      <c r="F243" s="553">
        <f>'13 Mortimer Terrace'!X63</f>
        <v>0</v>
      </c>
      <c r="G243" s="554">
        <f>'13 Mortimer Terrace'!Y63</f>
        <v>4534.9160000000002</v>
      </c>
      <c r="H243" s="554">
        <f>'13 Mortimer Terrace'!Z63</f>
        <v>0</v>
      </c>
      <c r="I243" s="555">
        <f>'13 Mortimer Terrace'!AA63</f>
        <v>1</v>
      </c>
      <c r="J243" s="556">
        <f>'13 Mortimer Terrace'!AB63</f>
        <v>4534.9160000000002</v>
      </c>
      <c r="K243" s="557">
        <f t="shared" si="26"/>
        <v>2333.4746319999999</v>
      </c>
      <c r="L243" s="558">
        <f>'13 Mortimer Terrace'!AC63</f>
        <v>0.48544258989582167</v>
      </c>
      <c r="M243" s="559">
        <f>'13 Mortimer Terrace'!AD63</f>
        <v>2201.4413680000002</v>
      </c>
      <c r="N243" s="560">
        <v>2201.1131999999998</v>
      </c>
      <c r="O243" s="560">
        <f t="shared" si="22"/>
        <v>0.32816800000045987</v>
      </c>
    </row>
    <row r="244" spans="1:15" x14ac:dyDescent="0.25">
      <c r="A244" s="570" t="s">
        <v>312</v>
      </c>
      <c r="B244" s="553">
        <f>'13 Mortimer Terrace'!T64</f>
        <v>0</v>
      </c>
      <c r="C244" s="553">
        <f>'13 Mortimer Terrace'!U64</f>
        <v>0</v>
      </c>
      <c r="D244" s="553">
        <f>'13 Mortimer Terrace'!V64</f>
        <v>0</v>
      </c>
      <c r="E244" s="553">
        <f>'13 Mortimer Terrace'!W64</f>
        <v>0</v>
      </c>
      <c r="F244" s="553">
        <f>'13 Mortimer Terrace'!X64</f>
        <v>0</v>
      </c>
      <c r="G244" s="554">
        <f>'13 Mortimer Terrace'!Y64</f>
        <v>0</v>
      </c>
      <c r="H244" s="554">
        <f>'13 Mortimer Terrace'!Z64</f>
        <v>0</v>
      </c>
      <c r="I244" s="555" t="e">
        <f>'13 Mortimer Terrace'!AA64</f>
        <v>#DIV/0!</v>
      </c>
      <c r="J244" s="556">
        <f>'13 Mortimer Terrace'!AB64</f>
        <v>0</v>
      </c>
      <c r="K244" s="557">
        <f t="shared" si="26"/>
        <v>0</v>
      </c>
      <c r="L244" s="558" t="e">
        <f>'13 Mortimer Terrace'!AC64</f>
        <v>#DIV/0!</v>
      </c>
      <c r="M244" s="559">
        <f>'13 Mortimer Terrace'!AD64</f>
        <v>0</v>
      </c>
      <c r="N244" s="560">
        <v>0</v>
      </c>
      <c r="O244" s="560">
        <f t="shared" si="22"/>
        <v>0</v>
      </c>
    </row>
    <row r="245" spans="1:15" x14ac:dyDescent="0.25">
      <c r="A245" s="570" t="s">
        <v>341</v>
      </c>
      <c r="B245" s="553">
        <f>'13 Mortimer Terrace'!T65</f>
        <v>3300.0193300000001</v>
      </c>
      <c r="C245" s="553">
        <f>'13 Mortimer Terrace'!U65</f>
        <v>0</v>
      </c>
      <c r="D245" s="553">
        <f>'13 Mortimer Terrace'!V65</f>
        <v>0</v>
      </c>
      <c r="E245" s="553">
        <f>'13 Mortimer Terrace'!W65</f>
        <v>0</v>
      </c>
      <c r="F245" s="553">
        <f>'13 Mortimer Terrace'!X65</f>
        <v>0</v>
      </c>
      <c r="G245" s="554">
        <f>'13 Mortimer Terrace'!Y65</f>
        <v>3300.0193300000001</v>
      </c>
      <c r="H245" s="554">
        <f>'13 Mortimer Terrace'!Z65</f>
        <v>0</v>
      </c>
      <c r="I245" s="555">
        <f>'13 Mortimer Terrace'!AA65</f>
        <v>0</v>
      </c>
      <c r="J245" s="556">
        <f>'13 Mortimer Terrace'!AB65</f>
        <v>0</v>
      </c>
      <c r="K245" s="557">
        <f t="shared" si="26"/>
        <v>0</v>
      </c>
      <c r="L245" s="558">
        <f>'13 Mortimer Terrace'!AC65</f>
        <v>0</v>
      </c>
      <c r="M245" s="559">
        <f>'13 Mortimer Terrace'!AD65</f>
        <v>0</v>
      </c>
      <c r="N245" s="560">
        <v>0</v>
      </c>
      <c r="O245" s="560">
        <f t="shared" si="22"/>
        <v>0</v>
      </c>
    </row>
    <row r="246" spans="1:15" x14ac:dyDescent="0.25">
      <c r="A246" s="570"/>
      <c r="B246" s="553"/>
      <c r="C246" s="553"/>
      <c r="D246" s="553"/>
      <c r="E246" s="553"/>
      <c r="F246" s="553"/>
      <c r="G246" s="554"/>
      <c r="H246" s="554"/>
      <c r="I246" s="555"/>
      <c r="J246" s="556"/>
      <c r="K246" s="557"/>
      <c r="L246" s="558"/>
      <c r="M246" s="559"/>
      <c r="N246" s="560"/>
      <c r="O246" s="560"/>
    </row>
    <row r="247" spans="1:15" s="525" customFormat="1" x14ac:dyDescent="0.25">
      <c r="A247" s="571" t="s">
        <v>522</v>
      </c>
      <c r="B247" s="572"/>
      <c r="C247" s="572"/>
      <c r="D247" s="572"/>
      <c r="E247" s="572"/>
      <c r="F247" s="572"/>
      <c r="G247" s="573"/>
      <c r="H247" s="573"/>
      <c r="I247" s="574"/>
      <c r="J247" s="575"/>
      <c r="K247" s="576"/>
      <c r="L247" s="577"/>
      <c r="M247" s="578"/>
      <c r="N247" s="579"/>
      <c r="O247" s="579"/>
    </row>
    <row r="248" spans="1:15" s="184" customFormat="1" x14ac:dyDescent="0.25">
      <c r="A248" s="580" t="s">
        <v>372</v>
      </c>
      <c r="B248" s="581">
        <f ca="1">'13 Winscombe Terrace'!T50</f>
        <v>399.99552</v>
      </c>
      <c r="C248" s="581">
        <f>'13 Winscombe Terrace'!U50</f>
        <v>0</v>
      </c>
      <c r="D248" s="581">
        <f>'13 Winscombe Terrace'!V50</f>
        <v>0</v>
      </c>
      <c r="E248" s="581">
        <f>'13 Winscombe Terrace'!W50</f>
        <v>0</v>
      </c>
      <c r="F248" s="581">
        <f>'13 Winscombe Terrace'!X50</f>
        <v>0</v>
      </c>
      <c r="G248" s="582">
        <f ca="1">'13 Winscombe Terrace'!Y50</f>
        <v>0</v>
      </c>
      <c r="H248" s="582">
        <f>'13 Winscombe Terrace'!Z50</f>
        <v>0</v>
      </c>
      <c r="I248" s="583" t="e">
        <f ca="1">'13 Winscombe Terrace'!AA50</f>
        <v>#DIV/0!</v>
      </c>
      <c r="J248" s="584">
        <f ca="1">'13 Winscombe Terrace'!AB50</f>
        <v>0</v>
      </c>
      <c r="K248" s="585">
        <f t="shared" ref="K248:K256" ca="1" si="27">J248-M248</f>
        <v>0</v>
      </c>
      <c r="L248" s="586" t="e">
        <f ca="1">'13 Winscombe Terrace'!AC50</f>
        <v>#DIV/0!</v>
      </c>
      <c r="M248" s="587">
        <f ca="1">'13 Winscombe Terrace'!AD50</f>
        <v>0</v>
      </c>
      <c r="N248" s="588">
        <v>0</v>
      </c>
      <c r="O248" s="588">
        <f t="shared" ca="1" si="22"/>
        <v>0</v>
      </c>
    </row>
    <row r="249" spans="1:15" s="184" customFormat="1" x14ac:dyDescent="0.25">
      <c r="A249" s="580" t="s">
        <v>308</v>
      </c>
      <c r="B249" s="581">
        <f ca="1">'13 Winscombe Terrace'!T51</f>
        <v>222.29999999999998</v>
      </c>
      <c r="C249" s="581">
        <f>'13 Winscombe Terrace'!U51</f>
        <v>0</v>
      </c>
      <c r="D249" s="581">
        <f>'13 Winscombe Terrace'!V51</f>
        <v>0</v>
      </c>
      <c r="E249" s="581">
        <f>'13 Winscombe Terrace'!W51</f>
        <v>0</v>
      </c>
      <c r="F249" s="581">
        <f>'13 Winscombe Terrace'!X51</f>
        <v>0</v>
      </c>
      <c r="G249" s="582">
        <f ca="1">'13 Winscombe Terrace'!Y51</f>
        <v>0</v>
      </c>
      <c r="H249" s="582">
        <f>'13 Winscombe Terrace'!Z51</f>
        <v>0</v>
      </c>
      <c r="I249" s="583" t="e">
        <f ca="1">'13 Winscombe Terrace'!AA51</f>
        <v>#DIV/0!</v>
      </c>
      <c r="J249" s="584">
        <f ca="1">'13 Winscombe Terrace'!AB51</f>
        <v>0</v>
      </c>
      <c r="K249" s="585">
        <f t="shared" ca="1" si="27"/>
        <v>0</v>
      </c>
      <c r="L249" s="586" t="e">
        <f ca="1">'13 Winscombe Terrace'!AC51</f>
        <v>#DIV/0!</v>
      </c>
      <c r="M249" s="587">
        <f ca="1">'13 Winscombe Terrace'!AD51</f>
        <v>0</v>
      </c>
      <c r="N249" s="588">
        <v>0</v>
      </c>
      <c r="O249" s="588">
        <f t="shared" ca="1" si="22"/>
        <v>0</v>
      </c>
    </row>
    <row r="250" spans="1:15" s="184" customFormat="1" x14ac:dyDescent="0.25">
      <c r="A250" s="580" t="s">
        <v>285</v>
      </c>
      <c r="B250" s="581">
        <f ca="1">'13 Winscombe Terrace'!T52</f>
        <v>408</v>
      </c>
      <c r="C250" s="581">
        <f>'13 Winscombe Terrace'!U52</f>
        <v>0</v>
      </c>
      <c r="D250" s="581">
        <f>'13 Winscombe Terrace'!V52</f>
        <v>0</v>
      </c>
      <c r="E250" s="581">
        <f>'13 Winscombe Terrace'!W52</f>
        <v>0</v>
      </c>
      <c r="F250" s="581">
        <f>'13 Winscombe Terrace'!X52</f>
        <v>0</v>
      </c>
      <c r="G250" s="582">
        <f ca="1">'13 Winscombe Terrace'!Y52</f>
        <v>0</v>
      </c>
      <c r="H250" s="582">
        <f>'13 Winscombe Terrace'!Z52</f>
        <v>0</v>
      </c>
      <c r="I250" s="583" t="e">
        <f ca="1">'13 Winscombe Terrace'!AA52</f>
        <v>#DIV/0!</v>
      </c>
      <c r="J250" s="584">
        <f ca="1">'13 Winscombe Terrace'!AB52</f>
        <v>0</v>
      </c>
      <c r="K250" s="585">
        <f t="shared" ca="1" si="27"/>
        <v>0</v>
      </c>
      <c r="L250" s="586" t="e">
        <f ca="1">'13 Winscombe Terrace'!AC52</f>
        <v>#DIV/0!</v>
      </c>
      <c r="M250" s="587">
        <f ca="1">'13 Winscombe Terrace'!AD52</f>
        <v>0</v>
      </c>
      <c r="N250" s="588">
        <v>0</v>
      </c>
      <c r="O250" s="588">
        <f t="shared" ca="1" si="22"/>
        <v>0</v>
      </c>
    </row>
    <row r="251" spans="1:15" s="184" customFormat="1" x14ac:dyDescent="0.25">
      <c r="A251" s="580" t="s">
        <v>189</v>
      </c>
      <c r="B251" s="581">
        <f ca="1">'13 Winscombe Terrace'!T53</f>
        <v>543.91450000000009</v>
      </c>
      <c r="C251" s="581">
        <f>'13 Winscombe Terrace'!U53</f>
        <v>0</v>
      </c>
      <c r="D251" s="581">
        <f>'13 Winscombe Terrace'!V53</f>
        <v>0</v>
      </c>
      <c r="E251" s="581">
        <f>'13 Winscombe Terrace'!W53</f>
        <v>0</v>
      </c>
      <c r="F251" s="581">
        <f>'13 Winscombe Terrace'!X53</f>
        <v>0</v>
      </c>
      <c r="G251" s="582">
        <f ca="1">'13 Winscombe Terrace'!Y53</f>
        <v>0</v>
      </c>
      <c r="H251" s="582">
        <f>'13 Winscombe Terrace'!Z53</f>
        <v>0</v>
      </c>
      <c r="I251" s="583" t="e">
        <f ca="1">'13 Winscombe Terrace'!AA53</f>
        <v>#DIV/0!</v>
      </c>
      <c r="J251" s="584">
        <f ca="1">'13 Winscombe Terrace'!AB53</f>
        <v>0</v>
      </c>
      <c r="K251" s="585">
        <f t="shared" ca="1" si="27"/>
        <v>0</v>
      </c>
      <c r="L251" s="586" t="e">
        <f ca="1">'13 Winscombe Terrace'!AC53</f>
        <v>#DIV/0!</v>
      </c>
      <c r="M251" s="587">
        <f ca="1">'13 Winscombe Terrace'!AD53</f>
        <v>0</v>
      </c>
      <c r="N251" s="588">
        <v>0</v>
      </c>
      <c r="O251" s="588">
        <f t="shared" ca="1" si="22"/>
        <v>0</v>
      </c>
    </row>
    <row r="252" spans="1:15" s="184" customFormat="1" x14ac:dyDescent="0.25">
      <c r="A252" s="580" t="s">
        <v>72</v>
      </c>
      <c r="B252" s="581">
        <f ca="1">'13 Winscombe Terrace'!T54</f>
        <v>0</v>
      </c>
      <c r="C252" s="581">
        <f>'13 Winscombe Terrace'!U54</f>
        <v>0</v>
      </c>
      <c r="D252" s="581">
        <f>'13 Winscombe Terrace'!V54</f>
        <v>0</v>
      </c>
      <c r="E252" s="581">
        <f>'13 Winscombe Terrace'!W54</f>
        <v>0</v>
      </c>
      <c r="F252" s="581">
        <f>'13 Winscombe Terrace'!X54</f>
        <v>0</v>
      </c>
      <c r="G252" s="582">
        <f ca="1">'13 Winscombe Terrace'!Y54</f>
        <v>0</v>
      </c>
      <c r="H252" s="582">
        <f>'13 Winscombe Terrace'!Z54</f>
        <v>0</v>
      </c>
      <c r="I252" s="583" t="e">
        <f ca="1">'13 Winscombe Terrace'!AA54</f>
        <v>#DIV/0!</v>
      </c>
      <c r="J252" s="584">
        <f ca="1">'13 Winscombe Terrace'!AB54</f>
        <v>0</v>
      </c>
      <c r="K252" s="585">
        <f t="shared" ca="1" si="27"/>
        <v>0</v>
      </c>
      <c r="L252" s="586" t="e">
        <f ca="1">'13 Winscombe Terrace'!AC54</f>
        <v>#DIV/0!</v>
      </c>
      <c r="M252" s="587">
        <f ca="1">'13 Winscombe Terrace'!AD54</f>
        <v>0</v>
      </c>
      <c r="N252" s="588">
        <v>0</v>
      </c>
      <c r="O252" s="588">
        <f t="shared" ca="1" si="22"/>
        <v>0</v>
      </c>
    </row>
    <row r="253" spans="1:15" s="184" customFormat="1" x14ac:dyDescent="0.25">
      <c r="A253" s="580" t="s">
        <v>164</v>
      </c>
      <c r="B253" s="581">
        <f ca="1">'13 Winscombe Terrace'!T55</f>
        <v>209.34697499999999</v>
      </c>
      <c r="C253" s="581">
        <f>'13 Winscombe Terrace'!U55</f>
        <v>0</v>
      </c>
      <c r="D253" s="581">
        <f>'13 Winscombe Terrace'!V55</f>
        <v>0</v>
      </c>
      <c r="E253" s="581">
        <f>'13 Winscombe Terrace'!W55</f>
        <v>0</v>
      </c>
      <c r="F253" s="581">
        <f>'13 Winscombe Terrace'!X55</f>
        <v>0</v>
      </c>
      <c r="G253" s="582">
        <f ca="1">'13 Winscombe Terrace'!Y55</f>
        <v>0</v>
      </c>
      <c r="H253" s="582">
        <f>'13 Winscombe Terrace'!Z55</f>
        <v>0</v>
      </c>
      <c r="I253" s="583" t="e">
        <f ca="1">'13 Winscombe Terrace'!AA55</f>
        <v>#DIV/0!</v>
      </c>
      <c r="J253" s="584">
        <f ca="1">'13 Winscombe Terrace'!AB55</f>
        <v>0</v>
      </c>
      <c r="K253" s="585">
        <f t="shared" ca="1" si="27"/>
        <v>0</v>
      </c>
      <c r="L253" s="586" t="e">
        <f ca="1">'13 Winscombe Terrace'!AC55</f>
        <v>#DIV/0!</v>
      </c>
      <c r="M253" s="587">
        <f ca="1">'13 Winscombe Terrace'!AD55</f>
        <v>0</v>
      </c>
      <c r="N253" s="588">
        <v>0</v>
      </c>
      <c r="O253" s="588">
        <f t="shared" ca="1" si="22"/>
        <v>0</v>
      </c>
    </row>
    <row r="254" spans="1:15" s="184" customFormat="1" x14ac:dyDescent="0.25">
      <c r="A254" s="580" t="s">
        <v>24</v>
      </c>
      <c r="B254" s="581">
        <f ca="1">'13 Winscombe Terrace'!T56</f>
        <v>3376.422</v>
      </c>
      <c r="C254" s="581">
        <f>'13 Winscombe Terrace'!U56</f>
        <v>0</v>
      </c>
      <c r="D254" s="581">
        <f>'13 Winscombe Terrace'!V56</f>
        <v>0</v>
      </c>
      <c r="E254" s="581">
        <f>'13 Winscombe Terrace'!W56</f>
        <v>0</v>
      </c>
      <c r="F254" s="581">
        <f>'13 Winscombe Terrace'!X56</f>
        <v>0</v>
      </c>
      <c r="G254" s="582">
        <f ca="1">'13 Winscombe Terrace'!Y56</f>
        <v>0</v>
      </c>
      <c r="H254" s="582">
        <f>'13 Winscombe Terrace'!Z56</f>
        <v>0</v>
      </c>
      <c r="I254" s="583" t="e">
        <f ca="1">'13 Winscombe Terrace'!AA56</f>
        <v>#DIV/0!</v>
      </c>
      <c r="J254" s="584">
        <f ca="1">'13 Winscombe Terrace'!AB56</f>
        <v>0</v>
      </c>
      <c r="K254" s="585">
        <f t="shared" ca="1" si="27"/>
        <v>0</v>
      </c>
      <c r="L254" s="586" t="e">
        <f ca="1">'13 Winscombe Terrace'!AC56</f>
        <v>#DIV/0!</v>
      </c>
      <c r="M254" s="587">
        <f ca="1">'13 Winscombe Terrace'!AD56</f>
        <v>0</v>
      </c>
      <c r="N254" s="588">
        <v>0</v>
      </c>
      <c r="O254" s="588">
        <f t="shared" ca="1" si="22"/>
        <v>0</v>
      </c>
    </row>
    <row r="255" spans="1:15" s="184" customFormat="1" x14ac:dyDescent="0.25">
      <c r="A255" s="580" t="s">
        <v>312</v>
      </c>
      <c r="B255" s="581">
        <f ca="1">'13 Winscombe Terrace'!T57</f>
        <v>0</v>
      </c>
      <c r="C255" s="581">
        <f>'13 Winscombe Terrace'!U57</f>
        <v>0</v>
      </c>
      <c r="D255" s="581">
        <f>'13 Winscombe Terrace'!V57</f>
        <v>0</v>
      </c>
      <c r="E255" s="581">
        <f>'13 Winscombe Terrace'!W57</f>
        <v>0</v>
      </c>
      <c r="F255" s="581">
        <f>'13 Winscombe Terrace'!X57</f>
        <v>0</v>
      </c>
      <c r="G255" s="582">
        <f ca="1">'13 Winscombe Terrace'!Y57</f>
        <v>0</v>
      </c>
      <c r="H255" s="582">
        <f>'13 Winscombe Terrace'!Z57</f>
        <v>0</v>
      </c>
      <c r="I255" s="583" t="e">
        <f ca="1">'13 Winscombe Terrace'!AA57</f>
        <v>#DIV/0!</v>
      </c>
      <c r="J255" s="584">
        <f ca="1">'13 Winscombe Terrace'!AB57</f>
        <v>0</v>
      </c>
      <c r="K255" s="585">
        <f t="shared" ca="1" si="27"/>
        <v>0</v>
      </c>
      <c r="L255" s="586" t="e">
        <f ca="1">'13 Winscombe Terrace'!AC57</f>
        <v>#DIV/0!</v>
      </c>
      <c r="M255" s="587">
        <f ca="1">'13 Winscombe Terrace'!AD57</f>
        <v>0</v>
      </c>
      <c r="N255" s="588">
        <v>0</v>
      </c>
      <c r="O255" s="588">
        <f t="shared" ca="1" si="22"/>
        <v>0</v>
      </c>
    </row>
    <row r="256" spans="1:15" s="184" customFormat="1" x14ac:dyDescent="0.25">
      <c r="A256" s="580" t="s">
        <v>341</v>
      </c>
      <c r="B256" s="581">
        <f ca="1">'13 Winscombe Terrace'!T58</f>
        <v>2795.1722500000001</v>
      </c>
      <c r="C256" s="581">
        <f>'13 Winscombe Terrace'!U58</f>
        <v>0</v>
      </c>
      <c r="D256" s="581">
        <f>'13 Winscombe Terrace'!V58</f>
        <v>0</v>
      </c>
      <c r="E256" s="581">
        <f>'13 Winscombe Terrace'!W58</f>
        <v>0</v>
      </c>
      <c r="F256" s="581">
        <f>'13 Winscombe Terrace'!X58</f>
        <v>0</v>
      </c>
      <c r="G256" s="582">
        <f ca="1">'13 Winscombe Terrace'!Y58</f>
        <v>0</v>
      </c>
      <c r="H256" s="582">
        <f>'13 Winscombe Terrace'!Z58</f>
        <v>0</v>
      </c>
      <c r="I256" s="583" t="e">
        <f ca="1">'13 Winscombe Terrace'!AA58</f>
        <v>#DIV/0!</v>
      </c>
      <c r="J256" s="584">
        <f ca="1">'13 Winscombe Terrace'!AB58</f>
        <v>0</v>
      </c>
      <c r="K256" s="585">
        <f t="shared" ca="1" si="27"/>
        <v>0</v>
      </c>
      <c r="L256" s="586" t="e">
        <f ca="1">'13 Winscombe Terrace'!AC58</f>
        <v>#DIV/0!</v>
      </c>
      <c r="M256" s="587">
        <f ca="1">'13 Winscombe Terrace'!AD58</f>
        <v>0</v>
      </c>
      <c r="N256" s="588">
        <v>0</v>
      </c>
      <c r="O256" s="588">
        <f t="shared" ca="1" si="22"/>
        <v>0</v>
      </c>
    </row>
    <row r="257" spans="1:15" x14ac:dyDescent="0.25">
      <c r="A257" s="570"/>
      <c r="B257" s="553"/>
      <c r="C257" s="553"/>
      <c r="D257" s="553"/>
      <c r="E257" s="553"/>
      <c r="F257" s="553"/>
      <c r="G257" s="554"/>
      <c r="H257" s="554"/>
      <c r="I257" s="555"/>
      <c r="J257" s="556"/>
      <c r="K257" s="557"/>
      <c r="L257" s="558"/>
      <c r="M257" s="559"/>
      <c r="N257" s="560"/>
      <c r="O257" s="560"/>
    </row>
    <row r="258" spans="1:15" x14ac:dyDescent="0.25">
      <c r="A258" s="570"/>
      <c r="B258" s="553"/>
      <c r="C258" s="553"/>
      <c r="D258" s="553"/>
      <c r="E258" s="553"/>
      <c r="F258" s="553"/>
      <c r="G258" s="554"/>
      <c r="H258" s="554"/>
      <c r="I258" s="555"/>
      <c r="J258" s="556"/>
      <c r="K258" s="557"/>
      <c r="L258" s="558"/>
      <c r="M258" s="559"/>
      <c r="N258" s="560"/>
      <c r="O258" s="560"/>
    </row>
    <row r="259" spans="1:15" x14ac:dyDescent="0.25">
      <c r="A259" s="553" t="s">
        <v>578</v>
      </c>
      <c r="B259" s="553">
        <f>'Project Overheads &amp; Scaffold'!M57</f>
        <v>207657.78750000003</v>
      </c>
      <c r="C259" s="553"/>
      <c r="D259" s="553"/>
      <c r="E259" s="553"/>
      <c r="F259" s="553"/>
      <c r="G259" s="554">
        <f>'Project Overheads &amp; Scaffold'!S57</f>
        <v>617527.30946428562</v>
      </c>
      <c r="H259" s="554"/>
      <c r="I259" s="555">
        <f>'Project Overheads &amp; Scaffold'!D73</f>
        <v>0.86881720430107523</v>
      </c>
      <c r="J259" s="556">
        <f>'Project Overheads &amp; Scaffold'!U57</f>
        <v>526054.14673348679</v>
      </c>
      <c r="K259" s="557">
        <f>J259-M259</f>
        <v>238068.12787634396</v>
      </c>
      <c r="L259" s="558">
        <f>'Project Overheads &amp; Scaffold'!D91</f>
        <v>0.77003484320557491</v>
      </c>
      <c r="M259" s="559">
        <f>'Project Overheads &amp; Scaffold'!AB57</f>
        <v>287986.01885714283</v>
      </c>
      <c r="N259" s="560">
        <v>208377.415385</v>
      </c>
      <c r="O259" s="560">
        <f t="shared" si="22"/>
        <v>79608.60347214283</v>
      </c>
    </row>
    <row r="260" spans="1:15" x14ac:dyDescent="0.25">
      <c r="A260" s="553"/>
      <c r="B260" s="553"/>
      <c r="C260" s="553"/>
      <c r="D260" s="553"/>
      <c r="E260" s="553"/>
      <c r="F260" s="553"/>
      <c r="G260" s="554"/>
      <c r="H260" s="554"/>
      <c r="I260" s="555"/>
      <c r="J260" s="556"/>
      <c r="K260" s="557"/>
      <c r="L260" s="558"/>
      <c r="M260" s="559"/>
      <c r="N260" s="560"/>
      <c r="O260" s="560"/>
    </row>
    <row r="261" spans="1:15" x14ac:dyDescent="0.25">
      <c r="A261" s="553" t="s">
        <v>579</v>
      </c>
      <c r="B261" s="553">
        <f ca="1">SUM(B8:B259)*0.04</f>
        <v>34883.182820840004</v>
      </c>
      <c r="C261" s="553"/>
      <c r="D261" s="553"/>
      <c r="E261" s="553"/>
      <c r="F261" s="553"/>
      <c r="G261" s="554">
        <f ca="1">SUM(G8:G259)*0.04</f>
        <v>69818.132928508829</v>
      </c>
      <c r="H261" s="554"/>
      <c r="I261" s="555"/>
      <c r="J261" s="556">
        <f ca="1">SUM(J8:J259)*0.04</f>
        <v>54685.772620916854</v>
      </c>
      <c r="K261" s="557">
        <f ca="1">J261-M261</f>
        <v>20350.513986444646</v>
      </c>
      <c r="L261" s="558"/>
      <c r="M261" s="559">
        <f ca="1">SUM(M8:M259)*0.04</f>
        <v>34335.258634472208</v>
      </c>
      <c r="N261" s="560">
        <v>20798.846220059077</v>
      </c>
      <c r="O261" s="560">
        <f t="shared" ca="1" si="22"/>
        <v>13536.412414413131</v>
      </c>
    </row>
    <row r="262" spans="1:15" ht="15.75" thickBot="1" x14ac:dyDescent="0.3">
      <c r="A262" s="598"/>
      <c r="B262" s="598"/>
      <c r="C262" s="598"/>
      <c r="D262" s="598"/>
      <c r="E262" s="598"/>
      <c r="F262" s="598"/>
      <c r="G262" s="599"/>
      <c r="H262" s="599"/>
      <c r="I262" s="600"/>
      <c r="J262" s="601"/>
      <c r="K262" s="557"/>
      <c r="L262" s="602"/>
      <c r="M262" s="603"/>
      <c r="N262" s="604"/>
      <c r="O262" s="604"/>
    </row>
    <row r="263" spans="1:15" ht="16.5" thickTop="1" thickBot="1" x14ac:dyDescent="0.3">
      <c r="A263" s="605" t="s">
        <v>5</v>
      </c>
      <c r="B263" s="609">
        <f ca="1">SUM(B8:B262)</f>
        <v>906962.75334184011</v>
      </c>
      <c r="C263" s="609"/>
      <c r="D263" s="609"/>
      <c r="E263" s="609"/>
      <c r="F263" s="609"/>
      <c r="G263" s="610">
        <f ca="1">SUM(G8:G262)</f>
        <v>1815271.4561412295</v>
      </c>
      <c r="H263" s="610"/>
      <c r="I263" s="611"/>
      <c r="J263" s="612">
        <f ca="1">SUM(J8:J262)</f>
        <v>1421830.0881438381</v>
      </c>
      <c r="K263" s="613">
        <f ca="1">SUM(K8:K262)</f>
        <v>529113.36364756012</v>
      </c>
      <c r="L263" s="614"/>
      <c r="M263" s="615">
        <f ca="1">SUM(M8:M262)</f>
        <v>892716.72449627751</v>
      </c>
      <c r="N263" s="606">
        <f>SUM(N8:N262)</f>
        <v>540770.00172153593</v>
      </c>
      <c r="O263" s="606">
        <f ca="1">SUM(O8:O262)</f>
        <v>351946.72277474141</v>
      </c>
    </row>
    <row r="265" spans="1:15" x14ac:dyDescent="0.25">
      <c r="A265" s="552" t="s">
        <v>308</v>
      </c>
      <c r="B265" s="607">
        <f t="shared" ref="B265:B280" ca="1" si="28">SUMIF($A$8:$A$262,$A265,B$8:B$262)</f>
        <v>6779.8000000000029</v>
      </c>
      <c r="G265" s="607">
        <f t="shared" ref="G265:G280" ca="1" si="29">SUMIF($A$8:$A$262,$A265,G$8:G$262)</f>
        <v>20890.599999999991</v>
      </c>
      <c r="J265" s="607">
        <f t="shared" ref="J265:K280" ca="1" si="30">SUMIF($A$8:$A$262,$A265,J$8:J$262)</f>
        <v>9890.5999999999949</v>
      </c>
      <c r="K265" s="607">
        <f t="shared" ca="1" si="30"/>
        <v>5666.9</v>
      </c>
      <c r="M265" s="607">
        <f t="shared" ref="M265:O280" ca="1" si="31">SUMIF($A$8:$A$262,$A265,M$8:M$262)</f>
        <v>4223.7000000000016</v>
      </c>
      <c r="N265" s="607">
        <f t="shared" si="31"/>
        <v>16833.783999999996</v>
      </c>
      <c r="O265" s="607">
        <f t="shared" ca="1" si="31"/>
        <v>-12610.084000000003</v>
      </c>
    </row>
    <row r="266" spans="1:15" x14ac:dyDescent="0.25">
      <c r="A266" s="552" t="s">
        <v>704</v>
      </c>
      <c r="B266" s="607">
        <f t="shared" si="28"/>
        <v>0</v>
      </c>
      <c r="G266" s="607">
        <f t="shared" si="29"/>
        <v>6745</v>
      </c>
      <c r="J266" s="607">
        <f t="shared" si="30"/>
        <v>6705</v>
      </c>
      <c r="K266" s="607">
        <f t="shared" si="30"/>
        <v>4235</v>
      </c>
      <c r="M266" s="607">
        <f t="shared" si="31"/>
        <v>2470</v>
      </c>
      <c r="N266" s="607">
        <f t="shared" si="31"/>
        <v>4352.4800000000005</v>
      </c>
      <c r="O266" s="607">
        <f t="shared" si="31"/>
        <v>-1882.4800000000005</v>
      </c>
    </row>
    <row r="267" spans="1:15" x14ac:dyDescent="0.25">
      <c r="A267" s="552" t="s">
        <v>691</v>
      </c>
      <c r="B267" s="607">
        <f t="shared" si="28"/>
        <v>0</v>
      </c>
      <c r="G267" s="607">
        <f t="shared" si="29"/>
        <v>0</v>
      </c>
      <c r="J267" s="607">
        <f t="shared" si="30"/>
        <v>0</v>
      </c>
      <c r="K267" s="607">
        <f t="shared" si="30"/>
        <v>0</v>
      </c>
      <c r="M267" s="607">
        <f t="shared" si="31"/>
        <v>0</v>
      </c>
      <c r="N267" s="607">
        <f t="shared" si="31"/>
        <v>0</v>
      </c>
      <c r="O267" s="607">
        <f t="shared" si="31"/>
        <v>0</v>
      </c>
    </row>
    <row r="268" spans="1:15" x14ac:dyDescent="0.25">
      <c r="A268" s="552" t="s">
        <v>677</v>
      </c>
      <c r="B268" s="607">
        <f t="shared" si="28"/>
        <v>0</v>
      </c>
      <c r="G268" s="607">
        <f t="shared" si="29"/>
        <v>0</v>
      </c>
      <c r="J268" s="607">
        <f t="shared" si="30"/>
        <v>0</v>
      </c>
      <c r="K268" s="607">
        <f t="shared" si="30"/>
        <v>0</v>
      </c>
      <c r="M268" s="607">
        <f t="shared" si="31"/>
        <v>0</v>
      </c>
      <c r="N268" s="607">
        <f t="shared" si="31"/>
        <v>0</v>
      </c>
      <c r="O268" s="607">
        <f t="shared" si="31"/>
        <v>0</v>
      </c>
    </row>
    <row r="269" spans="1:15" x14ac:dyDescent="0.25">
      <c r="A269" s="552" t="s">
        <v>285</v>
      </c>
      <c r="B269" s="607">
        <f t="shared" ca="1" si="28"/>
        <v>12983.581850999999</v>
      </c>
      <c r="G269" s="607">
        <f t="shared" ca="1" si="29"/>
        <v>9933.9162340000003</v>
      </c>
      <c r="J269" s="607">
        <f t="shared" ca="1" si="30"/>
        <v>1236.2604999999999</v>
      </c>
      <c r="K269" s="607">
        <f t="shared" ca="1" si="30"/>
        <v>549.83000000000004</v>
      </c>
      <c r="M269" s="607">
        <f t="shared" ca="1" si="31"/>
        <v>686.43049999999994</v>
      </c>
      <c r="N269" s="607">
        <f t="shared" si="31"/>
        <v>1219.1817499999997</v>
      </c>
      <c r="O269" s="607">
        <f t="shared" ca="1" si="31"/>
        <v>-532.75125000000003</v>
      </c>
    </row>
    <row r="270" spans="1:15" x14ac:dyDescent="0.25">
      <c r="A270" s="552" t="s">
        <v>735</v>
      </c>
      <c r="B270" s="607">
        <f t="shared" si="28"/>
        <v>0</v>
      </c>
      <c r="G270" s="607">
        <f t="shared" si="29"/>
        <v>585.19000000000005</v>
      </c>
      <c r="J270" s="607">
        <f t="shared" si="30"/>
        <v>0</v>
      </c>
      <c r="K270" s="607">
        <f t="shared" si="30"/>
        <v>0</v>
      </c>
      <c r="M270" s="607">
        <f t="shared" si="31"/>
        <v>0</v>
      </c>
      <c r="N270" s="607">
        <f t="shared" si="31"/>
        <v>26.759999999999998</v>
      </c>
      <c r="O270" s="607">
        <f t="shared" si="31"/>
        <v>-26.759999999999998</v>
      </c>
    </row>
    <row r="271" spans="1:15" x14ac:dyDescent="0.25">
      <c r="A271" s="552" t="s">
        <v>372</v>
      </c>
      <c r="B271" s="607">
        <f t="shared" ca="1" si="28"/>
        <v>7599.914880000003</v>
      </c>
      <c r="G271" s="607">
        <f t="shared" ca="1" si="29"/>
        <v>6408.2688000000016</v>
      </c>
      <c r="J271" s="607">
        <f t="shared" ca="1" si="30"/>
        <v>4008.2956799999997</v>
      </c>
      <c r="K271" s="607">
        <f t="shared" ca="1" si="30"/>
        <v>799.99104</v>
      </c>
      <c r="M271" s="607">
        <f t="shared" ca="1" si="31"/>
        <v>3208.3046399999998</v>
      </c>
      <c r="N271" s="607">
        <f t="shared" si="31"/>
        <v>1999.9775999999999</v>
      </c>
      <c r="O271" s="607">
        <f t="shared" ca="1" si="31"/>
        <v>1208.3270399999999</v>
      </c>
    </row>
    <row r="272" spans="1:15" x14ac:dyDescent="0.25">
      <c r="A272" s="552" t="s">
        <v>312</v>
      </c>
      <c r="B272" s="607">
        <f t="shared" ca="1" si="28"/>
        <v>21997.237730000001</v>
      </c>
      <c r="G272" s="607">
        <f t="shared" ca="1" si="29"/>
        <v>21386.016529999997</v>
      </c>
      <c r="J272" s="607">
        <f t="shared" ca="1" si="30"/>
        <v>11576.505800000001</v>
      </c>
      <c r="K272" s="607">
        <f t="shared" ca="1" si="30"/>
        <v>3785.9313099999995</v>
      </c>
      <c r="M272" s="607">
        <f t="shared" ca="1" si="31"/>
        <v>7790.5744899999991</v>
      </c>
      <c r="N272" s="607">
        <f t="shared" si="31"/>
        <v>25466.549649999997</v>
      </c>
      <c r="O272" s="607">
        <f t="shared" ca="1" si="31"/>
        <v>-17675.975160000002</v>
      </c>
    </row>
    <row r="273" spans="1:15" x14ac:dyDescent="0.25">
      <c r="A273" s="552" t="s">
        <v>189</v>
      </c>
      <c r="B273" s="607">
        <f t="shared" ca="1" si="28"/>
        <v>57931.861249999994</v>
      </c>
      <c r="G273" s="607">
        <f t="shared" ca="1" si="29"/>
        <v>171116.11525000003</v>
      </c>
      <c r="J273" s="607">
        <f t="shared" ca="1" si="30"/>
        <v>138702.54374999995</v>
      </c>
      <c r="K273" s="607">
        <f t="shared" ca="1" si="30"/>
        <v>23839.396702875008</v>
      </c>
      <c r="M273" s="607">
        <f t="shared" ca="1" si="31"/>
        <v>114863.14704712496</v>
      </c>
      <c r="N273" s="607">
        <f t="shared" si="31"/>
        <v>9839.1803999999993</v>
      </c>
      <c r="O273" s="607">
        <f t="shared" ca="1" si="31"/>
        <v>105023.96664712497</v>
      </c>
    </row>
    <row r="274" spans="1:15" x14ac:dyDescent="0.25">
      <c r="A274" s="552" t="s">
        <v>341</v>
      </c>
      <c r="B274" s="607">
        <f t="shared" ca="1" si="28"/>
        <v>41155.934830000006</v>
      </c>
      <c r="G274" s="607">
        <f t="shared" ca="1" si="29"/>
        <v>141080.13784000004</v>
      </c>
      <c r="J274" s="607">
        <f t="shared" ca="1" si="30"/>
        <v>2000</v>
      </c>
      <c r="K274" s="607">
        <f t="shared" ca="1" si="30"/>
        <v>0</v>
      </c>
      <c r="M274" s="607">
        <f t="shared" ca="1" si="31"/>
        <v>2000</v>
      </c>
      <c r="N274" s="607">
        <f t="shared" si="31"/>
        <v>300</v>
      </c>
      <c r="O274" s="607">
        <f t="shared" ca="1" si="31"/>
        <v>1700</v>
      </c>
    </row>
    <row r="275" spans="1:15" x14ac:dyDescent="0.25">
      <c r="A275" s="552" t="s">
        <v>749</v>
      </c>
      <c r="B275" s="607">
        <f t="shared" si="28"/>
        <v>0</v>
      </c>
      <c r="G275" s="607">
        <f t="shared" si="29"/>
        <v>200</v>
      </c>
      <c r="J275" s="607">
        <f t="shared" si="30"/>
        <v>200</v>
      </c>
      <c r="K275" s="607">
        <f t="shared" si="30"/>
        <v>200</v>
      </c>
      <c r="M275" s="607">
        <f t="shared" si="31"/>
        <v>0</v>
      </c>
      <c r="N275" s="607">
        <f t="shared" si="31"/>
        <v>0</v>
      </c>
      <c r="O275" s="607">
        <f t="shared" si="31"/>
        <v>0</v>
      </c>
    </row>
    <row r="276" spans="1:15" x14ac:dyDescent="0.25">
      <c r="A276" s="552" t="s">
        <v>678</v>
      </c>
      <c r="B276" s="607">
        <f t="shared" si="28"/>
        <v>0</v>
      </c>
      <c r="G276" s="607">
        <f t="shared" si="29"/>
        <v>0</v>
      </c>
      <c r="J276" s="607">
        <f t="shared" si="30"/>
        <v>0</v>
      </c>
      <c r="K276" s="607">
        <f t="shared" si="30"/>
        <v>0</v>
      </c>
      <c r="M276" s="607">
        <f t="shared" si="31"/>
        <v>0</v>
      </c>
      <c r="N276" s="607">
        <f t="shared" si="31"/>
        <v>2000</v>
      </c>
      <c r="O276" s="607">
        <f t="shared" si="31"/>
        <v>-2000</v>
      </c>
    </row>
    <row r="277" spans="1:15" x14ac:dyDescent="0.25">
      <c r="A277" s="552" t="s">
        <v>684</v>
      </c>
      <c r="B277" s="607">
        <f t="shared" si="28"/>
        <v>0</v>
      </c>
      <c r="G277" s="607">
        <f t="shared" si="29"/>
        <v>31877.3</v>
      </c>
      <c r="J277" s="607">
        <f t="shared" si="30"/>
        <v>31877.3</v>
      </c>
      <c r="K277" s="607">
        <f t="shared" si="30"/>
        <v>10150</v>
      </c>
      <c r="M277" s="607">
        <f t="shared" si="31"/>
        <v>21727.3</v>
      </c>
      <c r="N277" s="607">
        <f t="shared" si="31"/>
        <v>222.29999999999998</v>
      </c>
      <c r="O277" s="607">
        <f t="shared" si="31"/>
        <v>21505</v>
      </c>
    </row>
    <row r="278" spans="1:15" x14ac:dyDescent="0.25">
      <c r="A278" s="552" t="s">
        <v>72</v>
      </c>
      <c r="B278" s="607">
        <f t="shared" ca="1" si="28"/>
        <v>199496.64634199999</v>
      </c>
      <c r="G278" s="607">
        <f t="shared" ca="1" si="29"/>
        <v>215109.63397000002</v>
      </c>
      <c r="J278" s="607">
        <f t="shared" ca="1" si="30"/>
        <v>145656.63397000005</v>
      </c>
      <c r="K278" s="607">
        <f t="shared" ca="1" si="30"/>
        <v>18603.484000000004</v>
      </c>
      <c r="M278" s="607">
        <f t="shared" ca="1" si="31"/>
        <v>127053.14997000003</v>
      </c>
      <c r="N278" s="607">
        <f t="shared" si="31"/>
        <v>79505.729646000007</v>
      </c>
      <c r="O278" s="607">
        <f t="shared" ca="1" si="31"/>
        <v>47547.420324000021</v>
      </c>
    </row>
    <row r="279" spans="1:15" x14ac:dyDescent="0.25">
      <c r="A279" s="552" t="s">
        <v>24</v>
      </c>
      <c r="B279" s="607">
        <f t="shared" ca="1" si="28"/>
        <v>283248.42309999996</v>
      </c>
      <c r="G279" s="607">
        <f t="shared" ca="1" si="29"/>
        <v>406435.44134143397</v>
      </c>
      <c r="J279" s="607">
        <f t="shared" ca="1" si="30"/>
        <v>406435.44134143397</v>
      </c>
      <c r="K279" s="607">
        <f t="shared" ca="1" si="30"/>
        <v>192451.64126189644</v>
      </c>
      <c r="M279" s="607">
        <f t="shared" ca="1" si="31"/>
        <v>213983.80007953758</v>
      </c>
      <c r="N279" s="607">
        <f t="shared" si="31"/>
        <v>129237.49581387718</v>
      </c>
      <c r="O279" s="607">
        <f t="shared" ca="1" si="31"/>
        <v>84746.304265660452</v>
      </c>
    </row>
    <row r="280" spans="1:15" x14ac:dyDescent="0.25">
      <c r="A280" s="552" t="s">
        <v>164</v>
      </c>
      <c r="B280" s="607">
        <f t="shared" ca="1" si="28"/>
        <v>33228.383037999993</v>
      </c>
      <c r="G280" s="607">
        <f t="shared" ca="1" si="29"/>
        <v>96158.393782999992</v>
      </c>
      <c r="J280" s="607">
        <f t="shared" ca="1" si="30"/>
        <v>82801.587747999991</v>
      </c>
      <c r="K280" s="607">
        <f t="shared" ca="1" si="30"/>
        <v>10412.54747</v>
      </c>
      <c r="M280" s="607">
        <f t="shared" ca="1" si="31"/>
        <v>72389.040278</v>
      </c>
      <c r="N280" s="607">
        <f t="shared" si="31"/>
        <v>40590.301256599996</v>
      </c>
      <c r="O280" s="607">
        <f t="shared" ca="1" si="31"/>
        <v>31798.739021399997</v>
      </c>
    </row>
    <row r="282" spans="1:15" x14ac:dyDescent="0.25">
      <c r="A282" s="552" t="s">
        <v>578</v>
      </c>
      <c r="B282" s="607">
        <f t="shared" ref="B282:B283" si="32">SUMIF($A$8:$A$262,$A282,B$8:B$262)</f>
        <v>207657.78750000003</v>
      </c>
      <c r="G282" s="607">
        <f t="shared" ref="G282:G283" si="33">SUMIF($A$8:$A$262,$A282,G$8:G$262)</f>
        <v>617527.30946428562</v>
      </c>
      <c r="J282" s="607">
        <f t="shared" ref="J282:K283" si="34">SUMIF($A$8:$A$262,$A282,J$8:J$262)</f>
        <v>526054.14673348679</v>
      </c>
      <c r="K282" s="607">
        <f t="shared" si="34"/>
        <v>238068.12787634396</v>
      </c>
      <c r="M282" s="607">
        <f t="shared" ref="M282:O283" si="35">SUMIF($A$8:$A$262,$A282,M$8:M$262)</f>
        <v>287986.01885714283</v>
      </c>
      <c r="N282" s="607">
        <f t="shared" si="35"/>
        <v>208377.415385</v>
      </c>
      <c r="O282" s="607">
        <f t="shared" si="35"/>
        <v>79608.60347214283</v>
      </c>
    </row>
    <row r="283" spans="1:15" x14ac:dyDescent="0.25">
      <c r="A283" s="552" t="s">
        <v>579</v>
      </c>
      <c r="B283" s="607">
        <f t="shared" ca="1" si="32"/>
        <v>34883.182820840004</v>
      </c>
      <c r="G283" s="607">
        <f t="shared" ca="1" si="33"/>
        <v>69818.132928508829</v>
      </c>
      <c r="J283" s="607">
        <f t="shared" ca="1" si="34"/>
        <v>54685.772620916854</v>
      </c>
      <c r="K283" s="607">
        <f t="shared" ca="1" si="34"/>
        <v>20350.513986444646</v>
      </c>
      <c r="M283" s="607">
        <f t="shared" ca="1" si="35"/>
        <v>34335.258634472208</v>
      </c>
      <c r="N283" s="607">
        <f t="shared" si="35"/>
        <v>20798.846220059077</v>
      </c>
      <c r="O283" s="607">
        <f t="shared" ca="1" si="35"/>
        <v>13536.412414413131</v>
      </c>
    </row>
    <row r="285" spans="1:15" s="139" customFormat="1" ht="15.75" thickBot="1" x14ac:dyDescent="0.3">
      <c r="A285" s="616" t="s">
        <v>791</v>
      </c>
      <c r="B285" s="617">
        <f t="shared" ref="B285:G285" ca="1" si="36">SUM(B265:B284)</f>
        <v>906962.75334184011</v>
      </c>
      <c r="C285" s="617">
        <f t="shared" si="36"/>
        <v>0</v>
      </c>
      <c r="D285" s="617">
        <f t="shared" si="36"/>
        <v>0</v>
      </c>
      <c r="E285" s="617">
        <f t="shared" si="36"/>
        <v>0</v>
      </c>
      <c r="F285" s="617">
        <f t="shared" si="36"/>
        <v>0</v>
      </c>
      <c r="G285" s="617">
        <f t="shared" ca="1" si="36"/>
        <v>1815271.4561412286</v>
      </c>
      <c r="H285" s="617"/>
      <c r="I285" s="618"/>
      <c r="J285" s="617">
        <f ca="1">SUM(J265:J284)</f>
        <v>1421830.0881438376</v>
      </c>
      <c r="K285" s="617">
        <f ca="1">SUM(K265:K284)</f>
        <v>529113.36364756012</v>
      </c>
      <c r="L285" s="618"/>
      <c r="M285" s="617">
        <f ca="1">SUM(M265:M284)</f>
        <v>892716.72449627775</v>
      </c>
      <c r="N285" s="617">
        <f>SUM(N265:N284)</f>
        <v>540770.00172153627</v>
      </c>
      <c r="O285" s="617">
        <f ca="1">SUM(O265:O284)</f>
        <v>351946.72277474136</v>
      </c>
    </row>
    <row r="286" spans="1:15" s="619" customFormat="1" thickTop="1" x14ac:dyDescent="0.2">
      <c r="B286" s="620" t="str">
        <f ca="1">IF(B263=B285,"P","O")</f>
        <v>P</v>
      </c>
      <c r="C286" s="620"/>
      <c r="D286" s="620"/>
      <c r="E286" s="620"/>
      <c r="F286" s="620"/>
      <c r="G286" s="620" t="str">
        <f ca="1">IF(G263=G285,"P","O")</f>
        <v>P</v>
      </c>
      <c r="H286" s="620"/>
      <c r="I286" s="621"/>
      <c r="J286" s="620" t="str">
        <f ca="1">IF(J263=J285,"P","O")</f>
        <v>P</v>
      </c>
      <c r="K286" s="620" t="str">
        <f ca="1">IF(K263=K285,"P","O")</f>
        <v>P</v>
      </c>
      <c r="L286" s="621"/>
      <c r="M286" s="620" t="str">
        <f ca="1">IF(M263=M285,"P","O")</f>
        <v>P</v>
      </c>
      <c r="N286" s="620" t="str">
        <f>IF(N263=N285,"P","O")</f>
        <v>P</v>
      </c>
      <c r="O286" s="620" t="str">
        <f ca="1">IF(O263=O285,"P","O")</f>
        <v>P</v>
      </c>
    </row>
  </sheetData>
  <autoFilter ref="A7:O263" xr:uid="{00000000-0009-0000-0000-000003000000}">
    <filterColumn colId="8" showButton="0"/>
    <filterColumn colId="11" showButton="0"/>
  </autoFilter>
  <sortState ref="A265:O280">
    <sortCondition ref="A265"/>
  </sortState>
  <mergeCells count="2">
    <mergeCell ref="I7:J7"/>
    <mergeCell ref="L7:M7"/>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AE92"/>
  <sheetViews>
    <sheetView zoomScale="60" zoomScaleNormal="60" workbookViewId="0">
      <pane xSplit="5" ySplit="8" topLeftCell="H77" activePane="bottomRight" state="frozen"/>
      <selection pane="topRight" activeCell="F1" sqref="F1"/>
      <selection pane="bottomLeft" activeCell="A3" sqref="A3"/>
      <selection pane="bottomRight" activeCell="D88" sqref="D88"/>
    </sheetView>
  </sheetViews>
  <sheetFormatPr defaultRowHeight="15" x14ac:dyDescent="0.25"/>
  <cols>
    <col min="1" max="1" width="13.42578125" hidden="1" customWidth="1"/>
    <col min="2" max="2" width="0" hidden="1" customWidth="1"/>
    <col min="3" max="3" width="22.85546875" style="149" customWidth="1"/>
    <col min="4" max="4" width="14.42578125" style="150" customWidth="1"/>
    <col min="5" max="5" width="78" customWidth="1"/>
    <col min="6" max="6" width="13.5703125" style="150" customWidth="1"/>
    <col min="7" max="7" width="15.42578125" style="150" customWidth="1"/>
    <col min="8" max="8" width="12.85546875" style="150" customWidth="1"/>
    <col min="9" max="9" width="13.42578125" style="156" customWidth="1"/>
    <col min="10" max="10" width="13.5703125" style="150" customWidth="1"/>
    <col min="11" max="11" width="16.5703125" style="151" customWidth="1"/>
    <col min="12" max="12" width="16.5703125" style="150" customWidth="1"/>
    <col min="13" max="13" width="17.42578125" style="151" customWidth="1"/>
    <col min="14" max="14" width="12.85546875" style="150" customWidth="1"/>
    <col min="15" max="15" width="13.42578125" style="156" customWidth="1"/>
    <col min="16" max="16" width="13.5703125" style="177" customWidth="1"/>
    <col min="17" max="17" width="16.5703125" style="151" customWidth="1"/>
    <col min="18" max="18" width="16.5703125" style="150" customWidth="1"/>
    <col min="19" max="19" width="17.42578125" style="151" customWidth="1"/>
    <col min="20" max="20" width="16.5703125" style="156" customWidth="1"/>
    <col min="21" max="26" width="17.42578125" style="151" customWidth="1"/>
    <col min="27" max="27" width="16.5703125" style="156" customWidth="1"/>
    <col min="28" max="28" width="17.42578125" style="151" customWidth="1"/>
  </cols>
  <sheetData>
    <row r="1" spans="1:31" s="139" customFormat="1" x14ac:dyDescent="0.25">
      <c r="C1" s="154" t="s">
        <v>592</v>
      </c>
      <c r="D1" s="155"/>
      <c r="F1" s="155"/>
      <c r="G1" s="155"/>
      <c r="H1" s="155"/>
      <c r="I1" s="284"/>
      <c r="J1" s="155"/>
      <c r="K1" s="285"/>
      <c r="L1" s="155"/>
      <c r="M1" s="285"/>
      <c r="N1" s="155"/>
      <c r="O1" s="284"/>
      <c r="P1" s="286"/>
      <c r="Q1" s="285"/>
      <c r="R1" s="155"/>
      <c r="S1" s="285"/>
      <c r="T1" s="284"/>
      <c r="U1" s="285"/>
      <c r="V1" s="285"/>
      <c r="W1" s="285"/>
      <c r="X1" s="285"/>
      <c r="Y1" s="285"/>
      <c r="Z1" s="285"/>
      <c r="AA1" s="284"/>
      <c r="AB1" s="285"/>
    </row>
    <row r="2" spans="1:31" s="139" customFormat="1" x14ac:dyDescent="0.25">
      <c r="C2" s="154"/>
      <c r="D2" s="155"/>
      <c r="F2" s="155"/>
      <c r="G2" s="155"/>
      <c r="H2" s="155"/>
      <c r="I2" s="284"/>
      <c r="J2" s="155"/>
      <c r="K2" s="285"/>
      <c r="L2" s="155"/>
      <c r="M2" s="285"/>
      <c r="N2" s="155"/>
      <c r="O2" s="284"/>
      <c r="P2" s="286"/>
      <c r="Q2" s="285"/>
      <c r="R2" s="155"/>
      <c r="S2" s="285"/>
      <c r="T2" s="284"/>
      <c r="U2" s="285"/>
      <c r="V2" s="285"/>
      <c r="W2" s="285"/>
      <c r="X2" s="285"/>
      <c r="Y2" s="285"/>
      <c r="Z2" s="285"/>
      <c r="AA2" s="284"/>
      <c r="AB2" s="285"/>
    </row>
    <row r="3" spans="1:31" s="139" customFormat="1" x14ac:dyDescent="0.25">
      <c r="C3" s="154" t="s">
        <v>593</v>
      </c>
      <c r="D3" s="155"/>
      <c r="F3" s="155"/>
      <c r="G3" s="155"/>
      <c r="H3" s="155"/>
      <c r="I3" s="284"/>
      <c r="J3" s="155"/>
      <c r="K3" s="285"/>
      <c r="L3" s="155"/>
      <c r="M3" s="285"/>
      <c r="N3" s="155"/>
      <c r="O3" s="284"/>
      <c r="P3" s="286"/>
      <c r="Q3" s="285"/>
      <c r="R3" s="155"/>
      <c r="S3" s="285"/>
      <c r="T3" s="284"/>
      <c r="U3" s="285"/>
      <c r="V3" s="285"/>
      <c r="W3" s="285"/>
      <c r="X3" s="285"/>
      <c r="Y3" s="285"/>
      <c r="Z3" s="285"/>
      <c r="AA3" s="284"/>
      <c r="AB3" s="285"/>
    </row>
    <row r="4" spans="1:31" s="139" customFormat="1" x14ac:dyDescent="0.25">
      <c r="C4" s="154"/>
      <c r="D4" s="155"/>
      <c r="F4" s="155"/>
      <c r="G4" s="155"/>
      <c r="H4" s="155"/>
      <c r="I4" s="284"/>
      <c r="J4" s="155"/>
      <c r="K4" s="285"/>
      <c r="L4" s="155"/>
      <c r="M4" s="285"/>
      <c r="N4" s="155"/>
      <c r="O4" s="284"/>
      <c r="P4" s="286"/>
      <c r="Q4" s="285"/>
      <c r="R4" s="155"/>
      <c r="S4" s="285"/>
      <c r="T4" s="284"/>
      <c r="U4" s="285"/>
      <c r="V4" s="285"/>
      <c r="W4" s="285"/>
      <c r="X4" s="285"/>
      <c r="Y4" s="285"/>
      <c r="Z4" s="285"/>
      <c r="AA4" s="284"/>
      <c r="AB4" s="285"/>
    </row>
    <row r="5" spans="1:31" s="139" customFormat="1" x14ac:dyDescent="0.25">
      <c r="C5" s="154" t="s">
        <v>656</v>
      </c>
      <c r="D5" s="155"/>
      <c r="F5" s="155"/>
      <c r="G5" s="155"/>
      <c r="H5" s="155"/>
      <c r="I5" s="284"/>
      <c r="J5" s="155"/>
      <c r="K5" s="285"/>
      <c r="L5" s="155"/>
      <c r="M5" s="285"/>
      <c r="N5" s="155"/>
      <c r="O5" s="284"/>
      <c r="P5" s="286"/>
      <c r="Q5" s="285"/>
      <c r="R5" s="155"/>
      <c r="S5" s="285"/>
      <c r="T5" s="284"/>
      <c r="U5" s="285"/>
      <c r="V5" s="285"/>
      <c r="W5" s="285"/>
      <c r="X5" s="285"/>
      <c r="Y5" s="285"/>
      <c r="Z5" s="285"/>
      <c r="AA5" s="284"/>
      <c r="AB5" s="285"/>
    </row>
    <row r="6" spans="1:31" s="139" customFormat="1" ht="15.75" thickBot="1" x14ac:dyDescent="0.3">
      <c r="C6" s="154"/>
      <c r="D6" s="155"/>
      <c r="F6" s="155"/>
      <c r="G6" s="155"/>
      <c r="H6" s="155"/>
      <c r="I6" s="284"/>
      <c r="J6" s="155"/>
      <c r="K6" s="285"/>
      <c r="L6" s="155"/>
      <c r="M6" s="285"/>
      <c r="N6" s="155"/>
      <c r="O6" s="284"/>
      <c r="P6" s="286"/>
      <c r="Q6" s="285"/>
      <c r="R6" s="155"/>
      <c r="S6" s="285"/>
      <c r="T6" s="284"/>
      <c r="U6" s="285"/>
      <c r="V6" s="285"/>
      <c r="W6" s="285"/>
      <c r="X6" s="285"/>
      <c r="Y6" s="285"/>
      <c r="Z6" s="285"/>
      <c r="AA6" s="284"/>
      <c r="AB6" s="285"/>
    </row>
    <row r="7" spans="1:31" s="139" customFormat="1" ht="15.75" thickBot="1" x14ac:dyDescent="0.3">
      <c r="C7" s="154"/>
      <c r="D7" s="155"/>
      <c r="F7" s="155"/>
      <c r="G7" s="155"/>
      <c r="H7" s="737" t="s">
        <v>575</v>
      </c>
      <c r="I7" s="738"/>
      <c r="J7" s="738"/>
      <c r="K7" s="738"/>
      <c r="L7" s="738"/>
      <c r="M7" s="739"/>
      <c r="N7" s="737" t="s">
        <v>580</v>
      </c>
      <c r="O7" s="738"/>
      <c r="P7" s="738"/>
      <c r="Q7" s="738"/>
      <c r="R7" s="738"/>
      <c r="S7" s="739"/>
      <c r="T7" s="737" t="s">
        <v>576</v>
      </c>
      <c r="U7" s="739"/>
      <c r="V7" s="737" t="s">
        <v>613</v>
      </c>
      <c r="W7" s="738"/>
      <c r="X7" s="738"/>
      <c r="Y7" s="738"/>
      <c r="Z7" s="738"/>
      <c r="AA7" s="737" t="s">
        <v>581</v>
      </c>
      <c r="AB7" s="739"/>
    </row>
    <row r="8" spans="1:31" s="139" customFormat="1" ht="39" customHeight="1" thickBot="1" x14ac:dyDescent="0.3">
      <c r="A8" s="449" t="s">
        <v>526</v>
      </c>
      <c r="B8" s="450"/>
      <c r="C8" s="451" t="s">
        <v>6</v>
      </c>
      <c r="D8" s="451" t="s">
        <v>527</v>
      </c>
      <c r="E8" s="452" t="s">
        <v>8</v>
      </c>
      <c r="F8" s="452" t="s">
        <v>13</v>
      </c>
      <c r="G8" s="453" t="s">
        <v>14</v>
      </c>
      <c r="H8" s="449" t="s">
        <v>528</v>
      </c>
      <c r="I8" s="454" t="s">
        <v>529</v>
      </c>
      <c r="J8" s="452" t="s">
        <v>530</v>
      </c>
      <c r="K8" s="455" t="s">
        <v>21</v>
      </c>
      <c r="L8" s="451" t="s">
        <v>531</v>
      </c>
      <c r="M8" s="456" t="s">
        <v>17</v>
      </c>
      <c r="N8" s="449" t="s">
        <v>528</v>
      </c>
      <c r="O8" s="454" t="s">
        <v>529</v>
      </c>
      <c r="P8" s="457" t="s">
        <v>530</v>
      </c>
      <c r="Q8" s="455" t="s">
        <v>21</v>
      </c>
      <c r="R8" s="451" t="s">
        <v>531</v>
      </c>
      <c r="S8" s="456" t="s">
        <v>17</v>
      </c>
      <c r="T8" s="458" t="s">
        <v>577</v>
      </c>
      <c r="U8" s="456" t="s">
        <v>17</v>
      </c>
      <c r="V8" s="299" t="s">
        <v>528</v>
      </c>
      <c r="W8" s="300" t="s">
        <v>529</v>
      </c>
      <c r="X8" s="301" t="s">
        <v>530</v>
      </c>
      <c r="Y8" s="302" t="s">
        <v>614</v>
      </c>
      <c r="Z8" s="432" t="s">
        <v>17</v>
      </c>
      <c r="AA8" s="458" t="s">
        <v>577</v>
      </c>
      <c r="AB8" s="456" t="s">
        <v>17</v>
      </c>
      <c r="AC8" s="138"/>
      <c r="AD8" s="138"/>
      <c r="AE8" s="138"/>
    </row>
    <row r="9" spans="1:31" x14ac:dyDescent="0.25">
      <c r="A9" s="442"/>
      <c r="B9" s="67"/>
      <c r="C9" s="147"/>
      <c r="D9" s="148"/>
      <c r="E9" s="67"/>
      <c r="F9" s="148"/>
      <c r="G9" s="443"/>
      <c r="H9" s="437"/>
      <c r="I9" s="158"/>
      <c r="J9" s="148"/>
      <c r="K9" s="179"/>
      <c r="L9" s="148"/>
      <c r="M9" s="305"/>
      <c r="N9" s="437"/>
      <c r="O9" s="158"/>
      <c r="P9" s="178"/>
      <c r="Q9" s="179"/>
      <c r="R9" s="148"/>
      <c r="S9" s="305"/>
      <c r="T9" s="228"/>
      <c r="U9" s="305"/>
      <c r="V9" s="304"/>
      <c r="W9" s="179"/>
      <c r="X9" s="179"/>
      <c r="Y9" s="179"/>
      <c r="Z9" s="179"/>
      <c r="AA9" s="228"/>
      <c r="AB9" s="305"/>
    </row>
    <row r="10" spans="1:31" ht="30" x14ac:dyDescent="0.25">
      <c r="A10" s="442"/>
      <c r="B10" s="112"/>
      <c r="C10" s="140" t="s">
        <v>532</v>
      </c>
      <c r="D10" s="141" t="s">
        <v>378</v>
      </c>
      <c r="E10" s="112"/>
      <c r="F10" s="141"/>
      <c r="G10" s="444"/>
      <c r="H10" s="308"/>
      <c r="I10" s="157"/>
      <c r="J10" s="141"/>
      <c r="K10" s="143"/>
      <c r="L10" s="141"/>
      <c r="M10" s="307"/>
      <c r="N10" s="308"/>
      <c r="O10" s="157"/>
      <c r="P10" s="142"/>
      <c r="Q10" s="143"/>
      <c r="R10" s="141"/>
      <c r="S10" s="307"/>
      <c r="T10" s="434"/>
      <c r="U10" s="307"/>
      <c r="V10" s="306"/>
      <c r="W10" s="143"/>
      <c r="X10" s="143"/>
      <c r="Y10" s="143"/>
      <c r="Z10" s="303"/>
      <c r="AA10" s="434"/>
      <c r="AB10" s="307"/>
    </row>
    <row r="11" spans="1:31" ht="30" x14ac:dyDescent="0.25">
      <c r="A11" s="442"/>
      <c r="B11" s="112"/>
      <c r="C11" s="140" t="s">
        <v>532</v>
      </c>
      <c r="D11" s="141" t="s">
        <v>25</v>
      </c>
      <c r="E11" s="144" t="s">
        <v>533</v>
      </c>
      <c r="F11" s="141">
        <v>1.01</v>
      </c>
      <c r="G11" s="444" t="s">
        <v>534</v>
      </c>
      <c r="H11" s="308"/>
      <c r="I11" s="157"/>
      <c r="J11" s="141"/>
      <c r="K11" s="143">
        <v>6098.25</v>
      </c>
      <c r="L11" s="141"/>
      <c r="M11" s="307">
        <f>H11*I11*J11*K11</f>
        <v>0</v>
      </c>
      <c r="N11" s="308"/>
      <c r="O11" s="157"/>
      <c r="P11" s="142"/>
      <c r="Q11" s="143">
        <v>6098.25</v>
      </c>
      <c r="R11" s="141"/>
      <c r="S11" s="307">
        <f>N11*O11*P11*Q11</f>
        <v>0</v>
      </c>
      <c r="T11" s="434">
        <f>$D$73</f>
        <v>0.86881720430107523</v>
      </c>
      <c r="U11" s="307">
        <f>S11*T11</f>
        <v>0</v>
      </c>
      <c r="V11" s="308"/>
      <c r="W11" s="157"/>
      <c r="X11" s="141"/>
      <c r="Y11" s="143">
        <v>6098.25</v>
      </c>
      <c r="Z11" s="303">
        <f>V11*W11*X11*Y11</f>
        <v>0</v>
      </c>
      <c r="AA11" s="435"/>
      <c r="AB11" s="307">
        <f>Z11*AA11</f>
        <v>0</v>
      </c>
    </row>
    <row r="12" spans="1:31" ht="30" x14ac:dyDescent="0.25">
      <c r="A12" s="442"/>
      <c r="B12" s="112"/>
      <c r="C12" s="140" t="s">
        <v>532</v>
      </c>
      <c r="D12" s="141" t="s">
        <v>25</v>
      </c>
      <c r="E12" s="144" t="s">
        <v>535</v>
      </c>
      <c r="F12" s="141">
        <v>1.02</v>
      </c>
      <c r="G12" s="444" t="s">
        <v>534</v>
      </c>
      <c r="H12" s="308"/>
      <c r="I12" s="157"/>
      <c r="J12" s="141"/>
      <c r="K12" s="143">
        <v>7355</v>
      </c>
      <c r="L12" s="141"/>
      <c r="M12" s="307">
        <f t="shared" ref="M12:M23" si="0">H12*I12*J12*K12</f>
        <v>0</v>
      </c>
      <c r="N12" s="308"/>
      <c r="O12" s="157"/>
      <c r="P12" s="142"/>
      <c r="Q12" s="143">
        <v>7355</v>
      </c>
      <c r="R12" s="141"/>
      <c r="S12" s="307">
        <f t="shared" ref="S12:S37" si="1">N12*O12*P12*Q12</f>
        <v>0</v>
      </c>
      <c r="T12" s="434">
        <f>$D$73</f>
        <v>0.86881720430107523</v>
      </c>
      <c r="U12" s="307">
        <f t="shared" ref="U12:U23" si="2">S12*T12</f>
        <v>0</v>
      </c>
      <c r="V12" s="308"/>
      <c r="W12" s="157"/>
      <c r="X12" s="141"/>
      <c r="Y12" s="143">
        <v>7355</v>
      </c>
      <c r="Z12" s="303">
        <f t="shared" ref="Z12:Z49" si="3">V12*W12*X12*Y12</f>
        <v>0</v>
      </c>
      <c r="AA12" s="435"/>
      <c r="AB12" s="307">
        <f t="shared" ref="AB12:AB50" si="4">Z12*AA12</f>
        <v>0</v>
      </c>
    </row>
    <row r="13" spans="1:31" ht="30" x14ac:dyDescent="0.25">
      <c r="A13" s="442"/>
      <c r="B13" s="112"/>
      <c r="C13" s="140" t="s">
        <v>532</v>
      </c>
      <c r="D13" s="141" t="s">
        <v>25</v>
      </c>
      <c r="E13" s="144" t="s">
        <v>536</v>
      </c>
      <c r="F13" s="141">
        <v>1.03</v>
      </c>
      <c r="G13" s="444" t="s">
        <v>534</v>
      </c>
      <c r="H13" s="308">
        <v>1</v>
      </c>
      <c r="I13" s="157">
        <v>0.4</v>
      </c>
      <c r="J13" s="141">
        <v>3.25</v>
      </c>
      <c r="K13" s="143">
        <v>5427</v>
      </c>
      <c r="L13" s="141"/>
      <c r="M13" s="307">
        <f t="shared" si="0"/>
        <v>7055.1</v>
      </c>
      <c r="N13" s="308">
        <v>1</v>
      </c>
      <c r="O13" s="157">
        <v>0.4</v>
      </c>
      <c r="P13" s="142">
        <f>$D$68</f>
        <v>16.607142857142858</v>
      </c>
      <c r="Q13" s="143">
        <v>5427</v>
      </c>
      <c r="R13" s="141"/>
      <c r="S13" s="307">
        <f t="shared" si="1"/>
        <v>36050.785714285717</v>
      </c>
      <c r="T13" s="434">
        <f>$D$73</f>
        <v>0.86881720430107523</v>
      </c>
      <c r="U13" s="307">
        <f t="shared" si="2"/>
        <v>31321.54285714286</v>
      </c>
      <c r="V13" s="308">
        <v>1</v>
      </c>
      <c r="W13" s="157">
        <v>0.4</v>
      </c>
      <c r="X13" s="142">
        <f>$D$86</f>
        <v>10.25</v>
      </c>
      <c r="Y13" s="143">
        <v>5427</v>
      </c>
      <c r="Z13" s="303">
        <f t="shared" si="3"/>
        <v>22250.700000000004</v>
      </c>
      <c r="AA13" s="435">
        <f>$D$91</f>
        <v>0.77003484320557491</v>
      </c>
      <c r="AB13" s="307">
        <f t="shared" si="4"/>
        <v>17133.814285714288</v>
      </c>
    </row>
    <row r="14" spans="1:31" ht="30" x14ac:dyDescent="0.25">
      <c r="A14" s="442"/>
      <c r="B14" s="112"/>
      <c r="C14" s="140" t="s">
        <v>532</v>
      </c>
      <c r="D14" s="141" t="s">
        <v>25</v>
      </c>
      <c r="E14" s="144" t="s">
        <v>537</v>
      </c>
      <c r="F14" s="141">
        <v>1.04</v>
      </c>
      <c r="G14" s="444" t="s">
        <v>534</v>
      </c>
      <c r="H14" s="308"/>
      <c r="I14" s="157"/>
      <c r="J14" s="141"/>
      <c r="K14" s="143">
        <v>4996.75</v>
      </c>
      <c r="L14" s="141"/>
      <c r="M14" s="307">
        <f t="shared" si="0"/>
        <v>0</v>
      </c>
      <c r="N14" s="308"/>
      <c r="O14" s="157"/>
      <c r="P14" s="142"/>
      <c r="Q14" s="143">
        <v>4996.75</v>
      </c>
      <c r="R14" s="141"/>
      <c r="S14" s="307">
        <f t="shared" si="1"/>
        <v>0</v>
      </c>
      <c r="T14" s="434">
        <f t="shared" ref="T14:T23" si="5">$D$73</f>
        <v>0.86881720430107523</v>
      </c>
      <c r="U14" s="307">
        <f t="shared" si="2"/>
        <v>0</v>
      </c>
      <c r="V14" s="308"/>
      <c r="W14" s="157"/>
      <c r="X14" s="141"/>
      <c r="Y14" s="143">
        <v>4996.75</v>
      </c>
      <c r="Z14" s="303">
        <f t="shared" si="3"/>
        <v>0</v>
      </c>
      <c r="AA14" s="435"/>
      <c r="AB14" s="307">
        <f t="shared" si="4"/>
        <v>0</v>
      </c>
    </row>
    <row r="15" spans="1:31" ht="30" x14ac:dyDescent="0.25">
      <c r="A15" s="442"/>
      <c r="B15" s="112"/>
      <c r="C15" s="140" t="s">
        <v>532</v>
      </c>
      <c r="D15" s="141" t="s">
        <v>25</v>
      </c>
      <c r="E15" s="144" t="s">
        <v>538</v>
      </c>
      <c r="F15" s="141">
        <v>1.05</v>
      </c>
      <c r="G15" s="444" t="s">
        <v>534</v>
      </c>
      <c r="H15" s="308">
        <v>2</v>
      </c>
      <c r="I15" s="157">
        <v>1</v>
      </c>
      <c r="J15" s="141">
        <v>3.25</v>
      </c>
      <c r="K15" s="143">
        <v>4471.5</v>
      </c>
      <c r="L15" s="141"/>
      <c r="M15" s="307">
        <f t="shared" si="0"/>
        <v>29064.75</v>
      </c>
      <c r="N15" s="308">
        <v>2</v>
      </c>
      <c r="O15" s="157">
        <v>1</v>
      </c>
      <c r="P15" s="142">
        <f>$D$68</f>
        <v>16.607142857142858</v>
      </c>
      <c r="Q15" s="143">
        <v>4471.5</v>
      </c>
      <c r="R15" s="141"/>
      <c r="S15" s="307">
        <f t="shared" si="1"/>
        <v>148517.67857142858</v>
      </c>
      <c r="T15" s="434">
        <f t="shared" si="5"/>
        <v>0.86881720430107523</v>
      </c>
      <c r="U15" s="307">
        <f t="shared" si="2"/>
        <v>129034.71428571429</v>
      </c>
      <c r="V15" s="308">
        <v>2</v>
      </c>
      <c r="W15" s="157">
        <v>1</v>
      </c>
      <c r="X15" s="142">
        <f>$D$86</f>
        <v>10.25</v>
      </c>
      <c r="Y15" s="143">
        <v>4471.5</v>
      </c>
      <c r="Z15" s="303">
        <f t="shared" si="3"/>
        <v>91665.75</v>
      </c>
      <c r="AA15" s="435">
        <f>$D$91</f>
        <v>0.77003484320557491</v>
      </c>
      <c r="AB15" s="307">
        <f t="shared" si="4"/>
        <v>70585.821428571435</v>
      </c>
    </row>
    <row r="16" spans="1:31" ht="30" x14ac:dyDescent="0.25">
      <c r="A16" s="442"/>
      <c r="B16" s="112"/>
      <c r="C16" s="140" t="s">
        <v>532</v>
      </c>
      <c r="D16" s="141" t="s">
        <v>25</v>
      </c>
      <c r="E16" s="144" t="s">
        <v>539</v>
      </c>
      <c r="F16" s="141">
        <v>1.06</v>
      </c>
      <c r="G16" s="444" t="s">
        <v>534</v>
      </c>
      <c r="H16" s="308"/>
      <c r="I16" s="157"/>
      <c r="J16" s="141"/>
      <c r="K16" s="143">
        <v>3910.5</v>
      </c>
      <c r="L16" s="141"/>
      <c r="M16" s="307">
        <f t="shared" si="0"/>
        <v>0</v>
      </c>
      <c r="N16" s="308"/>
      <c r="O16" s="157"/>
      <c r="P16" s="142"/>
      <c r="Q16" s="143">
        <v>3910.5</v>
      </c>
      <c r="R16" s="141"/>
      <c r="S16" s="307">
        <f t="shared" si="1"/>
        <v>0</v>
      </c>
      <c r="T16" s="434">
        <f t="shared" si="5"/>
        <v>0.86881720430107523</v>
      </c>
      <c r="U16" s="307">
        <f t="shared" si="2"/>
        <v>0</v>
      </c>
      <c r="V16" s="308"/>
      <c r="W16" s="157"/>
      <c r="X16" s="141"/>
      <c r="Y16" s="143">
        <v>3910.5</v>
      </c>
      <c r="Z16" s="303">
        <f t="shared" si="3"/>
        <v>0</v>
      </c>
      <c r="AA16" s="435"/>
      <c r="AB16" s="307">
        <f t="shared" si="4"/>
        <v>0</v>
      </c>
    </row>
    <row r="17" spans="1:28" ht="30" x14ac:dyDescent="0.25">
      <c r="A17" s="442"/>
      <c r="B17" s="112"/>
      <c r="C17" s="140" t="s">
        <v>532</v>
      </c>
      <c r="D17" s="141" t="s">
        <v>25</v>
      </c>
      <c r="E17" s="144" t="s">
        <v>540</v>
      </c>
      <c r="F17" s="141">
        <v>1.07</v>
      </c>
      <c r="G17" s="444" t="s">
        <v>534</v>
      </c>
      <c r="H17" s="308"/>
      <c r="I17" s="157"/>
      <c r="J17" s="141"/>
      <c r="K17" s="143">
        <v>2903.8</v>
      </c>
      <c r="L17" s="141"/>
      <c r="M17" s="307">
        <f t="shared" si="0"/>
        <v>0</v>
      </c>
      <c r="N17" s="308"/>
      <c r="O17" s="157"/>
      <c r="P17" s="142"/>
      <c r="Q17" s="143">
        <v>2903.8</v>
      </c>
      <c r="R17" s="141"/>
      <c r="S17" s="307">
        <f t="shared" si="1"/>
        <v>0</v>
      </c>
      <c r="T17" s="434">
        <f t="shared" si="5"/>
        <v>0.86881720430107523</v>
      </c>
      <c r="U17" s="307">
        <f t="shared" si="2"/>
        <v>0</v>
      </c>
      <c r="V17" s="308"/>
      <c r="W17" s="157"/>
      <c r="X17" s="141"/>
      <c r="Y17" s="143">
        <v>2903.8</v>
      </c>
      <c r="Z17" s="303">
        <f t="shared" si="3"/>
        <v>0</v>
      </c>
      <c r="AA17" s="435"/>
      <c r="AB17" s="307">
        <f t="shared" si="4"/>
        <v>0</v>
      </c>
    </row>
    <row r="18" spans="1:28" ht="30" x14ac:dyDescent="0.25">
      <c r="A18" s="442"/>
      <c r="B18" s="112"/>
      <c r="C18" s="140" t="s">
        <v>532</v>
      </c>
      <c r="D18" s="141" t="s">
        <v>25</v>
      </c>
      <c r="E18" s="145" t="s">
        <v>541</v>
      </c>
      <c r="F18" s="141">
        <v>1.08</v>
      </c>
      <c r="G18" s="444" t="s">
        <v>534</v>
      </c>
      <c r="H18" s="308"/>
      <c r="I18" s="157"/>
      <c r="J18" s="141"/>
      <c r="K18" s="143">
        <v>3693.5</v>
      </c>
      <c r="L18" s="141"/>
      <c r="M18" s="307">
        <f t="shared" si="0"/>
        <v>0</v>
      </c>
      <c r="N18" s="308"/>
      <c r="O18" s="157"/>
      <c r="P18" s="142"/>
      <c r="Q18" s="143">
        <v>3693.5</v>
      </c>
      <c r="R18" s="141"/>
      <c r="S18" s="307">
        <f t="shared" si="1"/>
        <v>0</v>
      </c>
      <c r="T18" s="434">
        <f t="shared" si="5"/>
        <v>0.86881720430107523</v>
      </c>
      <c r="U18" s="307">
        <f t="shared" si="2"/>
        <v>0</v>
      </c>
      <c r="V18" s="308"/>
      <c r="W18" s="157"/>
      <c r="X18" s="141"/>
      <c r="Y18" s="143">
        <v>3693.5</v>
      </c>
      <c r="Z18" s="303">
        <f t="shared" si="3"/>
        <v>0</v>
      </c>
      <c r="AA18" s="435"/>
      <c r="AB18" s="307">
        <f t="shared" si="4"/>
        <v>0</v>
      </c>
    </row>
    <row r="19" spans="1:28" ht="30" x14ac:dyDescent="0.25">
      <c r="A19" s="442"/>
      <c r="B19" s="112"/>
      <c r="C19" s="140" t="s">
        <v>532</v>
      </c>
      <c r="D19" s="141" t="s">
        <v>25</v>
      </c>
      <c r="E19" s="144" t="s">
        <v>542</v>
      </c>
      <c r="F19" s="141">
        <v>1.0900000000000001</v>
      </c>
      <c r="G19" s="444" t="s">
        <v>534</v>
      </c>
      <c r="H19" s="308">
        <v>2</v>
      </c>
      <c r="I19" s="157">
        <v>1</v>
      </c>
      <c r="J19" s="141">
        <v>3.25</v>
      </c>
      <c r="K19" s="143">
        <v>2479.4</v>
      </c>
      <c r="L19" s="141"/>
      <c r="M19" s="307">
        <f t="shared" si="0"/>
        <v>16116.1</v>
      </c>
      <c r="N19" s="308">
        <v>2</v>
      </c>
      <c r="O19" s="157">
        <v>1</v>
      </c>
      <c r="P19" s="142">
        <f>$D$68</f>
        <v>16.607142857142858</v>
      </c>
      <c r="Q19" s="143">
        <v>2479.4</v>
      </c>
      <c r="R19" s="141"/>
      <c r="S19" s="307">
        <f t="shared" si="1"/>
        <v>82351.5</v>
      </c>
      <c r="T19" s="434">
        <f t="shared" si="5"/>
        <v>0.86881720430107523</v>
      </c>
      <c r="U19" s="307">
        <f t="shared" si="2"/>
        <v>71548.399999999994</v>
      </c>
      <c r="V19" s="308">
        <v>2</v>
      </c>
      <c r="W19" s="157">
        <v>1</v>
      </c>
      <c r="X19" s="142">
        <f>$D$86</f>
        <v>10.25</v>
      </c>
      <c r="Y19" s="143">
        <v>2479.4</v>
      </c>
      <c r="Z19" s="303">
        <f t="shared" si="3"/>
        <v>50827.700000000004</v>
      </c>
      <c r="AA19" s="435">
        <f>$D$91</f>
        <v>0.77003484320557491</v>
      </c>
      <c r="AB19" s="307">
        <f t="shared" si="4"/>
        <v>39139.100000000006</v>
      </c>
    </row>
    <row r="20" spans="1:28" ht="30" x14ac:dyDescent="0.25">
      <c r="A20" s="442"/>
      <c r="B20" s="112"/>
      <c r="C20" s="140" t="s">
        <v>532</v>
      </c>
      <c r="D20" s="141" t="s">
        <v>25</v>
      </c>
      <c r="E20" s="144" t="s">
        <v>543</v>
      </c>
      <c r="F20" s="141">
        <v>1.1000000000000001</v>
      </c>
      <c r="G20" s="444" t="s">
        <v>534</v>
      </c>
      <c r="H20" s="308"/>
      <c r="I20" s="157"/>
      <c r="J20" s="141"/>
      <c r="K20" s="143">
        <v>6388</v>
      </c>
      <c r="L20" s="141"/>
      <c r="M20" s="307">
        <f t="shared" si="0"/>
        <v>0</v>
      </c>
      <c r="N20" s="308"/>
      <c r="O20" s="157"/>
      <c r="P20" s="142"/>
      <c r="Q20" s="143">
        <v>6388</v>
      </c>
      <c r="R20" s="141"/>
      <c r="S20" s="307">
        <f t="shared" si="1"/>
        <v>0</v>
      </c>
      <c r="T20" s="434">
        <f t="shared" si="5"/>
        <v>0.86881720430107523</v>
      </c>
      <c r="U20" s="307">
        <f t="shared" si="2"/>
        <v>0</v>
      </c>
      <c r="V20" s="308"/>
      <c r="W20" s="157"/>
      <c r="X20" s="141"/>
      <c r="Y20" s="143">
        <v>6388</v>
      </c>
      <c r="Z20" s="303">
        <f t="shared" si="3"/>
        <v>0</v>
      </c>
      <c r="AA20" s="435"/>
      <c r="AB20" s="307">
        <f t="shared" si="4"/>
        <v>0</v>
      </c>
    </row>
    <row r="21" spans="1:28" ht="30" x14ac:dyDescent="0.25">
      <c r="A21" s="442"/>
      <c r="B21" s="112"/>
      <c r="C21" s="140" t="s">
        <v>532</v>
      </c>
      <c r="D21" s="141" t="s">
        <v>25</v>
      </c>
      <c r="E21" s="144" t="s">
        <v>544</v>
      </c>
      <c r="F21" s="141">
        <v>1.1100000000000001</v>
      </c>
      <c r="G21" s="444" t="s">
        <v>534</v>
      </c>
      <c r="H21" s="308">
        <v>1</v>
      </c>
      <c r="I21" s="157">
        <v>0.5</v>
      </c>
      <c r="J21" s="141">
        <v>3.25</v>
      </c>
      <c r="K21" s="143">
        <v>5935.5</v>
      </c>
      <c r="L21" s="141"/>
      <c r="M21" s="307">
        <f t="shared" si="0"/>
        <v>9645.1875</v>
      </c>
      <c r="N21" s="308">
        <v>1</v>
      </c>
      <c r="O21" s="157">
        <v>0.5</v>
      </c>
      <c r="P21" s="142">
        <f>$D$68</f>
        <v>16.607142857142858</v>
      </c>
      <c r="Q21" s="143">
        <v>5935.5</v>
      </c>
      <c r="R21" s="141"/>
      <c r="S21" s="307">
        <f t="shared" si="1"/>
        <v>49285.848214285717</v>
      </c>
      <c r="T21" s="434">
        <f t="shared" si="5"/>
        <v>0.86881720430107523</v>
      </c>
      <c r="U21" s="307">
        <f t="shared" si="2"/>
        <v>42820.392857142855</v>
      </c>
      <c r="V21" s="308">
        <v>1</v>
      </c>
      <c r="W21" s="157">
        <v>0.5</v>
      </c>
      <c r="X21" s="142">
        <f>$D$86</f>
        <v>10.25</v>
      </c>
      <c r="Y21" s="143">
        <v>5935.5</v>
      </c>
      <c r="Z21" s="303">
        <f t="shared" si="3"/>
        <v>30419.4375</v>
      </c>
      <c r="AA21" s="435">
        <f>$D$91</f>
        <v>0.77003484320557491</v>
      </c>
      <c r="AB21" s="307">
        <f t="shared" si="4"/>
        <v>23424.026785714286</v>
      </c>
    </row>
    <row r="22" spans="1:28" ht="30" x14ac:dyDescent="0.25">
      <c r="A22" s="442"/>
      <c r="B22" s="112"/>
      <c r="C22" s="140" t="s">
        <v>532</v>
      </c>
      <c r="D22" s="141" t="s">
        <v>25</v>
      </c>
      <c r="E22" s="144" t="s">
        <v>574</v>
      </c>
      <c r="F22" s="141">
        <v>1.1200000000000001</v>
      </c>
      <c r="G22" s="444" t="s">
        <v>534</v>
      </c>
      <c r="H22" s="308"/>
      <c r="I22" s="157"/>
      <c r="J22" s="141"/>
      <c r="K22" s="143">
        <v>2389.75</v>
      </c>
      <c r="L22" s="141"/>
      <c r="M22" s="307">
        <f t="shared" si="0"/>
        <v>0</v>
      </c>
      <c r="N22" s="308">
        <v>1</v>
      </c>
      <c r="O22" s="157">
        <v>0.5</v>
      </c>
      <c r="P22" s="142">
        <f>$D$68</f>
        <v>16.607142857142858</v>
      </c>
      <c r="Q22" s="143">
        <v>2389.75</v>
      </c>
      <c r="R22" s="141"/>
      <c r="S22" s="307">
        <f t="shared" si="1"/>
        <v>19843.459821428572</v>
      </c>
      <c r="T22" s="434">
        <f t="shared" si="5"/>
        <v>0.86881720430107523</v>
      </c>
      <c r="U22" s="307">
        <f t="shared" si="2"/>
        <v>17240.339285714286</v>
      </c>
      <c r="V22" s="308"/>
      <c r="W22" s="157"/>
      <c r="X22" s="141"/>
      <c r="Y22" s="143">
        <v>2389.75</v>
      </c>
      <c r="Z22" s="303">
        <f t="shared" si="3"/>
        <v>0</v>
      </c>
      <c r="AA22" s="435"/>
      <c r="AB22" s="307">
        <f t="shared" si="4"/>
        <v>0</v>
      </c>
    </row>
    <row r="23" spans="1:28" ht="30" x14ac:dyDescent="0.25">
      <c r="A23" s="442"/>
      <c r="B23" s="112"/>
      <c r="C23" s="140" t="s">
        <v>532</v>
      </c>
      <c r="D23" s="141" t="s">
        <v>25</v>
      </c>
      <c r="E23" s="144" t="s">
        <v>545</v>
      </c>
      <c r="F23" s="141">
        <v>1.1299999999999999</v>
      </c>
      <c r="G23" s="444" t="s">
        <v>534</v>
      </c>
      <c r="H23" s="308"/>
      <c r="I23" s="157"/>
      <c r="J23" s="141"/>
      <c r="K23" s="143">
        <v>1694.55</v>
      </c>
      <c r="L23" s="141"/>
      <c r="M23" s="307">
        <f t="shared" si="0"/>
        <v>0</v>
      </c>
      <c r="N23" s="308"/>
      <c r="O23" s="157"/>
      <c r="P23" s="142"/>
      <c r="Q23" s="143">
        <v>1694.55</v>
      </c>
      <c r="R23" s="141"/>
      <c r="S23" s="307">
        <f t="shared" si="1"/>
        <v>0</v>
      </c>
      <c r="T23" s="434">
        <f t="shared" si="5"/>
        <v>0.86881720430107523</v>
      </c>
      <c r="U23" s="307">
        <f t="shared" si="2"/>
        <v>0</v>
      </c>
      <c r="V23" s="308"/>
      <c r="W23" s="157"/>
      <c r="X23" s="141"/>
      <c r="Y23" s="143">
        <v>1694.55</v>
      </c>
      <c r="Z23" s="303">
        <f t="shared" si="3"/>
        <v>0</v>
      </c>
      <c r="AA23" s="435"/>
      <c r="AB23" s="307">
        <f t="shared" si="4"/>
        <v>0</v>
      </c>
    </row>
    <row r="24" spans="1:28" ht="30" x14ac:dyDescent="0.25">
      <c r="A24" s="442"/>
      <c r="B24" s="112"/>
      <c r="C24" s="140" t="s">
        <v>546</v>
      </c>
      <c r="D24" s="141" t="s">
        <v>378</v>
      </c>
      <c r="E24" s="144"/>
      <c r="F24" s="141"/>
      <c r="G24" s="444"/>
      <c r="H24" s="308"/>
      <c r="I24" s="157"/>
      <c r="J24" s="141"/>
      <c r="K24" s="143"/>
      <c r="L24" s="141"/>
      <c r="M24" s="307"/>
      <c r="N24" s="308"/>
      <c r="O24" s="157"/>
      <c r="P24" s="142"/>
      <c r="Q24" s="143"/>
      <c r="R24" s="141"/>
      <c r="S24" s="307"/>
      <c r="T24" s="434"/>
      <c r="U24" s="307"/>
      <c r="V24" s="308"/>
      <c r="W24" s="157"/>
      <c r="X24" s="141"/>
      <c r="Y24" s="143"/>
      <c r="Z24" s="303"/>
      <c r="AA24" s="434"/>
      <c r="AB24" s="307"/>
    </row>
    <row r="25" spans="1:28" ht="30" x14ac:dyDescent="0.25">
      <c r="A25" s="442"/>
      <c r="B25" s="112"/>
      <c r="C25" s="140" t="s">
        <v>546</v>
      </c>
      <c r="D25" s="141" t="s">
        <v>25</v>
      </c>
      <c r="E25" s="145" t="s">
        <v>571</v>
      </c>
      <c r="F25" s="141">
        <v>2.0099999999999998</v>
      </c>
      <c r="G25" s="444" t="s">
        <v>534</v>
      </c>
      <c r="H25" s="308">
        <v>1</v>
      </c>
      <c r="I25" s="157">
        <v>1</v>
      </c>
      <c r="J25" s="141">
        <v>3.25</v>
      </c>
      <c r="K25" s="143">
        <v>142.56</v>
      </c>
      <c r="L25" s="141"/>
      <c r="M25" s="307">
        <f>H25*I25*J25*K25</f>
        <v>463.32</v>
      </c>
      <c r="N25" s="308">
        <v>1</v>
      </c>
      <c r="O25" s="157">
        <v>1</v>
      </c>
      <c r="P25" s="142">
        <f>$D$68</f>
        <v>16.607142857142858</v>
      </c>
      <c r="Q25" s="143">
        <v>142.56</v>
      </c>
      <c r="R25" s="141"/>
      <c r="S25" s="307">
        <f t="shared" si="1"/>
        <v>2367.514285714286</v>
      </c>
      <c r="T25" s="434">
        <f t="shared" ref="T25:T38" si="6">$D$73</f>
        <v>0.86881720430107523</v>
      </c>
      <c r="U25" s="307">
        <f t="shared" ref="U25:U38" si="7">S25*T25</f>
        <v>2056.937142857143</v>
      </c>
      <c r="V25" s="308">
        <v>1</v>
      </c>
      <c r="W25" s="157">
        <v>1</v>
      </c>
      <c r="X25" s="142">
        <f t="shared" ref="X25:X26" si="8">$D$86</f>
        <v>10.25</v>
      </c>
      <c r="Y25" s="143">
        <v>142.56</v>
      </c>
      <c r="Z25" s="303">
        <f t="shared" si="3"/>
        <v>1461.24</v>
      </c>
      <c r="AA25" s="435">
        <f>$D$91</f>
        <v>0.77003484320557491</v>
      </c>
      <c r="AB25" s="307">
        <f t="shared" si="4"/>
        <v>1125.2057142857143</v>
      </c>
    </row>
    <row r="26" spans="1:28" ht="30" x14ac:dyDescent="0.25">
      <c r="A26" s="442"/>
      <c r="B26" s="112"/>
      <c r="C26" s="140" t="s">
        <v>546</v>
      </c>
      <c r="D26" s="141" t="s">
        <v>25</v>
      </c>
      <c r="E26" s="145" t="s">
        <v>570</v>
      </c>
      <c r="F26" s="141">
        <v>2.02</v>
      </c>
      <c r="G26" s="444" t="s">
        <v>534</v>
      </c>
      <c r="H26" s="308">
        <v>2</v>
      </c>
      <c r="I26" s="157">
        <v>1</v>
      </c>
      <c r="J26" s="141">
        <v>3.25</v>
      </c>
      <c r="K26" s="143">
        <v>39.1</v>
      </c>
      <c r="L26" s="141"/>
      <c r="M26" s="307">
        <f>H26*I26*J26*K26</f>
        <v>254.15</v>
      </c>
      <c r="N26" s="308">
        <v>2</v>
      </c>
      <c r="O26" s="157">
        <v>1</v>
      </c>
      <c r="P26" s="142">
        <f>$D$68</f>
        <v>16.607142857142858</v>
      </c>
      <c r="Q26" s="143">
        <v>39.1</v>
      </c>
      <c r="R26" s="141"/>
      <c r="S26" s="307">
        <f>N26*O26*P26*Q26</f>
        <v>1298.6785714285716</v>
      </c>
      <c r="T26" s="434">
        <f t="shared" si="6"/>
        <v>0.86881720430107523</v>
      </c>
      <c r="U26" s="307">
        <f t="shared" si="7"/>
        <v>1128.3142857142857</v>
      </c>
      <c r="V26" s="308">
        <v>2</v>
      </c>
      <c r="W26" s="157">
        <v>1</v>
      </c>
      <c r="X26" s="142">
        <f t="shared" si="8"/>
        <v>10.25</v>
      </c>
      <c r="Y26" s="143">
        <v>39.1</v>
      </c>
      <c r="Z26" s="303">
        <f t="shared" si="3"/>
        <v>801.55000000000007</v>
      </c>
      <c r="AA26" s="435">
        <f>$D$91</f>
        <v>0.77003484320557491</v>
      </c>
      <c r="AB26" s="307">
        <f t="shared" si="4"/>
        <v>617.22142857142865</v>
      </c>
    </row>
    <row r="27" spans="1:28" ht="30" x14ac:dyDescent="0.25">
      <c r="A27" s="442"/>
      <c r="B27" s="112"/>
      <c r="C27" s="140" t="s">
        <v>546</v>
      </c>
      <c r="D27" s="141" t="s">
        <v>25</v>
      </c>
      <c r="E27" s="145" t="s">
        <v>547</v>
      </c>
      <c r="F27" s="141">
        <v>2.0299999999999998</v>
      </c>
      <c r="G27" s="444" t="s">
        <v>534</v>
      </c>
      <c r="H27" s="308"/>
      <c r="I27" s="157"/>
      <c r="J27" s="141"/>
      <c r="K27" s="143">
        <v>928.8</v>
      </c>
      <c r="L27" s="141"/>
      <c r="M27" s="307">
        <f t="shared" ref="M27:M37" si="9">H27*I27*J27*K27</f>
        <v>0</v>
      </c>
      <c r="N27" s="308"/>
      <c r="O27" s="157"/>
      <c r="P27" s="142"/>
      <c r="Q27" s="143">
        <v>928.8</v>
      </c>
      <c r="R27" s="141"/>
      <c r="S27" s="307">
        <f t="shared" si="1"/>
        <v>0</v>
      </c>
      <c r="T27" s="434">
        <f t="shared" si="6"/>
        <v>0.86881720430107523</v>
      </c>
      <c r="U27" s="307">
        <f t="shared" si="7"/>
        <v>0</v>
      </c>
      <c r="V27" s="308"/>
      <c r="W27" s="157"/>
      <c r="X27" s="141"/>
      <c r="Y27" s="143">
        <v>928.8</v>
      </c>
      <c r="Z27" s="303">
        <f t="shared" si="3"/>
        <v>0</v>
      </c>
      <c r="AA27" s="435"/>
      <c r="AB27" s="307">
        <f t="shared" si="4"/>
        <v>0</v>
      </c>
    </row>
    <row r="28" spans="1:28" ht="30" x14ac:dyDescent="0.25">
      <c r="A28" s="442"/>
      <c r="B28" s="112"/>
      <c r="C28" s="140" t="s">
        <v>546</v>
      </c>
      <c r="D28" s="141" t="s">
        <v>25</v>
      </c>
      <c r="E28" s="145" t="s">
        <v>548</v>
      </c>
      <c r="F28" s="141">
        <v>2.04</v>
      </c>
      <c r="G28" s="444" t="s">
        <v>534</v>
      </c>
      <c r="H28" s="308">
        <v>1</v>
      </c>
      <c r="I28" s="157">
        <v>1</v>
      </c>
      <c r="J28" s="141">
        <v>3.25</v>
      </c>
      <c r="K28" s="143">
        <v>928.8</v>
      </c>
      <c r="L28" s="141"/>
      <c r="M28" s="307">
        <f t="shared" si="9"/>
        <v>3018.6</v>
      </c>
      <c r="N28" s="308">
        <v>1</v>
      </c>
      <c r="O28" s="157">
        <v>1</v>
      </c>
      <c r="P28" s="142">
        <f>$D$68</f>
        <v>16.607142857142858</v>
      </c>
      <c r="Q28" s="143">
        <v>928.8</v>
      </c>
      <c r="R28" s="141"/>
      <c r="S28" s="307">
        <f t="shared" si="1"/>
        <v>15424.714285714286</v>
      </c>
      <c r="T28" s="434">
        <f t="shared" si="6"/>
        <v>0.86881720430107523</v>
      </c>
      <c r="U28" s="307">
        <f t="shared" si="7"/>
        <v>13401.257142857143</v>
      </c>
      <c r="V28" s="308">
        <v>1</v>
      </c>
      <c r="W28" s="157">
        <v>1</v>
      </c>
      <c r="X28" s="142">
        <f>$D$86</f>
        <v>10.25</v>
      </c>
      <c r="Y28" s="143">
        <v>928.8</v>
      </c>
      <c r="Z28" s="303">
        <f t="shared" si="3"/>
        <v>9520.1999999999989</v>
      </c>
      <c r="AA28" s="435">
        <f>$D$91</f>
        <v>0.77003484320557491</v>
      </c>
      <c r="AB28" s="307">
        <f t="shared" si="4"/>
        <v>7330.8857142857132</v>
      </c>
    </row>
    <row r="29" spans="1:28" ht="30" x14ac:dyDescent="0.25">
      <c r="A29" s="442"/>
      <c r="B29" s="112"/>
      <c r="C29" s="140" t="s">
        <v>546</v>
      </c>
      <c r="D29" s="141" t="s">
        <v>25</v>
      </c>
      <c r="E29" s="145" t="s">
        <v>569</v>
      </c>
      <c r="F29" s="141">
        <v>2.0499999999999998</v>
      </c>
      <c r="G29" s="444" t="s">
        <v>534</v>
      </c>
      <c r="H29" s="308"/>
      <c r="I29" s="157"/>
      <c r="J29" s="141"/>
      <c r="K29" s="143">
        <v>129.6</v>
      </c>
      <c r="L29" s="141"/>
      <c r="M29" s="307">
        <f t="shared" si="9"/>
        <v>0</v>
      </c>
      <c r="N29" s="308"/>
      <c r="O29" s="157"/>
      <c r="P29" s="142"/>
      <c r="Q29" s="143">
        <v>129.6</v>
      </c>
      <c r="R29" s="141"/>
      <c r="S29" s="307">
        <f t="shared" si="1"/>
        <v>0</v>
      </c>
      <c r="T29" s="434">
        <f t="shared" si="6"/>
        <v>0.86881720430107523</v>
      </c>
      <c r="U29" s="307">
        <f t="shared" si="7"/>
        <v>0</v>
      </c>
      <c r="V29" s="308"/>
      <c r="W29" s="157"/>
      <c r="X29" s="141"/>
      <c r="Y29" s="143">
        <v>129.6</v>
      </c>
      <c r="Z29" s="303">
        <f t="shared" si="3"/>
        <v>0</v>
      </c>
      <c r="AA29" s="435"/>
      <c r="AB29" s="307">
        <f t="shared" si="4"/>
        <v>0</v>
      </c>
    </row>
    <row r="30" spans="1:28" ht="30" x14ac:dyDescent="0.25">
      <c r="A30" s="442"/>
      <c r="B30" s="112"/>
      <c r="C30" s="140" t="s">
        <v>546</v>
      </c>
      <c r="D30" s="141" t="s">
        <v>25</v>
      </c>
      <c r="E30" s="145" t="s">
        <v>549</v>
      </c>
      <c r="F30" s="141">
        <v>2.06</v>
      </c>
      <c r="G30" s="444" t="s">
        <v>534</v>
      </c>
      <c r="H30" s="308">
        <v>6</v>
      </c>
      <c r="I30" s="157">
        <v>1</v>
      </c>
      <c r="J30" s="141">
        <v>3.25</v>
      </c>
      <c r="K30" s="143">
        <v>86.4</v>
      </c>
      <c r="L30" s="141"/>
      <c r="M30" s="307">
        <f t="shared" si="9"/>
        <v>1684.8000000000002</v>
      </c>
      <c r="N30" s="308">
        <v>6</v>
      </c>
      <c r="O30" s="157">
        <v>1</v>
      </c>
      <c r="P30" s="142">
        <f t="shared" ref="P30:P38" si="10">$D$68</f>
        <v>16.607142857142858</v>
      </c>
      <c r="Q30" s="143">
        <v>86.4</v>
      </c>
      <c r="R30" s="141"/>
      <c r="S30" s="307">
        <f t="shared" si="1"/>
        <v>8609.1428571428569</v>
      </c>
      <c r="T30" s="434">
        <f t="shared" si="6"/>
        <v>0.86881720430107523</v>
      </c>
      <c r="U30" s="307">
        <f t="shared" si="7"/>
        <v>7479.7714285714283</v>
      </c>
      <c r="V30" s="308">
        <v>6</v>
      </c>
      <c r="W30" s="157">
        <v>1</v>
      </c>
      <c r="X30" s="142">
        <f t="shared" ref="X30:X38" si="11">$D$86</f>
        <v>10.25</v>
      </c>
      <c r="Y30" s="143">
        <v>86.4</v>
      </c>
      <c r="Z30" s="303">
        <f t="shared" si="3"/>
        <v>5313.6</v>
      </c>
      <c r="AA30" s="435">
        <f t="shared" ref="AA30:AA38" si="12">$D$91</f>
        <v>0.77003484320557491</v>
      </c>
      <c r="AB30" s="307">
        <f t="shared" si="4"/>
        <v>4091.6571428571433</v>
      </c>
    </row>
    <row r="31" spans="1:28" ht="30" x14ac:dyDescent="0.25">
      <c r="A31" s="442"/>
      <c r="B31" s="112"/>
      <c r="C31" s="140" t="s">
        <v>546</v>
      </c>
      <c r="D31" s="141" t="s">
        <v>25</v>
      </c>
      <c r="E31" s="145" t="s">
        <v>550</v>
      </c>
      <c r="F31" s="141">
        <v>2.0699999999999998</v>
      </c>
      <c r="G31" s="444" t="s">
        <v>534</v>
      </c>
      <c r="H31" s="308">
        <v>1</v>
      </c>
      <c r="I31" s="157">
        <v>1</v>
      </c>
      <c r="J31" s="141">
        <v>3.25</v>
      </c>
      <c r="K31" s="143">
        <v>250</v>
      </c>
      <c r="L31" s="141"/>
      <c r="M31" s="307">
        <f t="shared" si="9"/>
        <v>812.5</v>
      </c>
      <c r="N31" s="308">
        <v>1</v>
      </c>
      <c r="O31" s="157">
        <v>1</v>
      </c>
      <c r="P31" s="142">
        <f t="shared" si="10"/>
        <v>16.607142857142858</v>
      </c>
      <c r="Q31" s="143">
        <v>250</v>
      </c>
      <c r="R31" s="141"/>
      <c r="S31" s="307">
        <f t="shared" si="1"/>
        <v>4151.7857142857147</v>
      </c>
      <c r="T31" s="434">
        <f t="shared" si="6"/>
        <v>0.86881720430107523</v>
      </c>
      <c r="U31" s="307">
        <f t="shared" si="7"/>
        <v>3607.1428571428573</v>
      </c>
      <c r="V31" s="308">
        <v>1</v>
      </c>
      <c r="W31" s="157">
        <v>1</v>
      </c>
      <c r="X31" s="142">
        <f t="shared" si="11"/>
        <v>10.25</v>
      </c>
      <c r="Y31" s="143">
        <v>250</v>
      </c>
      <c r="Z31" s="303">
        <f t="shared" si="3"/>
        <v>2562.5</v>
      </c>
      <c r="AA31" s="435">
        <f t="shared" si="12"/>
        <v>0.77003484320557491</v>
      </c>
      <c r="AB31" s="307">
        <f t="shared" si="4"/>
        <v>1973.2142857142858</v>
      </c>
    </row>
    <row r="32" spans="1:28" ht="30" x14ac:dyDescent="0.25">
      <c r="A32" s="442"/>
      <c r="B32" s="112"/>
      <c r="C32" s="140" t="s">
        <v>546</v>
      </c>
      <c r="D32" s="141" t="s">
        <v>25</v>
      </c>
      <c r="E32" s="144" t="s">
        <v>572</v>
      </c>
      <c r="F32" s="141">
        <v>2.08</v>
      </c>
      <c r="G32" s="444" t="s">
        <v>534</v>
      </c>
      <c r="H32" s="308">
        <v>23</v>
      </c>
      <c r="I32" s="157">
        <v>1</v>
      </c>
      <c r="J32" s="141">
        <v>3.25</v>
      </c>
      <c r="K32" s="143">
        <v>129.6</v>
      </c>
      <c r="L32" s="141"/>
      <c r="M32" s="307">
        <f t="shared" si="9"/>
        <v>9687.6</v>
      </c>
      <c r="N32" s="308">
        <v>23</v>
      </c>
      <c r="O32" s="157">
        <v>1</v>
      </c>
      <c r="P32" s="142">
        <f t="shared" si="10"/>
        <v>16.607142857142858</v>
      </c>
      <c r="Q32" s="143">
        <v>129.6</v>
      </c>
      <c r="R32" s="141"/>
      <c r="S32" s="307">
        <f t="shared" si="1"/>
        <v>49502.571428571428</v>
      </c>
      <c r="T32" s="434">
        <f t="shared" si="6"/>
        <v>0.86881720430107523</v>
      </c>
      <c r="U32" s="307">
        <f t="shared" si="7"/>
        <v>43008.685714285712</v>
      </c>
      <c r="V32" s="308">
        <v>23</v>
      </c>
      <c r="W32" s="157">
        <v>1</v>
      </c>
      <c r="X32" s="142">
        <f t="shared" si="11"/>
        <v>10.25</v>
      </c>
      <c r="Y32" s="143">
        <v>129.6</v>
      </c>
      <c r="Z32" s="303">
        <f t="shared" si="3"/>
        <v>30553.199999999997</v>
      </c>
      <c r="AA32" s="435">
        <f t="shared" si="12"/>
        <v>0.77003484320557491</v>
      </c>
      <c r="AB32" s="307">
        <f t="shared" si="4"/>
        <v>23527.028571428571</v>
      </c>
    </row>
    <row r="33" spans="1:28" ht="30" x14ac:dyDescent="0.25">
      <c r="A33" s="442"/>
      <c r="B33" s="112"/>
      <c r="C33" s="140" t="s">
        <v>546</v>
      </c>
      <c r="D33" s="141" t="s">
        <v>25</v>
      </c>
      <c r="E33" s="144" t="s">
        <v>551</v>
      </c>
      <c r="F33" s="141">
        <v>2.09</v>
      </c>
      <c r="G33" s="444" t="s">
        <v>534</v>
      </c>
      <c r="H33" s="308">
        <v>1</v>
      </c>
      <c r="I33" s="157">
        <v>1</v>
      </c>
      <c r="J33" s="141">
        <v>3.25</v>
      </c>
      <c r="K33" s="143">
        <v>90</v>
      </c>
      <c r="L33" s="141"/>
      <c r="M33" s="307">
        <f t="shared" si="9"/>
        <v>292.5</v>
      </c>
      <c r="N33" s="308">
        <v>1</v>
      </c>
      <c r="O33" s="157">
        <v>1</v>
      </c>
      <c r="P33" s="142">
        <f t="shared" si="10"/>
        <v>16.607142857142858</v>
      </c>
      <c r="Q33" s="143">
        <v>90</v>
      </c>
      <c r="R33" s="141"/>
      <c r="S33" s="307">
        <f t="shared" si="1"/>
        <v>1494.6428571428571</v>
      </c>
      <c r="T33" s="434">
        <f t="shared" si="6"/>
        <v>0.86881720430107523</v>
      </c>
      <c r="U33" s="307">
        <f t="shared" si="7"/>
        <v>1298.5714285714284</v>
      </c>
      <c r="V33" s="308">
        <v>1</v>
      </c>
      <c r="W33" s="157">
        <v>1</v>
      </c>
      <c r="X33" s="142">
        <f t="shared" si="11"/>
        <v>10.25</v>
      </c>
      <c r="Y33" s="143">
        <v>90</v>
      </c>
      <c r="Z33" s="303">
        <f t="shared" si="3"/>
        <v>922.5</v>
      </c>
      <c r="AA33" s="435">
        <f t="shared" si="12"/>
        <v>0.77003484320557491</v>
      </c>
      <c r="AB33" s="307">
        <f t="shared" si="4"/>
        <v>710.35714285714289</v>
      </c>
    </row>
    <row r="34" spans="1:28" ht="30" x14ac:dyDescent="0.25">
      <c r="A34" s="442"/>
      <c r="B34" s="112"/>
      <c r="C34" s="140" t="s">
        <v>546</v>
      </c>
      <c r="D34" s="141" t="s">
        <v>25</v>
      </c>
      <c r="E34" s="145" t="s">
        <v>552</v>
      </c>
      <c r="F34" s="141">
        <v>2.1</v>
      </c>
      <c r="G34" s="444" t="s">
        <v>534</v>
      </c>
      <c r="H34" s="308">
        <v>1</v>
      </c>
      <c r="I34" s="157">
        <v>1</v>
      </c>
      <c r="J34" s="141">
        <v>3.25</v>
      </c>
      <c r="K34" s="143">
        <v>80</v>
      </c>
      <c r="L34" s="141"/>
      <c r="M34" s="307">
        <f t="shared" si="9"/>
        <v>260</v>
      </c>
      <c r="N34" s="308">
        <v>1</v>
      </c>
      <c r="O34" s="157">
        <v>1</v>
      </c>
      <c r="P34" s="142">
        <f t="shared" si="10"/>
        <v>16.607142857142858</v>
      </c>
      <c r="Q34" s="143">
        <v>80</v>
      </c>
      <c r="R34" s="141"/>
      <c r="S34" s="307">
        <f t="shared" si="1"/>
        <v>1328.5714285714287</v>
      </c>
      <c r="T34" s="434">
        <f t="shared" si="6"/>
        <v>0.86881720430107523</v>
      </c>
      <c r="U34" s="307">
        <f t="shared" si="7"/>
        <v>1154.2857142857142</v>
      </c>
      <c r="V34" s="308">
        <v>1</v>
      </c>
      <c r="W34" s="157">
        <v>1</v>
      </c>
      <c r="X34" s="142">
        <f t="shared" si="11"/>
        <v>10.25</v>
      </c>
      <c r="Y34" s="143">
        <v>80</v>
      </c>
      <c r="Z34" s="303">
        <f t="shared" si="3"/>
        <v>820</v>
      </c>
      <c r="AA34" s="435">
        <f t="shared" si="12"/>
        <v>0.77003484320557491</v>
      </c>
      <c r="AB34" s="307">
        <f t="shared" si="4"/>
        <v>631.42857142857144</v>
      </c>
    </row>
    <row r="35" spans="1:28" ht="30" x14ac:dyDescent="0.25">
      <c r="A35" s="442"/>
      <c r="B35" s="112"/>
      <c r="C35" s="140" t="s">
        <v>546</v>
      </c>
      <c r="D35" s="141" t="s">
        <v>25</v>
      </c>
      <c r="E35" s="145" t="s">
        <v>553</v>
      </c>
      <c r="F35" s="141">
        <v>2.11</v>
      </c>
      <c r="G35" s="444" t="s">
        <v>534</v>
      </c>
      <c r="H35" s="308">
        <v>1</v>
      </c>
      <c r="I35" s="157">
        <v>1</v>
      </c>
      <c r="J35" s="141">
        <v>3.25</v>
      </c>
      <c r="K35" s="143">
        <v>200</v>
      </c>
      <c r="L35" s="141"/>
      <c r="M35" s="307">
        <f t="shared" si="9"/>
        <v>650</v>
      </c>
      <c r="N35" s="308">
        <v>1</v>
      </c>
      <c r="O35" s="157">
        <v>1</v>
      </c>
      <c r="P35" s="142">
        <f t="shared" si="10"/>
        <v>16.607142857142858</v>
      </c>
      <c r="Q35" s="143">
        <v>200</v>
      </c>
      <c r="R35" s="141"/>
      <c r="S35" s="307">
        <f t="shared" si="1"/>
        <v>3321.4285714285716</v>
      </c>
      <c r="T35" s="434">
        <f t="shared" si="6"/>
        <v>0.86881720430107523</v>
      </c>
      <c r="U35" s="307">
        <f t="shared" si="7"/>
        <v>2885.7142857142858</v>
      </c>
      <c r="V35" s="308">
        <v>1</v>
      </c>
      <c r="W35" s="157">
        <v>1</v>
      </c>
      <c r="X35" s="142">
        <f t="shared" si="11"/>
        <v>10.25</v>
      </c>
      <c r="Y35" s="143">
        <v>200</v>
      </c>
      <c r="Z35" s="303">
        <f t="shared" si="3"/>
        <v>2050</v>
      </c>
      <c r="AA35" s="435">
        <f t="shared" si="12"/>
        <v>0.77003484320557491</v>
      </c>
      <c r="AB35" s="307">
        <f t="shared" si="4"/>
        <v>1578.5714285714287</v>
      </c>
    </row>
    <row r="36" spans="1:28" ht="30" x14ac:dyDescent="0.25">
      <c r="A36" s="442"/>
      <c r="B36" s="112"/>
      <c r="C36" s="140" t="s">
        <v>546</v>
      </c>
      <c r="D36" s="141" t="s">
        <v>25</v>
      </c>
      <c r="E36" s="144" t="s">
        <v>568</v>
      </c>
      <c r="F36" s="141">
        <v>2.12</v>
      </c>
      <c r="G36" s="444" t="s">
        <v>534</v>
      </c>
      <c r="H36" s="308">
        <v>1</v>
      </c>
      <c r="I36" s="157">
        <v>1</v>
      </c>
      <c r="J36" s="141">
        <v>3.25</v>
      </c>
      <c r="K36" s="143">
        <v>300</v>
      </c>
      <c r="L36" s="141"/>
      <c r="M36" s="307">
        <f t="shared" si="9"/>
        <v>975</v>
      </c>
      <c r="N36" s="308">
        <v>1</v>
      </c>
      <c r="O36" s="157">
        <v>1</v>
      </c>
      <c r="P36" s="142">
        <f t="shared" si="10"/>
        <v>16.607142857142858</v>
      </c>
      <c r="Q36" s="143">
        <v>300</v>
      </c>
      <c r="R36" s="141"/>
      <c r="S36" s="307">
        <f t="shared" si="1"/>
        <v>4982.1428571428569</v>
      </c>
      <c r="T36" s="434">
        <f t="shared" si="6"/>
        <v>0.86881720430107523</v>
      </c>
      <c r="U36" s="307">
        <f t="shared" si="7"/>
        <v>4328.5714285714284</v>
      </c>
      <c r="V36" s="308">
        <v>1</v>
      </c>
      <c r="W36" s="157">
        <v>1</v>
      </c>
      <c r="X36" s="142">
        <f t="shared" si="11"/>
        <v>10.25</v>
      </c>
      <c r="Y36" s="143">
        <v>300</v>
      </c>
      <c r="Z36" s="303">
        <f t="shared" si="3"/>
        <v>3075</v>
      </c>
      <c r="AA36" s="435">
        <f t="shared" si="12"/>
        <v>0.77003484320557491</v>
      </c>
      <c r="AB36" s="307">
        <f t="shared" si="4"/>
        <v>2367.8571428571427</v>
      </c>
    </row>
    <row r="37" spans="1:28" ht="30" x14ac:dyDescent="0.25">
      <c r="A37" s="442"/>
      <c r="B37" s="112"/>
      <c r="C37" s="140" t="s">
        <v>546</v>
      </c>
      <c r="D37" s="141" t="s">
        <v>25</v>
      </c>
      <c r="E37" s="144" t="s">
        <v>554</v>
      </c>
      <c r="F37" s="141">
        <v>2.13</v>
      </c>
      <c r="G37" s="444" t="s">
        <v>534</v>
      </c>
      <c r="H37" s="308">
        <v>1</v>
      </c>
      <c r="I37" s="157">
        <v>1</v>
      </c>
      <c r="J37" s="141">
        <v>3.25</v>
      </c>
      <c r="K37" s="143">
        <v>301</v>
      </c>
      <c r="L37" s="141"/>
      <c r="M37" s="307">
        <f t="shared" si="9"/>
        <v>978.25</v>
      </c>
      <c r="N37" s="308">
        <v>1</v>
      </c>
      <c r="O37" s="157">
        <v>1</v>
      </c>
      <c r="P37" s="142">
        <f t="shared" si="10"/>
        <v>16.607142857142858</v>
      </c>
      <c r="Q37" s="143">
        <v>301</v>
      </c>
      <c r="R37" s="141"/>
      <c r="S37" s="307">
        <f t="shared" si="1"/>
        <v>4998.75</v>
      </c>
      <c r="T37" s="434">
        <f t="shared" si="6"/>
        <v>0.86881720430107523</v>
      </c>
      <c r="U37" s="307">
        <f t="shared" si="7"/>
        <v>4343</v>
      </c>
      <c r="V37" s="308">
        <v>1</v>
      </c>
      <c r="W37" s="157">
        <v>1</v>
      </c>
      <c r="X37" s="142">
        <f t="shared" si="11"/>
        <v>10.25</v>
      </c>
      <c r="Y37" s="143">
        <v>301</v>
      </c>
      <c r="Z37" s="303">
        <f t="shared" si="3"/>
        <v>3085.25</v>
      </c>
      <c r="AA37" s="435">
        <f t="shared" si="12"/>
        <v>0.77003484320557491</v>
      </c>
      <c r="AB37" s="307">
        <f t="shared" si="4"/>
        <v>2375.75</v>
      </c>
    </row>
    <row r="38" spans="1:28" ht="30" x14ac:dyDescent="0.25">
      <c r="A38" s="442"/>
      <c r="B38" s="112"/>
      <c r="C38" s="140" t="s">
        <v>546</v>
      </c>
      <c r="D38" s="141" t="s">
        <v>25</v>
      </c>
      <c r="E38" s="145" t="s">
        <v>555</v>
      </c>
      <c r="F38" s="141">
        <v>2.14</v>
      </c>
      <c r="G38" s="444" t="s">
        <v>534</v>
      </c>
      <c r="H38" s="308">
        <v>1</v>
      </c>
      <c r="I38" s="157">
        <v>1</v>
      </c>
      <c r="J38" s="141">
        <v>3.25</v>
      </c>
      <c r="K38" s="143">
        <v>129</v>
      </c>
      <c r="L38" s="141"/>
      <c r="M38" s="307">
        <f>H38*I38*J38*K38</f>
        <v>419.25</v>
      </c>
      <c r="N38" s="308">
        <v>1</v>
      </c>
      <c r="O38" s="157">
        <v>1</v>
      </c>
      <c r="P38" s="142">
        <f t="shared" si="10"/>
        <v>16.607142857142858</v>
      </c>
      <c r="Q38" s="143">
        <v>129</v>
      </c>
      <c r="R38" s="141"/>
      <c r="S38" s="307">
        <f>N38*O38*P38*Q38</f>
        <v>2142.3214285714284</v>
      </c>
      <c r="T38" s="434">
        <f t="shared" si="6"/>
        <v>0.86881720430107523</v>
      </c>
      <c r="U38" s="307">
        <f t="shared" si="7"/>
        <v>1861.285714285714</v>
      </c>
      <c r="V38" s="308">
        <v>1</v>
      </c>
      <c r="W38" s="157">
        <v>1</v>
      </c>
      <c r="X38" s="142">
        <f t="shared" si="11"/>
        <v>10.25</v>
      </c>
      <c r="Y38" s="143">
        <v>129</v>
      </c>
      <c r="Z38" s="303">
        <f t="shared" si="3"/>
        <v>1322.25</v>
      </c>
      <c r="AA38" s="435">
        <f t="shared" si="12"/>
        <v>0.77003484320557491</v>
      </c>
      <c r="AB38" s="307">
        <f t="shared" si="4"/>
        <v>1018.1785714285714</v>
      </c>
    </row>
    <row r="39" spans="1:28" ht="100.35" customHeight="1" x14ac:dyDescent="0.25">
      <c r="A39" s="442"/>
      <c r="B39" s="112"/>
      <c r="C39" s="146"/>
      <c r="D39" s="141"/>
      <c r="E39" s="145" t="s">
        <v>556</v>
      </c>
      <c r="F39" s="141"/>
      <c r="G39" s="444"/>
      <c r="H39" s="309"/>
      <c r="I39" s="157"/>
      <c r="J39" s="141"/>
      <c r="K39" s="143"/>
      <c r="L39" s="141"/>
      <c r="M39" s="307"/>
      <c r="N39" s="309"/>
      <c r="O39" s="157"/>
      <c r="P39" s="142"/>
      <c r="Q39" s="143"/>
      <c r="R39" s="141"/>
      <c r="S39" s="307"/>
      <c r="T39" s="434"/>
      <c r="U39" s="307"/>
      <c r="V39" s="309"/>
      <c r="W39" s="157"/>
      <c r="X39" s="141"/>
      <c r="Y39" s="143"/>
      <c r="Z39" s="303"/>
      <c r="AA39" s="434"/>
      <c r="AB39" s="307"/>
    </row>
    <row r="40" spans="1:28" x14ac:dyDescent="0.25">
      <c r="A40" s="442"/>
      <c r="B40" s="112"/>
      <c r="C40" s="146" t="s">
        <v>557</v>
      </c>
      <c r="D40" s="141" t="s">
        <v>25</v>
      </c>
      <c r="E40" s="112" t="s">
        <v>573</v>
      </c>
      <c r="F40" s="141"/>
      <c r="G40" s="444"/>
      <c r="H40" s="309">
        <v>2</v>
      </c>
      <c r="I40" s="157">
        <v>1</v>
      </c>
      <c r="J40" s="141">
        <v>3.25</v>
      </c>
      <c r="K40" s="143">
        <v>1760</v>
      </c>
      <c r="L40" s="141"/>
      <c r="M40" s="307">
        <f>H40*I40*J40*K40</f>
        <v>11440</v>
      </c>
      <c r="N40" s="309">
        <v>2</v>
      </c>
      <c r="O40" s="157">
        <v>1</v>
      </c>
      <c r="P40" s="142">
        <f>$D$68</f>
        <v>16.607142857142858</v>
      </c>
      <c r="Q40" s="143">
        <v>1760</v>
      </c>
      <c r="R40" s="141"/>
      <c r="S40" s="307">
        <f>N40*O40*P40*Q40</f>
        <v>58457.142857142862</v>
      </c>
      <c r="T40" s="434">
        <f>$D$73</f>
        <v>0.86881720430107523</v>
      </c>
      <c r="U40" s="307">
        <f t="shared" ref="U40:U49" si="13">S40*T40</f>
        <v>50788.571428571428</v>
      </c>
      <c r="V40" s="309">
        <v>2</v>
      </c>
      <c r="W40" s="157">
        <v>1</v>
      </c>
      <c r="X40" s="142">
        <f>$D$86</f>
        <v>10.25</v>
      </c>
      <c r="Y40" s="143">
        <v>1760</v>
      </c>
      <c r="Z40" s="303">
        <f t="shared" si="3"/>
        <v>36080</v>
      </c>
      <c r="AA40" s="435">
        <f t="shared" ref="AA40" si="14">$D$91</f>
        <v>0.77003484320557491</v>
      </c>
      <c r="AB40" s="307">
        <f t="shared" si="4"/>
        <v>27782.857142857141</v>
      </c>
    </row>
    <row r="41" spans="1:28" x14ac:dyDescent="0.25">
      <c r="A41" s="442"/>
      <c r="B41" s="112"/>
      <c r="C41" s="146" t="s">
        <v>557</v>
      </c>
      <c r="D41" s="141" t="s">
        <v>25</v>
      </c>
      <c r="E41" s="112" t="s">
        <v>558</v>
      </c>
      <c r="F41" s="141"/>
      <c r="G41" s="444"/>
      <c r="H41" s="309">
        <v>1</v>
      </c>
      <c r="I41" s="157">
        <v>1</v>
      </c>
      <c r="J41" s="141">
        <v>1</v>
      </c>
      <c r="K41" s="143">
        <v>6000</v>
      </c>
      <c r="L41" s="141"/>
      <c r="M41" s="307">
        <f t="shared" ref="M41:M48" si="15">H41*I41*J41*K41</f>
        <v>6000</v>
      </c>
      <c r="N41" s="309">
        <v>1</v>
      </c>
      <c r="O41" s="157">
        <v>1</v>
      </c>
      <c r="P41" s="142">
        <v>1</v>
      </c>
      <c r="Q41" s="143">
        <v>6000</v>
      </c>
      <c r="R41" s="141"/>
      <c r="S41" s="307">
        <f t="shared" ref="S41:S48" si="16">N41*O41*P41*Q41</f>
        <v>6000</v>
      </c>
      <c r="T41" s="434">
        <v>0</v>
      </c>
      <c r="U41" s="307">
        <f t="shared" si="13"/>
        <v>0</v>
      </c>
      <c r="V41" s="309">
        <v>1</v>
      </c>
      <c r="W41" s="157">
        <v>1</v>
      </c>
      <c r="X41" s="141">
        <v>1</v>
      </c>
      <c r="Y41" s="143">
        <v>6000</v>
      </c>
      <c r="Z41" s="303">
        <f t="shared" si="3"/>
        <v>6000</v>
      </c>
      <c r="AA41" s="435">
        <v>0</v>
      </c>
      <c r="AB41" s="307">
        <f t="shared" si="4"/>
        <v>0</v>
      </c>
    </row>
    <row r="42" spans="1:28" x14ac:dyDescent="0.25">
      <c r="A42" s="442"/>
      <c r="B42" s="112"/>
      <c r="C42" s="146" t="s">
        <v>557</v>
      </c>
      <c r="D42" s="141" t="s">
        <v>25</v>
      </c>
      <c r="E42" s="112" t="s">
        <v>559</v>
      </c>
      <c r="F42" s="141"/>
      <c r="G42" s="444"/>
      <c r="H42" s="309">
        <v>1</v>
      </c>
      <c r="I42" s="157">
        <v>1</v>
      </c>
      <c r="J42" s="141">
        <v>1</v>
      </c>
      <c r="K42" s="143">
        <v>5720</v>
      </c>
      <c r="L42" s="141"/>
      <c r="M42" s="307">
        <f t="shared" si="15"/>
        <v>5720</v>
      </c>
      <c r="N42" s="309">
        <v>1</v>
      </c>
      <c r="O42" s="157">
        <v>1</v>
      </c>
      <c r="P42" s="142">
        <v>1</v>
      </c>
      <c r="Q42" s="143">
        <v>5720</v>
      </c>
      <c r="R42" s="141"/>
      <c r="S42" s="307">
        <f t="shared" si="16"/>
        <v>5720</v>
      </c>
      <c r="T42" s="434">
        <f>$D$73</f>
        <v>0.86881720430107523</v>
      </c>
      <c r="U42" s="307">
        <f t="shared" si="13"/>
        <v>4969.63440860215</v>
      </c>
      <c r="V42" s="309">
        <v>1</v>
      </c>
      <c r="W42" s="157">
        <v>1</v>
      </c>
      <c r="X42" s="141">
        <v>1</v>
      </c>
      <c r="Y42" s="143">
        <v>5720</v>
      </c>
      <c r="Z42" s="303">
        <f t="shared" si="3"/>
        <v>5720</v>
      </c>
      <c r="AA42" s="435">
        <v>0.6</v>
      </c>
      <c r="AB42" s="307">
        <f t="shared" si="4"/>
        <v>3432</v>
      </c>
    </row>
    <row r="43" spans="1:28" x14ac:dyDescent="0.25">
      <c r="A43" s="442"/>
      <c r="B43" s="112"/>
      <c r="C43" s="146" t="s">
        <v>557</v>
      </c>
      <c r="D43" s="141" t="s">
        <v>25</v>
      </c>
      <c r="E43" s="112" t="s">
        <v>560</v>
      </c>
      <c r="F43" s="141"/>
      <c r="G43" s="444"/>
      <c r="H43" s="309">
        <v>1</v>
      </c>
      <c r="I43" s="157">
        <v>1</v>
      </c>
      <c r="J43" s="141">
        <v>1</v>
      </c>
      <c r="K43" s="143">
        <v>425</v>
      </c>
      <c r="L43" s="141"/>
      <c r="M43" s="307">
        <f t="shared" si="15"/>
        <v>425</v>
      </c>
      <c r="N43" s="309">
        <v>1</v>
      </c>
      <c r="O43" s="157">
        <v>1</v>
      </c>
      <c r="P43" s="142">
        <v>1</v>
      </c>
      <c r="Q43" s="143">
        <v>425</v>
      </c>
      <c r="R43" s="141"/>
      <c r="S43" s="307">
        <f t="shared" si="16"/>
        <v>425</v>
      </c>
      <c r="T43" s="434">
        <v>1</v>
      </c>
      <c r="U43" s="307">
        <f t="shared" si="13"/>
        <v>425</v>
      </c>
      <c r="V43" s="309">
        <v>1</v>
      </c>
      <c r="W43" s="157">
        <v>1</v>
      </c>
      <c r="X43" s="141">
        <v>1</v>
      </c>
      <c r="Y43" s="143">
        <v>425</v>
      </c>
      <c r="Z43" s="303">
        <f t="shared" si="3"/>
        <v>425</v>
      </c>
      <c r="AA43" s="435">
        <v>1</v>
      </c>
      <c r="AB43" s="307">
        <f t="shared" si="4"/>
        <v>425</v>
      </c>
    </row>
    <row r="44" spans="1:28" x14ac:dyDescent="0.25">
      <c r="A44" s="442"/>
      <c r="B44" s="112"/>
      <c r="C44" s="146" t="s">
        <v>557</v>
      </c>
      <c r="D44" s="141" t="s">
        <v>25</v>
      </c>
      <c r="E44" s="112" t="s">
        <v>561</v>
      </c>
      <c r="F44" s="141"/>
      <c r="G44" s="444"/>
      <c r="H44" s="309">
        <v>1</v>
      </c>
      <c r="I44" s="157">
        <v>1</v>
      </c>
      <c r="J44" s="141">
        <v>1</v>
      </c>
      <c r="K44" s="143">
        <v>1000</v>
      </c>
      <c r="L44" s="141"/>
      <c r="M44" s="307">
        <f t="shared" si="15"/>
        <v>1000</v>
      </c>
      <c r="N44" s="309">
        <v>1</v>
      </c>
      <c r="O44" s="157">
        <v>1</v>
      </c>
      <c r="P44" s="142">
        <v>1</v>
      </c>
      <c r="Q44" s="143">
        <v>1000</v>
      </c>
      <c r="R44" s="141"/>
      <c r="S44" s="307">
        <f t="shared" si="16"/>
        <v>1000</v>
      </c>
      <c r="T44" s="434">
        <v>0.8</v>
      </c>
      <c r="U44" s="307">
        <f t="shared" si="13"/>
        <v>800</v>
      </c>
      <c r="V44" s="309">
        <v>1</v>
      </c>
      <c r="W44" s="157">
        <v>1</v>
      </c>
      <c r="X44" s="141">
        <v>1</v>
      </c>
      <c r="Y44" s="143">
        <v>1000</v>
      </c>
      <c r="Z44" s="303">
        <f t="shared" si="3"/>
        <v>1000</v>
      </c>
      <c r="AA44" s="435">
        <v>0.6</v>
      </c>
      <c r="AB44" s="307">
        <f t="shared" si="4"/>
        <v>600</v>
      </c>
    </row>
    <row r="45" spans="1:28" x14ac:dyDescent="0.25">
      <c r="A45" s="442"/>
      <c r="B45" s="112"/>
      <c r="C45" s="146" t="s">
        <v>557</v>
      </c>
      <c r="D45" s="141" t="s">
        <v>25</v>
      </c>
      <c r="E45" s="112" t="s">
        <v>562</v>
      </c>
      <c r="F45" s="141"/>
      <c r="G45" s="444"/>
      <c r="H45" s="309">
        <v>0</v>
      </c>
      <c r="I45" s="157">
        <v>1</v>
      </c>
      <c r="J45" s="141">
        <v>1</v>
      </c>
      <c r="K45" s="143">
        <v>3275.5</v>
      </c>
      <c r="L45" s="141"/>
      <c r="M45" s="307">
        <f t="shared" si="15"/>
        <v>0</v>
      </c>
      <c r="N45" s="309">
        <v>1</v>
      </c>
      <c r="O45" s="157">
        <v>1</v>
      </c>
      <c r="P45" s="142">
        <v>1</v>
      </c>
      <c r="Q45" s="143">
        <v>3275.5</v>
      </c>
      <c r="R45" s="141"/>
      <c r="S45" s="307">
        <f t="shared" si="16"/>
        <v>3275.5</v>
      </c>
      <c r="T45" s="434">
        <v>0.8</v>
      </c>
      <c r="U45" s="307">
        <f t="shared" si="13"/>
        <v>2620.4</v>
      </c>
      <c r="V45" s="309">
        <v>0</v>
      </c>
      <c r="W45" s="157">
        <v>1</v>
      </c>
      <c r="X45" s="141">
        <v>1</v>
      </c>
      <c r="Y45" s="143">
        <v>3275.5</v>
      </c>
      <c r="Z45" s="303">
        <f t="shared" si="3"/>
        <v>0</v>
      </c>
      <c r="AA45" s="435">
        <v>0.8</v>
      </c>
      <c r="AB45" s="307">
        <f t="shared" si="4"/>
        <v>0</v>
      </c>
    </row>
    <row r="46" spans="1:28" x14ac:dyDescent="0.25">
      <c r="A46" s="442"/>
      <c r="B46" s="112"/>
      <c r="C46" s="146" t="s">
        <v>557</v>
      </c>
      <c r="D46" s="141" t="s">
        <v>25</v>
      </c>
      <c r="E46" s="112" t="s">
        <v>563</v>
      </c>
      <c r="F46" s="141"/>
      <c r="G46" s="444"/>
      <c r="H46" s="309">
        <v>1</v>
      </c>
      <c r="I46" s="157">
        <v>1</v>
      </c>
      <c r="J46" s="141">
        <v>1</v>
      </c>
      <c r="K46" s="143">
        <v>3000</v>
      </c>
      <c r="L46" s="141"/>
      <c r="M46" s="307">
        <f t="shared" si="15"/>
        <v>3000</v>
      </c>
      <c r="N46" s="309">
        <v>1</v>
      </c>
      <c r="O46" s="157">
        <v>1</v>
      </c>
      <c r="P46" s="142">
        <v>1</v>
      </c>
      <c r="Q46" s="143">
        <v>3000</v>
      </c>
      <c r="R46" s="141"/>
      <c r="S46" s="307">
        <f t="shared" si="16"/>
        <v>3000</v>
      </c>
      <c r="T46" s="434">
        <v>0.5</v>
      </c>
      <c r="U46" s="307">
        <f t="shared" si="13"/>
        <v>1500</v>
      </c>
      <c r="V46" s="309">
        <v>1</v>
      </c>
      <c r="W46" s="157">
        <v>1</v>
      </c>
      <c r="X46" s="141">
        <v>1</v>
      </c>
      <c r="Y46" s="143">
        <v>3000</v>
      </c>
      <c r="Z46" s="303">
        <f t="shared" si="3"/>
        <v>3000</v>
      </c>
      <c r="AA46" s="435">
        <v>0.5</v>
      </c>
      <c r="AB46" s="307">
        <f t="shared" si="4"/>
        <v>1500</v>
      </c>
    </row>
    <row r="47" spans="1:28" x14ac:dyDescent="0.25">
      <c r="A47" s="442"/>
      <c r="B47" s="112"/>
      <c r="C47" s="146" t="s">
        <v>557</v>
      </c>
      <c r="D47" s="141" t="s">
        <v>25</v>
      </c>
      <c r="E47" s="112" t="s">
        <v>564</v>
      </c>
      <c r="F47" s="141"/>
      <c r="G47" s="444"/>
      <c r="H47" s="309">
        <v>1</v>
      </c>
      <c r="I47" s="157">
        <v>1</v>
      </c>
      <c r="J47" s="141">
        <v>1</v>
      </c>
      <c r="K47" s="143">
        <v>7432.47</v>
      </c>
      <c r="L47" s="141"/>
      <c r="M47" s="307">
        <f t="shared" si="15"/>
        <v>7432.47</v>
      </c>
      <c r="N47" s="309">
        <v>1</v>
      </c>
      <c r="O47" s="157">
        <v>1</v>
      </c>
      <c r="P47" s="142">
        <v>1</v>
      </c>
      <c r="Q47" s="143">
        <v>7432.47</v>
      </c>
      <c r="R47" s="141"/>
      <c r="S47" s="307">
        <f t="shared" si="16"/>
        <v>7432.47</v>
      </c>
      <c r="T47" s="434">
        <v>0.25</v>
      </c>
      <c r="U47" s="307">
        <f t="shared" si="13"/>
        <v>1858.1175000000001</v>
      </c>
      <c r="V47" s="309">
        <v>1</v>
      </c>
      <c r="W47" s="157">
        <v>1</v>
      </c>
      <c r="X47" s="141">
        <v>1</v>
      </c>
      <c r="Y47" s="143">
        <v>7432.47</v>
      </c>
      <c r="Z47" s="303">
        <f t="shared" si="3"/>
        <v>7432.47</v>
      </c>
      <c r="AA47" s="435">
        <v>0.25</v>
      </c>
      <c r="AB47" s="307">
        <f t="shared" si="4"/>
        <v>1858.1175000000001</v>
      </c>
    </row>
    <row r="48" spans="1:28" x14ac:dyDescent="0.25">
      <c r="A48" s="442"/>
      <c r="B48" s="112"/>
      <c r="C48" s="146" t="s">
        <v>557</v>
      </c>
      <c r="D48" s="141" t="s">
        <v>25</v>
      </c>
      <c r="E48" s="112" t="s">
        <v>565</v>
      </c>
      <c r="F48" s="141"/>
      <c r="G48" s="444"/>
      <c r="H48" s="309">
        <v>1</v>
      </c>
      <c r="I48" s="157">
        <v>1</v>
      </c>
      <c r="J48" s="141">
        <v>1</v>
      </c>
      <c r="K48" s="143">
        <v>72716.009999999995</v>
      </c>
      <c r="L48" s="141"/>
      <c r="M48" s="307">
        <f t="shared" si="15"/>
        <v>72716.009999999995</v>
      </c>
      <c r="N48" s="309">
        <v>1</v>
      </c>
      <c r="O48" s="157">
        <v>1</v>
      </c>
      <c r="P48" s="142">
        <v>1</v>
      </c>
      <c r="Q48" s="143">
        <v>72716.009999999995</v>
      </c>
      <c r="R48" s="141"/>
      <c r="S48" s="307">
        <f t="shared" si="16"/>
        <v>72716.009999999995</v>
      </c>
      <c r="T48" s="434">
        <f>$D$73</f>
        <v>0.86881720430107523</v>
      </c>
      <c r="U48" s="307">
        <f t="shared" si="13"/>
        <v>63176.920516129023</v>
      </c>
      <c r="V48" s="309">
        <v>1</v>
      </c>
      <c r="W48" s="157">
        <v>1</v>
      </c>
      <c r="X48" s="141">
        <v>1</v>
      </c>
      <c r="Y48" s="143">
        <v>72716.009999999995</v>
      </c>
      <c r="Z48" s="303">
        <f t="shared" si="3"/>
        <v>72716.009999999995</v>
      </c>
      <c r="AA48" s="435">
        <v>0.6</v>
      </c>
      <c r="AB48" s="307">
        <f t="shared" si="4"/>
        <v>43629.605999999992</v>
      </c>
    </row>
    <row r="49" spans="1:28" x14ac:dyDescent="0.25">
      <c r="A49" s="442"/>
      <c r="B49" s="112"/>
      <c r="C49" s="146" t="s">
        <v>557</v>
      </c>
      <c r="D49" s="141" t="s">
        <v>25</v>
      </c>
      <c r="E49" s="112" t="s">
        <v>566</v>
      </c>
      <c r="F49" s="141"/>
      <c r="G49" s="444"/>
      <c r="H49" s="309">
        <v>1</v>
      </c>
      <c r="I49" s="157">
        <v>1</v>
      </c>
      <c r="J49" s="141">
        <v>1</v>
      </c>
      <c r="K49" s="143">
        <v>18547.2</v>
      </c>
      <c r="L49" s="141"/>
      <c r="M49" s="307">
        <f>H49*I49*J49*K49</f>
        <v>18547.2</v>
      </c>
      <c r="N49" s="309">
        <v>1</v>
      </c>
      <c r="O49" s="157">
        <v>1</v>
      </c>
      <c r="P49" s="142">
        <v>1</v>
      </c>
      <c r="Q49" s="143">
        <v>18547.2</v>
      </c>
      <c r="R49" s="141"/>
      <c r="S49" s="307">
        <f>N49*O49*P49*Q49</f>
        <v>18547.2</v>
      </c>
      <c r="T49" s="434">
        <f>$D$73</f>
        <v>0.86881720430107523</v>
      </c>
      <c r="U49" s="307">
        <f t="shared" si="13"/>
        <v>16114.126451612903</v>
      </c>
      <c r="V49" s="309">
        <v>1</v>
      </c>
      <c r="W49" s="157">
        <v>1</v>
      </c>
      <c r="X49" s="141">
        <v>1</v>
      </c>
      <c r="Y49" s="143">
        <v>18547.2</v>
      </c>
      <c r="Z49" s="303">
        <f t="shared" si="3"/>
        <v>18547.2</v>
      </c>
      <c r="AA49" s="435">
        <v>0.6</v>
      </c>
      <c r="AB49" s="307">
        <f t="shared" si="4"/>
        <v>11128.32</v>
      </c>
    </row>
    <row r="50" spans="1:28" x14ac:dyDescent="0.25">
      <c r="A50" s="442"/>
      <c r="B50" s="112"/>
      <c r="C50" s="146" t="s">
        <v>557</v>
      </c>
      <c r="D50" s="141" t="s">
        <v>25</v>
      </c>
      <c r="E50" s="112" t="s">
        <v>591</v>
      </c>
      <c r="F50" s="141"/>
      <c r="G50" s="444"/>
      <c r="H50" s="309"/>
      <c r="I50" s="157"/>
      <c r="J50" s="141"/>
      <c r="K50" s="143"/>
      <c r="L50" s="141"/>
      <c r="M50" s="307"/>
      <c r="N50" s="309">
        <v>1</v>
      </c>
      <c r="O50" s="157">
        <v>1</v>
      </c>
      <c r="P50" s="142">
        <v>1</v>
      </c>
      <c r="Q50" s="143">
        <v>5282.45</v>
      </c>
      <c r="R50" s="141"/>
      <c r="S50" s="307">
        <f>N50*O50*P50*Q50</f>
        <v>5282.45</v>
      </c>
      <c r="T50" s="434">
        <v>1</v>
      </c>
      <c r="U50" s="307">
        <f>S50*T50</f>
        <v>5282.45</v>
      </c>
      <c r="V50" s="306"/>
      <c r="W50" s="143"/>
      <c r="X50" s="143"/>
      <c r="Y50" s="143"/>
      <c r="Z50" s="303"/>
      <c r="AA50" s="435"/>
      <c r="AB50" s="307">
        <f t="shared" si="4"/>
        <v>0</v>
      </c>
    </row>
    <row r="51" spans="1:28" x14ac:dyDescent="0.25">
      <c r="A51" s="442"/>
      <c r="B51" s="112"/>
      <c r="C51" s="146" t="s">
        <v>557</v>
      </c>
      <c r="D51" s="141" t="s">
        <v>25</v>
      </c>
      <c r="E51" s="112"/>
      <c r="F51" s="141"/>
      <c r="G51" s="444"/>
      <c r="H51" s="309"/>
      <c r="I51" s="157"/>
      <c r="J51" s="141"/>
      <c r="K51" s="143"/>
      <c r="L51" s="141"/>
      <c r="M51" s="307"/>
      <c r="N51" s="309"/>
      <c r="O51" s="157"/>
      <c r="P51" s="142"/>
      <c r="Q51" s="143"/>
      <c r="R51" s="141"/>
      <c r="S51" s="307"/>
      <c r="T51" s="434"/>
      <c r="U51" s="307"/>
      <c r="V51" s="306"/>
      <c r="W51" s="143"/>
      <c r="X51" s="143"/>
      <c r="Y51" s="143"/>
      <c r="Z51" s="303"/>
      <c r="AA51" s="434"/>
      <c r="AB51" s="307"/>
    </row>
    <row r="52" spans="1:28" x14ac:dyDescent="0.25">
      <c r="A52" s="442"/>
      <c r="B52" s="112"/>
      <c r="C52" s="146" t="s">
        <v>557</v>
      </c>
      <c r="D52" s="141" t="s">
        <v>25</v>
      </c>
      <c r="E52" s="112"/>
      <c r="F52" s="141"/>
      <c r="G52" s="444"/>
      <c r="H52" s="309"/>
      <c r="I52" s="157"/>
      <c r="J52" s="141"/>
      <c r="K52" s="143"/>
      <c r="L52" s="141"/>
      <c r="M52" s="307"/>
      <c r="N52" s="309"/>
      <c r="O52" s="157"/>
      <c r="P52" s="142"/>
      <c r="Q52" s="143"/>
      <c r="R52" s="141"/>
      <c r="S52" s="307"/>
      <c r="T52" s="434"/>
      <c r="U52" s="307"/>
      <c r="V52" s="306"/>
      <c r="W52" s="143"/>
      <c r="X52" s="143"/>
      <c r="Y52" s="143"/>
      <c r="Z52" s="303"/>
      <c r="AA52" s="434"/>
      <c r="AB52" s="307"/>
    </row>
    <row r="53" spans="1:28" x14ac:dyDescent="0.25">
      <c r="A53" s="442"/>
      <c r="B53" s="112"/>
      <c r="C53" s="146" t="s">
        <v>557</v>
      </c>
      <c r="D53" s="141" t="s">
        <v>25</v>
      </c>
      <c r="E53" s="112"/>
      <c r="F53" s="141"/>
      <c r="G53" s="444"/>
      <c r="H53" s="309"/>
      <c r="I53" s="157"/>
      <c r="J53" s="141"/>
      <c r="K53" s="143"/>
      <c r="L53" s="141"/>
      <c r="M53" s="307"/>
      <c r="N53" s="309"/>
      <c r="O53" s="157"/>
      <c r="P53" s="142"/>
      <c r="Q53" s="143"/>
      <c r="R53" s="141"/>
      <c r="S53" s="307"/>
      <c r="T53" s="434"/>
      <c r="U53" s="307"/>
      <c r="V53" s="306"/>
      <c r="W53" s="143"/>
      <c r="X53" s="143"/>
      <c r="Y53" s="143"/>
      <c r="Z53" s="303"/>
      <c r="AA53" s="434"/>
      <c r="AB53" s="307"/>
    </row>
    <row r="54" spans="1:28" x14ac:dyDescent="0.25">
      <c r="A54" s="442"/>
      <c r="B54" s="112"/>
      <c r="C54" s="146" t="s">
        <v>557</v>
      </c>
      <c r="D54" s="141" t="s">
        <v>25</v>
      </c>
      <c r="E54" s="112"/>
      <c r="F54" s="141"/>
      <c r="G54" s="444"/>
      <c r="H54" s="309"/>
      <c r="I54" s="157"/>
      <c r="J54" s="141"/>
      <c r="K54" s="143"/>
      <c r="L54" s="141"/>
      <c r="M54" s="307"/>
      <c r="N54" s="309"/>
      <c r="O54" s="157"/>
      <c r="P54" s="142"/>
      <c r="Q54" s="143"/>
      <c r="R54" s="141"/>
      <c r="S54" s="307"/>
      <c r="T54" s="434"/>
      <c r="U54" s="307"/>
      <c r="V54" s="306"/>
      <c r="W54" s="143"/>
      <c r="X54" s="143"/>
      <c r="Y54" s="143"/>
      <c r="Z54" s="303"/>
      <c r="AA54" s="434"/>
      <c r="AB54" s="307"/>
    </row>
    <row r="55" spans="1:28" ht="15.75" thickBot="1" x14ac:dyDescent="0.3">
      <c r="A55" s="445"/>
      <c r="B55" s="446"/>
      <c r="C55" s="447" t="s">
        <v>557</v>
      </c>
      <c r="D55" s="441" t="s">
        <v>25</v>
      </c>
      <c r="E55" s="446"/>
      <c r="F55" s="441"/>
      <c r="G55" s="448"/>
      <c r="H55" s="438"/>
      <c r="I55" s="439"/>
      <c r="J55" s="441"/>
      <c r="K55" s="311"/>
      <c r="L55" s="441"/>
      <c r="M55" s="312"/>
      <c r="N55" s="438"/>
      <c r="O55" s="439"/>
      <c r="P55" s="440"/>
      <c r="Q55" s="311"/>
      <c r="R55" s="441"/>
      <c r="S55" s="312"/>
      <c r="T55" s="436"/>
      <c r="U55" s="312"/>
      <c r="V55" s="310"/>
      <c r="W55" s="311"/>
      <c r="X55" s="311"/>
      <c r="Y55" s="311"/>
      <c r="Z55" s="433"/>
      <c r="AA55" s="436"/>
      <c r="AB55" s="312"/>
    </row>
    <row r="56" spans="1:28" ht="15.75" thickBot="1" x14ac:dyDescent="0.3">
      <c r="B56" s="67"/>
      <c r="C56" s="147"/>
      <c r="D56" s="148"/>
      <c r="E56" s="67"/>
      <c r="F56" s="148"/>
      <c r="G56" s="148"/>
      <c r="H56" s="148"/>
      <c r="I56" s="158"/>
      <c r="J56" s="148"/>
      <c r="K56" s="179"/>
      <c r="L56" s="148"/>
      <c r="M56" s="179"/>
      <c r="N56" s="148"/>
      <c r="O56" s="158"/>
      <c r="P56" s="178"/>
      <c r="Q56" s="179"/>
      <c r="R56" s="148"/>
      <c r="S56" s="179"/>
      <c r="T56" s="158"/>
      <c r="U56" s="179"/>
      <c r="V56" s="179"/>
      <c r="W56" s="179"/>
      <c r="X56" s="179"/>
      <c r="Y56" s="179"/>
      <c r="Z56" s="179"/>
      <c r="AA56" s="158"/>
      <c r="AB56" s="179"/>
    </row>
    <row r="57" spans="1:28" ht="27" customHeight="1" thickBot="1" x14ac:dyDescent="0.3">
      <c r="B57" s="67"/>
      <c r="C57" s="147"/>
      <c r="D57" s="148"/>
      <c r="E57" s="67"/>
      <c r="F57" s="148"/>
      <c r="G57" s="148"/>
      <c r="H57" s="148"/>
      <c r="I57" s="158"/>
      <c r="J57" s="148"/>
      <c r="K57" s="179"/>
      <c r="L57" s="152" t="s">
        <v>5</v>
      </c>
      <c r="M57" s="153">
        <f>SUM(M10:M55)</f>
        <v>207657.78750000003</v>
      </c>
      <c r="N57" s="148"/>
      <c r="O57" s="158"/>
      <c r="P57" s="178"/>
      <c r="Q57" s="179"/>
      <c r="R57" s="152" t="s">
        <v>5</v>
      </c>
      <c r="S57" s="153">
        <f>SUM(S10:S55)</f>
        <v>617527.30946428562</v>
      </c>
      <c r="T57" s="158"/>
      <c r="U57" s="153">
        <f>SUM(U10:U55)</f>
        <v>526054.14673348679</v>
      </c>
      <c r="V57" s="216"/>
      <c r="W57" s="216"/>
      <c r="X57" s="216"/>
      <c r="Y57" s="153" t="s">
        <v>5</v>
      </c>
      <c r="Z57" s="153">
        <f>SUM(Z10:Z55)</f>
        <v>407571.5575</v>
      </c>
      <c r="AA57" s="158"/>
      <c r="AB57" s="153">
        <f>SUM(AB10:AB55)</f>
        <v>287986.01885714283</v>
      </c>
    </row>
    <row r="58" spans="1:28" s="139" customFormat="1" ht="15.75" x14ac:dyDescent="0.25">
      <c r="B58" s="185"/>
      <c r="C58" s="217"/>
      <c r="D58" s="221"/>
      <c r="E58" s="222" t="s">
        <v>611</v>
      </c>
      <c r="F58" s="215"/>
      <c r="G58" s="215"/>
      <c r="H58" s="215"/>
      <c r="I58" s="218"/>
      <c r="J58" s="215"/>
      <c r="K58" s="219"/>
      <c r="L58" s="215"/>
      <c r="M58" s="216"/>
      <c r="N58" s="215"/>
      <c r="O58" s="218"/>
      <c r="P58" s="220"/>
      <c r="Q58" s="219"/>
      <c r="R58" s="215"/>
      <c r="S58" s="216"/>
      <c r="T58" s="218"/>
      <c r="U58" s="216"/>
      <c r="V58" s="216"/>
      <c r="W58" s="216"/>
      <c r="X58" s="216"/>
      <c r="Y58" s="216"/>
      <c r="Z58" s="216"/>
      <c r="AA58" s="218"/>
      <c r="AB58" s="216"/>
    </row>
    <row r="59" spans="1:28" s="139" customFormat="1" ht="15.75" x14ac:dyDescent="0.25">
      <c r="B59" s="185"/>
      <c r="C59" s="217"/>
      <c r="D59" s="231"/>
      <c r="E59" s="232"/>
      <c r="F59" s="215"/>
      <c r="G59" s="215"/>
      <c r="H59" s="215"/>
      <c r="I59" s="218"/>
      <c r="J59" s="215"/>
      <c r="K59" s="219"/>
      <c r="L59" s="215"/>
      <c r="M59" s="216"/>
      <c r="N59" s="215"/>
      <c r="O59" s="218"/>
      <c r="P59" s="220"/>
      <c r="Q59" s="219"/>
      <c r="R59" s="215"/>
      <c r="S59" s="216"/>
      <c r="T59" s="218"/>
      <c r="U59" s="216">
        <f>S57-U57</f>
        <v>91473.162730798824</v>
      </c>
      <c r="V59" s="216"/>
      <c r="W59" s="216"/>
      <c r="X59" s="216"/>
      <c r="Y59" s="216"/>
      <c r="Z59" s="216"/>
      <c r="AA59" s="218"/>
      <c r="AB59" s="216"/>
    </row>
    <row r="60" spans="1:28" x14ac:dyDescent="0.25">
      <c r="C60"/>
      <c r="D60" s="223">
        <v>42786</v>
      </c>
      <c r="E60" s="224" t="s">
        <v>582</v>
      </c>
    </row>
    <row r="61" spans="1:28" x14ac:dyDescent="0.25">
      <c r="C61"/>
      <c r="D61" s="223">
        <v>42877</v>
      </c>
      <c r="E61" s="224" t="s">
        <v>583</v>
      </c>
    </row>
    <row r="62" spans="1:28" x14ac:dyDescent="0.25">
      <c r="C62"/>
      <c r="D62" s="225">
        <f>(D61-D60)/7</f>
        <v>13</v>
      </c>
      <c r="E62" s="224" t="s">
        <v>584</v>
      </c>
    </row>
    <row r="63" spans="1:28" x14ac:dyDescent="0.25">
      <c r="D63" s="225">
        <f>D62/4</f>
        <v>3.25</v>
      </c>
      <c r="E63" s="224" t="s">
        <v>589</v>
      </c>
    </row>
    <row r="64" spans="1:28" x14ac:dyDescent="0.25">
      <c r="C64"/>
      <c r="D64" s="226"/>
      <c r="E64" s="224"/>
    </row>
    <row r="65" spans="3:5" x14ac:dyDescent="0.25">
      <c r="C65"/>
      <c r="D65" s="223">
        <v>42786</v>
      </c>
      <c r="E65" s="224" t="s">
        <v>585</v>
      </c>
    </row>
    <row r="66" spans="3:5" x14ac:dyDescent="0.25">
      <c r="C66"/>
      <c r="D66" s="227">
        <v>43251</v>
      </c>
      <c r="E66" s="224" t="s">
        <v>586</v>
      </c>
    </row>
    <row r="67" spans="3:5" x14ac:dyDescent="0.25">
      <c r="C67"/>
      <c r="D67" s="225">
        <f>(D66-D65)/7</f>
        <v>66.428571428571431</v>
      </c>
      <c r="E67" s="224" t="s">
        <v>584</v>
      </c>
    </row>
    <row r="68" spans="3:5" x14ac:dyDescent="0.25">
      <c r="C68"/>
      <c r="D68" s="225">
        <f>D67/4</f>
        <v>16.607142857142858</v>
      </c>
      <c r="E68" s="224" t="s">
        <v>589</v>
      </c>
    </row>
    <row r="69" spans="3:5" x14ac:dyDescent="0.25">
      <c r="C69"/>
      <c r="D69" s="226"/>
      <c r="E69" s="224"/>
    </row>
    <row r="70" spans="3:5" x14ac:dyDescent="0.25">
      <c r="C70"/>
      <c r="D70" s="227">
        <v>43190</v>
      </c>
      <c r="E70" s="224" t="s">
        <v>587</v>
      </c>
    </row>
    <row r="71" spans="3:5" x14ac:dyDescent="0.25">
      <c r="C71"/>
      <c r="D71" s="225">
        <f>(D70-D65)/7</f>
        <v>57.714285714285715</v>
      </c>
      <c r="E71" s="224" t="s">
        <v>588</v>
      </c>
    </row>
    <row r="72" spans="3:5" x14ac:dyDescent="0.25">
      <c r="D72" s="225">
        <f>D71/4</f>
        <v>14.428571428571429</v>
      </c>
      <c r="E72" s="224" t="s">
        <v>590</v>
      </c>
    </row>
    <row r="73" spans="3:5" x14ac:dyDescent="0.25">
      <c r="D73" s="228">
        <f>D72/D68</f>
        <v>0.86881720430107523</v>
      </c>
      <c r="E73" s="224" t="s">
        <v>577</v>
      </c>
    </row>
    <row r="74" spans="3:5" ht="15.75" thickBot="1" x14ac:dyDescent="0.3">
      <c r="D74" s="229"/>
      <c r="E74" s="230"/>
    </row>
    <row r="75" spans="3:5" ht="15.75" thickBot="1" x14ac:dyDescent="0.3"/>
    <row r="76" spans="3:5" x14ac:dyDescent="0.25">
      <c r="D76" s="221"/>
      <c r="E76" s="222" t="s">
        <v>610</v>
      </c>
    </row>
    <row r="77" spans="3:5" x14ac:dyDescent="0.25">
      <c r="D77" s="231"/>
      <c r="E77" s="232"/>
    </row>
    <row r="78" spans="3:5" x14ac:dyDescent="0.25">
      <c r="D78" s="296">
        <v>42786</v>
      </c>
      <c r="E78" s="224" t="s">
        <v>582</v>
      </c>
    </row>
    <row r="79" spans="3:5" x14ac:dyDescent="0.25">
      <c r="D79" s="296">
        <v>42877</v>
      </c>
      <c r="E79" s="224" t="s">
        <v>583</v>
      </c>
    </row>
    <row r="80" spans="3:5" x14ac:dyDescent="0.25">
      <c r="D80" s="297">
        <f>(D79-D78)/7</f>
        <v>13</v>
      </c>
      <c r="E80" s="224" t="s">
        <v>584</v>
      </c>
    </row>
    <row r="81" spans="4:5" x14ac:dyDescent="0.25">
      <c r="D81" s="297">
        <f>D80/4</f>
        <v>3.25</v>
      </c>
      <c r="E81" s="224" t="s">
        <v>589</v>
      </c>
    </row>
    <row r="82" spans="4:5" x14ac:dyDescent="0.25">
      <c r="D82" s="298"/>
      <c r="E82" s="224"/>
    </row>
    <row r="83" spans="4:5" x14ac:dyDescent="0.25">
      <c r="D83" s="296">
        <v>42786</v>
      </c>
      <c r="E83" s="224" t="s">
        <v>585</v>
      </c>
    </row>
    <row r="84" spans="4:5" x14ac:dyDescent="0.25">
      <c r="D84" s="290">
        <v>43073</v>
      </c>
      <c r="E84" s="224" t="s">
        <v>586</v>
      </c>
    </row>
    <row r="85" spans="4:5" x14ac:dyDescent="0.25">
      <c r="D85" s="225">
        <f>(D84-D83)/7</f>
        <v>41</v>
      </c>
      <c r="E85" s="224" t="s">
        <v>584</v>
      </c>
    </row>
    <row r="86" spans="4:5" x14ac:dyDescent="0.25">
      <c r="D86" s="225">
        <f>D85/4</f>
        <v>10.25</v>
      </c>
      <c r="E86" s="224" t="s">
        <v>589</v>
      </c>
    </row>
    <row r="87" spans="4:5" x14ac:dyDescent="0.25">
      <c r="D87" s="226"/>
      <c r="E87" s="224"/>
    </row>
    <row r="88" spans="4:5" x14ac:dyDescent="0.25">
      <c r="D88" s="290">
        <v>43007</v>
      </c>
      <c r="E88" s="224" t="s">
        <v>587</v>
      </c>
    </row>
    <row r="89" spans="4:5" x14ac:dyDescent="0.25">
      <c r="D89" s="225">
        <f>(D88-D83)/7</f>
        <v>31.571428571428573</v>
      </c>
      <c r="E89" s="224" t="s">
        <v>588</v>
      </c>
    </row>
    <row r="90" spans="4:5" x14ac:dyDescent="0.25">
      <c r="D90" s="225">
        <f>D89/4</f>
        <v>7.8928571428571432</v>
      </c>
      <c r="E90" s="224" t="s">
        <v>590</v>
      </c>
    </row>
    <row r="91" spans="4:5" x14ac:dyDescent="0.25">
      <c r="D91" s="228">
        <f>D90/D86</f>
        <v>0.77003484320557491</v>
      </c>
      <c r="E91" s="224" t="s">
        <v>577</v>
      </c>
    </row>
    <row r="92" spans="4:5" ht="15.75" thickBot="1" x14ac:dyDescent="0.3">
      <c r="D92" s="229"/>
      <c r="E92" s="230"/>
    </row>
  </sheetData>
  <autoFilter ref="A8:AB55" xr:uid="{00000000-0009-0000-0000-000004000000}"/>
  <mergeCells count="5">
    <mergeCell ref="N7:S7"/>
    <mergeCell ref="T7:U7"/>
    <mergeCell ref="AA7:AB7"/>
    <mergeCell ref="H7:M7"/>
    <mergeCell ref="V7:Z7"/>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AG93"/>
  <sheetViews>
    <sheetView topLeftCell="B1" zoomScale="70" zoomScaleNormal="70" workbookViewId="0">
      <pane xSplit="9" ySplit="8" topLeftCell="T21" activePane="bottomRight" state="frozen"/>
      <selection activeCell="S45" sqref="S45"/>
      <selection pane="topRight" activeCell="S45" sqref="S45"/>
      <selection pane="bottomLeft" activeCell="S45" sqref="S45"/>
      <selection pane="bottomRight" activeCell="AF24" sqref="AF24"/>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1.5703125" style="67" customWidth="1"/>
    <col min="22" max="23" width="8.5703125" customWidth="1"/>
    <col min="24" max="25" width="15.5703125" customWidth="1"/>
    <col min="26" max="26" width="1.5703125" customWidth="1"/>
    <col min="27" max="30" width="15.5703125" customWidth="1"/>
    <col min="31" max="31" width="18.42578125" customWidth="1"/>
    <col min="32" max="32" width="44.28515625" customWidth="1"/>
    <col min="33" max="33" width="14" style="668" bestFit="1" customWidth="1"/>
  </cols>
  <sheetData>
    <row r="1" spans="1:33" s="139" customFormat="1" x14ac:dyDescent="0.25">
      <c r="B1" s="139" t="str">
        <f>'Valuation Summary'!A1</f>
        <v>Mulalley &amp; Co Ltd</v>
      </c>
      <c r="U1" s="185"/>
      <c r="AG1" s="667"/>
    </row>
    <row r="2" spans="1:33" s="139" customFormat="1" x14ac:dyDescent="0.25">
      <c r="U2" s="185"/>
      <c r="AG2" s="667"/>
    </row>
    <row r="3" spans="1:33" s="139" customFormat="1" x14ac:dyDescent="0.25">
      <c r="B3" s="139" t="str">
        <f>'Valuation Summary'!A3</f>
        <v>Camden Better Homes - NW5 Blocks</v>
      </c>
      <c r="U3" s="185"/>
      <c r="AG3" s="667"/>
    </row>
    <row r="4" spans="1:33" s="139" customFormat="1" x14ac:dyDescent="0.25">
      <c r="U4" s="185"/>
      <c r="AG4" s="667"/>
    </row>
    <row r="5" spans="1:33" s="139" customFormat="1" x14ac:dyDescent="0.25">
      <c r="B5" s="139" t="s">
        <v>595</v>
      </c>
      <c r="U5" s="185"/>
      <c r="AG5" s="667"/>
    </row>
    <row r="6" spans="1:33" s="139" customFormat="1" ht="16.5" thickBot="1" x14ac:dyDescent="0.3">
      <c r="A6" s="14"/>
      <c r="B6" s="14"/>
      <c r="C6" s="186"/>
      <c r="D6" s="187"/>
      <c r="E6" s="186"/>
      <c r="F6" s="187"/>
      <c r="G6" s="187"/>
      <c r="H6" s="188"/>
      <c r="I6" s="187"/>
      <c r="J6" s="189"/>
      <c r="K6" s="187"/>
      <c r="L6" s="190"/>
      <c r="M6" s="189"/>
      <c r="N6" s="190"/>
      <c r="O6" s="191"/>
      <c r="P6" s="192"/>
      <c r="Q6" s="193"/>
      <c r="R6" s="189"/>
      <c r="S6" s="189"/>
      <c r="T6" s="189"/>
      <c r="U6" s="194"/>
      <c r="AG6" s="667"/>
    </row>
    <row r="7" spans="1:33" s="288" customFormat="1" ht="15.75" thickBot="1" x14ac:dyDescent="0.3">
      <c r="A7" s="21"/>
      <c r="B7" s="22"/>
      <c r="C7" s="23"/>
      <c r="D7" s="24"/>
      <c r="E7" s="25"/>
      <c r="F7" s="21"/>
      <c r="G7" s="21"/>
      <c r="H7" s="26"/>
      <c r="I7" s="21"/>
      <c r="J7" s="27"/>
      <c r="K7" s="740" t="s">
        <v>388</v>
      </c>
      <c r="L7" s="741"/>
      <c r="M7" s="741"/>
      <c r="N7" s="741"/>
      <c r="O7" s="741"/>
      <c r="P7" s="741"/>
      <c r="Q7" s="741"/>
      <c r="R7" s="741"/>
      <c r="S7" s="741"/>
      <c r="T7" s="742"/>
      <c r="U7" s="287"/>
      <c r="V7" s="743" t="s">
        <v>389</v>
      </c>
      <c r="W7" s="744"/>
      <c r="X7" s="744"/>
      <c r="Y7" s="745"/>
      <c r="AA7" s="746" t="s">
        <v>390</v>
      </c>
      <c r="AB7" s="747"/>
      <c r="AC7" s="748" t="s">
        <v>393</v>
      </c>
      <c r="AD7" s="749"/>
      <c r="AE7" s="270" t="s">
        <v>391</v>
      </c>
      <c r="AF7" s="665" t="s">
        <v>809</v>
      </c>
      <c r="AG7" s="666" t="s">
        <v>810</v>
      </c>
    </row>
    <row r="8" spans="1:33" s="267" customFormat="1" ht="75.75" thickBot="1" x14ac:dyDescent="0.3">
      <c r="A8" s="245" t="s">
        <v>377</v>
      </c>
      <c r="B8" s="246" t="s">
        <v>23</v>
      </c>
      <c r="C8" s="245" t="s">
        <v>6</v>
      </c>
      <c r="D8" s="245" t="s">
        <v>7</v>
      </c>
      <c r="E8" s="245" t="s">
        <v>8</v>
      </c>
      <c r="F8" s="245" t="s">
        <v>9</v>
      </c>
      <c r="G8" s="245" t="s">
        <v>10</v>
      </c>
      <c r="H8" s="247" t="s">
        <v>11</v>
      </c>
      <c r="I8" s="245" t="s">
        <v>12</v>
      </c>
      <c r="J8" s="245" t="s">
        <v>13</v>
      </c>
      <c r="K8" s="258" t="s">
        <v>14</v>
      </c>
      <c r="L8" s="259" t="s">
        <v>15</v>
      </c>
      <c r="M8" s="258" t="s">
        <v>16</v>
      </c>
      <c r="N8" s="259" t="s">
        <v>17</v>
      </c>
      <c r="O8" s="260"/>
      <c r="P8" s="261" t="s">
        <v>18</v>
      </c>
      <c r="Q8" s="262" t="s">
        <v>19</v>
      </c>
      <c r="R8" s="262" t="s">
        <v>20</v>
      </c>
      <c r="S8" s="263" t="s">
        <v>21</v>
      </c>
      <c r="T8" s="264" t="s">
        <v>22</v>
      </c>
      <c r="U8" s="265"/>
      <c r="V8" s="266" t="s">
        <v>14</v>
      </c>
      <c r="W8" s="266" t="s">
        <v>15</v>
      </c>
      <c r="X8" s="266" t="s">
        <v>21</v>
      </c>
      <c r="Y8" s="266" t="s">
        <v>22</v>
      </c>
      <c r="AA8" s="268" t="s">
        <v>392</v>
      </c>
      <c r="AB8" s="268" t="s">
        <v>5</v>
      </c>
      <c r="AC8" s="269" t="s">
        <v>392</v>
      </c>
      <c r="AD8" s="269" t="s">
        <v>5</v>
      </c>
      <c r="AE8" s="270"/>
      <c r="AG8" s="664"/>
    </row>
    <row r="9" spans="1:33" x14ac:dyDescent="0.25">
      <c r="A9" s="29"/>
      <c r="B9" s="30"/>
      <c r="C9" s="31"/>
      <c r="D9" s="32"/>
      <c r="E9" s="33"/>
      <c r="F9" s="29"/>
      <c r="G9" s="29"/>
      <c r="H9" s="34"/>
      <c r="I9" s="29"/>
      <c r="J9" s="35"/>
      <c r="K9" s="29"/>
      <c r="L9" s="36"/>
      <c r="M9" s="35"/>
      <c r="N9" s="36"/>
      <c r="O9" s="18"/>
      <c r="P9" s="19"/>
      <c r="Q9" s="20"/>
      <c r="R9" s="37"/>
      <c r="S9" s="37"/>
      <c r="T9" s="37"/>
      <c r="U9" s="65"/>
      <c r="AA9" s="76"/>
      <c r="AB9" s="76"/>
      <c r="AC9" s="76"/>
      <c r="AD9" s="76"/>
      <c r="AG9"/>
    </row>
    <row r="10" spans="1:33" ht="15.75" thickBot="1" x14ac:dyDescent="0.3">
      <c r="A10" s="15"/>
      <c r="B10" s="2" t="s">
        <v>23</v>
      </c>
      <c r="C10" s="3" t="s">
        <v>308</v>
      </c>
      <c r="D10" s="4" t="s">
        <v>378</v>
      </c>
      <c r="E10" s="5"/>
      <c r="F10" s="6"/>
      <c r="G10" s="6"/>
      <c r="H10" s="7"/>
      <c r="I10" s="6"/>
      <c r="J10" s="8"/>
      <c r="K10" s="9"/>
      <c r="L10" s="38"/>
      <c r="M10" s="8"/>
      <c r="N10" s="11"/>
      <c r="O10" s="18"/>
      <c r="P10" s="16"/>
      <c r="Q10" s="37"/>
      <c r="R10" s="37"/>
      <c r="S10" s="37"/>
      <c r="T10" s="37"/>
      <c r="U10" s="65"/>
      <c r="AA10" s="76"/>
      <c r="AB10" s="76"/>
      <c r="AC10" s="76"/>
      <c r="AD10" s="76"/>
      <c r="AG10"/>
    </row>
    <row r="11" spans="1:33" ht="30.75" thickBot="1" x14ac:dyDescent="0.3">
      <c r="A11" s="15"/>
      <c r="B11" s="2" t="s">
        <v>23</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72">
        <v>222.29999999999998</v>
      </c>
      <c r="T11" s="73">
        <f>IF(J11="SC024",N11,IF(ISERROR(S11),"",IF(J11="PROV SUM",N11,L11*S11)))</f>
        <v>444.59999999999997</v>
      </c>
      <c r="U11" s="73"/>
      <c r="V11" s="9" t="s">
        <v>311</v>
      </c>
      <c r="W11" s="38">
        <v>5</v>
      </c>
      <c r="X11" s="70">
        <v>222.29999999999998</v>
      </c>
      <c r="Y11" s="71">
        <f>W11*X11</f>
        <v>1111.5</v>
      </c>
      <c r="Z11" s="18"/>
      <c r="AA11" s="77">
        <v>1</v>
      </c>
      <c r="AB11" s="78">
        <f>Y11*AA11</f>
        <v>1111.5</v>
      </c>
      <c r="AC11" s="79">
        <v>0.4</v>
      </c>
      <c r="AD11" s="128">
        <f>Y11*AC11</f>
        <v>444.6</v>
      </c>
      <c r="AE11" s="130">
        <f>AB11-AD11</f>
        <v>666.9</v>
      </c>
      <c r="AF11" t="s">
        <v>808</v>
      </c>
      <c r="AG11"/>
    </row>
    <row r="12" spans="1:33" ht="15.75" thickBot="1" x14ac:dyDescent="0.3">
      <c r="A12" s="15"/>
      <c r="B12" s="2" t="s">
        <v>23</v>
      </c>
      <c r="C12" s="3" t="s">
        <v>285</v>
      </c>
      <c r="D12" s="4" t="s">
        <v>378</v>
      </c>
      <c r="E12" s="5"/>
      <c r="F12" s="6"/>
      <c r="G12" s="6"/>
      <c r="H12" s="7"/>
      <c r="I12" s="6"/>
      <c r="J12" s="8"/>
      <c r="K12" s="9"/>
      <c r="L12" s="38"/>
      <c r="M12" s="8"/>
      <c r="N12" s="11"/>
      <c r="O12" s="18"/>
      <c r="P12" s="16"/>
      <c r="Q12" s="37"/>
      <c r="R12" s="37"/>
      <c r="S12" s="74"/>
      <c r="T12" s="74"/>
      <c r="U12" s="74"/>
      <c r="V12" s="9"/>
      <c r="W12" s="38"/>
      <c r="X12" s="70"/>
      <c r="Y12" s="71"/>
      <c r="Z12" s="18"/>
      <c r="AA12" s="77"/>
      <c r="AB12" s="78"/>
      <c r="AC12" s="79"/>
      <c r="AD12" s="128">
        <f t="shared" ref="AD12:AD71" si="0">Y12*AC12</f>
        <v>0</v>
      </c>
      <c r="AE12" s="130"/>
      <c r="AG12"/>
    </row>
    <row r="13" spans="1:33" ht="105.75" thickBot="1" x14ac:dyDescent="0.3">
      <c r="A13" s="15"/>
      <c r="B13" s="2" t="s">
        <v>23</v>
      </c>
      <c r="C13" s="3" t="s">
        <v>285</v>
      </c>
      <c r="D13" s="4" t="s">
        <v>25</v>
      </c>
      <c r="E13" s="5" t="s">
        <v>306</v>
      </c>
      <c r="F13" s="6"/>
      <c r="G13" s="6"/>
      <c r="H13" s="7">
        <v>5.0999999999999996</v>
      </c>
      <c r="I13" s="6"/>
      <c r="J13" s="8" t="s">
        <v>307</v>
      </c>
      <c r="K13" s="9" t="s">
        <v>139</v>
      </c>
      <c r="L13" s="38">
        <v>2</v>
      </c>
      <c r="M13" s="10">
        <v>480</v>
      </c>
      <c r="N13" s="11">
        <v>960</v>
      </c>
      <c r="O13" s="18"/>
      <c r="P13" s="12" t="e">
        <v>#VALUE!</v>
      </c>
      <c r="Q13" s="13" t="e">
        <f>IF(J13="PROV SUM",N13,L13*P13)</f>
        <v>#VALUE!</v>
      </c>
      <c r="R13" s="39">
        <v>0</v>
      </c>
      <c r="S13" s="72">
        <v>408</v>
      </c>
      <c r="T13" s="73">
        <f>IF(J13="SC024",N13,IF(ISERROR(S13),"",IF(J13="PROV SUM",N13,L13*S13)))</f>
        <v>816</v>
      </c>
      <c r="U13" s="73"/>
      <c r="V13" s="9" t="s">
        <v>139</v>
      </c>
      <c r="W13" s="38">
        <v>0</v>
      </c>
      <c r="X13" s="70">
        <v>408</v>
      </c>
      <c r="Y13" s="71">
        <f t="shared" ref="Y13:Y36" si="1">W13*X13</f>
        <v>0</v>
      </c>
      <c r="Z13" s="18"/>
      <c r="AA13" s="77">
        <v>0</v>
      </c>
      <c r="AB13" s="78">
        <f>Y13*AA13</f>
        <v>0</v>
      </c>
      <c r="AC13" s="79">
        <v>0</v>
      </c>
      <c r="AD13" s="128">
        <f t="shared" si="0"/>
        <v>0</v>
      </c>
      <c r="AE13" s="130">
        <f t="shared" ref="AE13:AE37" si="2">AB13-AD13</f>
        <v>0</v>
      </c>
      <c r="AG13"/>
    </row>
    <row r="14" spans="1:33" ht="31.5" thickBot="1" x14ac:dyDescent="0.3">
      <c r="A14" s="15"/>
      <c r="B14" s="2" t="s">
        <v>23</v>
      </c>
      <c r="C14" s="3" t="s">
        <v>285</v>
      </c>
      <c r="D14" s="4" t="s">
        <v>25</v>
      </c>
      <c r="E14" s="5" t="s">
        <v>384</v>
      </c>
      <c r="F14" s="6"/>
      <c r="G14" s="6"/>
      <c r="H14" s="7">
        <v>5.3860000000000001</v>
      </c>
      <c r="I14" s="6"/>
      <c r="J14" s="8" t="s">
        <v>379</v>
      </c>
      <c r="K14" s="9" t="s">
        <v>380</v>
      </c>
      <c r="L14" s="38">
        <v>1</v>
      </c>
      <c r="M14" s="10">
        <v>200</v>
      </c>
      <c r="N14" s="11">
        <v>200</v>
      </c>
      <c r="O14" s="18"/>
      <c r="P14" s="12" t="e">
        <v>#VALUE!</v>
      </c>
      <c r="Q14" s="13">
        <f>IF(J14="PROV SUM",N14,L14*P14)</f>
        <v>200</v>
      </c>
      <c r="R14" s="39" t="s">
        <v>381</v>
      </c>
      <c r="S14" s="72" t="s">
        <v>381</v>
      </c>
      <c r="T14" s="73">
        <f>IF(J14="SC024",N14,IF(ISERROR(S14),"",IF(J14="PROV SUM",N14,L14*S14)))</f>
        <v>200</v>
      </c>
      <c r="U14" s="73"/>
      <c r="V14" s="9" t="s">
        <v>380</v>
      </c>
      <c r="W14" s="38">
        <v>0</v>
      </c>
      <c r="X14" s="70">
        <v>200</v>
      </c>
      <c r="Y14" s="71">
        <f t="shared" si="1"/>
        <v>0</v>
      </c>
      <c r="Z14" s="18"/>
      <c r="AA14" s="77">
        <v>0</v>
      </c>
      <c r="AB14" s="78">
        <f>Y14*AA14</f>
        <v>0</v>
      </c>
      <c r="AC14" s="79">
        <v>0</v>
      </c>
      <c r="AD14" s="128">
        <f t="shared" si="0"/>
        <v>0</v>
      </c>
      <c r="AE14" s="130">
        <f t="shared" si="2"/>
        <v>0</v>
      </c>
      <c r="AG14"/>
    </row>
    <row r="15" spans="1:33" ht="16.5" thickBot="1" x14ac:dyDescent="0.3">
      <c r="A15" s="15"/>
      <c r="B15" s="2" t="s">
        <v>23</v>
      </c>
      <c r="C15" s="3" t="s">
        <v>285</v>
      </c>
      <c r="D15" s="4" t="s">
        <v>25</v>
      </c>
      <c r="E15" s="5" t="s">
        <v>385</v>
      </c>
      <c r="F15" s="6"/>
      <c r="G15" s="6"/>
      <c r="H15" s="7">
        <v>5.3869999999999996</v>
      </c>
      <c r="I15" s="6"/>
      <c r="J15" s="8" t="s">
        <v>379</v>
      </c>
      <c r="K15" s="9" t="s">
        <v>380</v>
      </c>
      <c r="L15" s="38">
        <v>1</v>
      </c>
      <c r="M15" s="10">
        <v>500</v>
      </c>
      <c r="N15" s="11">
        <v>500</v>
      </c>
      <c r="O15" s="18"/>
      <c r="P15" s="12" t="e">
        <v>#VALUE!</v>
      </c>
      <c r="Q15" s="13">
        <f>IF(J15="PROV SUM",N15,L15*P15)</f>
        <v>500</v>
      </c>
      <c r="R15" s="39" t="s">
        <v>381</v>
      </c>
      <c r="S15" s="72" t="s">
        <v>381</v>
      </c>
      <c r="T15" s="73">
        <f>IF(J15="SC024",N15,IF(ISERROR(S15),"",IF(J15="PROV SUM",N15,L15*S15)))</f>
        <v>500</v>
      </c>
      <c r="U15" s="73"/>
      <c r="V15" s="9" t="s">
        <v>380</v>
      </c>
      <c r="W15" s="38">
        <v>0</v>
      </c>
      <c r="X15" s="70">
        <v>500</v>
      </c>
      <c r="Y15" s="71">
        <f t="shared" si="1"/>
        <v>0</v>
      </c>
      <c r="Z15" s="18"/>
      <c r="AA15" s="77">
        <v>0</v>
      </c>
      <c r="AB15" s="78">
        <f t="shared" ref="AB15:AB37" si="3">Y15*AA15</f>
        <v>0</v>
      </c>
      <c r="AC15" s="79">
        <v>0</v>
      </c>
      <c r="AD15" s="128">
        <f t="shared" si="0"/>
        <v>0</v>
      </c>
      <c r="AE15" s="130">
        <f t="shared" si="2"/>
        <v>0</v>
      </c>
      <c r="AG15"/>
    </row>
    <row r="16" spans="1:33" ht="15.75" thickBot="1" x14ac:dyDescent="0.3">
      <c r="A16" s="15"/>
      <c r="B16" s="2" t="s">
        <v>23</v>
      </c>
      <c r="C16" s="41" t="s">
        <v>189</v>
      </c>
      <c r="D16" s="4" t="s">
        <v>378</v>
      </c>
      <c r="E16" s="5"/>
      <c r="F16" s="6"/>
      <c r="G16" s="6"/>
      <c r="H16" s="7"/>
      <c r="I16" s="6"/>
      <c r="J16" s="8"/>
      <c r="K16" s="9"/>
      <c r="L16" s="38"/>
      <c r="M16" s="8"/>
      <c r="N16" s="38"/>
      <c r="O16" s="18"/>
      <c r="P16" s="27"/>
      <c r="Q16" s="42"/>
      <c r="R16" s="42"/>
      <c r="S16" s="75"/>
      <c r="T16" s="75"/>
      <c r="U16" s="75"/>
      <c r="V16" s="9"/>
      <c r="W16" s="38"/>
      <c r="X16" s="70"/>
      <c r="Y16" s="71"/>
      <c r="Z16" s="18"/>
      <c r="AA16" s="77"/>
      <c r="AB16" s="78"/>
      <c r="AC16" s="79"/>
      <c r="AD16" s="128">
        <f t="shared" si="0"/>
        <v>0</v>
      </c>
      <c r="AE16" s="130">
        <f t="shared" si="2"/>
        <v>0</v>
      </c>
      <c r="AG16"/>
    </row>
    <row r="17" spans="1:33" ht="45.75" thickBot="1" x14ac:dyDescent="0.3">
      <c r="A17" s="15"/>
      <c r="B17" s="2" t="s">
        <v>23</v>
      </c>
      <c r="C17" s="41" t="s">
        <v>189</v>
      </c>
      <c r="D17" s="4" t="s">
        <v>25</v>
      </c>
      <c r="E17" s="5" t="s">
        <v>205</v>
      </c>
      <c r="F17" s="6"/>
      <c r="G17" s="6"/>
      <c r="H17" s="7">
        <v>6.16100000000002</v>
      </c>
      <c r="I17" s="6"/>
      <c r="J17" s="8" t="s">
        <v>206</v>
      </c>
      <c r="K17" s="9" t="s">
        <v>104</v>
      </c>
      <c r="L17" s="38">
        <v>100</v>
      </c>
      <c r="M17" s="10">
        <v>38.25</v>
      </c>
      <c r="N17" s="38">
        <v>3825</v>
      </c>
      <c r="O17" s="18"/>
      <c r="P17" s="12" t="e">
        <v>#VALUE!</v>
      </c>
      <c r="Q17" s="13" t="e">
        <f>IF(J17="PROV SUM",N17,L17*P17)</f>
        <v>#VALUE!</v>
      </c>
      <c r="R17" s="39">
        <v>0</v>
      </c>
      <c r="S17" s="72">
        <v>27.731249999999999</v>
      </c>
      <c r="T17" s="73">
        <f>IF(J17="SC024",N17,IF(ISERROR(S17),"",IF(J17="PROV SUM",N17,L17*S17)))</f>
        <v>2773.125</v>
      </c>
      <c r="U17" s="73"/>
      <c r="V17" s="9" t="s">
        <v>104</v>
      </c>
      <c r="W17" s="38">
        <v>200</v>
      </c>
      <c r="X17" s="70">
        <v>27.731249999999999</v>
      </c>
      <c r="Y17" s="71">
        <f t="shared" si="1"/>
        <v>5546.25</v>
      </c>
      <c r="Z17" s="18"/>
      <c r="AA17" s="77">
        <v>1</v>
      </c>
      <c r="AB17" s="78">
        <f>Y17*AA17</f>
        <v>5546.25</v>
      </c>
      <c r="AC17" s="79">
        <v>1</v>
      </c>
      <c r="AD17" s="128">
        <f t="shared" si="0"/>
        <v>5546.25</v>
      </c>
      <c r="AE17" s="130">
        <f t="shared" si="2"/>
        <v>0</v>
      </c>
      <c r="AG17"/>
    </row>
    <row r="18" spans="1:33" ht="30.75" thickBot="1" x14ac:dyDescent="0.3">
      <c r="A18" s="15"/>
      <c r="B18" s="2" t="s">
        <v>23</v>
      </c>
      <c r="C18" s="41" t="s">
        <v>189</v>
      </c>
      <c r="D18" s="4" t="s">
        <v>25</v>
      </c>
      <c r="E18" s="5" t="s">
        <v>215</v>
      </c>
      <c r="F18" s="6"/>
      <c r="G18" s="6"/>
      <c r="H18" s="7">
        <v>6.1810000000000302</v>
      </c>
      <c r="I18" s="6"/>
      <c r="J18" s="8" t="s">
        <v>216</v>
      </c>
      <c r="K18" s="9" t="s">
        <v>79</v>
      </c>
      <c r="L18" s="38">
        <v>28</v>
      </c>
      <c r="M18" s="10">
        <v>9.5500000000000007</v>
      </c>
      <c r="N18" s="38">
        <v>267.39999999999998</v>
      </c>
      <c r="O18" s="18"/>
      <c r="P18" s="12" t="e">
        <v>#VALUE!</v>
      </c>
      <c r="Q18" s="13" t="e">
        <f>IF(J18="PROV SUM",N18,L18*P18)</f>
        <v>#VALUE!</v>
      </c>
      <c r="R18" s="39">
        <v>0</v>
      </c>
      <c r="S18" s="72">
        <v>8.1174999999999997</v>
      </c>
      <c r="T18" s="73">
        <f>IF(J18="SC024",N18,IF(ISERROR(S18),"",IF(J18="PROV SUM",N18,L18*S18)))</f>
        <v>227.29</v>
      </c>
      <c r="U18" s="73"/>
      <c r="V18" s="9" t="s">
        <v>79</v>
      </c>
      <c r="W18" s="38">
        <v>28</v>
      </c>
      <c r="X18" s="70">
        <v>8.1174999999999997</v>
      </c>
      <c r="Y18" s="71">
        <f t="shared" si="1"/>
        <v>227.29</v>
      </c>
      <c r="Z18" s="18"/>
      <c r="AA18" s="77">
        <v>1</v>
      </c>
      <c r="AB18" s="78">
        <f>Y18*AA18</f>
        <v>227.29</v>
      </c>
      <c r="AC18" s="79">
        <v>1</v>
      </c>
      <c r="AD18" s="128">
        <f t="shared" si="0"/>
        <v>227.29</v>
      </c>
      <c r="AE18" s="130">
        <f t="shared" si="2"/>
        <v>0</v>
      </c>
      <c r="AG18"/>
    </row>
    <row r="19" spans="1:33" ht="45.75" thickBot="1" x14ac:dyDescent="0.3">
      <c r="A19" s="15"/>
      <c r="B19" s="2" t="s">
        <v>23</v>
      </c>
      <c r="C19" s="41" t="s">
        <v>189</v>
      </c>
      <c r="D19" s="4" t="s">
        <v>25</v>
      </c>
      <c r="E19" s="5" t="s">
        <v>232</v>
      </c>
      <c r="F19" s="6"/>
      <c r="G19" s="6"/>
      <c r="H19" s="7">
        <v>6.2030000000000296</v>
      </c>
      <c r="I19" s="6"/>
      <c r="J19" s="8" t="s">
        <v>233</v>
      </c>
      <c r="K19" s="9" t="s">
        <v>139</v>
      </c>
      <c r="L19" s="38">
        <v>2</v>
      </c>
      <c r="M19" s="10">
        <v>21.61</v>
      </c>
      <c r="N19" s="38">
        <v>43.22</v>
      </c>
      <c r="O19" s="18"/>
      <c r="P19" s="12" t="e">
        <v>#VALUE!</v>
      </c>
      <c r="Q19" s="13" t="e">
        <f>IF(J19="PROV SUM",N19,L19*P19)</f>
        <v>#VALUE!</v>
      </c>
      <c r="R19" s="39">
        <v>0</v>
      </c>
      <c r="S19" s="72">
        <v>18.368499999999997</v>
      </c>
      <c r="T19" s="73">
        <f>IF(J19="SC024",N19,IF(ISERROR(S19),"",IF(J19="PROV SUM",N19,L19*S19)))</f>
        <v>36.736999999999995</v>
      </c>
      <c r="U19" s="73"/>
      <c r="V19" s="9" t="s">
        <v>139</v>
      </c>
      <c r="W19" s="38">
        <v>0</v>
      </c>
      <c r="X19" s="70">
        <v>18.368499999999997</v>
      </c>
      <c r="Y19" s="71">
        <f t="shared" si="1"/>
        <v>0</v>
      </c>
      <c r="Z19" s="18"/>
      <c r="AA19" s="77">
        <v>1</v>
      </c>
      <c r="AB19" s="78">
        <f t="shared" si="3"/>
        <v>0</v>
      </c>
      <c r="AC19" s="79">
        <v>0</v>
      </c>
      <c r="AD19" s="128">
        <f t="shared" si="0"/>
        <v>0</v>
      </c>
      <c r="AE19" s="130">
        <f t="shared" si="2"/>
        <v>0</v>
      </c>
      <c r="AG19"/>
    </row>
    <row r="20" spans="1:33" ht="45.75" thickBot="1" x14ac:dyDescent="0.3">
      <c r="A20" s="15"/>
      <c r="B20" s="2" t="s">
        <v>23</v>
      </c>
      <c r="C20" s="41" t="s">
        <v>189</v>
      </c>
      <c r="D20" s="4" t="s">
        <v>25</v>
      </c>
      <c r="E20" s="5" t="s">
        <v>238</v>
      </c>
      <c r="F20" s="6"/>
      <c r="G20" s="6"/>
      <c r="H20" s="7">
        <v>6.2150000000000398</v>
      </c>
      <c r="I20" s="6"/>
      <c r="J20" s="8" t="s">
        <v>239</v>
      </c>
      <c r="K20" s="9" t="s">
        <v>79</v>
      </c>
      <c r="L20" s="38">
        <v>425</v>
      </c>
      <c r="M20" s="10">
        <v>16.079999999999998</v>
      </c>
      <c r="N20" s="38">
        <v>6834</v>
      </c>
      <c r="O20" s="18"/>
      <c r="P20" s="12" t="e">
        <v>#VALUE!</v>
      </c>
      <c r="Q20" s="13" t="e">
        <f>IF(J20="PROV SUM",N20,L20*P20)</f>
        <v>#VALUE!</v>
      </c>
      <c r="R20" s="39">
        <v>0</v>
      </c>
      <c r="S20" s="72">
        <v>13.667999999999997</v>
      </c>
      <c r="T20" s="73">
        <f>IF(J20="SC024",N20,IF(ISERROR(S20),"",IF(J20="PROV SUM",N20,L20*S20)))</f>
        <v>5808.8999999999987</v>
      </c>
      <c r="U20" s="73"/>
      <c r="V20" s="9" t="s">
        <v>79</v>
      </c>
      <c r="W20" s="38">
        <v>425</v>
      </c>
      <c r="X20" s="70">
        <v>13.667999999999997</v>
      </c>
      <c r="Y20" s="71">
        <f t="shared" si="1"/>
        <v>5808.8999999999987</v>
      </c>
      <c r="Z20" s="18"/>
      <c r="AA20" s="77">
        <v>1</v>
      </c>
      <c r="AB20" s="78">
        <f t="shared" si="3"/>
        <v>5808.8999999999987</v>
      </c>
      <c r="AC20" s="79">
        <v>1</v>
      </c>
      <c r="AD20" s="128">
        <f t="shared" si="0"/>
        <v>5808.8999999999987</v>
      </c>
      <c r="AE20" s="130">
        <f t="shared" si="2"/>
        <v>0</v>
      </c>
      <c r="AG20"/>
    </row>
    <row r="21" spans="1:33" ht="45.75" thickBot="1" x14ac:dyDescent="0.3">
      <c r="A21" s="15"/>
      <c r="B21" s="2" t="s">
        <v>23</v>
      </c>
      <c r="C21" s="41" t="s">
        <v>189</v>
      </c>
      <c r="D21" s="4" t="s">
        <v>25</v>
      </c>
      <c r="E21" s="5" t="s">
        <v>246</v>
      </c>
      <c r="F21" s="6"/>
      <c r="G21" s="6"/>
      <c r="H21" s="7">
        <v>6.2280000000000397</v>
      </c>
      <c r="I21" s="6"/>
      <c r="J21" s="8" t="s">
        <v>247</v>
      </c>
      <c r="K21" s="9" t="s">
        <v>104</v>
      </c>
      <c r="L21" s="38">
        <v>192</v>
      </c>
      <c r="M21" s="10">
        <v>1.21</v>
      </c>
      <c r="N21" s="38">
        <v>232.32</v>
      </c>
      <c r="O21" s="18"/>
      <c r="P21" s="12" t="e">
        <v>#VALUE!</v>
      </c>
      <c r="Q21" s="13" t="e">
        <f>IF(J21="PROV SUM",N21,L21*P21)</f>
        <v>#VALUE!</v>
      </c>
      <c r="R21" s="39">
        <v>0</v>
      </c>
      <c r="S21" s="72">
        <v>1.0285</v>
      </c>
      <c r="T21" s="73">
        <f>IF(J21="SC024",N21,IF(ISERROR(S21),"",IF(J21="PROV SUM",N21,L21*S21)))</f>
        <v>197.47199999999998</v>
      </c>
      <c r="U21" s="73"/>
      <c r="V21" s="9" t="s">
        <v>104</v>
      </c>
      <c r="W21" s="38">
        <v>192</v>
      </c>
      <c r="X21" s="70">
        <v>1.0285</v>
      </c>
      <c r="Y21" s="71">
        <f t="shared" si="1"/>
        <v>197.47199999999998</v>
      </c>
      <c r="Z21" s="18"/>
      <c r="AA21" s="77">
        <v>1</v>
      </c>
      <c r="AB21" s="78">
        <f t="shared" si="3"/>
        <v>197.47199999999998</v>
      </c>
      <c r="AC21" s="79">
        <v>1</v>
      </c>
      <c r="AD21" s="128">
        <f t="shared" si="0"/>
        <v>197.47199999999998</v>
      </c>
      <c r="AE21" s="130">
        <f t="shared" si="2"/>
        <v>0</v>
      </c>
      <c r="AG21"/>
    </row>
    <row r="22" spans="1:33" ht="15.75" thickBot="1" x14ac:dyDescent="0.3">
      <c r="A22" s="15"/>
      <c r="B22" s="2" t="s">
        <v>23</v>
      </c>
      <c r="C22" s="41" t="s">
        <v>72</v>
      </c>
      <c r="D22" s="4" t="s">
        <v>378</v>
      </c>
      <c r="E22" s="5"/>
      <c r="F22" s="6"/>
      <c r="G22" s="6"/>
      <c r="H22" s="7"/>
      <c r="I22" s="6"/>
      <c r="J22" s="8"/>
      <c r="K22" s="9"/>
      <c r="L22" s="38"/>
      <c r="M22" s="8"/>
      <c r="N22" s="38"/>
      <c r="O22" s="43"/>
      <c r="P22" s="27"/>
      <c r="Q22" s="42"/>
      <c r="R22" s="42"/>
      <c r="S22" s="75"/>
      <c r="T22" s="75"/>
      <c r="U22" s="75"/>
      <c r="V22" s="9"/>
      <c r="W22" s="38"/>
      <c r="X22" s="70"/>
      <c r="Y22" s="71"/>
      <c r="Z22" s="43"/>
      <c r="AA22" s="77"/>
      <c r="AB22" s="78"/>
      <c r="AC22" s="79"/>
      <c r="AD22" s="128">
        <f t="shared" si="0"/>
        <v>0</v>
      </c>
      <c r="AE22" s="130">
        <f t="shared" si="2"/>
        <v>0</v>
      </c>
      <c r="AF22" s="162"/>
      <c r="AG22"/>
    </row>
    <row r="23" spans="1:33" ht="60.75" thickBot="1" x14ac:dyDescent="0.3">
      <c r="A23" s="15"/>
      <c r="B23" s="2" t="s">
        <v>23</v>
      </c>
      <c r="C23" s="41" t="s">
        <v>72</v>
      </c>
      <c r="D23" s="4" t="s">
        <v>25</v>
      </c>
      <c r="E23" s="5" t="s">
        <v>85</v>
      </c>
      <c r="F23" s="6"/>
      <c r="G23" s="6"/>
      <c r="H23" s="7">
        <v>3.8800000000000101</v>
      </c>
      <c r="I23" s="6"/>
      <c r="J23" s="8" t="s">
        <v>86</v>
      </c>
      <c r="K23" s="9" t="s">
        <v>79</v>
      </c>
      <c r="L23" s="38">
        <v>580</v>
      </c>
      <c r="M23" s="10">
        <v>30.56</v>
      </c>
      <c r="N23" s="38">
        <v>17724.8</v>
      </c>
      <c r="O23" s="43"/>
      <c r="P23" s="12" t="e">
        <v>#VALUE!</v>
      </c>
      <c r="Q23" s="13" t="e">
        <f>IF(J23="PROV SUM",N23,L23*P23)</f>
        <v>#VALUE!</v>
      </c>
      <c r="R23" s="39">
        <v>0</v>
      </c>
      <c r="S23" s="72">
        <v>24.448</v>
      </c>
      <c r="T23" s="73">
        <f>IF(J23="SC024",N23,IF(ISERROR(S23),"",IF(J23="PROV SUM",N23,L23*S23)))</f>
        <v>14179.84</v>
      </c>
      <c r="U23" s="73"/>
      <c r="V23" s="9" t="s">
        <v>79</v>
      </c>
      <c r="W23" s="38">
        <v>725</v>
      </c>
      <c r="X23" s="70">
        <v>24.448</v>
      </c>
      <c r="Y23" s="71">
        <f t="shared" si="1"/>
        <v>17724.8</v>
      </c>
      <c r="Z23" s="43"/>
      <c r="AA23" s="77">
        <v>1</v>
      </c>
      <c r="AB23" s="78">
        <f t="shared" si="3"/>
        <v>17724.8</v>
      </c>
      <c r="AC23" s="79">
        <v>1</v>
      </c>
      <c r="AD23" s="128">
        <f t="shared" si="0"/>
        <v>17724.8</v>
      </c>
      <c r="AE23" s="130">
        <f t="shared" si="2"/>
        <v>0</v>
      </c>
      <c r="AG23"/>
    </row>
    <row r="24" spans="1:33" ht="120.75" thickBot="1" x14ac:dyDescent="0.3">
      <c r="A24" s="15"/>
      <c r="B24" s="2" t="s">
        <v>23</v>
      </c>
      <c r="C24" s="41" t="s">
        <v>72</v>
      </c>
      <c r="D24" s="4" t="s">
        <v>25</v>
      </c>
      <c r="E24" s="5" t="s">
        <v>105</v>
      </c>
      <c r="F24" s="6"/>
      <c r="G24" s="6"/>
      <c r="H24" s="7">
        <v>3.1799999999999899</v>
      </c>
      <c r="I24" s="6"/>
      <c r="J24" s="8" t="s">
        <v>106</v>
      </c>
      <c r="K24" s="9" t="s">
        <v>79</v>
      </c>
      <c r="L24" s="38">
        <v>580</v>
      </c>
      <c r="M24" s="10">
        <v>10.17</v>
      </c>
      <c r="N24" s="38">
        <v>5898.6</v>
      </c>
      <c r="O24" s="43"/>
      <c r="P24" s="12" t="e">
        <v>#VALUE!</v>
      </c>
      <c r="Q24" s="13" t="e">
        <f>IF(J24="PROV SUM",N24,L24*P24)</f>
        <v>#VALUE!</v>
      </c>
      <c r="R24" s="39">
        <v>0</v>
      </c>
      <c r="S24" s="72">
        <v>8.136000000000001</v>
      </c>
      <c r="T24" s="73">
        <f>IF(J24="SC024",N24,IF(ISERROR(S24),"",IF(J24="PROV SUM",N24,L24*S24)))</f>
        <v>4718.880000000001</v>
      </c>
      <c r="U24" s="73"/>
      <c r="V24" s="9" t="s">
        <v>79</v>
      </c>
      <c r="W24" s="38">
        <v>725</v>
      </c>
      <c r="X24" s="70">
        <v>8.136000000000001</v>
      </c>
      <c r="Y24" s="71">
        <f t="shared" si="1"/>
        <v>5898.6</v>
      </c>
      <c r="Z24" s="43"/>
      <c r="AA24" s="77">
        <v>1</v>
      </c>
      <c r="AB24" s="78">
        <f t="shared" si="3"/>
        <v>5898.6</v>
      </c>
      <c r="AC24" s="79">
        <v>1</v>
      </c>
      <c r="AD24" s="128">
        <f t="shared" si="0"/>
        <v>5898.6</v>
      </c>
      <c r="AE24" s="130">
        <f t="shared" si="2"/>
        <v>0</v>
      </c>
      <c r="AG24"/>
    </row>
    <row r="25" spans="1:33" ht="15.75" thickBot="1" x14ac:dyDescent="0.3">
      <c r="A25" s="15"/>
      <c r="B25" s="2" t="s">
        <v>23</v>
      </c>
      <c r="C25" s="41" t="s">
        <v>164</v>
      </c>
      <c r="D25" s="4" t="s">
        <v>378</v>
      </c>
      <c r="E25" s="5"/>
      <c r="F25" s="6"/>
      <c r="G25" s="6"/>
      <c r="H25" s="7"/>
      <c r="I25" s="6"/>
      <c r="J25" s="8"/>
      <c r="K25" s="9"/>
      <c r="L25" s="38"/>
      <c r="M25" s="8"/>
      <c r="N25" s="38"/>
      <c r="O25" s="43"/>
      <c r="P25" s="27"/>
      <c r="Q25" s="42"/>
      <c r="R25" s="42"/>
      <c r="S25" s="75"/>
      <c r="T25" s="75"/>
      <c r="U25" s="75"/>
      <c r="V25" s="9"/>
      <c r="W25" s="38"/>
      <c r="X25" s="70"/>
      <c r="Y25" s="71"/>
      <c r="Z25" s="43"/>
      <c r="AA25" s="77"/>
      <c r="AB25" s="78"/>
      <c r="AC25" s="79"/>
      <c r="AD25" s="128">
        <f t="shared" si="0"/>
        <v>0</v>
      </c>
      <c r="AE25" s="130">
        <f t="shared" si="2"/>
        <v>0</v>
      </c>
      <c r="AG25" s="721">
        <f>AG61+AG60+AG26</f>
        <v>536.72</v>
      </c>
    </row>
    <row r="26" spans="1:33" ht="45.75" thickBot="1" x14ac:dyDescent="0.3">
      <c r="A26" s="15"/>
      <c r="B26" s="2" t="s">
        <v>23</v>
      </c>
      <c r="C26" s="41" t="s">
        <v>164</v>
      </c>
      <c r="D26" s="4" t="s">
        <v>25</v>
      </c>
      <c r="E26" s="5" t="s">
        <v>181</v>
      </c>
      <c r="F26" s="6"/>
      <c r="G26" s="6"/>
      <c r="H26" s="7">
        <v>4.1839999999999504</v>
      </c>
      <c r="I26" s="6"/>
      <c r="J26" s="8" t="s">
        <v>182</v>
      </c>
      <c r="K26" s="9" t="s">
        <v>75</v>
      </c>
      <c r="L26" s="38">
        <v>2</v>
      </c>
      <c r="M26" s="10">
        <v>81.08</v>
      </c>
      <c r="N26" s="38">
        <v>162.16</v>
      </c>
      <c r="O26" s="43"/>
      <c r="P26" s="12" t="e">
        <v>#VALUE!</v>
      </c>
      <c r="Q26" s="13" t="e">
        <f>IF(J26="PROV SUM",N26,L26*P26)</f>
        <v>#VALUE!</v>
      </c>
      <c r="R26" s="39">
        <v>0</v>
      </c>
      <c r="S26" s="72">
        <v>66.599112000000005</v>
      </c>
      <c r="T26" s="73">
        <f>IF(J26="SC024",N26,IF(ISERROR(S26),"",IF(J26="PROV SUM",N26,L26*S26)))</f>
        <v>133.19822400000001</v>
      </c>
      <c r="U26" s="73"/>
      <c r="V26" s="9" t="s">
        <v>75</v>
      </c>
      <c r="W26" s="38">
        <v>2</v>
      </c>
      <c r="X26" s="70">
        <v>66.599112000000005</v>
      </c>
      <c r="Y26" s="71">
        <f t="shared" si="1"/>
        <v>133.19822400000001</v>
      </c>
      <c r="Z26" s="43"/>
      <c r="AA26" s="77">
        <v>1</v>
      </c>
      <c r="AB26" s="78">
        <f t="shared" si="3"/>
        <v>133.19822400000001</v>
      </c>
      <c r="AC26" s="79">
        <v>1</v>
      </c>
      <c r="AD26" s="128">
        <f t="shared" si="0"/>
        <v>133.19822400000001</v>
      </c>
      <c r="AE26" s="130">
        <f t="shared" si="2"/>
        <v>0</v>
      </c>
      <c r="AG26" s="668">
        <v>13.32</v>
      </c>
    </row>
    <row r="27" spans="1:33" ht="31.5" thickBot="1" x14ac:dyDescent="0.3">
      <c r="A27" s="15"/>
      <c r="B27" s="44" t="s">
        <v>23</v>
      </c>
      <c r="C27" s="45" t="s">
        <v>164</v>
      </c>
      <c r="D27" s="46" t="s">
        <v>25</v>
      </c>
      <c r="E27" s="47" t="s">
        <v>386</v>
      </c>
      <c r="F27" s="48"/>
      <c r="G27" s="48"/>
      <c r="H27" s="49">
        <v>4.2930000000000001</v>
      </c>
      <c r="I27" s="48"/>
      <c r="J27" s="50" t="s">
        <v>379</v>
      </c>
      <c r="K27" s="51" t="s">
        <v>380</v>
      </c>
      <c r="L27" s="52">
        <v>1</v>
      </c>
      <c r="M27" s="53">
        <v>1500</v>
      </c>
      <c r="N27" s="52">
        <v>1500</v>
      </c>
      <c r="O27" s="43"/>
      <c r="P27" s="12" t="e">
        <v>#VALUE!</v>
      </c>
      <c r="Q27" s="13">
        <f>IF(J27="PROV SUM",N27,L27*P27)</f>
        <v>1500</v>
      </c>
      <c r="R27" s="39" t="s">
        <v>381</v>
      </c>
      <c r="S27" s="72" t="s">
        <v>381</v>
      </c>
      <c r="T27" s="73">
        <f>IF(J27="SC024",N27,IF(ISERROR(S27),"",IF(J27="PROV SUM",N27,L27*S27)))</f>
        <v>1500</v>
      </c>
      <c r="U27" s="73"/>
      <c r="V27" s="9" t="s">
        <v>380</v>
      </c>
      <c r="W27" s="38">
        <v>0</v>
      </c>
      <c r="X27" s="70">
        <v>1500</v>
      </c>
      <c r="Y27" s="71">
        <v>1500</v>
      </c>
      <c r="Z27" s="43"/>
      <c r="AA27" s="77">
        <v>0.9</v>
      </c>
      <c r="AB27" s="78">
        <f t="shared" si="3"/>
        <v>1350</v>
      </c>
      <c r="AC27" s="79">
        <v>0.9</v>
      </c>
      <c r="AD27" s="128">
        <f t="shared" si="0"/>
        <v>1350</v>
      </c>
      <c r="AE27" s="130">
        <f t="shared" si="2"/>
        <v>0</v>
      </c>
      <c r="AF27" t="s">
        <v>807</v>
      </c>
    </row>
    <row r="28" spans="1:33" ht="15.75" thickBot="1" x14ac:dyDescent="0.3">
      <c r="A28" s="15"/>
      <c r="B28" s="44" t="s">
        <v>23</v>
      </c>
      <c r="C28" s="45" t="s">
        <v>24</v>
      </c>
      <c r="D28" s="46" t="s">
        <v>378</v>
      </c>
      <c r="E28" s="47"/>
      <c r="F28" s="48"/>
      <c r="G28" s="48"/>
      <c r="H28" s="49"/>
      <c r="I28" s="48"/>
      <c r="J28" s="50"/>
      <c r="K28" s="51"/>
      <c r="L28" s="52"/>
      <c r="M28" s="50"/>
      <c r="N28" s="52"/>
      <c r="O28" s="43"/>
      <c r="P28" s="27"/>
      <c r="Q28" s="42"/>
      <c r="R28" s="42"/>
      <c r="S28" s="75"/>
      <c r="T28" s="75"/>
      <c r="U28" s="75"/>
      <c r="V28" s="9"/>
      <c r="W28" s="38"/>
      <c r="X28" s="70"/>
      <c r="Y28" s="71"/>
      <c r="Z28" s="43"/>
      <c r="AA28" s="77"/>
      <c r="AB28" s="78"/>
      <c r="AC28" s="79"/>
      <c r="AD28" s="128">
        <f t="shared" si="0"/>
        <v>0</v>
      </c>
      <c r="AE28" s="130">
        <f t="shared" si="2"/>
        <v>0</v>
      </c>
      <c r="AG28" s="720">
        <f>AG32+AG54+AG56+AG57</f>
        <v>9084.5600000000013</v>
      </c>
    </row>
    <row r="29" spans="1:33" ht="120.75" thickBot="1" x14ac:dyDescent="0.3">
      <c r="A29" s="21"/>
      <c r="B29" s="54" t="s">
        <v>23</v>
      </c>
      <c r="C29" s="54" t="s">
        <v>24</v>
      </c>
      <c r="D29" s="55" t="s">
        <v>25</v>
      </c>
      <c r="E29" s="56" t="s">
        <v>26</v>
      </c>
      <c r="F29" s="57"/>
      <c r="G29" s="57"/>
      <c r="H29" s="58">
        <v>2.1</v>
      </c>
      <c r="I29" s="57"/>
      <c r="J29" s="59" t="s">
        <v>27</v>
      </c>
      <c r="K29" s="57" t="s">
        <v>28</v>
      </c>
      <c r="L29" s="60">
        <v>8850</v>
      </c>
      <c r="M29" s="61">
        <v>12.92</v>
      </c>
      <c r="N29" s="62">
        <v>114342</v>
      </c>
      <c r="O29" s="18"/>
      <c r="P29" s="12" t="e">
        <v>#VALUE!</v>
      </c>
      <c r="Q29" s="13" t="e">
        <f t="shared" ref="Q29:Q34" si="4">IF(J29="PROV SUM",N29,L29*P29)</f>
        <v>#VALUE!</v>
      </c>
      <c r="R29" s="39">
        <v>0</v>
      </c>
      <c r="S29" s="72">
        <v>16.4084</v>
      </c>
      <c r="T29" s="73">
        <f t="shared" ref="T29:T34" si="5">IF(J29="SC024",N29,IF(ISERROR(S29),"",IF(J29="PROV SUM",N29,L29*S29)))</f>
        <v>145214.34</v>
      </c>
      <c r="U29" s="73"/>
      <c r="V29" s="9" t="s">
        <v>28</v>
      </c>
      <c r="W29" s="38">
        <v>4425</v>
      </c>
      <c r="X29" s="71">
        <v>16.4084</v>
      </c>
      <c r="Y29" s="71">
        <f t="shared" si="1"/>
        <v>72607.17</v>
      </c>
      <c r="Z29" s="18"/>
      <c r="AA29" s="77">
        <v>1</v>
      </c>
      <c r="AB29" s="78">
        <f t="shared" si="3"/>
        <v>72607.17</v>
      </c>
      <c r="AC29" s="79">
        <v>1</v>
      </c>
      <c r="AD29" s="128">
        <f t="shared" si="0"/>
        <v>72607.17</v>
      </c>
      <c r="AE29" s="130">
        <f t="shared" si="2"/>
        <v>0</v>
      </c>
      <c r="AF29" s="139"/>
      <c r="AG29" s="162"/>
    </row>
    <row r="30" spans="1:33" ht="30.75" thickBot="1" x14ac:dyDescent="0.3">
      <c r="A30" s="21"/>
      <c r="B30" s="54" t="s">
        <v>23</v>
      </c>
      <c r="C30" s="54" t="s">
        <v>24</v>
      </c>
      <c r="D30" s="55" t="s">
        <v>25</v>
      </c>
      <c r="E30" s="56" t="s">
        <v>29</v>
      </c>
      <c r="F30" s="57"/>
      <c r="G30" s="57"/>
      <c r="H30" s="58">
        <v>2.5</v>
      </c>
      <c r="I30" s="57"/>
      <c r="J30" s="59" t="s">
        <v>30</v>
      </c>
      <c r="K30" s="57" t="s">
        <v>31</v>
      </c>
      <c r="L30" s="60">
        <v>1</v>
      </c>
      <c r="M30" s="61">
        <v>420</v>
      </c>
      <c r="N30" s="62">
        <v>420</v>
      </c>
      <c r="O30" s="18"/>
      <c r="P30" s="12" t="e">
        <v>#VALUE!</v>
      </c>
      <c r="Q30" s="13" t="e">
        <f t="shared" si="4"/>
        <v>#VALUE!</v>
      </c>
      <c r="R30" s="39">
        <v>0</v>
      </c>
      <c r="S30" s="72">
        <v>533.4</v>
      </c>
      <c r="T30" s="73">
        <f t="shared" si="5"/>
        <v>533.4</v>
      </c>
      <c r="U30" s="73"/>
      <c r="V30" s="9" t="s">
        <v>31</v>
      </c>
      <c r="W30" s="38">
        <v>1</v>
      </c>
      <c r="X30" s="71">
        <v>533.4</v>
      </c>
      <c r="Y30" s="71">
        <f t="shared" si="1"/>
        <v>533.4</v>
      </c>
      <c r="Z30" s="18"/>
      <c r="AA30" s="77">
        <v>1</v>
      </c>
      <c r="AB30" s="78">
        <f t="shared" si="3"/>
        <v>533.4</v>
      </c>
      <c r="AC30" s="79">
        <v>1</v>
      </c>
      <c r="AD30" s="128">
        <f t="shared" si="0"/>
        <v>533.4</v>
      </c>
      <c r="AE30" s="130">
        <f t="shared" si="2"/>
        <v>0</v>
      </c>
      <c r="AG30"/>
    </row>
    <row r="31" spans="1:33" ht="16.350000000000001" customHeight="1" thickBot="1" x14ac:dyDescent="0.3">
      <c r="A31" s="21"/>
      <c r="B31" s="54" t="s">
        <v>23</v>
      </c>
      <c r="C31" s="54" t="s">
        <v>24</v>
      </c>
      <c r="D31" s="55" t="s">
        <v>25</v>
      </c>
      <c r="E31" s="56" t="s">
        <v>32</v>
      </c>
      <c r="F31" s="57"/>
      <c r="G31" s="57"/>
      <c r="H31" s="58">
        <v>2.6</v>
      </c>
      <c r="I31" s="57"/>
      <c r="J31" s="59" t="s">
        <v>33</v>
      </c>
      <c r="K31" s="57" t="s">
        <v>31</v>
      </c>
      <c r="L31" s="60">
        <v>3</v>
      </c>
      <c r="M31" s="61">
        <v>50</v>
      </c>
      <c r="N31" s="62">
        <v>150</v>
      </c>
      <c r="O31" s="18"/>
      <c r="P31" s="12" t="e">
        <v>#VALUE!</v>
      </c>
      <c r="Q31" s="13" t="e">
        <f t="shared" si="4"/>
        <v>#VALUE!</v>
      </c>
      <c r="R31" s="39">
        <v>0</v>
      </c>
      <c r="S31" s="72">
        <v>63.5</v>
      </c>
      <c r="T31" s="73">
        <f t="shared" si="5"/>
        <v>190.5</v>
      </c>
      <c r="U31" s="73"/>
      <c r="V31" s="9" t="s">
        <v>31</v>
      </c>
      <c r="W31" s="38">
        <v>9</v>
      </c>
      <c r="X31" s="71">
        <v>63.5</v>
      </c>
      <c r="Y31" s="71">
        <f t="shared" si="1"/>
        <v>571.5</v>
      </c>
      <c r="Z31" s="18"/>
      <c r="AA31" s="77">
        <v>1</v>
      </c>
      <c r="AB31" s="78">
        <f t="shared" si="3"/>
        <v>571.5</v>
      </c>
      <c r="AC31" s="79">
        <v>1</v>
      </c>
      <c r="AD31" s="128">
        <f t="shared" si="0"/>
        <v>571.5</v>
      </c>
      <c r="AE31" s="130">
        <f t="shared" si="2"/>
        <v>0</v>
      </c>
      <c r="AG31"/>
    </row>
    <row r="32" spans="1:33" s="496" customFormat="1" ht="15.75" thickBot="1" x14ac:dyDescent="0.3">
      <c r="A32" s="21"/>
      <c r="B32" s="497" t="s">
        <v>23</v>
      </c>
      <c r="C32" s="497" t="s">
        <v>24</v>
      </c>
      <c r="D32" s="498" t="s">
        <v>25</v>
      </c>
      <c r="E32" s="499" t="s">
        <v>55</v>
      </c>
      <c r="F32" s="57"/>
      <c r="G32" s="57"/>
      <c r="H32" s="58">
        <v>2.2200000000000002</v>
      </c>
      <c r="I32" s="57"/>
      <c r="J32" s="59" t="s">
        <v>56</v>
      </c>
      <c r="K32" s="498" t="s">
        <v>57</v>
      </c>
      <c r="L32" s="500">
        <v>14</v>
      </c>
      <c r="M32" s="61">
        <v>82.5</v>
      </c>
      <c r="N32" s="62">
        <v>1155</v>
      </c>
      <c r="O32" s="18"/>
      <c r="P32" s="12" t="e">
        <v>#VALUE!</v>
      </c>
      <c r="Q32" s="13" t="e">
        <f t="shared" si="4"/>
        <v>#VALUE!</v>
      </c>
      <c r="R32" s="39">
        <v>0</v>
      </c>
      <c r="S32" s="501">
        <v>104.77500000000001</v>
      </c>
      <c r="T32" s="502">
        <f t="shared" si="5"/>
        <v>1466.8500000000001</v>
      </c>
      <c r="U32" s="502"/>
      <c r="V32" s="503" t="s">
        <v>57</v>
      </c>
      <c r="W32" s="504">
        <v>14</v>
      </c>
      <c r="X32" s="505">
        <v>104.77500000000001</v>
      </c>
      <c r="Y32" s="505">
        <f t="shared" si="1"/>
        <v>1466.8500000000001</v>
      </c>
      <c r="Z32" s="490"/>
      <c r="AA32" s="506">
        <v>1</v>
      </c>
      <c r="AB32" s="507">
        <f t="shared" si="3"/>
        <v>1466.8500000000001</v>
      </c>
      <c r="AC32" s="508">
        <v>1</v>
      </c>
      <c r="AD32" s="494">
        <f t="shared" si="0"/>
        <v>1466.8500000000001</v>
      </c>
      <c r="AE32" s="509">
        <f t="shared" si="2"/>
        <v>0</v>
      </c>
      <c r="AG32" s="496">
        <v>440.06</v>
      </c>
    </row>
    <row r="33" spans="1:32" customFormat="1" ht="15.75" thickBot="1" x14ac:dyDescent="0.3">
      <c r="A33" s="21"/>
      <c r="B33" s="54" t="s">
        <v>23</v>
      </c>
      <c r="C33" s="54" t="s">
        <v>24</v>
      </c>
      <c r="D33" s="55" t="s">
        <v>25</v>
      </c>
      <c r="E33" s="56" t="s">
        <v>69</v>
      </c>
      <c r="F33" s="57"/>
      <c r="G33" s="57"/>
      <c r="H33" s="58">
        <v>2.2999999999999998</v>
      </c>
      <c r="I33" s="57"/>
      <c r="J33" s="59" t="s">
        <v>70</v>
      </c>
      <c r="K33" s="57"/>
      <c r="L33" s="60">
        <v>1</v>
      </c>
      <c r="M33" s="61">
        <v>695</v>
      </c>
      <c r="N33" s="62">
        <v>695</v>
      </c>
      <c r="O33" s="18"/>
      <c r="P33" s="12" t="e">
        <v>#VALUE!</v>
      </c>
      <c r="Q33" s="13" t="e">
        <f t="shared" si="4"/>
        <v>#VALUE!</v>
      </c>
      <c r="R33" s="39">
        <v>0</v>
      </c>
      <c r="S33" s="72">
        <v>882.65</v>
      </c>
      <c r="T33" s="73">
        <f t="shared" si="5"/>
        <v>882.65</v>
      </c>
      <c r="U33" s="73"/>
      <c r="V33" s="9"/>
      <c r="W33" s="38">
        <v>0</v>
      </c>
      <c r="X33" s="71">
        <v>882.65</v>
      </c>
      <c r="Y33" s="71">
        <f t="shared" si="1"/>
        <v>0</v>
      </c>
      <c r="Z33" s="18"/>
      <c r="AA33" s="77">
        <v>0</v>
      </c>
      <c r="AB33" s="78">
        <f t="shared" si="3"/>
        <v>0</v>
      </c>
      <c r="AC33" s="79">
        <v>0</v>
      </c>
      <c r="AD33" s="128">
        <f t="shared" si="0"/>
        <v>0</v>
      </c>
      <c r="AE33" s="130">
        <f t="shared" si="2"/>
        <v>0</v>
      </c>
    </row>
    <row r="34" spans="1:32" customFormat="1" ht="60.75" thickBot="1" x14ac:dyDescent="0.3">
      <c r="A34" s="21"/>
      <c r="B34" s="54" t="s">
        <v>23</v>
      </c>
      <c r="C34" s="54" t="s">
        <v>24</v>
      </c>
      <c r="D34" s="55" t="s">
        <v>25</v>
      </c>
      <c r="E34" s="56" t="s">
        <v>382</v>
      </c>
      <c r="F34" s="57"/>
      <c r="G34" s="57"/>
      <c r="H34" s="58"/>
      <c r="I34" s="57"/>
      <c r="J34" s="59" t="s">
        <v>383</v>
      </c>
      <c r="K34" s="57" t="s">
        <v>31</v>
      </c>
      <c r="L34" s="60"/>
      <c r="M34" s="61">
        <v>4.8300000000000003E-2</v>
      </c>
      <c r="N34" s="62">
        <v>0</v>
      </c>
      <c r="O34" s="18"/>
      <c r="P34" s="12" t="e">
        <v>#VALUE!</v>
      </c>
      <c r="Q34" s="13" t="e">
        <f t="shared" si="4"/>
        <v>#VALUE!</v>
      </c>
      <c r="R34" s="39" t="e">
        <v>#N/A</v>
      </c>
      <c r="S34" s="72" t="e">
        <v>#N/A</v>
      </c>
      <c r="T34" s="73">
        <f t="shared" si="5"/>
        <v>0</v>
      </c>
      <c r="U34" s="73"/>
      <c r="V34" s="9" t="s">
        <v>416</v>
      </c>
      <c r="W34" s="38">
        <v>26.3</v>
      </c>
      <c r="X34" s="321">
        <f>SUM(Y29+Y30+Y31+Y32+Y58+Y57+Y56+Y55+Y54)*0.0483</f>
        <v>4411.4388171000001</v>
      </c>
      <c r="Y34" s="71">
        <f>X34*W34</f>
        <v>116020.84088973001</v>
      </c>
      <c r="Z34" s="18"/>
      <c r="AA34" s="77">
        <v>1</v>
      </c>
      <c r="AB34" s="78">
        <f t="shared" si="3"/>
        <v>116020.84088973001</v>
      </c>
      <c r="AC34" s="79">
        <v>0.27975230000000001</v>
      </c>
      <c r="AD34" s="128">
        <f t="shared" si="0"/>
        <v>32457.097086836016</v>
      </c>
      <c r="AE34" s="130">
        <f t="shared" si="2"/>
        <v>83563.743802893994</v>
      </c>
      <c r="AF34" s="670" t="s">
        <v>811</v>
      </c>
    </row>
    <row r="35" spans="1:32" customFormat="1" ht="15.75" thickBot="1" x14ac:dyDescent="0.3">
      <c r="A35" s="21"/>
      <c r="B35" s="63" t="s">
        <v>23</v>
      </c>
      <c r="C35" s="54" t="s">
        <v>312</v>
      </c>
      <c r="D35" s="55" t="s">
        <v>378</v>
      </c>
      <c r="E35" s="56"/>
      <c r="F35" s="57"/>
      <c r="G35" s="57"/>
      <c r="H35" s="58"/>
      <c r="I35" s="57"/>
      <c r="J35" s="59"/>
      <c r="K35" s="57"/>
      <c r="L35" s="60"/>
      <c r="M35" s="59"/>
      <c r="N35" s="62"/>
      <c r="O35" s="18"/>
      <c r="P35" s="16"/>
      <c r="Q35" s="37"/>
      <c r="R35" s="37"/>
      <c r="S35" s="74"/>
      <c r="T35" s="74"/>
      <c r="U35" s="74"/>
      <c r="V35" s="9"/>
      <c r="W35" s="38"/>
      <c r="X35" s="70"/>
      <c r="Y35" s="71"/>
      <c r="Z35" s="18"/>
      <c r="AA35" s="77"/>
      <c r="AB35" s="78"/>
      <c r="AC35" s="79"/>
      <c r="AD35" s="128">
        <f t="shared" si="0"/>
        <v>0</v>
      </c>
      <c r="AE35" s="130">
        <f t="shared" si="2"/>
        <v>0</v>
      </c>
    </row>
    <row r="36" spans="1:32" customFormat="1" ht="30" x14ac:dyDescent="0.25">
      <c r="A36" s="21"/>
      <c r="B36" s="322" t="s">
        <v>23</v>
      </c>
      <c r="C36" s="103" t="s">
        <v>312</v>
      </c>
      <c r="D36" s="104" t="s">
        <v>25</v>
      </c>
      <c r="E36" s="105" t="s">
        <v>337</v>
      </c>
      <c r="F36" s="106"/>
      <c r="G36" s="106"/>
      <c r="H36" s="107">
        <v>7.2530000000000499</v>
      </c>
      <c r="I36" s="106"/>
      <c r="J36" s="108" t="s">
        <v>338</v>
      </c>
      <c r="K36" s="106" t="s">
        <v>79</v>
      </c>
      <c r="L36" s="109">
        <v>2</v>
      </c>
      <c r="M36" s="323">
        <v>20.13</v>
      </c>
      <c r="N36" s="110">
        <v>40.26</v>
      </c>
      <c r="O36" s="18"/>
      <c r="P36" s="324" t="e">
        <v>#VALUE!</v>
      </c>
      <c r="Q36" s="325" t="e">
        <f>IF(J36="PROV SUM",N36,L36*P36)</f>
        <v>#VALUE!</v>
      </c>
      <c r="R36" s="326">
        <v>0</v>
      </c>
      <c r="S36" s="327">
        <v>14.594249999999999</v>
      </c>
      <c r="T36" s="328">
        <f>IF(J36="SC024",N36,IF(ISERROR(S36),"",IF(J36="PROV SUM",N36,L36*S36)))</f>
        <v>29.188499999999998</v>
      </c>
      <c r="U36" s="328"/>
      <c r="V36" s="51" t="s">
        <v>79</v>
      </c>
      <c r="W36" s="52">
        <v>150</v>
      </c>
      <c r="X36" s="329">
        <v>14.594249999999999</v>
      </c>
      <c r="Y36" s="119">
        <f t="shared" si="1"/>
        <v>2189.1374999999998</v>
      </c>
      <c r="Z36" s="18"/>
      <c r="AA36" s="341">
        <v>1</v>
      </c>
      <c r="AB36" s="342">
        <f t="shared" si="3"/>
        <v>2189.1374999999998</v>
      </c>
      <c r="AC36" s="343">
        <v>1.2E-2</v>
      </c>
      <c r="AD36" s="128">
        <f t="shared" si="0"/>
        <v>26.269649999999999</v>
      </c>
      <c r="AE36" s="345">
        <f t="shared" si="2"/>
        <v>2162.8678499999996</v>
      </c>
      <c r="AF36" s="670" t="s">
        <v>812</v>
      </c>
    </row>
    <row r="37" spans="1:32" customFormat="1" ht="15.75" x14ac:dyDescent="0.25">
      <c r="A37" s="21"/>
      <c r="B37" s="330" t="s">
        <v>23</v>
      </c>
      <c r="C37" s="331" t="s">
        <v>312</v>
      </c>
      <c r="D37" s="332" t="s">
        <v>25</v>
      </c>
      <c r="E37" s="333" t="s">
        <v>387</v>
      </c>
      <c r="F37" s="334"/>
      <c r="G37" s="334"/>
      <c r="H37" s="335">
        <v>7.3159999999999998</v>
      </c>
      <c r="I37" s="334"/>
      <c r="J37" s="336" t="s">
        <v>379</v>
      </c>
      <c r="K37" s="334" t="s">
        <v>380</v>
      </c>
      <c r="L37" s="295">
        <v>1</v>
      </c>
      <c r="M37" s="295">
        <v>1800</v>
      </c>
      <c r="N37" s="125">
        <v>1800</v>
      </c>
      <c r="O37" s="337"/>
      <c r="P37" s="338" t="e">
        <v>#VALUE!</v>
      </c>
      <c r="Q37" s="339">
        <f>IF(J37="PROV SUM",N37,L37*P37)</f>
        <v>1800</v>
      </c>
      <c r="R37" s="294" t="s">
        <v>381</v>
      </c>
      <c r="S37" s="294" t="s">
        <v>381</v>
      </c>
      <c r="T37" s="339">
        <f>IF(J37="SC024",N37,IF(ISERROR(S37),"",IF(J37="PROV SUM",N37,L37*S37)))</f>
        <v>1800</v>
      </c>
      <c r="U37" s="339"/>
      <c r="V37" s="334" t="s">
        <v>380</v>
      </c>
      <c r="W37" s="295">
        <v>0</v>
      </c>
      <c r="X37" s="340">
        <v>1800</v>
      </c>
      <c r="Y37" s="338">
        <v>1800</v>
      </c>
      <c r="Z37" s="18"/>
      <c r="AA37" s="346">
        <v>0</v>
      </c>
      <c r="AB37" s="347">
        <f t="shared" si="3"/>
        <v>0</v>
      </c>
      <c r="AC37" s="348">
        <v>0</v>
      </c>
      <c r="AD37" s="128">
        <f t="shared" si="0"/>
        <v>0</v>
      </c>
      <c r="AE37" s="350">
        <f t="shared" si="2"/>
        <v>0</v>
      </c>
    </row>
    <row r="38" spans="1:32" s="496" customFormat="1" x14ac:dyDescent="0.25">
      <c r="A38" s="21"/>
      <c r="B38" s="481" t="s">
        <v>23</v>
      </c>
      <c r="C38" s="482" t="s">
        <v>684</v>
      </c>
      <c r="D38" s="483" t="s">
        <v>25</v>
      </c>
      <c r="E38" s="484" t="s">
        <v>655</v>
      </c>
      <c r="F38" s="334"/>
      <c r="G38" s="334"/>
      <c r="H38" s="335"/>
      <c r="I38" s="334"/>
      <c r="J38" s="336"/>
      <c r="K38" s="483"/>
      <c r="L38" s="485"/>
      <c r="M38" s="295"/>
      <c r="N38" s="125"/>
      <c r="O38" s="337"/>
      <c r="P38" s="338"/>
      <c r="Q38" s="339"/>
      <c r="R38" s="294"/>
      <c r="S38" s="486"/>
      <c r="T38" s="487"/>
      <c r="U38" s="487"/>
      <c r="V38" s="483" t="s">
        <v>57</v>
      </c>
      <c r="W38" s="485">
        <v>44</v>
      </c>
      <c r="X38" s="488">
        <v>488.75</v>
      </c>
      <c r="Y38" s="489">
        <f>X38*W38</f>
        <v>21505</v>
      </c>
      <c r="Z38" s="490"/>
      <c r="AA38" s="491">
        <v>1</v>
      </c>
      <c r="AB38" s="492">
        <f>Y38*AA38</f>
        <v>21505</v>
      </c>
      <c r="AC38" s="493">
        <v>1</v>
      </c>
      <c r="AD38" s="494">
        <f t="shared" si="0"/>
        <v>21505</v>
      </c>
      <c r="AE38" s="495">
        <f>AB38-AD38</f>
        <v>0</v>
      </c>
    </row>
    <row r="39" spans="1:32" customFormat="1" x14ac:dyDescent="0.25">
      <c r="A39" s="21"/>
      <c r="B39" s="330"/>
      <c r="C39" s="331"/>
      <c r="D39" s="332"/>
      <c r="E39" s="333"/>
      <c r="F39" s="334"/>
      <c r="G39" s="334"/>
      <c r="H39" s="335"/>
      <c r="I39" s="334"/>
      <c r="J39" s="336"/>
      <c r="K39" s="334"/>
      <c r="L39" s="295"/>
      <c r="M39" s="295"/>
      <c r="N39" s="125"/>
      <c r="O39" s="337"/>
      <c r="P39" s="338"/>
      <c r="Q39" s="339"/>
      <c r="R39" s="294"/>
      <c r="S39" s="294"/>
      <c r="T39" s="339"/>
      <c r="U39" s="339"/>
      <c r="V39" s="334"/>
      <c r="W39" s="295"/>
      <c r="X39" s="340"/>
      <c r="Y39" s="338"/>
      <c r="Z39" s="18"/>
      <c r="AA39" s="346"/>
      <c r="AB39" s="347"/>
      <c r="AC39" s="348"/>
      <c r="AD39" s="128">
        <f t="shared" si="0"/>
        <v>0</v>
      </c>
      <c r="AE39" s="350"/>
    </row>
    <row r="40" spans="1:32" customFormat="1" x14ac:dyDescent="0.25">
      <c r="A40" s="21"/>
      <c r="B40" s="330" t="s">
        <v>23</v>
      </c>
      <c r="C40" s="331" t="s">
        <v>189</v>
      </c>
      <c r="D40" s="332" t="s">
        <v>25</v>
      </c>
      <c r="E40" s="333" t="s">
        <v>657</v>
      </c>
      <c r="F40" s="334"/>
      <c r="G40" s="334"/>
      <c r="H40" s="335"/>
      <c r="I40" s="334"/>
      <c r="J40" s="336"/>
      <c r="K40" s="334"/>
      <c r="L40" s="295"/>
      <c r="M40" s="295"/>
      <c r="N40" s="125"/>
      <c r="O40" s="337"/>
      <c r="P40" s="338"/>
      <c r="Q40" s="339"/>
      <c r="R40" s="294"/>
      <c r="S40" s="294"/>
      <c r="T40" s="339"/>
      <c r="U40" s="339"/>
      <c r="V40" s="334" t="s">
        <v>28</v>
      </c>
      <c r="W40" s="295">
        <v>300</v>
      </c>
      <c r="X40" s="340">
        <v>107.459</v>
      </c>
      <c r="Y40" s="338">
        <f t="shared" ref="Y40:Y62" si="6">X40*W40</f>
        <v>32237.7</v>
      </c>
      <c r="Z40" s="18"/>
      <c r="AA40" s="346">
        <v>1</v>
      </c>
      <c r="AB40" s="347">
        <f t="shared" ref="AB40:AB62" si="7">Y40*AA40</f>
        <v>32237.7</v>
      </c>
      <c r="AC40" s="348">
        <v>1</v>
      </c>
      <c r="AD40" s="128">
        <f t="shared" si="0"/>
        <v>32237.7</v>
      </c>
      <c r="AE40" s="350">
        <f t="shared" ref="AE40:AE62" si="8">AB40-AD40</f>
        <v>0</v>
      </c>
    </row>
    <row r="41" spans="1:32" customFormat="1" ht="30" x14ac:dyDescent="0.25">
      <c r="A41" s="21"/>
      <c r="B41" s="330" t="s">
        <v>23</v>
      </c>
      <c r="C41" s="331" t="s">
        <v>189</v>
      </c>
      <c r="D41" s="332" t="s">
        <v>25</v>
      </c>
      <c r="E41" s="333" t="s">
        <v>658</v>
      </c>
      <c r="F41" s="334"/>
      <c r="G41" s="334"/>
      <c r="H41" s="335"/>
      <c r="I41" s="334"/>
      <c r="J41" s="336"/>
      <c r="K41" s="334"/>
      <c r="L41" s="295"/>
      <c r="M41" s="295"/>
      <c r="N41" s="125"/>
      <c r="O41" s="337"/>
      <c r="P41" s="338"/>
      <c r="Q41" s="339"/>
      <c r="R41" s="294"/>
      <c r="S41" s="294"/>
      <c r="T41" s="339"/>
      <c r="U41" s="339"/>
      <c r="V41" s="334" t="s">
        <v>48</v>
      </c>
      <c r="W41" s="295">
        <v>225</v>
      </c>
      <c r="X41" s="340">
        <v>53.570000000000007</v>
      </c>
      <c r="Y41" s="338">
        <f t="shared" si="6"/>
        <v>12053.250000000002</v>
      </c>
      <c r="Z41" s="18"/>
      <c r="AA41" s="346">
        <v>1</v>
      </c>
      <c r="AB41" s="347">
        <f t="shared" si="7"/>
        <v>12053.250000000002</v>
      </c>
      <c r="AC41" s="348">
        <v>1</v>
      </c>
      <c r="AD41" s="128">
        <f t="shared" si="0"/>
        <v>12053.250000000002</v>
      </c>
      <c r="AE41" s="350">
        <f t="shared" si="8"/>
        <v>0</v>
      </c>
    </row>
    <row r="42" spans="1:32" customFormat="1" x14ac:dyDescent="0.25">
      <c r="A42" s="21"/>
      <c r="B42" s="330" t="s">
        <v>23</v>
      </c>
      <c r="C42" s="331" t="s">
        <v>189</v>
      </c>
      <c r="D42" s="332" t="s">
        <v>25</v>
      </c>
      <c r="E42" s="333" t="s">
        <v>659</v>
      </c>
      <c r="F42" s="334"/>
      <c r="G42" s="334"/>
      <c r="H42" s="335"/>
      <c r="I42" s="334"/>
      <c r="J42" s="336"/>
      <c r="K42" s="334"/>
      <c r="L42" s="295"/>
      <c r="M42" s="295"/>
      <c r="N42" s="125"/>
      <c r="O42" s="337"/>
      <c r="P42" s="338"/>
      <c r="Q42" s="339"/>
      <c r="R42" s="294"/>
      <c r="S42" s="294"/>
      <c r="T42" s="339"/>
      <c r="U42" s="339"/>
      <c r="V42" s="334" t="s">
        <v>679</v>
      </c>
      <c r="W42" s="295">
        <v>32</v>
      </c>
      <c r="X42" s="340">
        <v>300</v>
      </c>
      <c r="Y42" s="338">
        <f t="shared" si="6"/>
        <v>9600</v>
      </c>
      <c r="Z42" s="18"/>
      <c r="AA42" s="346">
        <v>0</v>
      </c>
      <c r="AB42" s="347">
        <f t="shared" si="7"/>
        <v>0</v>
      </c>
      <c r="AC42" s="348">
        <v>0</v>
      </c>
      <c r="AD42" s="128">
        <f t="shared" si="0"/>
        <v>0</v>
      </c>
      <c r="AE42" s="350">
        <f t="shared" si="8"/>
        <v>0</v>
      </c>
    </row>
    <row r="43" spans="1:32" s="184" customFormat="1" ht="15.75" thickBot="1" x14ac:dyDescent="0.3">
      <c r="A43" s="21"/>
      <c r="B43" s="459" t="s">
        <v>23</v>
      </c>
      <c r="C43" s="364" t="s">
        <v>189</v>
      </c>
      <c r="D43" s="365" t="s">
        <v>25</v>
      </c>
      <c r="E43" s="366" t="s">
        <v>660</v>
      </c>
      <c r="F43" s="334"/>
      <c r="G43" s="334"/>
      <c r="H43" s="335"/>
      <c r="I43" s="334"/>
      <c r="J43" s="336"/>
      <c r="K43" s="365"/>
      <c r="L43" s="369"/>
      <c r="M43" s="295"/>
      <c r="N43" s="125"/>
      <c r="O43" s="337"/>
      <c r="P43" s="338"/>
      <c r="Q43" s="339"/>
      <c r="R43" s="294"/>
      <c r="S43" s="375"/>
      <c r="T43" s="374"/>
      <c r="U43" s="374"/>
      <c r="V43" s="365" t="s">
        <v>311</v>
      </c>
      <c r="W43" s="369">
        <v>1</v>
      </c>
      <c r="X43" s="460">
        <v>1800</v>
      </c>
      <c r="Y43" s="373">
        <f t="shared" si="6"/>
        <v>1800</v>
      </c>
      <c r="Z43" s="183"/>
      <c r="AA43" s="351">
        <v>0</v>
      </c>
      <c r="AB43" s="352">
        <f t="shared" si="7"/>
        <v>0</v>
      </c>
      <c r="AC43" s="353">
        <v>0</v>
      </c>
      <c r="AD43" s="128">
        <f t="shared" si="0"/>
        <v>0</v>
      </c>
      <c r="AE43" s="355">
        <f t="shared" si="8"/>
        <v>0</v>
      </c>
    </row>
    <row r="44" spans="1:32" s="184" customFormat="1" ht="60.75" thickBot="1" x14ac:dyDescent="0.3">
      <c r="A44" s="21"/>
      <c r="B44" s="475" t="s">
        <v>23</v>
      </c>
      <c r="C44" s="397" t="s">
        <v>189</v>
      </c>
      <c r="D44" s="398" t="s">
        <v>25</v>
      </c>
      <c r="E44" s="425" t="s">
        <v>323</v>
      </c>
      <c r="F44" s="334" t="s">
        <v>324</v>
      </c>
      <c r="G44" s="334" t="s">
        <v>57</v>
      </c>
      <c r="H44" s="335">
        <v>14</v>
      </c>
      <c r="I44" s="334">
        <v>104.77500000000001</v>
      </c>
      <c r="J44" s="336">
        <v>1466.8500000000001</v>
      </c>
      <c r="K44" s="398" t="s">
        <v>57</v>
      </c>
      <c r="L44" s="476">
        <v>14</v>
      </c>
      <c r="M44" s="295">
        <v>104.77500000000001</v>
      </c>
      <c r="N44" s="125">
        <v>1466.8500000000001</v>
      </c>
      <c r="O44" s="337"/>
      <c r="P44" s="338"/>
      <c r="Q44" s="339"/>
      <c r="R44" s="294"/>
      <c r="S44" s="477">
        <v>104.78</v>
      </c>
      <c r="T44" s="478">
        <f>S44*L44</f>
        <v>1466.92</v>
      </c>
      <c r="U44" s="478"/>
      <c r="V44" s="398" t="s">
        <v>57</v>
      </c>
      <c r="W44" s="476">
        <v>10</v>
      </c>
      <c r="X44" s="479">
        <v>104.77500000000001</v>
      </c>
      <c r="Y44" s="480">
        <v>1047.75</v>
      </c>
      <c r="Z44" s="183"/>
      <c r="AA44" s="77">
        <v>0</v>
      </c>
      <c r="AB44" s="78">
        <f t="shared" si="7"/>
        <v>0</v>
      </c>
      <c r="AC44" s="79">
        <v>0</v>
      </c>
      <c r="AD44" s="128">
        <f t="shared" ref="AD44" si="9">Y44*AC44</f>
        <v>0</v>
      </c>
      <c r="AE44" s="130">
        <f t="shared" si="8"/>
        <v>0</v>
      </c>
    </row>
    <row r="45" spans="1:32" customFormat="1" x14ac:dyDescent="0.25">
      <c r="A45" s="21"/>
      <c r="B45" s="330" t="s">
        <v>23</v>
      </c>
      <c r="C45" s="331" t="s">
        <v>189</v>
      </c>
      <c r="D45" s="332" t="s">
        <v>25</v>
      </c>
      <c r="E45" s="333" t="s">
        <v>661</v>
      </c>
      <c r="F45" s="334"/>
      <c r="G45" s="334"/>
      <c r="H45" s="335"/>
      <c r="I45" s="334"/>
      <c r="J45" s="336"/>
      <c r="K45" s="334"/>
      <c r="L45" s="295"/>
      <c r="M45" s="295"/>
      <c r="N45" s="125"/>
      <c r="O45" s="337"/>
      <c r="P45" s="338"/>
      <c r="Q45" s="339"/>
      <c r="R45" s="294"/>
      <c r="S45" s="294"/>
      <c r="T45" s="339"/>
      <c r="U45" s="339"/>
      <c r="V45" s="334" t="s">
        <v>311</v>
      </c>
      <c r="W45" s="295">
        <v>1</v>
      </c>
      <c r="X45" s="340">
        <v>5000</v>
      </c>
      <c r="Y45" s="338">
        <f t="shared" si="6"/>
        <v>5000</v>
      </c>
      <c r="Z45" s="18"/>
      <c r="AA45" s="346">
        <v>0</v>
      </c>
      <c r="AB45" s="347">
        <f t="shared" si="7"/>
        <v>0</v>
      </c>
      <c r="AC45" s="348">
        <v>0</v>
      </c>
      <c r="AD45" s="128">
        <f t="shared" si="0"/>
        <v>0</v>
      </c>
      <c r="AE45" s="350">
        <f t="shared" si="8"/>
        <v>0</v>
      </c>
    </row>
    <row r="46" spans="1:32" customFormat="1" x14ac:dyDescent="0.25">
      <c r="A46" s="21"/>
      <c r="B46" s="330" t="s">
        <v>23</v>
      </c>
      <c r="C46" s="331" t="s">
        <v>341</v>
      </c>
      <c r="D46" s="332" t="s">
        <v>25</v>
      </c>
      <c r="E46" s="333" t="s">
        <v>662</v>
      </c>
      <c r="F46" s="334"/>
      <c r="G46" s="334"/>
      <c r="H46" s="335"/>
      <c r="I46" s="334"/>
      <c r="J46" s="336"/>
      <c r="K46" s="334"/>
      <c r="L46" s="295"/>
      <c r="M46" s="295"/>
      <c r="N46" s="125"/>
      <c r="O46" s="337"/>
      <c r="P46" s="338"/>
      <c r="Q46" s="339"/>
      <c r="R46" s="294"/>
      <c r="S46" s="294"/>
      <c r="T46" s="339"/>
      <c r="U46" s="339"/>
      <c r="V46" s="334" t="s">
        <v>680</v>
      </c>
      <c r="W46" s="295">
        <v>1</v>
      </c>
      <c r="X46" s="340">
        <v>2000</v>
      </c>
      <c r="Y46" s="338">
        <f t="shared" si="6"/>
        <v>2000</v>
      </c>
      <c r="Z46" s="18"/>
      <c r="AA46" s="346">
        <v>0</v>
      </c>
      <c r="AB46" s="347">
        <f t="shared" si="7"/>
        <v>0</v>
      </c>
      <c r="AC46" s="348">
        <v>0</v>
      </c>
      <c r="AD46" s="128">
        <f t="shared" si="0"/>
        <v>0</v>
      </c>
      <c r="AE46" s="350">
        <f t="shared" si="8"/>
        <v>0</v>
      </c>
    </row>
    <row r="47" spans="1:32" customFormat="1" x14ac:dyDescent="0.25">
      <c r="A47" s="21"/>
      <c r="B47" s="330" t="s">
        <v>23</v>
      </c>
      <c r="C47" s="331" t="s">
        <v>341</v>
      </c>
      <c r="D47" s="332" t="s">
        <v>25</v>
      </c>
      <c r="E47" s="333" t="s">
        <v>663</v>
      </c>
      <c r="F47" s="334"/>
      <c r="G47" s="334"/>
      <c r="H47" s="335"/>
      <c r="I47" s="334"/>
      <c r="J47" s="336"/>
      <c r="K47" s="334"/>
      <c r="L47" s="295"/>
      <c r="M47" s="295"/>
      <c r="N47" s="125"/>
      <c r="O47" s="337"/>
      <c r="P47" s="338"/>
      <c r="Q47" s="339"/>
      <c r="R47" s="294"/>
      <c r="S47" s="294"/>
      <c r="T47" s="339"/>
      <c r="U47" s="339"/>
      <c r="V47" s="334" t="s">
        <v>680</v>
      </c>
      <c r="W47" s="295">
        <v>44</v>
      </c>
      <c r="X47" s="340">
        <v>1250</v>
      </c>
      <c r="Y47" s="338">
        <f t="shared" si="6"/>
        <v>55000</v>
      </c>
      <c r="Z47" s="18"/>
      <c r="AA47" s="346">
        <v>0</v>
      </c>
      <c r="AB47" s="347">
        <f t="shared" si="7"/>
        <v>0</v>
      </c>
      <c r="AC47" s="348">
        <v>0</v>
      </c>
      <c r="AD47" s="128">
        <f t="shared" si="0"/>
        <v>0</v>
      </c>
      <c r="AE47" s="350">
        <f t="shared" si="8"/>
        <v>0</v>
      </c>
    </row>
    <row r="48" spans="1:32" customFormat="1" x14ac:dyDescent="0.25">
      <c r="A48" s="21"/>
      <c r="B48" s="330" t="s">
        <v>23</v>
      </c>
      <c r="C48" s="331" t="s">
        <v>341</v>
      </c>
      <c r="D48" s="332" t="s">
        <v>25</v>
      </c>
      <c r="E48" s="333" t="s">
        <v>664</v>
      </c>
      <c r="F48" s="334"/>
      <c r="G48" s="334"/>
      <c r="H48" s="335"/>
      <c r="I48" s="334"/>
      <c r="J48" s="336"/>
      <c r="K48" s="334"/>
      <c r="L48" s="295"/>
      <c r="M48" s="295"/>
      <c r="N48" s="125"/>
      <c r="O48" s="337"/>
      <c r="P48" s="338"/>
      <c r="Q48" s="339"/>
      <c r="R48" s="294"/>
      <c r="S48" s="294"/>
      <c r="T48" s="339"/>
      <c r="U48" s="339"/>
      <c r="V48" s="334" t="s">
        <v>680</v>
      </c>
      <c r="W48" s="295">
        <v>1</v>
      </c>
      <c r="X48" s="340">
        <v>5000</v>
      </c>
      <c r="Y48" s="338">
        <f t="shared" si="6"/>
        <v>5000</v>
      </c>
      <c r="Z48" s="18"/>
      <c r="AA48" s="346">
        <v>0</v>
      </c>
      <c r="AB48" s="347">
        <f t="shared" si="7"/>
        <v>0</v>
      </c>
      <c r="AC48" s="348">
        <v>0</v>
      </c>
      <c r="AD48" s="128">
        <f t="shared" si="0"/>
        <v>0</v>
      </c>
      <c r="AE48" s="350">
        <f t="shared" si="8"/>
        <v>0</v>
      </c>
    </row>
    <row r="49" spans="1:33" x14ac:dyDescent="0.25">
      <c r="A49" s="21"/>
      <c r="B49" s="330" t="s">
        <v>23</v>
      </c>
      <c r="C49" s="331" t="s">
        <v>341</v>
      </c>
      <c r="D49" s="332" t="s">
        <v>25</v>
      </c>
      <c r="E49" s="333" t="s">
        <v>665</v>
      </c>
      <c r="F49" s="334"/>
      <c r="G49" s="334"/>
      <c r="H49" s="335"/>
      <c r="I49" s="334"/>
      <c r="J49" s="336"/>
      <c r="K49" s="334"/>
      <c r="L49" s="295"/>
      <c r="M49" s="295"/>
      <c r="N49" s="125"/>
      <c r="O49" s="337"/>
      <c r="P49" s="338"/>
      <c r="Q49" s="339"/>
      <c r="R49" s="294"/>
      <c r="S49" s="294"/>
      <c r="T49" s="339"/>
      <c r="U49" s="339"/>
      <c r="V49" s="334" t="s">
        <v>680</v>
      </c>
      <c r="W49" s="295">
        <v>1</v>
      </c>
      <c r="X49" s="340">
        <v>10000</v>
      </c>
      <c r="Y49" s="338">
        <f t="shared" si="6"/>
        <v>10000</v>
      </c>
      <c r="Z49" s="18"/>
      <c r="AA49" s="346">
        <v>0.2</v>
      </c>
      <c r="AB49" s="347">
        <f t="shared" si="7"/>
        <v>2000</v>
      </c>
      <c r="AC49" s="348">
        <v>0.2</v>
      </c>
      <c r="AD49" s="128">
        <f t="shared" si="0"/>
        <v>2000</v>
      </c>
      <c r="AE49" s="350">
        <f t="shared" si="8"/>
        <v>0</v>
      </c>
      <c r="AF49" t="s">
        <v>807</v>
      </c>
      <c r="AG49"/>
    </row>
    <row r="50" spans="1:33" x14ac:dyDescent="0.25">
      <c r="A50" s="21"/>
      <c r="B50" s="330" t="s">
        <v>23</v>
      </c>
      <c r="C50" s="331" t="s">
        <v>72</v>
      </c>
      <c r="D50" s="332" t="s">
        <v>25</v>
      </c>
      <c r="E50" s="333" t="s">
        <v>666</v>
      </c>
      <c r="F50" s="334"/>
      <c r="G50" s="334"/>
      <c r="H50" s="335"/>
      <c r="I50" s="334"/>
      <c r="J50" s="336"/>
      <c r="K50" s="334"/>
      <c r="L50" s="295"/>
      <c r="M50" s="295"/>
      <c r="N50" s="125"/>
      <c r="O50" s="337"/>
      <c r="P50" s="338"/>
      <c r="Q50" s="339"/>
      <c r="R50" s="294"/>
      <c r="S50" s="294"/>
      <c r="T50" s="339"/>
      <c r="U50" s="339"/>
      <c r="V50" s="334" t="s">
        <v>680</v>
      </c>
      <c r="W50" s="295">
        <v>1</v>
      </c>
      <c r="X50" s="340">
        <v>2000</v>
      </c>
      <c r="Y50" s="338">
        <f t="shared" si="6"/>
        <v>2000</v>
      </c>
      <c r="Z50" s="18"/>
      <c r="AA50" s="346">
        <v>1</v>
      </c>
      <c r="AB50" s="347">
        <f t="shared" si="7"/>
        <v>2000</v>
      </c>
      <c r="AC50" s="348">
        <v>0.125</v>
      </c>
      <c r="AD50" s="128">
        <f t="shared" si="0"/>
        <v>250</v>
      </c>
      <c r="AE50" s="350">
        <f t="shared" si="8"/>
        <v>1750</v>
      </c>
      <c r="AF50" t="s">
        <v>807</v>
      </c>
      <c r="AG50"/>
    </row>
    <row r="51" spans="1:33" x14ac:dyDescent="0.25">
      <c r="A51" s="21"/>
      <c r="B51" s="330" t="s">
        <v>23</v>
      </c>
      <c r="C51" s="331" t="s">
        <v>164</v>
      </c>
      <c r="D51" s="332" t="s">
        <v>25</v>
      </c>
      <c r="E51" s="333" t="s">
        <v>667</v>
      </c>
      <c r="F51" s="334"/>
      <c r="G51" s="334"/>
      <c r="H51" s="335"/>
      <c r="I51" s="334"/>
      <c r="J51" s="336"/>
      <c r="K51" s="334"/>
      <c r="L51" s="295"/>
      <c r="M51" s="295"/>
      <c r="N51" s="125"/>
      <c r="O51" s="337"/>
      <c r="P51" s="338"/>
      <c r="Q51" s="339"/>
      <c r="R51" s="294"/>
      <c r="S51" s="294"/>
      <c r="T51" s="339"/>
      <c r="U51" s="339"/>
      <c r="V51" s="334" t="s">
        <v>311</v>
      </c>
      <c r="W51" s="295">
        <v>1</v>
      </c>
      <c r="X51" s="340">
        <v>500</v>
      </c>
      <c r="Y51" s="338">
        <f t="shared" si="6"/>
        <v>500</v>
      </c>
      <c r="Z51" s="18"/>
      <c r="AA51" s="346">
        <v>1</v>
      </c>
      <c r="AB51" s="347">
        <f t="shared" si="7"/>
        <v>500</v>
      </c>
      <c r="AC51" s="348">
        <v>0.5</v>
      </c>
      <c r="AD51" s="128">
        <f t="shared" si="0"/>
        <v>250</v>
      </c>
      <c r="AE51" s="350">
        <f t="shared" si="8"/>
        <v>250</v>
      </c>
      <c r="AF51" t="s">
        <v>807</v>
      </c>
    </row>
    <row r="52" spans="1:33" x14ac:dyDescent="0.25">
      <c r="A52" s="21"/>
      <c r="B52" s="330" t="s">
        <v>23</v>
      </c>
      <c r="C52" s="331" t="s">
        <v>72</v>
      </c>
      <c r="D52" s="332" t="s">
        <v>25</v>
      </c>
      <c r="E52" s="333" t="s">
        <v>668</v>
      </c>
      <c r="F52" s="334"/>
      <c r="G52" s="334"/>
      <c r="H52" s="335"/>
      <c r="I52" s="334"/>
      <c r="J52" s="336"/>
      <c r="K52" s="334"/>
      <c r="L52" s="295"/>
      <c r="M52" s="295"/>
      <c r="N52" s="125"/>
      <c r="O52" s="337"/>
      <c r="P52" s="338"/>
      <c r="Q52" s="339"/>
      <c r="R52" s="294"/>
      <c r="S52" s="294"/>
      <c r="T52" s="339"/>
      <c r="U52" s="339"/>
      <c r="V52" s="334" t="s">
        <v>681</v>
      </c>
      <c r="W52" s="295">
        <v>1</v>
      </c>
      <c r="X52" s="340">
        <v>1000</v>
      </c>
      <c r="Y52" s="338">
        <f t="shared" si="6"/>
        <v>1000</v>
      </c>
      <c r="Z52" s="18"/>
      <c r="AA52" s="346">
        <v>1</v>
      </c>
      <c r="AB52" s="347">
        <f t="shared" si="7"/>
        <v>1000</v>
      </c>
      <c r="AC52" s="348">
        <v>0</v>
      </c>
      <c r="AD52" s="128">
        <f t="shared" si="0"/>
        <v>0</v>
      </c>
      <c r="AE52" s="350">
        <f t="shared" si="8"/>
        <v>1000</v>
      </c>
      <c r="AF52" t="s">
        <v>807</v>
      </c>
      <c r="AG52"/>
    </row>
    <row r="53" spans="1:33" x14ac:dyDescent="0.25">
      <c r="A53" s="21"/>
      <c r="B53" s="330" t="s">
        <v>23</v>
      </c>
      <c r="C53" s="331" t="s">
        <v>72</v>
      </c>
      <c r="D53" s="332" t="s">
        <v>25</v>
      </c>
      <c r="E53" s="333" t="s">
        <v>669</v>
      </c>
      <c r="F53" s="334"/>
      <c r="G53" s="334"/>
      <c r="H53" s="335"/>
      <c r="I53" s="334"/>
      <c r="J53" s="336"/>
      <c r="K53" s="334"/>
      <c r="L53" s="295"/>
      <c r="M53" s="295"/>
      <c r="N53" s="125"/>
      <c r="O53" s="337"/>
      <c r="P53" s="338"/>
      <c r="Q53" s="339"/>
      <c r="R53" s="294"/>
      <c r="S53" s="294"/>
      <c r="T53" s="339"/>
      <c r="U53" s="339"/>
      <c r="V53" s="334" t="s">
        <v>681</v>
      </c>
      <c r="W53" s="295">
        <v>1</v>
      </c>
      <c r="X53" s="340">
        <v>300</v>
      </c>
      <c r="Y53" s="338">
        <f t="shared" si="6"/>
        <v>300</v>
      </c>
      <c r="Z53" s="18"/>
      <c r="AA53" s="346">
        <v>1</v>
      </c>
      <c r="AB53" s="347">
        <f t="shared" si="7"/>
        <v>300</v>
      </c>
      <c r="AC53" s="348">
        <v>0</v>
      </c>
      <c r="AD53" s="128">
        <f t="shared" si="0"/>
        <v>0</v>
      </c>
      <c r="AE53" s="350">
        <f t="shared" si="8"/>
        <v>300</v>
      </c>
      <c r="AF53" s="622" t="s">
        <v>807</v>
      </c>
      <c r="AG53"/>
    </row>
    <row r="54" spans="1:33" ht="30" x14ac:dyDescent="0.25">
      <c r="A54" s="21"/>
      <c r="B54" s="330" t="s">
        <v>23</v>
      </c>
      <c r="C54" s="331" t="s">
        <v>24</v>
      </c>
      <c r="D54" s="332" t="s">
        <v>25</v>
      </c>
      <c r="E54" s="333" t="s">
        <v>50</v>
      </c>
      <c r="F54" s="334"/>
      <c r="G54" s="334"/>
      <c r="H54" s="335"/>
      <c r="I54" s="334"/>
      <c r="J54" s="336"/>
      <c r="K54" s="334"/>
      <c r="L54" s="295"/>
      <c r="M54" s="295"/>
      <c r="N54" s="125"/>
      <c r="O54" s="337"/>
      <c r="P54" s="338"/>
      <c r="Q54" s="339"/>
      <c r="R54" s="294"/>
      <c r="S54" s="294"/>
      <c r="T54" s="339"/>
      <c r="U54" s="339"/>
      <c r="V54" s="334" t="s">
        <v>104</v>
      </c>
      <c r="W54" s="295">
        <v>150</v>
      </c>
      <c r="X54" s="340">
        <v>40.229999999999997</v>
      </c>
      <c r="Y54" s="338">
        <f t="shared" si="6"/>
        <v>6034.4999999999991</v>
      </c>
      <c r="Z54" s="18"/>
      <c r="AA54" s="346">
        <v>1</v>
      </c>
      <c r="AB54" s="347">
        <f t="shared" si="7"/>
        <v>6034.4999999999991</v>
      </c>
      <c r="AC54" s="348">
        <v>0</v>
      </c>
      <c r="AD54" s="128">
        <f t="shared" si="0"/>
        <v>0</v>
      </c>
      <c r="AE54" s="350">
        <f t="shared" si="8"/>
        <v>6034.4999999999991</v>
      </c>
      <c r="AG54" s="669">
        <v>6034.5</v>
      </c>
    </row>
    <row r="55" spans="1:33" x14ac:dyDescent="0.25">
      <c r="A55" s="21"/>
      <c r="B55" s="330" t="s">
        <v>23</v>
      </c>
      <c r="C55" s="331" t="s">
        <v>24</v>
      </c>
      <c r="D55" s="332" t="s">
        <v>25</v>
      </c>
      <c r="E55" s="333" t="s">
        <v>670</v>
      </c>
      <c r="F55" s="334"/>
      <c r="G55" s="334"/>
      <c r="H55" s="335"/>
      <c r="I55" s="334"/>
      <c r="J55" s="336"/>
      <c r="K55" s="334"/>
      <c r="L55" s="295"/>
      <c r="M55" s="295"/>
      <c r="N55" s="125"/>
      <c r="O55" s="337"/>
      <c r="P55" s="338"/>
      <c r="Q55" s="339"/>
      <c r="R55" s="294"/>
      <c r="S55" s="294"/>
      <c r="T55" s="339"/>
      <c r="U55" s="339"/>
      <c r="V55" s="334" t="s">
        <v>682</v>
      </c>
      <c r="W55" s="295">
        <v>1</v>
      </c>
      <c r="X55" s="340">
        <v>250</v>
      </c>
      <c r="Y55" s="338">
        <f t="shared" si="6"/>
        <v>250</v>
      </c>
      <c r="Z55" s="18"/>
      <c r="AA55" s="346">
        <v>1</v>
      </c>
      <c r="AB55" s="347">
        <f t="shared" si="7"/>
        <v>250</v>
      </c>
      <c r="AC55" s="348">
        <v>1</v>
      </c>
      <c r="AD55" s="128">
        <f t="shared" si="0"/>
        <v>250</v>
      </c>
      <c r="AE55" s="350">
        <f t="shared" si="8"/>
        <v>0</v>
      </c>
    </row>
    <row r="56" spans="1:33" x14ac:dyDescent="0.25">
      <c r="A56" s="21"/>
      <c r="B56" s="330" t="s">
        <v>23</v>
      </c>
      <c r="C56" s="331" t="s">
        <v>24</v>
      </c>
      <c r="D56" s="332" t="s">
        <v>25</v>
      </c>
      <c r="E56" s="333" t="s">
        <v>671</v>
      </c>
      <c r="F56" s="334"/>
      <c r="G56" s="334"/>
      <c r="H56" s="335"/>
      <c r="I56" s="334"/>
      <c r="J56" s="336"/>
      <c r="K56" s="334"/>
      <c r="L56" s="295"/>
      <c r="M56" s="295"/>
      <c r="N56" s="125"/>
      <c r="O56" s="337"/>
      <c r="P56" s="338"/>
      <c r="Q56" s="339"/>
      <c r="R56" s="294"/>
      <c r="S56" s="294"/>
      <c r="T56" s="339"/>
      <c r="U56" s="339"/>
      <c r="V56" s="334" t="s">
        <v>683</v>
      </c>
      <c r="W56" s="295">
        <v>1</v>
      </c>
      <c r="X56" s="340">
        <v>110</v>
      </c>
      <c r="Y56" s="338">
        <f t="shared" si="6"/>
        <v>110</v>
      </c>
      <c r="Z56" s="18"/>
      <c r="AA56" s="346">
        <v>1</v>
      </c>
      <c r="AB56" s="347">
        <f t="shared" si="7"/>
        <v>110</v>
      </c>
      <c r="AC56" s="348">
        <v>1</v>
      </c>
      <c r="AD56" s="128">
        <f t="shared" si="0"/>
        <v>110</v>
      </c>
      <c r="AE56" s="350">
        <f t="shared" si="8"/>
        <v>0</v>
      </c>
      <c r="AG56" s="669">
        <v>110</v>
      </c>
    </row>
    <row r="57" spans="1:33" x14ac:dyDescent="0.25">
      <c r="A57" s="21"/>
      <c r="B57" s="330" t="s">
        <v>23</v>
      </c>
      <c r="C57" s="331" t="s">
        <v>24</v>
      </c>
      <c r="D57" s="332" t="s">
        <v>25</v>
      </c>
      <c r="E57" s="333" t="s">
        <v>672</v>
      </c>
      <c r="F57" s="334"/>
      <c r="G57" s="334"/>
      <c r="H57" s="335"/>
      <c r="I57" s="334"/>
      <c r="J57" s="336"/>
      <c r="K57" s="334"/>
      <c r="L57" s="295"/>
      <c r="M57" s="295"/>
      <c r="N57" s="125"/>
      <c r="O57" s="337"/>
      <c r="P57" s="338"/>
      <c r="Q57" s="339"/>
      <c r="R57" s="294"/>
      <c r="S57" s="294"/>
      <c r="T57" s="339"/>
      <c r="U57" s="339"/>
      <c r="V57" s="334" t="s">
        <v>311</v>
      </c>
      <c r="W57" s="295">
        <v>1</v>
      </c>
      <c r="X57" s="340">
        <v>2500</v>
      </c>
      <c r="Y57" s="338">
        <f t="shared" si="6"/>
        <v>2500</v>
      </c>
      <c r="Z57" s="18"/>
      <c r="AA57" s="346">
        <v>1</v>
      </c>
      <c r="AB57" s="347">
        <f t="shared" si="7"/>
        <v>2500</v>
      </c>
      <c r="AC57" s="348">
        <v>1</v>
      </c>
      <c r="AD57" s="128">
        <f t="shared" si="0"/>
        <v>2500</v>
      </c>
      <c r="AE57" s="350">
        <f t="shared" si="8"/>
        <v>0</v>
      </c>
      <c r="AG57" s="669">
        <v>2500</v>
      </c>
    </row>
    <row r="58" spans="1:33" ht="30" x14ac:dyDescent="0.25">
      <c r="A58" s="21"/>
      <c r="B58" s="330" t="s">
        <v>23</v>
      </c>
      <c r="C58" s="331" t="s">
        <v>24</v>
      </c>
      <c r="D58" s="332" t="s">
        <v>25</v>
      </c>
      <c r="E58" s="333" t="s">
        <v>673</v>
      </c>
      <c r="F58" s="334"/>
      <c r="G58" s="334"/>
      <c r="H58" s="335"/>
      <c r="I58" s="334"/>
      <c r="J58" s="336"/>
      <c r="K58" s="334"/>
      <c r="L58" s="295"/>
      <c r="M58" s="295"/>
      <c r="N58" s="125"/>
      <c r="O58" s="337"/>
      <c r="P58" s="338"/>
      <c r="Q58" s="339"/>
      <c r="R58" s="294"/>
      <c r="S58" s="294"/>
      <c r="T58" s="339"/>
      <c r="U58" s="339"/>
      <c r="V58" s="334" t="s">
        <v>160</v>
      </c>
      <c r="W58" s="295">
        <v>4425</v>
      </c>
      <c r="X58" s="340">
        <v>1.6408400000000001</v>
      </c>
      <c r="Y58" s="338">
        <f t="shared" si="6"/>
        <v>7260.7170000000006</v>
      </c>
      <c r="Z58" s="18"/>
      <c r="AA58" s="346">
        <v>1</v>
      </c>
      <c r="AB58" s="347">
        <f t="shared" si="7"/>
        <v>7260.7170000000006</v>
      </c>
      <c r="AC58" s="348">
        <v>0</v>
      </c>
      <c r="AD58" s="128">
        <f t="shared" si="0"/>
        <v>0</v>
      </c>
      <c r="AE58" s="350">
        <f t="shared" si="8"/>
        <v>7260.7170000000006</v>
      </c>
      <c r="AF58" s="670" t="s">
        <v>813</v>
      </c>
      <c r="AG58"/>
    </row>
    <row r="59" spans="1:33" s="622" customFormat="1" x14ac:dyDescent="0.25">
      <c r="A59" s="21"/>
      <c r="B59" s="330"/>
      <c r="C59" s="331"/>
      <c r="D59" s="332"/>
      <c r="E59" s="333"/>
      <c r="F59" s="334"/>
      <c r="G59" s="334"/>
      <c r="H59" s="335"/>
      <c r="I59" s="334"/>
      <c r="J59" s="336"/>
      <c r="K59" s="334"/>
      <c r="L59" s="295"/>
      <c r="M59" s="295"/>
      <c r="N59" s="125"/>
      <c r="O59" s="337"/>
      <c r="P59" s="338"/>
      <c r="Q59" s="339"/>
      <c r="R59" s="294"/>
      <c r="S59" s="294"/>
      <c r="T59" s="339"/>
      <c r="U59" s="339"/>
      <c r="V59" s="334"/>
      <c r="W59" s="295"/>
      <c r="X59" s="340"/>
      <c r="Y59" s="338"/>
      <c r="Z59" s="18"/>
      <c r="AA59" s="346"/>
      <c r="AB59" s="347"/>
      <c r="AC59" s="348"/>
      <c r="AD59" s="128"/>
      <c r="AE59" s="350"/>
      <c r="AF59" s="670"/>
      <c r="AG59" s="670"/>
    </row>
    <row r="60" spans="1:33" ht="90" x14ac:dyDescent="0.25">
      <c r="A60" s="21"/>
      <c r="B60" s="330" t="s">
        <v>23</v>
      </c>
      <c r="C60" s="331" t="s">
        <v>164</v>
      </c>
      <c r="D60" s="332" t="s">
        <v>25</v>
      </c>
      <c r="E60" s="333" t="s">
        <v>674</v>
      </c>
      <c r="F60" s="334"/>
      <c r="G60" s="334"/>
      <c r="H60" s="335"/>
      <c r="I60" s="334"/>
      <c r="J60" s="336"/>
      <c r="K60" s="334"/>
      <c r="L60" s="295"/>
      <c r="M60" s="295"/>
      <c r="N60" s="125"/>
      <c r="O60" s="337"/>
      <c r="P60" s="338"/>
      <c r="Q60" s="339"/>
      <c r="R60" s="294"/>
      <c r="S60" s="294"/>
      <c r="T60" s="339"/>
      <c r="U60" s="339"/>
      <c r="V60" s="334" t="s">
        <v>75</v>
      </c>
      <c r="W60" s="295">
        <v>32</v>
      </c>
      <c r="X60" s="340">
        <v>25.75</v>
      </c>
      <c r="Y60" s="338">
        <f t="shared" si="6"/>
        <v>824</v>
      </c>
      <c r="Z60" s="18"/>
      <c r="AA60" s="346">
        <v>1</v>
      </c>
      <c r="AB60" s="347">
        <f t="shared" si="7"/>
        <v>824</v>
      </c>
      <c r="AC60" s="348">
        <v>1</v>
      </c>
      <c r="AD60" s="128">
        <f t="shared" si="0"/>
        <v>824</v>
      </c>
      <c r="AE60" s="350">
        <f t="shared" si="8"/>
        <v>0</v>
      </c>
      <c r="AG60" s="671">
        <v>82.4</v>
      </c>
    </row>
    <row r="61" spans="1:33" ht="90" x14ac:dyDescent="0.25">
      <c r="A61" s="21"/>
      <c r="B61" s="330" t="s">
        <v>23</v>
      </c>
      <c r="C61" s="331" t="s">
        <v>164</v>
      </c>
      <c r="D61" s="332" t="s">
        <v>25</v>
      </c>
      <c r="E61" s="333" t="s">
        <v>675</v>
      </c>
      <c r="F61" s="334"/>
      <c r="G61" s="334"/>
      <c r="H61" s="335"/>
      <c r="I61" s="334"/>
      <c r="J61" s="336"/>
      <c r="K61" s="334"/>
      <c r="L61" s="295"/>
      <c r="M61" s="295"/>
      <c r="N61" s="125"/>
      <c r="O61" s="337"/>
      <c r="P61" s="338"/>
      <c r="Q61" s="339"/>
      <c r="R61" s="294"/>
      <c r="S61" s="294"/>
      <c r="T61" s="339"/>
      <c r="U61" s="339"/>
      <c r="V61" s="334" t="s">
        <v>75</v>
      </c>
      <c r="W61" s="295">
        <v>175</v>
      </c>
      <c r="X61" s="340">
        <v>25.2</v>
      </c>
      <c r="Y61" s="338">
        <f t="shared" si="6"/>
        <v>4410</v>
      </c>
      <c r="Z61" s="18"/>
      <c r="AA61" s="346">
        <v>1</v>
      </c>
      <c r="AB61" s="347">
        <f t="shared" si="7"/>
        <v>4410</v>
      </c>
      <c r="AC61" s="348">
        <v>1</v>
      </c>
      <c r="AD61" s="128">
        <f t="shared" si="0"/>
        <v>4410</v>
      </c>
      <c r="AE61" s="350">
        <f t="shared" si="8"/>
        <v>0</v>
      </c>
      <c r="AG61" s="671">
        <v>441</v>
      </c>
    </row>
    <row r="62" spans="1:33" ht="45" x14ac:dyDescent="0.25">
      <c r="A62" s="21"/>
      <c r="B62" s="330" t="s">
        <v>23</v>
      </c>
      <c r="C62" s="331" t="s">
        <v>164</v>
      </c>
      <c r="D62" s="332" t="s">
        <v>25</v>
      </c>
      <c r="E62" s="333" t="s">
        <v>676</v>
      </c>
      <c r="F62" s="334"/>
      <c r="G62" s="334"/>
      <c r="H62" s="335"/>
      <c r="I62" s="334"/>
      <c r="J62" s="336"/>
      <c r="K62" s="334"/>
      <c r="L62" s="295"/>
      <c r="M62" s="295"/>
      <c r="N62" s="125"/>
      <c r="O62" s="337"/>
      <c r="P62" s="338"/>
      <c r="Q62" s="339"/>
      <c r="R62" s="294"/>
      <c r="S62" s="294"/>
      <c r="T62" s="339"/>
      <c r="U62" s="339"/>
      <c r="V62" s="334" t="s">
        <v>79</v>
      </c>
      <c r="W62" s="295">
        <v>156.5</v>
      </c>
      <c r="X62" s="340">
        <v>125.2</v>
      </c>
      <c r="Y62" s="338">
        <f t="shared" si="6"/>
        <v>19593.8</v>
      </c>
      <c r="Z62" s="18"/>
      <c r="AA62" s="346">
        <v>1</v>
      </c>
      <c r="AB62" s="347">
        <f t="shared" si="7"/>
        <v>19593.8</v>
      </c>
      <c r="AC62" s="348">
        <v>1</v>
      </c>
      <c r="AD62" s="128">
        <f t="shared" si="0"/>
        <v>19593.8</v>
      </c>
      <c r="AE62" s="350">
        <f t="shared" si="8"/>
        <v>0</v>
      </c>
    </row>
    <row r="63" spans="1:33" ht="30" x14ac:dyDescent="0.25">
      <c r="A63" s="21"/>
      <c r="B63" s="330" t="s">
        <v>23</v>
      </c>
      <c r="C63" s="331" t="s">
        <v>684</v>
      </c>
      <c r="D63" s="332" t="s">
        <v>25</v>
      </c>
      <c r="E63" s="333" t="s">
        <v>309</v>
      </c>
      <c r="F63" s="334"/>
      <c r="G63" s="334"/>
      <c r="H63" s="335"/>
      <c r="I63" s="334"/>
      <c r="J63" s="336"/>
      <c r="K63" s="334"/>
      <c r="L63" s="295"/>
      <c r="M63" s="295"/>
      <c r="N63" s="125"/>
      <c r="O63" s="337"/>
      <c r="P63" s="338"/>
      <c r="Q63" s="339"/>
      <c r="R63" s="294"/>
      <c r="S63" s="294"/>
      <c r="T63" s="339"/>
      <c r="U63" s="339"/>
      <c r="V63" s="334" t="s">
        <v>311</v>
      </c>
      <c r="W63" s="295">
        <v>1</v>
      </c>
      <c r="X63" s="340">
        <v>222.29999999999998</v>
      </c>
      <c r="Y63" s="338">
        <f t="shared" ref="Y63:Y71" si="10">X63*W63</f>
        <v>222.29999999999998</v>
      </c>
      <c r="Z63" s="18"/>
      <c r="AA63" s="346">
        <v>1</v>
      </c>
      <c r="AB63" s="347">
        <f t="shared" ref="AB63:AB71" si="11">Y63*AA63</f>
        <v>222.29999999999998</v>
      </c>
      <c r="AC63" s="348">
        <v>1</v>
      </c>
      <c r="AD63" s="128">
        <f t="shared" si="0"/>
        <v>222.29999999999998</v>
      </c>
      <c r="AE63" s="350">
        <f t="shared" ref="AE63:AE71" si="12">AB63-AD63</f>
        <v>0</v>
      </c>
      <c r="AG63"/>
    </row>
    <row r="64" spans="1:33" ht="30" x14ac:dyDescent="0.25">
      <c r="A64" s="21"/>
      <c r="B64" s="330" t="s">
        <v>23</v>
      </c>
      <c r="C64" s="331" t="s">
        <v>684</v>
      </c>
      <c r="D64" s="332" t="s">
        <v>25</v>
      </c>
      <c r="E64" s="333" t="s">
        <v>685</v>
      </c>
      <c r="F64" s="334"/>
      <c r="G64" s="334"/>
      <c r="H64" s="335"/>
      <c r="I64" s="334"/>
      <c r="J64" s="336"/>
      <c r="K64" s="334"/>
      <c r="L64" s="295"/>
      <c r="M64" s="295"/>
      <c r="N64" s="125"/>
      <c r="O64" s="337"/>
      <c r="P64" s="338"/>
      <c r="Q64" s="339"/>
      <c r="R64" s="294"/>
      <c r="S64" s="294"/>
      <c r="T64" s="339"/>
      <c r="U64" s="339"/>
      <c r="V64" s="334" t="s">
        <v>686</v>
      </c>
      <c r="W64" s="295">
        <v>22</v>
      </c>
      <c r="X64" s="340">
        <v>100</v>
      </c>
      <c r="Y64" s="338">
        <f t="shared" si="10"/>
        <v>2200</v>
      </c>
      <c r="Z64" s="18"/>
      <c r="AA64" s="346">
        <v>1</v>
      </c>
      <c r="AB64" s="347">
        <f t="shared" si="11"/>
        <v>2200</v>
      </c>
      <c r="AC64" s="348">
        <v>0</v>
      </c>
      <c r="AD64" s="128">
        <f t="shared" si="0"/>
        <v>0</v>
      </c>
      <c r="AE64" s="350">
        <f t="shared" si="12"/>
        <v>2200</v>
      </c>
      <c r="AF64" s="670" t="s">
        <v>813</v>
      </c>
      <c r="AG64"/>
    </row>
    <row r="65" spans="1:33" x14ac:dyDescent="0.25">
      <c r="A65" s="21"/>
      <c r="B65" s="330" t="s">
        <v>23</v>
      </c>
      <c r="C65" s="331" t="s">
        <v>684</v>
      </c>
      <c r="D65" s="332" t="s">
        <v>25</v>
      </c>
      <c r="E65" s="333" t="s">
        <v>786</v>
      </c>
      <c r="F65" s="334"/>
      <c r="G65" s="334"/>
      <c r="H65" s="335"/>
      <c r="I65" s="334"/>
      <c r="J65" s="336"/>
      <c r="K65" s="334"/>
      <c r="L65" s="295"/>
      <c r="M65" s="295"/>
      <c r="N65" s="125"/>
      <c r="O65" s="337"/>
      <c r="P65" s="338"/>
      <c r="Q65" s="339"/>
      <c r="R65" s="294"/>
      <c r="S65" s="294"/>
      <c r="T65" s="339"/>
      <c r="U65" s="339"/>
      <c r="V65" s="334" t="s">
        <v>311</v>
      </c>
      <c r="W65" s="295">
        <v>4</v>
      </c>
      <c r="X65" s="340">
        <v>300</v>
      </c>
      <c r="Y65" s="338">
        <f t="shared" si="10"/>
        <v>1200</v>
      </c>
      <c r="Z65" s="18"/>
      <c r="AA65" s="346">
        <v>1</v>
      </c>
      <c r="AB65" s="347">
        <f t="shared" si="11"/>
        <v>1200</v>
      </c>
      <c r="AC65" s="348">
        <v>0</v>
      </c>
      <c r="AD65" s="128">
        <f t="shared" si="0"/>
        <v>0</v>
      </c>
      <c r="AE65" s="350">
        <f t="shared" si="12"/>
        <v>1200</v>
      </c>
      <c r="AF65" t="s">
        <v>814</v>
      </c>
      <c r="AG65"/>
    </row>
    <row r="66" spans="1:33" x14ac:dyDescent="0.25">
      <c r="A66" s="21"/>
      <c r="B66" s="330" t="s">
        <v>23</v>
      </c>
      <c r="C66" s="331" t="s">
        <v>684</v>
      </c>
      <c r="D66" s="332" t="s">
        <v>25</v>
      </c>
      <c r="E66" s="333" t="s">
        <v>768</v>
      </c>
      <c r="F66" s="334"/>
      <c r="G66" s="334"/>
      <c r="H66" s="335"/>
      <c r="I66" s="334"/>
      <c r="J66" s="336"/>
      <c r="K66" s="334"/>
      <c r="L66" s="295"/>
      <c r="M66" s="295"/>
      <c r="N66" s="125"/>
      <c r="O66" s="337"/>
      <c r="P66" s="338"/>
      <c r="Q66" s="339"/>
      <c r="R66" s="294"/>
      <c r="S66" s="294"/>
      <c r="T66" s="339"/>
      <c r="U66" s="339"/>
      <c r="V66" s="334" t="s">
        <v>311</v>
      </c>
      <c r="W66" s="295">
        <v>1</v>
      </c>
      <c r="X66" s="340">
        <v>1500</v>
      </c>
      <c r="Y66" s="338">
        <f t="shared" si="10"/>
        <v>1500</v>
      </c>
      <c r="Z66" s="18"/>
      <c r="AA66" s="346">
        <v>1</v>
      </c>
      <c r="AB66" s="347">
        <f t="shared" si="11"/>
        <v>1500</v>
      </c>
      <c r="AC66" s="348">
        <v>0</v>
      </c>
      <c r="AD66" s="128">
        <f t="shared" si="0"/>
        <v>0</v>
      </c>
      <c r="AE66" s="350">
        <f t="shared" si="12"/>
        <v>1500</v>
      </c>
      <c r="AF66" s="622" t="s">
        <v>814</v>
      </c>
      <c r="AG66"/>
    </row>
    <row r="67" spans="1:33" x14ac:dyDescent="0.25">
      <c r="A67" s="21"/>
      <c r="B67" s="330" t="s">
        <v>23</v>
      </c>
      <c r="C67" s="331" t="s">
        <v>684</v>
      </c>
      <c r="D67" s="332" t="s">
        <v>25</v>
      </c>
      <c r="E67" s="333" t="s">
        <v>769</v>
      </c>
      <c r="F67" s="334"/>
      <c r="G67" s="334"/>
      <c r="H67" s="335"/>
      <c r="I67" s="334"/>
      <c r="J67" s="336"/>
      <c r="K67" s="334"/>
      <c r="L67" s="295"/>
      <c r="M67" s="295"/>
      <c r="N67" s="125"/>
      <c r="O67" s="337"/>
      <c r="P67" s="338"/>
      <c r="Q67" s="339"/>
      <c r="R67" s="294"/>
      <c r="S67" s="294"/>
      <c r="T67" s="339"/>
      <c r="U67" s="339"/>
      <c r="V67" s="334" t="s">
        <v>160</v>
      </c>
      <c r="W67" s="295">
        <v>150</v>
      </c>
      <c r="X67" s="340">
        <v>35</v>
      </c>
      <c r="Y67" s="338">
        <f t="shared" si="10"/>
        <v>5250</v>
      </c>
      <c r="Z67" s="18"/>
      <c r="AA67" s="346">
        <v>1</v>
      </c>
      <c r="AB67" s="347">
        <f t="shared" si="11"/>
        <v>5250</v>
      </c>
      <c r="AC67" s="348">
        <v>0</v>
      </c>
      <c r="AD67" s="128">
        <f t="shared" si="0"/>
        <v>0</v>
      </c>
      <c r="AE67" s="350">
        <f t="shared" si="12"/>
        <v>5250</v>
      </c>
      <c r="AF67" s="622" t="s">
        <v>814</v>
      </c>
      <c r="AG67"/>
    </row>
    <row r="68" spans="1:33" x14ac:dyDescent="0.25">
      <c r="A68" s="21"/>
      <c r="B68" s="330" t="s">
        <v>23</v>
      </c>
      <c r="C68" s="331" t="s">
        <v>189</v>
      </c>
      <c r="D68" s="332" t="s">
        <v>25</v>
      </c>
      <c r="E68" s="333" t="s">
        <v>770</v>
      </c>
      <c r="F68" s="334"/>
      <c r="G68" s="334"/>
      <c r="H68" s="335"/>
      <c r="I68" s="334"/>
      <c r="J68" s="336"/>
      <c r="K68" s="334"/>
      <c r="L68" s="295"/>
      <c r="M68" s="295"/>
      <c r="N68" s="125"/>
      <c r="O68" s="337"/>
      <c r="P68" s="338"/>
      <c r="Q68" s="339"/>
      <c r="R68" s="294"/>
      <c r="S68" s="294"/>
      <c r="T68" s="339"/>
      <c r="U68" s="339"/>
      <c r="V68" s="334" t="s">
        <v>703</v>
      </c>
      <c r="W68" s="295">
        <v>242</v>
      </c>
      <c r="X68" s="340">
        <v>50.4</v>
      </c>
      <c r="Y68" s="338">
        <f t="shared" si="10"/>
        <v>12196.8</v>
      </c>
      <c r="Z68" s="18"/>
      <c r="AA68" s="346">
        <v>1</v>
      </c>
      <c r="AB68" s="347">
        <f t="shared" si="11"/>
        <v>12196.8</v>
      </c>
      <c r="AC68" s="348">
        <v>1</v>
      </c>
      <c r="AD68" s="128">
        <f t="shared" si="0"/>
        <v>12196.8</v>
      </c>
      <c r="AE68" s="350">
        <f t="shared" si="12"/>
        <v>0</v>
      </c>
      <c r="AG68"/>
    </row>
    <row r="69" spans="1:33" x14ac:dyDescent="0.25">
      <c r="A69" s="21"/>
      <c r="B69" s="330" t="s">
        <v>23</v>
      </c>
      <c r="C69" s="331" t="s">
        <v>189</v>
      </c>
      <c r="D69" s="332" t="s">
        <v>25</v>
      </c>
      <c r="E69" s="333" t="s">
        <v>771</v>
      </c>
      <c r="F69" s="334"/>
      <c r="G69" s="334"/>
      <c r="H69" s="335"/>
      <c r="I69" s="334"/>
      <c r="J69" s="336"/>
      <c r="K69" s="334"/>
      <c r="L69" s="295"/>
      <c r="M69" s="295"/>
      <c r="N69" s="125"/>
      <c r="O69" s="337"/>
      <c r="P69" s="338"/>
      <c r="Q69" s="339"/>
      <c r="R69" s="294"/>
      <c r="S69" s="294"/>
      <c r="T69" s="339"/>
      <c r="U69" s="339"/>
      <c r="V69" s="334" t="s">
        <v>703</v>
      </c>
      <c r="W69" s="295">
        <v>2</v>
      </c>
      <c r="X69" s="340">
        <v>20.5</v>
      </c>
      <c r="Y69" s="338">
        <f t="shared" si="10"/>
        <v>41</v>
      </c>
      <c r="Z69" s="18"/>
      <c r="AA69" s="346">
        <v>1</v>
      </c>
      <c r="AB69" s="347">
        <f t="shared" si="11"/>
        <v>41</v>
      </c>
      <c r="AC69" s="348">
        <v>1</v>
      </c>
      <c r="AD69" s="128">
        <f t="shared" si="0"/>
        <v>41</v>
      </c>
      <c r="AE69" s="350">
        <f t="shared" si="12"/>
        <v>0</v>
      </c>
      <c r="AG69"/>
    </row>
    <row r="70" spans="1:33" x14ac:dyDescent="0.25">
      <c r="A70" s="21"/>
      <c r="B70" s="330" t="s">
        <v>23</v>
      </c>
      <c r="C70" s="331" t="s">
        <v>189</v>
      </c>
      <c r="D70" s="332" t="s">
        <v>25</v>
      </c>
      <c r="E70" s="333" t="s">
        <v>772</v>
      </c>
      <c r="F70" s="334"/>
      <c r="G70" s="334"/>
      <c r="H70" s="335"/>
      <c r="I70" s="334"/>
      <c r="J70" s="336"/>
      <c r="K70" s="334"/>
      <c r="L70" s="295"/>
      <c r="M70" s="295"/>
      <c r="N70" s="125"/>
      <c r="O70" s="337"/>
      <c r="P70" s="338"/>
      <c r="Q70" s="339"/>
      <c r="R70" s="294"/>
      <c r="S70" s="294"/>
      <c r="T70" s="339"/>
      <c r="U70" s="339"/>
      <c r="V70" s="334" t="s">
        <v>703</v>
      </c>
      <c r="W70" s="295">
        <v>16</v>
      </c>
      <c r="X70" s="340">
        <v>14.5</v>
      </c>
      <c r="Y70" s="338">
        <f t="shared" si="10"/>
        <v>232</v>
      </c>
      <c r="Z70" s="18"/>
      <c r="AA70" s="346">
        <v>1</v>
      </c>
      <c r="AB70" s="347">
        <f t="shared" si="11"/>
        <v>232</v>
      </c>
      <c r="AC70" s="348">
        <v>1</v>
      </c>
      <c r="AD70" s="128">
        <f t="shared" si="0"/>
        <v>232</v>
      </c>
      <c r="AE70" s="350">
        <f t="shared" si="12"/>
        <v>0</v>
      </c>
      <c r="AG70"/>
    </row>
    <row r="71" spans="1:33" x14ac:dyDescent="0.25">
      <c r="A71" s="21"/>
      <c r="B71" s="330" t="s">
        <v>23</v>
      </c>
      <c r="C71" s="331" t="s">
        <v>189</v>
      </c>
      <c r="D71" s="332" t="s">
        <v>25</v>
      </c>
      <c r="E71" s="333" t="s">
        <v>773</v>
      </c>
      <c r="F71" s="334"/>
      <c r="G71" s="334"/>
      <c r="H71" s="335"/>
      <c r="I71" s="334"/>
      <c r="J71" s="336"/>
      <c r="K71" s="334"/>
      <c r="L71" s="295"/>
      <c r="M71" s="295"/>
      <c r="N71" s="125"/>
      <c r="O71" s="337"/>
      <c r="P71" s="338"/>
      <c r="Q71" s="339"/>
      <c r="R71" s="294"/>
      <c r="S71" s="294"/>
      <c r="T71" s="339"/>
      <c r="U71" s="339"/>
      <c r="V71" s="334" t="s">
        <v>311</v>
      </c>
      <c r="W71" s="295">
        <v>1</v>
      </c>
      <c r="X71" s="340">
        <v>1768.75</v>
      </c>
      <c r="Y71" s="338">
        <f t="shared" si="10"/>
        <v>1768.75</v>
      </c>
      <c r="Z71" s="18"/>
      <c r="AA71" s="346">
        <v>1</v>
      </c>
      <c r="AB71" s="347">
        <f t="shared" si="11"/>
        <v>1768.75</v>
      </c>
      <c r="AC71" s="348">
        <v>1</v>
      </c>
      <c r="AD71" s="128">
        <f t="shared" si="0"/>
        <v>1768.75</v>
      </c>
      <c r="AE71" s="350">
        <f t="shared" si="12"/>
        <v>0</v>
      </c>
      <c r="AG71"/>
    </row>
    <row r="72" spans="1:33" x14ac:dyDescent="0.25">
      <c r="A72" s="21"/>
      <c r="B72" s="330"/>
      <c r="C72" s="331"/>
      <c r="D72" s="332"/>
      <c r="E72" s="333"/>
      <c r="F72" s="334"/>
      <c r="G72" s="334"/>
      <c r="H72" s="335"/>
      <c r="I72" s="334"/>
      <c r="J72" s="336"/>
      <c r="K72" s="334"/>
      <c r="L72" s="295"/>
      <c r="M72" s="295"/>
      <c r="N72" s="125"/>
      <c r="O72" s="337"/>
      <c r="P72" s="338"/>
      <c r="Q72" s="339"/>
      <c r="R72" s="294"/>
      <c r="S72" s="294"/>
      <c r="T72" s="339"/>
      <c r="U72" s="339"/>
      <c r="V72" s="334"/>
      <c r="W72" s="295"/>
      <c r="X72" s="340"/>
      <c r="Y72" s="338"/>
      <c r="Z72" s="18"/>
      <c r="AA72" s="346"/>
      <c r="AB72" s="347"/>
      <c r="AC72" s="348"/>
      <c r="AD72" s="349"/>
      <c r="AE72" s="350"/>
      <c r="AG72"/>
    </row>
    <row r="73" spans="1:33" ht="15.75" thickBot="1" x14ac:dyDescent="0.3">
      <c r="A73" s="21"/>
      <c r="B73" s="22"/>
      <c r="C73" s="23"/>
      <c r="D73" s="24"/>
      <c r="E73" s="25"/>
      <c r="F73" s="21"/>
      <c r="G73" s="21"/>
      <c r="H73" s="26"/>
      <c r="I73" s="21"/>
      <c r="J73" s="27"/>
      <c r="K73" s="21"/>
      <c r="L73" s="28"/>
      <c r="M73" s="27"/>
      <c r="N73" s="17"/>
      <c r="O73" s="18"/>
      <c r="P73" s="16"/>
      <c r="Q73" s="37"/>
      <c r="R73" s="37"/>
      <c r="S73" s="37"/>
      <c r="T73" s="37"/>
      <c r="U73" s="65"/>
      <c r="V73" s="21"/>
      <c r="W73" s="28"/>
      <c r="X73" s="27"/>
      <c r="Y73" s="17"/>
      <c r="Z73" s="18"/>
      <c r="AA73" s="76"/>
      <c r="AB73" s="76"/>
      <c r="AC73" s="76"/>
      <c r="AD73" s="76"/>
    </row>
    <row r="74" spans="1:33" ht="15.75" thickBot="1" x14ac:dyDescent="0.3">
      <c r="A74" s="21"/>
      <c r="B74" s="22"/>
      <c r="C74" s="23"/>
      <c r="D74" s="24"/>
      <c r="E74" s="25"/>
      <c r="F74" s="21"/>
      <c r="G74" s="21"/>
      <c r="H74" s="26"/>
      <c r="I74" s="21"/>
      <c r="J74" s="27"/>
      <c r="K74" s="21"/>
      <c r="L74" s="28"/>
      <c r="M74" s="27"/>
      <c r="N74" s="17"/>
      <c r="O74" s="18"/>
      <c r="P74" s="16"/>
      <c r="Q74" s="37"/>
      <c r="R74" s="37"/>
      <c r="S74" s="68" t="s">
        <v>5</v>
      </c>
      <c r="T74" s="69">
        <f>SUM(T11:T37)</f>
        <v>181652.97072399998</v>
      </c>
      <c r="U74" s="65"/>
      <c r="V74" s="21"/>
      <c r="W74" s="28"/>
      <c r="X74" s="68" t="s">
        <v>5</v>
      </c>
      <c r="Y74" s="69">
        <f>SUM(Y11:Y72)</f>
        <v>457974.47561372997</v>
      </c>
      <c r="Z74" s="18"/>
      <c r="AA74" s="76"/>
      <c r="AB74" s="116">
        <f>SUM(AB11:AB72)</f>
        <v>368576.72561372997</v>
      </c>
      <c r="AC74" s="76"/>
      <c r="AD74" s="117">
        <f>SUM(AD11:AD72)</f>
        <v>255437.99696083597</v>
      </c>
      <c r="AE74" s="129">
        <f>SUM(AE11:AE72)</f>
        <v>113138.72865289399</v>
      </c>
      <c r="AG74" s="667"/>
    </row>
    <row r="75" spans="1:33" x14ac:dyDescent="0.25">
      <c r="A75" s="21"/>
      <c r="B75" s="22"/>
      <c r="E75" s="314"/>
      <c r="F75" s="21"/>
      <c r="G75" s="21"/>
      <c r="H75" s="26"/>
      <c r="I75" s="21"/>
      <c r="J75" s="27"/>
      <c r="K75" s="21"/>
      <c r="L75" s="28"/>
      <c r="M75" s="27"/>
      <c r="N75" s="17"/>
      <c r="O75" s="18"/>
      <c r="P75" s="16"/>
      <c r="Q75" s="37"/>
      <c r="R75" s="37"/>
      <c r="S75" s="37"/>
      <c r="T75" s="37"/>
      <c r="U75" s="65"/>
    </row>
    <row r="76" spans="1:33" x14ac:dyDescent="0.25">
      <c r="A76" s="21"/>
      <c r="B76" s="22"/>
      <c r="C76" s="31" t="s">
        <v>308</v>
      </c>
      <c r="E76" s="314"/>
      <c r="F76" s="21"/>
      <c r="G76" s="21"/>
      <c r="H76" s="26"/>
      <c r="I76" s="21"/>
      <c r="J76" s="27"/>
      <c r="K76" s="21"/>
      <c r="L76" s="28"/>
      <c r="M76" s="27"/>
      <c r="N76" s="17"/>
      <c r="O76" s="18"/>
      <c r="P76" s="16"/>
      <c r="Q76" s="37"/>
      <c r="R76" s="37"/>
      <c r="S76" s="37"/>
      <c r="T76" s="314">
        <f t="shared" ref="T76:T86" si="13">SUMIF($C$10:$C$72,$C76,T$10:T$72)</f>
        <v>444.59999999999997</v>
      </c>
      <c r="U76" s="65"/>
      <c r="Y76" s="314">
        <f t="shared" ref="Y76:Y86" si="14">SUMIF($C$10:$C$72,$C76,Y$10:Y$72)</f>
        <v>1111.5</v>
      </c>
      <c r="AA76" s="317">
        <f>AB76/Y76</f>
        <v>1</v>
      </c>
      <c r="AB76" s="314">
        <f t="shared" ref="AB76:AB86" si="15">SUMIF($C$10:$C$72,$C76,AB$10:AB$72)</f>
        <v>1111.5</v>
      </c>
      <c r="AC76" s="317">
        <f>AD76/Y76</f>
        <v>0.4</v>
      </c>
      <c r="AD76" s="314">
        <f>SUMIF($C$10:$C$72,$C76,AD$10:AD$72)</f>
        <v>444.6</v>
      </c>
      <c r="AE76" s="314">
        <f>SUMIF($C$10:$C$72,$C76,AE$10:AE$72)</f>
        <v>666.9</v>
      </c>
    </row>
    <row r="77" spans="1:33" x14ac:dyDescent="0.25">
      <c r="A77" s="21"/>
      <c r="B77" s="22"/>
      <c r="C77" s="31" t="s">
        <v>285</v>
      </c>
      <c r="E77" s="314"/>
      <c r="F77" s="21"/>
      <c r="G77" s="21"/>
      <c r="H77" s="26"/>
      <c r="I77" s="21"/>
      <c r="J77" s="27"/>
      <c r="K77" s="21"/>
      <c r="L77" s="28"/>
      <c r="M77" s="27"/>
      <c r="N77" s="17"/>
      <c r="O77" s="18"/>
      <c r="P77" s="16"/>
      <c r="Q77" s="37"/>
      <c r="R77" s="37"/>
      <c r="S77" s="37"/>
      <c r="T77" s="314">
        <f t="shared" si="13"/>
        <v>1516</v>
      </c>
      <c r="U77" s="65"/>
      <c r="Y77" s="314">
        <f t="shared" si="14"/>
        <v>0</v>
      </c>
      <c r="AA77" s="317" t="e">
        <f t="shared" ref="AA77:AA86" si="16">AB77/Y77</f>
        <v>#DIV/0!</v>
      </c>
      <c r="AB77" s="314">
        <f t="shared" si="15"/>
        <v>0</v>
      </c>
      <c r="AC77" s="317" t="e">
        <f t="shared" ref="AC77:AC86" si="17">AD77/Y77</f>
        <v>#DIV/0!</v>
      </c>
      <c r="AD77" s="314">
        <f t="shared" ref="AD77:AD86" si="18">SUMIF($C$10:$C$72,$C77,AD$10:AD$72)</f>
        <v>0</v>
      </c>
      <c r="AE77" s="314">
        <f t="shared" ref="AE77:AE86" ca="1" si="19">SUMIF($C$10:$C$72,$C77,AE$11:AE$72)</f>
        <v>0</v>
      </c>
    </row>
    <row r="78" spans="1:33" x14ac:dyDescent="0.25">
      <c r="A78" s="21"/>
      <c r="B78" s="22"/>
      <c r="C78" s="31" t="s">
        <v>312</v>
      </c>
      <c r="E78" s="314"/>
      <c r="F78" s="21"/>
      <c r="G78" s="21"/>
      <c r="H78" s="26"/>
      <c r="I78" s="21"/>
      <c r="J78" s="27"/>
      <c r="K78" s="21"/>
      <c r="L78" s="28"/>
      <c r="M78" s="27"/>
      <c r="N78" s="17"/>
      <c r="O78" s="18"/>
      <c r="P78" s="16"/>
      <c r="Q78" s="37"/>
      <c r="R78" s="37"/>
      <c r="S78" s="37"/>
      <c r="T78" s="314">
        <f t="shared" si="13"/>
        <v>1829.1885</v>
      </c>
      <c r="U78" s="65"/>
      <c r="Y78" s="314">
        <f t="shared" si="14"/>
        <v>3989.1374999999998</v>
      </c>
      <c r="AA78" s="317">
        <f t="shared" si="16"/>
        <v>0.54877464113483176</v>
      </c>
      <c r="AB78" s="314">
        <f t="shared" si="15"/>
        <v>2189.1374999999998</v>
      </c>
      <c r="AC78" s="317">
        <f t="shared" si="17"/>
        <v>6.5852956936179813E-3</v>
      </c>
      <c r="AD78" s="314">
        <f t="shared" si="18"/>
        <v>26.269649999999999</v>
      </c>
      <c r="AE78" s="314">
        <f t="shared" ca="1" si="19"/>
        <v>2162.8678499999996</v>
      </c>
    </row>
    <row r="79" spans="1:33" x14ac:dyDescent="0.25">
      <c r="C79" s="313" t="s">
        <v>189</v>
      </c>
      <c r="E79" s="314"/>
      <c r="T79" s="314">
        <f t="shared" si="13"/>
        <v>10510.444</v>
      </c>
      <c r="Y79" s="314">
        <f t="shared" si="14"/>
        <v>87757.161999999997</v>
      </c>
      <c r="AA79" s="317">
        <f t="shared" si="16"/>
        <v>0.80118146938252177</v>
      </c>
      <c r="AB79" s="314">
        <f t="shared" si="15"/>
        <v>70309.411999999997</v>
      </c>
      <c r="AC79" s="317">
        <f t="shared" si="17"/>
        <v>0.80118146938252177</v>
      </c>
      <c r="AD79" s="314">
        <f t="shared" si="18"/>
        <v>70309.411999999997</v>
      </c>
      <c r="AE79" s="314">
        <f t="shared" ca="1" si="19"/>
        <v>0</v>
      </c>
    </row>
    <row r="80" spans="1:33" x14ac:dyDescent="0.25">
      <c r="C80" s="313" t="s">
        <v>72</v>
      </c>
      <c r="E80" s="314"/>
      <c r="T80" s="314">
        <f t="shared" si="13"/>
        <v>18898.72</v>
      </c>
      <c r="Y80" s="314">
        <f t="shared" si="14"/>
        <v>26923.4</v>
      </c>
      <c r="AA80" s="317">
        <f t="shared" si="16"/>
        <v>1</v>
      </c>
      <c r="AB80" s="314">
        <f t="shared" si="15"/>
        <v>26923.4</v>
      </c>
      <c r="AC80" s="317">
        <f t="shared" si="17"/>
        <v>0.88671564512654422</v>
      </c>
      <c r="AD80" s="314">
        <f t="shared" si="18"/>
        <v>23873.4</v>
      </c>
      <c r="AE80" s="314">
        <f t="shared" ca="1" si="19"/>
        <v>6584.4999999999991</v>
      </c>
    </row>
    <row r="81" spans="3:31" x14ac:dyDescent="0.25">
      <c r="C81" s="313" t="s">
        <v>164</v>
      </c>
      <c r="E81" s="314"/>
      <c r="T81" s="314">
        <f t="shared" si="13"/>
        <v>1633.198224</v>
      </c>
      <c r="Y81" s="314">
        <f t="shared" si="14"/>
        <v>26960.998223999999</v>
      </c>
      <c r="AA81" s="317">
        <f t="shared" si="16"/>
        <v>0.99443640777860842</v>
      </c>
      <c r="AB81" s="314">
        <f t="shared" si="15"/>
        <v>26810.998223999999</v>
      </c>
      <c r="AC81" s="317">
        <f t="shared" si="17"/>
        <v>0.98516375407628898</v>
      </c>
      <c r="AD81" s="314">
        <f t="shared" si="18"/>
        <v>26560.998223999999</v>
      </c>
      <c r="AE81" s="314">
        <f t="shared" ca="1" si="19"/>
        <v>1000</v>
      </c>
    </row>
    <row r="82" spans="3:31" x14ac:dyDescent="0.25">
      <c r="C82" s="313" t="s">
        <v>24</v>
      </c>
      <c r="E82" s="314"/>
      <c r="T82" s="314">
        <f t="shared" si="13"/>
        <v>148287.74</v>
      </c>
      <c r="Y82" s="314">
        <f t="shared" si="14"/>
        <v>207354.97788973001</v>
      </c>
      <c r="AA82" s="317">
        <f t="shared" si="16"/>
        <v>1</v>
      </c>
      <c r="AB82" s="314">
        <f t="shared" si="15"/>
        <v>207354.97788973001</v>
      </c>
      <c r="AC82" s="317">
        <f t="shared" si="17"/>
        <v>0.53288335882438786</v>
      </c>
      <c r="AD82" s="314">
        <f t="shared" si="18"/>
        <v>110496.01708683601</v>
      </c>
      <c r="AE82" s="314">
        <f t="shared" ca="1" si="19"/>
        <v>90824.460802893998</v>
      </c>
    </row>
    <row r="83" spans="3:31" x14ac:dyDescent="0.25">
      <c r="C83" s="31" t="s">
        <v>684</v>
      </c>
      <c r="T83" s="314">
        <f t="shared" si="13"/>
        <v>0</v>
      </c>
      <c r="Y83" s="314">
        <f t="shared" si="14"/>
        <v>31877.3</v>
      </c>
      <c r="AA83" s="317">
        <f t="shared" si="16"/>
        <v>1</v>
      </c>
      <c r="AB83" s="314">
        <f t="shared" si="15"/>
        <v>31877.3</v>
      </c>
      <c r="AC83" s="317">
        <f t="shared" si="17"/>
        <v>0.68159160280199393</v>
      </c>
      <c r="AD83" s="314">
        <f t="shared" si="18"/>
        <v>21727.3</v>
      </c>
      <c r="AE83" s="314">
        <f t="shared" ca="1" si="19"/>
        <v>10150</v>
      </c>
    </row>
    <row r="84" spans="3:31" x14ac:dyDescent="0.25">
      <c r="C84" s="313" t="s">
        <v>677</v>
      </c>
      <c r="T84" s="314">
        <f t="shared" si="13"/>
        <v>0</v>
      </c>
      <c r="Y84" s="314">
        <f t="shared" si="14"/>
        <v>0</v>
      </c>
      <c r="AA84" s="317" t="e">
        <f t="shared" si="16"/>
        <v>#DIV/0!</v>
      </c>
      <c r="AB84" s="314">
        <f t="shared" si="15"/>
        <v>0</v>
      </c>
      <c r="AC84" s="317" t="e">
        <f t="shared" si="17"/>
        <v>#DIV/0!</v>
      </c>
      <c r="AD84" s="314">
        <f t="shared" si="18"/>
        <v>0</v>
      </c>
      <c r="AE84" s="314">
        <f t="shared" ca="1" si="19"/>
        <v>0</v>
      </c>
    </row>
    <row r="85" spans="3:31" x14ac:dyDescent="0.25">
      <c r="C85" s="313" t="s">
        <v>341</v>
      </c>
      <c r="T85" s="314">
        <f t="shared" si="13"/>
        <v>0</v>
      </c>
      <c r="Y85" s="314">
        <f t="shared" si="14"/>
        <v>72000</v>
      </c>
      <c r="AA85" s="317">
        <f t="shared" si="16"/>
        <v>2.7777777777777776E-2</v>
      </c>
      <c r="AB85" s="314">
        <f t="shared" si="15"/>
        <v>2000</v>
      </c>
      <c r="AC85" s="317">
        <f t="shared" si="17"/>
        <v>2.7777777777777776E-2</v>
      </c>
      <c r="AD85" s="314">
        <f t="shared" si="18"/>
        <v>2000</v>
      </c>
      <c r="AE85" s="314">
        <f t="shared" ca="1" si="19"/>
        <v>1750</v>
      </c>
    </row>
    <row r="86" spans="3:31" x14ac:dyDescent="0.25">
      <c r="C86" s="313" t="s">
        <v>678</v>
      </c>
      <c r="T86" s="314">
        <f t="shared" si="13"/>
        <v>0</v>
      </c>
      <c r="Y86" s="314">
        <f t="shared" si="14"/>
        <v>0</v>
      </c>
      <c r="AA86" s="317" t="e">
        <f t="shared" si="16"/>
        <v>#DIV/0!</v>
      </c>
      <c r="AB86" s="314">
        <f t="shared" si="15"/>
        <v>0</v>
      </c>
      <c r="AC86" s="317" t="e">
        <f t="shared" si="17"/>
        <v>#DIV/0!</v>
      </c>
      <c r="AD86" s="314">
        <f t="shared" si="18"/>
        <v>0</v>
      </c>
      <c r="AE86" s="314">
        <f t="shared" ca="1" si="19"/>
        <v>0</v>
      </c>
    </row>
    <row r="87" spans="3:31" x14ac:dyDescent="0.25">
      <c r="AD87" s="314"/>
    </row>
    <row r="88" spans="3:31" x14ac:dyDescent="0.25">
      <c r="Y88" s="162"/>
    </row>
    <row r="92" spans="3:31" x14ac:dyDescent="0.25">
      <c r="C92" s="31"/>
    </row>
    <row r="93" spans="3:31" x14ac:dyDescent="0.25">
      <c r="C93" s="31"/>
    </row>
  </sheetData>
  <autoFilter ref="B8:AE72" xr:uid="{00000000-0009-0000-0000-000005000000}"/>
  <mergeCells count="4">
    <mergeCell ref="K7:T7"/>
    <mergeCell ref="V7:Y7"/>
    <mergeCell ref="AA7:AB7"/>
    <mergeCell ref="AC7:AD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72" xr:uid="{00000000-0002-0000-0500-000000000000}">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E62"/>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Y52" sqref="Y52"/>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s>
  <sheetData>
    <row r="1" spans="1:31" s="195" customFormat="1" ht="15.75" x14ac:dyDescent="0.25">
      <c r="A1" s="196"/>
      <c r="B1" s="207" t="str">
        <f>'Valuation Summary'!A1</f>
        <v>Mulalley &amp; Co Ltd</v>
      </c>
      <c r="C1" s="197"/>
      <c r="D1" s="198"/>
      <c r="E1" s="197"/>
      <c r="F1" s="198"/>
      <c r="G1" s="198"/>
      <c r="H1" s="199"/>
      <c r="I1" s="198"/>
      <c r="J1" s="200"/>
      <c r="K1" s="198"/>
      <c r="L1" s="201"/>
      <c r="M1" s="200"/>
      <c r="N1" s="201"/>
      <c r="O1" s="202"/>
      <c r="P1" s="203"/>
      <c r="Q1" s="204"/>
      <c r="R1" s="200"/>
      <c r="S1" s="200"/>
      <c r="T1" s="200"/>
    </row>
    <row r="2" spans="1:31" s="195" customFormat="1" ht="15.75" x14ac:dyDescent="0.25">
      <c r="A2" s="196"/>
      <c r="B2" s="207"/>
      <c r="C2" s="197"/>
      <c r="D2" s="198"/>
      <c r="E2" s="197"/>
      <c r="F2" s="198"/>
      <c r="G2" s="198"/>
      <c r="H2" s="199"/>
      <c r="I2" s="198"/>
      <c r="J2" s="200"/>
      <c r="K2" s="198"/>
      <c r="L2" s="201"/>
      <c r="M2" s="200"/>
      <c r="N2" s="201"/>
      <c r="O2" s="202"/>
      <c r="P2" s="203"/>
      <c r="Q2" s="204"/>
      <c r="R2" s="200"/>
      <c r="S2" s="200"/>
      <c r="T2" s="200"/>
    </row>
    <row r="3" spans="1:31" s="195" customFormat="1" ht="15.75" x14ac:dyDescent="0.25">
      <c r="A3" s="196"/>
      <c r="B3" s="207" t="str">
        <f>'Valuation Summary'!A3</f>
        <v>Camden Better Homes - NW5 Blocks</v>
      </c>
      <c r="C3" s="197"/>
      <c r="D3" s="198"/>
      <c r="E3" s="197"/>
      <c r="F3" s="198"/>
      <c r="G3" s="198"/>
      <c r="H3" s="199"/>
      <c r="I3" s="198"/>
      <c r="J3" s="200"/>
      <c r="K3" s="198"/>
      <c r="L3" s="201"/>
      <c r="M3" s="200"/>
      <c r="N3" s="201"/>
      <c r="O3" s="202"/>
      <c r="P3" s="203"/>
      <c r="Q3" s="204"/>
      <c r="R3" s="200"/>
      <c r="S3" s="200"/>
      <c r="T3" s="200"/>
    </row>
    <row r="4" spans="1:31" s="195" customFormat="1" ht="15.75" x14ac:dyDescent="0.25">
      <c r="A4" s="196"/>
      <c r="B4" s="207"/>
      <c r="C4" s="197"/>
      <c r="D4" s="198"/>
      <c r="E4" s="197"/>
      <c r="F4" s="198"/>
      <c r="G4" s="198"/>
      <c r="H4" s="199"/>
      <c r="I4" s="198"/>
      <c r="J4" s="200"/>
      <c r="K4" s="198"/>
      <c r="L4" s="201"/>
      <c r="M4" s="200"/>
      <c r="N4" s="201"/>
      <c r="O4" s="202"/>
      <c r="P4" s="203"/>
      <c r="Q4" s="204"/>
      <c r="R4" s="200"/>
      <c r="S4" s="200"/>
      <c r="T4" s="200"/>
    </row>
    <row r="5" spans="1:31" s="195" customFormat="1" ht="15.75" x14ac:dyDescent="0.25">
      <c r="A5" s="208"/>
      <c r="B5" s="207" t="s">
        <v>596</v>
      </c>
      <c r="C5" s="209"/>
      <c r="D5" s="208"/>
      <c r="E5" s="210"/>
      <c r="F5" s="208"/>
      <c r="G5" s="208"/>
      <c r="H5" s="211"/>
      <c r="I5" s="208"/>
      <c r="J5" s="212"/>
      <c r="K5" s="208"/>
      <c r="L5" s="213"/>
      <c r="M5" s="212"/>
      <c r="N5" s="201"/>
      <c r="O5" s="202"/>
      <c r="P5" s="750"/>
      <c r="Q5" s="750"/>
      <c r="R5" s="750"/>
      <c r="S5" s="750"/>
      <c r="T5" s="750"/>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740" t="s">
        <v>388</v>
      </c>
      <c r="L7" s="741"/>
      <c r="M7" s="741"/>
      <c r="N7" s="741"/>
      <c r="O7" s="741"/>
      <c r="P7" s="741"/>
      <c r="Q7" s="741"/>
      <c r="R7" s="741"/>
      <c r="S7" s="741"/>
      <c r="T7" s="742"/>
      <c r="V7" s="743" t="s">
        <v>389</v>
      </c>
      <c r="W7" s="744"/>
      <c r="X7" s="744"/>
      <c r="Y7" s="745"/>
      <c r="AA7" s="746" t="s">
        <v>390</v>
      </c>
      <c r="AB7" s="747"/>
      <c r="AC7" s="748" t="s">
        <v>393</v>
      </c>
      <c r="AD7" s="749"/>
      <c r="AE7" s="270" t="s">
        <v>391</v>
      </c>
    </row>
    <row r="8" spans="1:31" s="279" customFormat="1" ht="75.75" thickBot="1" x14ac:dyDescent="0.3">
      <c r="A8" s="271" t="s">
        <v>377</v>
      </c>
      <c r="B8" s="272" t="s">
        <v>45</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15"/>
      <c r="B10" s="2" t="s">
        <v>45</v>
      </c>
      <c r="C10" s="3" t="s">
        <v>308</v>
      </c>
      <c r="D10" s="4" t="s">
        <v>378</v>
      </c>
      <c r="E10" s="5"/>
      <c r="F10" s="6"/>
      <c r="G10" s="6"/>
      <c r="H10" s="7"/>
      <c r="I10" s="6"/>
      <c r="J10" s="8"/>
      <c r="K10" s="9"/>
      <c r="L10" s="38"/>
      <c r="M10" s="8"/>
      <c r="N10" s="11"/>
      <c r="O10" s="18"/>
      <c r="P10" s="16"/>
      <c r="Q10" s="37"/>
      <c r="R10" s="37"/>
      <c r="S10" s="37"/>
      <c r="T10" s="37"/>
      <c r="AA10" s="76"/>
      <c r="AB10" s="76"/>
      <c r="AC10" s="76"/>
      <c r="AD10" s="76"/>
    </row>
    <row r="11" spans="1:31" ht="30.75" thickBot="1" x14ac:dyDescent="0.3">
      <c r="A11" s="15"/>
      <c r="B11" s="2" t="s">
        <v>45</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40">
        <v>222.29999999999998</v>
      </c>
      <c r="T11" s="13">
        <f>IF(J11="SC024",N11,IF(ISERROR(S11),"",IF(J11="PROV SUM",N11,L11*S11)))</f>
        <v>444.59999999999997</v>
      </c>
      <c r="V11" s="9" t="s">
        <v>311</v>
      </c>
      <c r="W11" s="38">
        <v>0</v>
      </c>
      <c r="X11" s="40">
        <v>222.29999999999998</v>
      </c>
      <c r="Y11" s="71">
        <f>W11*X11</f>
        <v>0</v>
      </c>
      <c r="Z11" s="18"/>
      <c r="AA11" s="77">
        <v>0</v>
      </c>
      <c r="AB11" s="78">
        <f>Y11*AA11</f>
        <v>0</v>
      </c>
      <c r="AC11" s="79">
        <v>0</v>
      </c>
      <c r="AD11" s="80">
        <f>Y11*AC11</f>
        <v>0</v>
      </c>
      <c r="AE11" s="130">
        <f>AB11-AD11</f>
        <v>0</v>
      </c>
    </row>
    <row r="12" spans="1:31" ht="15.75" thickBot="1" x14ac:dyDescent="0.3">
      <c r="A12" s="15"/>
      <c r="B12" s="2" t="s">
        <v>45</v>
      </c>
      <c r="C12" s="3" t="s">
        <v>285</v>
      </c>
      <c r="D12" s="4" t="s">
        <v>378</v>
      </c>
      <c r="E12" s="5"/>
      <c r="F12" s="6"/>
      <c r="G12" s="6"/>
      <c r="H12" s="7"/>
      <c r="I12" s="6"/>
      <c r="J12" s="8"/>
      <c r="K12" s="9"/>
      <c r="L12" s="38"/>
      <c r="M12" s="8"/>
      <c r="N12" s="11"/>
      <c r="O12" s="18"/>
      <c r="P12" s="16"/>
      <c r="Q12" s="37"/>
      <c r="R12" s="37"/>
      <c r="S12" s="37"/>
      <c r="T12" s="37"/>
      <c r="V12" s="9"/>
      <c r="W12" s="38"/>
      <c r="X12" s="37"/>
      <c r="Y12" s="71">
        <f t="shared" ref="Y12:Y28" si="0">W12*X12</f>
        <v>0</v>
      </c>
      <c r="Z12" s="18"/>
      <c r="AA12" s="77">
        <v>0</v>
      </c>
      <c r="AB12" s="78">
        <f t="shared" ref="AB12:AB52" si="1">Y12*AA12</f>
        <v>0</v>
      </c>
      <c r="AC12" s="79">
        <v>0</v>
      </c>
      <c r="AD12" s="80">
        <f t="shared" ref="AD12:AD52" si="2">Y12*AC12</f>
        <v>0</v>
      </c>
      <c r="AE12" s="130"/>
    </row>
    <row r="13" spans="1:31" ht="31.5" thickBot="1" x14ac:dyDescent="0.3">
      <c r="A13" s="15"/>
      <c r="B13" s="2" t="s">
        <v>45</v>
      </c>
      <c r="C13" s="3" t="s">
        <v>285</v>
      </c>
      <c r="D13" s="4" t="s">
        <v>25</v>
      </c>
      <c r="E13" s="5" t="s">
        <v>394</v>
      </c>
      <c r="F13" s="6"/>
      <c r="G13" s="6"/>
      <c r="H13" s="7">
        <v>5.3860000000000001</v>
      </c>
      <c r="I13" s="6"/>
      <c r="J13" s="8" t="s">
        <v>379</v>
      </c>
      <c r="K13" s="9" t="s">
        <v>380</v>
      </c>
      <c r="L13" s="38">
        <v>1</v>
      </c>
      <c r="M13" s="10">
        <v>100</v>
      </c>
      <c r="N13" s="11">
        <v>100</v>
      </c>
      <c r="O13" s="18"/>
      <c r="P13" s="12" t="e">
        <v>#VALUE!</v>
      </c>
      <c r="Q13" s="13">
        <f>IF(J13="PROV SUM",N13,L13*P13)</f>
        <v>100</v>
      </c>
      <c r="R13" s="39" t="s">
        <v>381</v>
      </c>
      <c r="S13" s="40" t="s">
        <v>381</v>
      </c>
      <c r="T13" s="13">
        <f>IF(J13="SC024",N13,IF(ISERROR(S13),"",IF(J13="PROV SUM",N13,L13*S13)))</f>
        <v>100</v>
      </c>
      <c r="V13" s="9" t="s">
        <v>380</v>
      </c>
      <c r="W13" s="38">
        <v>0</v>
      </c>
      <c r="X13" s="40">
        <v>100</v>
      </c>
      <c r="Y13" s="71">
        <f t="shared" si="0"/>
        <v>0</v>
      </c>
      <c r="Z13" s="18"/>
      <c r="AA13" s="77">
        <v>0</v>
      </c>
      <c r="AB13" s="78">
        <f t="shared" si="1"/>
        <v>0</v>
      </c>
      <c r="AC13" s="79">
        <v>0</v>
      </c>
      <c r="AD13" s="80">
        <f t="shared" si="2"/>
        <v>0</v>
      </c>
      <c r="AE13" s="130">
        <f t="shared" ref="AE13:AE51" si="3">AB13-AD13</f>
        <v>0</v>
      </c>
    </row>
    <row r="14" spans="1:31" ht="16.5" thickBot="1" x14ac:dyDescent="0.3">
      <c r="A14" s="15"/>
      <c r="B14" s="2" t="s">
        <v>45</v>
      </c>
      <c r="C14" s="3" t="s">
        <v>285</v>
      </c>
      <c r="D14" s="4" t="s">
        <v>25</v>
      </c>
      <c r="E14" s="5" t="s">
        <v>385</v>
      </c>
      <c r="F14" s="6"/>
      <c r="G14" s="6"/>
      <c r="H14" s="7">
        <v>5.3869999999999996</v>
      </c>
      <c r="I14" s="6"/>
      <c r="J14" s="8" t="s">
        <v>379</v>
      </c>
      <c r="K14" s="9" t="s">
        <v>380</v>
      </c>
      <c r="L14" s="38">
        <v>1</v>
      </c>
      <c r="M14" s="10">
        <v>500</v>
      </c>
      <c r="N14" s="11">
        <v>500</v>
      </c>
      <c r="O14" s="18"/>
      <c r="P14" s="12" t="e">
        <v>#VALUE!</v>
      </c>
      <c r="Q14" s="13">
        <f>IF(J14="PROV SUM",N14,L14*P14)</f>
        <v>500</v>
      </c>
      <c r="R14" s="39" t="s">
        <v>381</v>
      </c>
      <c r="S14" s="40" t="s">
        <v>381</v>
      </c>
      <c r="T14" s="13">
        <f>IF(J14="SC024",N14,IF(ISERROR(S14),"",IF(J14="PROV SUM",N14,L14*S14)))</f>
        <v>500</v>
      </c>
      <c r="V14" s="9" t="s">
        <v>380</v>
      </c>
      <c r="W14" s="38">
        <v>0</v>
      </c>
      <c r="X14" s="40">
        <v>500</v>
      </c>
      <c r="Y14" s="71">
        <f t="shared" si="0"/>
        <v>0</v>
      </c>
      <c r="Z14" s="18"/>
      <c r="AA14" s="77">
        <v>0</v>
      </c>
      <c r="AB14" s="78">
        <f t="shared" si="1"/>
        <v>0</v>
      </c>
      <c r="AC14" s="79">
        <v>0</v>
      </c>
      <c r="AD14" s="80">
        <f t="shared" si="2"/>
        <v>0</v>
      </c>
      <c r="AE14" s="130">
        <f t="shared" si="3"/>
        <v>0</v>
      </c>
    </row>
    <row r="15" spans="1:31" ht="15.75" thickBot="1" x14ac:dyDescent="0.3">
      <c r="A15" s="15"/>
      <c r="B15" s="2" t="s">
        <v>45</v>
      </c>
      <c r="C15" s="41" t="s">
        <v>189</v>
      </c>
      <c r="D15" s="4" t="s">
        <v>378</v>
      </c>
      <c r="E15" s="5"/>
      <c r="F15" s="6"/>
      <c r="G15" s="6"/>
      <c r="H15" s="7"/>
      <c r="I15" s="6"/>
      <c r="J15" s="8"/>
      <c r="K15" s="9"/>
      <c r="L15" s="38"/>
      <c r="M15" s="8"/>
      <c r="N15" s="38"/>
      <c r="O15" s="18"/>
      <c r="P15" s="27"/>
      <c r="Q15" s="42"/>
      <c r="R15" s="42"/>
      <c r="S15" s="42"/>
      <c r="T15" s="42"/>
      <c r="V15" s="9"/>
      <c r="W15" s="38"/>
      <c r="X15" s="42"/>
      <c r="Y15" s="71">
        <f t="shared" si="0"/>
        <v>0</v>
      </c>
      <c r="Z15" s="18"/>
      <c r="AA15" s="77">
        <v>0</v>
      </c>
      <c r="AB15" s="78">
        <f t="shared" si="1"/>
        <v>0</v>
      </c>
      <c r="AC15" s="79">
        <v>0</v>
      </c>
      <c r="AD15" s="80">
        <f t="shared" si="2"/>
        <v>0</v>
      </c>
      <c r="AE15" s="130">
        <f t="shared" si="3"/>
        <v>0</v>
      </c>
    </row>
    <row r="16" spans="1:31" ht="60.75" thickBot="1" x14ac:dyDescent="0.3">
      <c r="A16" s="15"/>
      <c r="B16" s="2" t="s">
        <v>45</v>
      </c>
      <c r="C16" s="41" t="s">
        <v>189</v>
      </c>
      <c r="D16" s="4" t="s">
        <v>25</v>
      </c>
      <c r="E16" s="5" t="s">
        <v>190</v>
      </c>
      <c r="F16" s="6"/>
      <c r="G16" s="6"/>
      <c r="H16" s="7">
        <v>6.82</v>
      </c>
      <c r="I16" s="6"/>
      <c r="J16" s="8" t="s">
        <v>191</v>
      </c>
      <c r="K16" s="9" t="s">
        <v>104</v>
      </c>
      <c r="L16" s="38">
        <v>3</v>
      </c>
      <c r="M16" s="10">
        <v>44.12</v>
      </c>
      <c r="N16" s="38">
        <v>132.36000000000001</v>
      </c>
      <c r="O16" s="18"/>
      <c r="P16" s="12" t="e">
        <v>#VALUE!</v>
      </c>
      <c r="Q16" s="13" t="e">
        <f t="shared" ref="Q16:Q28" si="4">IF(J16="PROV SUM",N16,L16*P16)</f>
        <v>#VALUE!</v>
      </c>
      <c r="R16" s="39">
        <v>0</v>
      </c>
      <c r="S16" s="40">
        <v>31.986999999999998</v>
      </c>
      <c r="T16" s="13">
        <f t="shared" ref="T16:T28" si="5">IF(J16="SC024",N16,IF(ISERROR(S16),"",IF(J16="PROV SUM",N16,L16*S16)))</f>
        <v>95.960999999999999</v>
      </c>
      <c r="V16" s="9" t="s">
        <v>104</v>
      </c>
      <c r="W16" s="38">
        <v>0</v>
      </c>
      <c r="X16" s="40">
        <v>31.986999999999998</v>
      </c>
      <c r="Y16" s="71">
        <f t="shared" si="0"/>
        <v>0</v>
      </c>
      <c r="Z16" s="18"/>
      <c r="AA16" s="77">
        <v>0</v>
      </c>
      <c r="AB16" s="78">
        <f t="shared" si="1"/>
        <v>0</v>
      </c>
      <c r="AC16" s="79">
        <v>0</v>
      </c>
      <c r="AD16" s="80">
        <f t="shared" si="2"/>
        <v>0</v>
      </c>
      <c r="AE16" s="130">
        <f t="shared" si="3"/>
        <v>0</v>
      </c>
    </row>
    <row r="17" spans="1:31" ht="45.75" thickBot="1" x14ac:dyDescent="0.3">
      <c r="A17" s="15"/>
      <c r="B17" s="2" t="s">
        <v>45</v>
      </c>
      <c r="C17" s="41" t="s">
        <v>189</v>
      </c>
      <c r="D17" s="4" t="s">
        <v>25</v>
      </c>
      <c r="E17" s="5" t="s">
        <v>194</v>
      </c>
      <c r="F17" s="6"/>
      <c r="G17" s="6"/>
      <c r="H17" s="7">
        <v>6.85</v>
      </c>
      <c r="I17" s="6"/>
      <c r="J17" s="8" t="s">
        <v>195</v>
      </c>
      <c r="K17" s="9" t="s">
        <v>139</v>
      </c>
      <c r="L17" s="38">
        <v>12</v>
      </c>
      <c r="M17" s="10">
        <v>21.92</v>
      </c>
      <c r="N17" s="38">
        <v>263.04000000000002</v>
      </c>
      <c r="O17" s="18"/>
      <c r="P17" s="12" t="e">
        <v>#VALUE!</v>
      </c>
      <c r="Q17" s="13" t="e">
        <f t="shared" si="4"/>
        <v>#VALUE!</v>
      </c>
      <c r="R17" s="39">
        <v>0</v>
      </c>
      <c r="S17" s="40">
        <v>15.892000000000001</v>
      </c>
      <c r="T17" s="13">
        <f t="shared" si="5"/>
        <v>190.70400000000001</v>
      </c>
      <c r="V17" s="9" t="s">
        <v>139</v>
      </c>
      <c r="W17" s="38">
        <v>0</v>
      </c>
      <c r="X17" s="40">
        <v>15.892000000000001</v>
      </c>
      <c r="Y17" s="71">
        <f t="shared" si="0"/>
        <v>0</v>
      </c>
      <c r="Z17" s="18"/>
      <c r="AA17" s="77">
        <v>0</v>
      </c>
      <c r="AB17" s="78">
        <f t="shared" si="1"/>
        <v>0</v>
      </c>
      <c r="AC17" s="79">
        <v>0</v>
      </c>
      <c r="AD17" s="80">
        <f t="shared" si="2"/>
        <v>0</v>
      </c>
      <c r="AE17" s="130">
        <f t="shared" si="3"/>
        <v>0</v>
      </c>
    </row>
    <row r="18" spans="1:31" ht="30.75" thickBot="1" x14ac:dyDescent="0.3">
      <c r="A18" s="15"/>
      <c r="B18" s="2" t="s">
        <v>45</v>
      </c>
      <c r="C18" s="41" t="s">
        <v>189</v>
      </c>
      <c r="D18" s="4" t="s">
        <v>25</v>
      </c>
      <c r="E18" s="5" t="s">
        <v>337</v>
      </c>
      <c r="F18" s="6"/>
      <c r="G18" s="6"/>
      <c r="H18" s="7">
        <v>6.91</v>
      </c>
      <c r="I18" s="6"/>
      <c r="J18" s="8" t="s">
        <v>338</v>
      </c>
      <c r="K18" s="9" t="s">
        <v>79</v>
      </c>
      <c r="L18" s="38">
        <v>16</v>
      </c>
      <c r="M18" s="10">
        <v>20.13</v>
      </c>
      <c r="N18" s="38">
        <v>322.08</v>
      </c>
      <c r="O18" s="18"/>
      <c r="P18" s="12" t="e">
        <v>#VALUE!</v>
      </c>
      <c r="Q18" s="13" t="e">
        <f t="shared" si="4"/>
        <v>#VALUE!</v>
      </c>
      <c r="R18" s="39">
        <v>0</v>
      </c>
      <c r="S18" s="40">
        <v>14.594249999999999</v>
      </c>
      <c r="T18" s="13">
        <f t="shared" si="5"/>
        <v>233.50799999999998</v>
      </c>
      <c r="V18" s="9" t="s">
        <v>79</v>
      </c>
      <c r="W18" s="38">
        <v>0</v>
      </c>
      <c r="X18" s="40">
        <v>14.594249999999999</v>
      </c>
      <c r="Y18" s="71">
        <f t="shared" si="0"/>
        <v>0</v>
      </c>
      <c r="Z18" s="18"/>
      <c r="AA18" s="77">
        <v>0</v>
      </c>
      <c r="AB18" s="78">
        <f t="shared" si="1"/>
        <v>0</v>
      </c>
      <c r="AC18" s="79">
        <v>0</v>
      </c>
      <c r="AD18" s="80">
        <f t="shared" si="2"/>
        <v>0</v>
      </c>
      <c r="AE18" s="130">
        <f t="shared" si="3"/>
        <v>0</v>
      </c>
    </row>
    <row r="19" spans="1:31" ht="75.75" thickBot="1" x14ac:dyDescent="0.3">
      <c r="A19" s="15"/>
      <c r="B19" s="2" t="s">
        <v>45</v>
      </c>
      <c r="C19" s="41" t="s">
        <v>189</v>
      </c>
      <c r="D19" s="4" t="s">
        <v>25</v>
      </c>
      <c r="E19" s="5" t="s">
        <v>198</v>
      </c>
      <c r="F19" s="6"/>
      <c r="G19" s="6"/>
      <c r="H19" s="7">
        <v>6.1159999999999997</v>
      </c>
      <c r="I19" s="6"/>
      <c r="J19" s="8" t="s">
        <v>199</v>
      </c>
      <c r="K19" s="9" t="s">
        <v>75</v>
      </c>
      <c r="L19" s="38">
        <v>12</v>
      </c>
      <c r="M19" s="10">
        <v>38.74</v>
      </c>
      <c r="N19" s="38">
        <v>464.88</v>
      </c>
      <c r="O19" s="18"/>
      <c r="P19" s="12" t="e">
        <v>#VALUE!</v>
      </c>
      <c r="Q19" s="13" t="e">
        <f t="shared" si="4"/>
        <v>#VALUE!</v>
      </c>
      <c r="R19" s="39">
        <v>0</v>
      </c>
      <c r="S19" s="40">
        <v>28.086500000000001</v>
      </c>
      <c r="T19" s="13">
        <f t="shared" si="5"/>
        <v>337.03800000000001</v>
      </c>
      <c r="V19" s="9" t="s">
        <v>75</v>
      </c>
      <c r="W19" s="38">
        <v>0</v>
      </c>
      <c r="X19" s="40">
        <v>28.086500000000001</v>
      </c>
      <c r="Y19" s="71">
        <f t="shared" si="0"/>
        <v>0</v>
      </c>
      <c r="Z19" s="18"/>
      <c r="AA19" s="77">
        <v>0</v>
      </c>
      <c r="AB19" s="78">
        <f t="shared" si="1"/>
        <v>0</v>
      </c>
      <c r="AC19" s="79">
        <v>0</v>
      </c>
      <c r="AD19" s="80">
        <f t="shared" si="2"/>
        <v>0</v>
      </c>
      <c r="AE19" s="130">
        <f t="shared" si="3"/>
        <v>0</v>
      </c>
    </row>
    <row r="20" spans="1:31" ht="45.75" thickBot="1" x14ac:dyDescent="0.3">
      <c r="A20" s="15"/>
      <c r="B20" s="2" t="s">
        <v>45</v>
      </c>
      <c r="C20" s="41" t="s">
        <v>189</v>
      </c>
      <c r="D20" s="4" t="s">
        <v>25</v>
      </c>
      <c r="E20" s="5" t="s">
        <v>221</v>
      </c>
      <c r="F20" s="6"/>
      <c r="G20" s="6"/>
      <c r="H20" s="7">
        <v>6.1860000000000301</v>
      </c>
      <c r="I20" s="6"/>
      <c r="J20" s="8" t="s">
        <v>222</v>
      </c>
      <c r="K20" s="9" t="s">
        <v>79</v>
      </c>
      <c r="L20" s="38">
        <v>315</v>
      </c>
      <c r="M20" s="10">
        <v>11.63</v>
      </c>
      <c r="N20" s="38">
        <v>3663.45</v>
      </c>
      <c r="O20" s="18"/>
      <c r="P20" s="12" t="e">
        <v>#VALUE!</v>
      </c>
      <c r="Q20" s="13" t="e">
        <f t="shared" si="4"/>
        <v>#VALUE!</v>
      </c>
      <c r="R20" s="39">
        <v>0</v>
      </c>
      <c r="S20" s="40">
        <v>9.8855000000000004</v>
      </c>
      <c r="T20" s="13">
        <f t="shared" si="5"/>
        <v>3113.9325000000003</v>
      </c>
      <c r="V20" s="9" t="s">
        <v>79</v>
      </c>
      <c r="W20" s="38">
        <v>0</v>
      </c>
      <c r="X20" s="40">
        <v>9.8855000000000004</v>
      </c>
      <c r="Y20" s="71">
        <f t="shared" si="0"/>
        <v>0</v>
      </c>
      <c r="Z20" s="18"/>
      <c r="AA20" s="77">
        <v>0</v>
      </c>
      <c r="AB20" s="78">
        <f t="shared" si="1"/>
        <v>0</v>
      </c>
      <c r="AC20" s="79">
        <v>0</v>
      </c>
      <c r="AD20" s="80">
        <f t="shared" si="2"/>
        <v>0</v>
      </c>
      <c r="AE20" s="130">
        <f t="shared" si="3"/>
        <v>0</v>
      </c>
    </row>
    <row r="21" spans="1:31" ht="45.75" thickBot="1" x14ac:dyDescent="0.3">
      <c r="A21" s="15"/>
      <c r="B21" s="2" t="s">
        <v>45</v>
      </c>
      <c r="C21" s="41" t="s">
        <v>189</v>
      </c>
      <c r="D21" s="4" t="s">
        <v>25</v>
      </c>
      <c r="E21" s="5" t="s">
        <v>225</v>
      </c>
      <c r="F21" s="6"/>
      <c r="G21" s="6"/>
      <c r="H21" s="7">
        <v>6.1880000000000299</v>
      </c>
      <c r="I21" s="6"/>
      <c r="J21" s="8" t="s">
        <v>226</v>
      </c>
      <c r="K21" s="9" t="s">
        <v>79</v>
      </c>
      <c r="L21" s="38">
        <v>12</v>
      </c>
      <c r="M21" s="10">
        <v>9.82</v>
      </c>
      <c r="N21" s="38">
        <v>117.84</v>
      </c>
      <c r="O21" s="18"/>
      <c r="P21" s="12" t="e">
        <v>#VALUE!</v>
      </c>
      <c r="Q21" s="13" t="e">
        <f t="shared" si="4"/>
        <v>#VALUE!</v>
      </c>
      <c r="R21" s="39">
        <v>0</v>
      </c>
      <c r="S21" s="40">
        <v>8.3469999999999995</v>
      </c>
      <c r="T21" s="13">
        <f t="shared" si="5"/>
        <v>100.16399999999999</v>
      </c>
      <c r="V21" s="9" t="s">
        <v>79</v>
      </c>
      <c r="W21" s="38">
        <v>0</v>
      </c>
      <c r="X21" s="40">
        <v>8.3469999999999995</v>
      </c>
      <c r="Y21" s="71">
        <f t="shared" si="0"/>
        <v>0</v>
      </c>
      <c r="Z21" s="18"/>
      <c r="AA21" s="77">
        <v>0</v>
      </c>
      <c r="AB21" s="78">
        <f t="shared" si="1"/>
        <v>0</v>
      </c>
      <c r="AC21" s="79">
        <v>0</v>
      </c>
      <c r="AD21" s="80">
        <f t="shared" si="2"/>
        <v>0</v>
      </c>
      <c r="AE21" s="130">
        <f t="shared" si="3"/>
        <v>0</v>
      </c>
    </row>
    <row r="22" spans="1:31" ht="45.75" thickBot="1" x14ac:dyDescent="0.3">
      <c r="A22" s="15"/>
      <c r="B22" s="2" t="s">
        <v>45</v>
      </c>
      <c r="C22" s="41" t="s">
        <v>189</v>
      </c>
      <c r="D22" s="4" t="s">
        <v>25</v>
      </c>
      <c r="E22" s="5" t="s">
        <v>244</v>
      </c>
      <c r="F22" s="6"/>
      <c r="G22" s="6"/>
      <c r="H22" s="7">
        <v>6.2250000000000396</v>
      </c>
      <c r="I22" s="6"/>
      <c r="J22" s="8" t="s">
        <v>245</v>
      </c>
      <c r="K22" s="9" t="s">
        <v>79</v>
      </c>
      <c r="L22" s="38">
        <v>12</v>
      </c>
      <c r="M22" s="10">
        <v>11.66</v>
      </c>
      <c r="N22" s="38">
        <v>139.91999999999999</v>
      </c>
      <c r="O22" s="18"/>
      <c r="P22" s="12" t="e">
        <v>#VALUE!</v>
      </c>
      <c r="Q22" s="13" t="e">
        <f t="shared" si="4"/>
        <v>#VALUE!</v>
      </c>
      <c r="R22" s="39">
        <v>0</v>
      </c>
      <c r="S22" s="40">
        <v>9.9109999999999996</v>
      </c>
      <c r="T22" s="13">
        <f t="shared" si="5"/>
        <v>118.93199999999999</v>
      </c>
      <c r="V22" s="9" t="s">
        <v>79</v>
      </c>
      <c r="W22" s="38">
        <v>0</v>
      </c>
      <c r="X22" s="40">
        <v>9.9109999999999996</v>
      </c>
      <c r="Y22" s="71">
        <f t="shared" si="0"/>
        <v>0</v>
      </c>
      <c r="Z22" s="18"/>
      <c r="AA22" s="77">
        <v>0</v>
      </c>
      <c r="AB22" s="78">
        <f t="shared" si="1"/>
        <v>0</v>
      </c>
      <c r="AC22" s="79">
        <v>0</v>
      </c>
      <c r="AD22" s="80">
        <f t="shared" si="2"/>
        <v>0</v>
      </c>
      <c r="AE22" s="130">
        <f t="shared" si="3"/>
        <v>0</v>
      </c>
    </row>
    <row r="23" spans="1:31" ht="30.75" thickBot="1" x14ac:dyDescent="0.3">
      <c r="A23" s="15"/>
      <c r="B23" s="2" t="s">
        <v>45</v>
      </c>
      <c r="C23" s="41" t="s">
        <v>189</v>
      </c>
      <c r="D23" s="4" t="s">
        <v>25</v>
      </c>
      <c r="E23" s="5" t="s">
        <v>250</v>
      </c>
      <c r="F23" s="6"/>
      <c r="G23" s="6"/>
      <c r="H23" s="7">
        <v>6.2360000000000504</v>
      </c>
      <c r="I23" s="6"/>
      <c r="J23" s="8" t="s">
        <v>251</v>
      </c>
      <c r="K23" s="9" t="s">
        <v>79</v>
      </c>
      <c r="L23" s="38">
        <v>177</v>
      </c>
      <c r="M23" s="10">
        <v>25.87</v>
      </c>
      <c r="N23" s="38">
        <v>4578.99</v>
      </c>
      <c r="O23" s="18"/>
      <c r="P23" s="12" t="e">
        <v>#VALUE!</v>
      </c>
      <c r="Q23" s="13" t="e">
        <f t="shared" si="4"/>
        <v>#VALUE!</v>
      </c>
      <c r="R23" s="39">
        <v>0</v>
      </c>
      <c r="S23" s="40">
        <v>21.9895</v>
      </c>
      <c r="T23" s="13">
        <f t="shared" si="5"/>
        <v>3892.1414999999997</v>
      </c>
      <c r="V23" s="9" t="s">
        <v>79</v>
      </c>
      <c r="W23" s="38">
        <v>0</v>
      </c>
      <c r="X23" s="40">
        <v>21.9895</v>
      </c>
      <c r="Y23" s="71">
        <f t="shared" si="0"/>
        <v>0</v>
      </c>
      <c r="Z23" s="18"/>
      <c r="AA23" s="77">
        <v>0</v>
      </c>
      <c r="AB23" s="78">
        <f t="shared" si="1"/>
        <v>0</v>
      </c>
      <c r="AC23" s="79">
        <v>0</v>
      </c>
      <c r="AD23" s="80">
        <f t="shared" si="2"/>
        <v>0</v>
      </c>
      <c r="AE23" s="130">
        <f t="shared" si="3"/>
        <v>0</v>
      </c>
    </row>
    <row r="24" spans="1:31" ht="30.75" thickBot="1" x14ac:dyDescent="0.3">
      <c r="A24" s="15"/>
      <c r="B24" s="2" t="s">
        <v>45</v>
      </c>
      <c r="C24" s="41" t="s">
        <v>189</v>
      </c>
      <c r="D24" s="4" t="s">
        <v>25</v>
      </c>
      <c r="E24" s="5" t="s">
        <v>252</v>
      </c>
      <c r="F24" s="6"/>
      <c r="G24" s="6"/>
      <c r="H24" s="7">
        <v>6.2370000000000498</v>
      </c>
      <c r="I24" s="6"/>
      <c r="J24" s="8" t="s">
        <v>253</v>
      </c>
      <c r="K24" s="9" t="s">
        <v>104</v>
      </c>
      <c r="L24" s="38">
        <v>50</v>
      </c>
      <c r="M24" s="10">
        <v>6.28</v>
      </c>
      <c r="N24" s="38">
        <v>314</v>
      </c>
      <c r="O24" s="18"/>
      <c r="P24" s="12" t="e">
        <v>#VALUE!</v>
      </c>
      <c r="Q24" s="13" t="e">
        <f t="shared" si="4"/>
        <v>#VALUE!</v>
      </c>
      <c r="R24" s="39">
        <v>0</v>
      </c>
      <c r="S24" s="40">
        <v>5.3380000000000001</v>
      </c>
      <c r="T24" s="13">
        <f t="shared" si="5"/>
        <v>266.89999999999998</v>
      </c>
      <c r="V24" s="9" t="s">
        <v>104</v>
      </c>
      <c r="W24" s="38">
        <v>0</v>
      </c>
      <c r="X24" s="40">
        <v>5.3380000000000001</v>
      </c>
      <c r="Y24" s="71">
        <f t="shared" si="0"/>
        <v>0</v>
      </c>
      <c r="Z24" s="18"/>
      <c r="AA24" s="77">
        <v>0</v>
      </c>
      <c r="AB24" s="78">
        <f t="shared" si="1"/>
        <v>0</v>
      </c>
      <c r="AC24" s="79">
        <v>0</v>
      </c>
      <c r="AD24" s="80">
        <f t="shared" si="2"/>
        <v>0</v>
      </c>
      <c r="AE24" s="130">
        <f t="shared" si="3"/>
        <v>0</v>
      </c>
    </row>
    <row r="25" spans="1:31" ht="45.75" thickBot="1" x14ac:dyDescent="0.3">
      <c r="A25" s="15"/>
      <c r="B25" s="2" t="s">
        <v>45</v>
      </c>
      <c r="C25" s="41" t="s">
        <v>189</v>
      </c>
      <c r="D25" s="4" t="s">
        <v>25</v>
      </c>
      <c r="E25" s="5" t="s">
        <v>254</v>
      </c>
      <c r="F25" s="6"/>
      <c r="G25" s="6"/>
      <c r="H25" s="7">
        <v>6.2380000000000502</v>
      </c>
      <c r="I25" s="6"/>
      <c r="J25" s="8" t="s">
        <v>255</v>
      </c>
      <c r="K25" s="9" t="s">
        <v>139</v>
      </c>
      <c r="L25" s="38">
        <v>9</v>
      </c>
      <c r="M25" s="10">
        <v>20.71</v>
      </c>
      <c r="N25" s="38">
        <v>186.39</v>
      </c>
      <c r="O25" s="18"/>
      <c r="P25" s="12" t="e">
        <v>#VALUE!</v>
      </c>
      <c r="Q25" s="13" t="e">
        <f t="shared" si="4"/>
        <v>#VALUE!</v>
      </c>
      <c r="R25" s="39">
        <v>0</v>
      </c>
      <c r="S25" s="40">
        <v>17.6035</v>
      </c>
      <c r="T25" s="13">
        <f t="shared" si="5"/>
        <v>158.4315</v>
      </c>
      <c r="V25" s="9" t="s">
        <v>139</v>
      </c>
      <c r="W25" s="38">
        <v>0</v>
      </c>
      <c r="X25" s="40">
        <v>17.6035</v>
      </c>
      <c r="Y25" s="71">
        <f t="shared" si="0"/>
        <v>0</v>
      </c>
      <c r="Z25" s="18"/>
      <c r="AA25" s="77">
        <v>0</v>
      </c>
      <c r="AB25" s="78">
        <f t="shared" si="1"/>
        <v>0</v>
      </c>
      <c r="AC25" s="79">
        <v>0</v>
      </c>
      <c r="AD25" s="80">
        <f t="shared" si="2"/>
        <v>0</v>
      </c>
      <c r="AE25" s="130">
        <f t="shared" si="3"/>
        <v>0</v>
      </c>
    </row>
    <row r="26" spans="1:31" ht="30.75" thickBot="1" x14ac:dyDescent="0.3">
      <c r="A26" s="15"/>
      <c r="B26" s="2" t="s">
        <v>45</v>
      </c>
      <c r="C26" s="41" t="s">
        <v>189</v>
      </c>
      <c r="D26" s="4" t="s">
        <v>25</v>
      </c>
      <c r="E26" s="5" t="s">
        <v>265</v>
      </c>
      <c r="F26" s="6"/>
      <c r="G26" s="6"/>
      <c r="H26" s="7">
        <v>6.2580000000000497</v>
      </c>
      <c r="I26" s="6"/>
      <c r="J26" s="8" t="s">
        <v>266</v>
      </c>
      <c r="K26" s="9" t="s">
        <v>79</v>
      </c>
      <c r="L26" s="38">
        <v>2</v>
      </c>
      <c r="M26" s="10">
        <v>12.41</v>
      </c>
      <c r="N26" s="38">
        <v>24.82</v>
      </c>
      <c r="O26" s="18"/>
      <c r="P26" s="12" t="e">
        <v>#VALUE!</v>
      </c>
      <c r="Q26" s="13" t="e">
        <f t="shared" si="4"/>
        <v>#VALUE!</v>
      </c>
      <c r="R26" s="39">
        <v>0</v>
      </c>
      <c r="S26" s="40">
        <v>10.548500000000001</v>
      </c>
      <c r="T26" s="13">
        <f t="shared" si="5"/>
        <v>21.097000000000001</v>
      </c>
      <c r="V26" s="9" t="s">
        <v>79</v>
      </c>
      <c r="W26" s="38">
        <v>0</v>
      </c>
      <c r="X26" s="40">
        <v>10.548500000000001</v>
      </c>
      <c r="Y26" s="71">
        <f t="shared" si="0"/>
        <v>0</v>
      </c>
      <c r="Z26" s="18"/>
      <c r="AA26" s="77">
        <v>0</v>
      </c>
      <c r="AB26" s="78">
        <f t="shared" si="1"/>
        <v>0</v>
      </c>
      <c r="AC26" s="79">
        <v>0</v>
      </c>
      <c r="AD26" s="80">
        <f t="shared" si="2"/>
        <v>0</v>
      </c>
      <c r="AE26" s="130">
        <f t="shared" si="3"/>
        <v>0</v>
      </c>
    </row>
    <row r="27" spans="1:31" ht="45.75" thickBot="1" x14ac:dyDescent="0.3">
      <c r="A27" s="15"/>
      <c r="B27" s="2" t="s">
        <v>45</v>
      </c>
      <c r="C27" s="41" t="s">
        <v>189</v>
      </c>
      <c r="D27" s="4" t="s">
        <v>25</v>
      </c>
      <c r="E27" s="5" t="s">
        <v>267</v>
      </c>
      <c r="F27" s="6"/>
      <c r="G27" s="6"/>
      <c r="H27" s="7">
        <v>6.2600000000000504</v>
      </c>
      <c r="I27" s="6"/>
      <c r="J27" s="8" t="s">
        <v>268</v>
      </c>
      <c r="K27" s="9" t="s">
        <v>104</v>
      </c>
      <c r="L27" s="38">
        <v>12</v>
      </c>
      <c r="M27" s="10">
        <v>3.74</v>
      </c>
      <c r="N27" s="38">
        <v>44.88</v>
      </c>
      <c r="O27" s="18"/>
      <c r="P27" s="12" t="e">
        <v>#VALUE!</v>
      </c>
      <c r="Q27" s="13" t="e">
        <f t="shared" si="4"/>
        <v>#VALUE!</v>
      </c>
      <c r="R27" s="39">
        <v>0</v>
      </c>
      <c r="S27" s="40">
        <v>3.1790000000000003</v>
      </c>
      <c r="T27" s="13">
        <f t="shared" si="5"/>
        <v>38.148000000000003</v>
      </c>
      <c r="V27" s="9" t="s">
        <v>104</v>
      </c>
      <c r="W27" s="38">
        <v>0</v>
      </c>
      <c r="X27" s="40">
        <v>3.1790000000000003</v>
      </c>
      <c r="Y27" s="71">
        <f t="shared" si="0"/>
        <v>0</v>
      </c>
      <c r="Z27" s="18"/>
      <c r="AA27" s="77">
        <v>0</v>
      </c>
      <c r="AB27" s="78">
        <f t="shared" si="1"/>
        <v>0</v>
      </c>
      <c r="AC27" s="79">
        <v>0</v>
      </c>
      <c r="AD27" s="80">
        <f t="shared" si="2"/>
        <v>0</v>
      </c>
      <c r="AE27" s="130">
        <f t="shared" si="3"/>
        <v>0</v>
      </c>
    </row>
    <row r="28" spans="1:31" ht="16.5" thickBot="1" x14ac:dyDescent="0.3">
      <c r="A28" s="15"/>
      <c r="B28" s="2" t="s">
        <v>45</v>
      </c>
      <c r="C28" s="41" t="s">
        <v>189</v>
      </c>
      <c r="D28" s="4" t="s">
        <v>25</v>
      </c>
      <c r="E28" s="5" t="s">
        <v>395</v>
      </c>
      <c r="F28" s="6"/>
      <c r="G28" s="6"/>
      <c r="H28" s="7">
        <v>6.399</v>
      </c>
      <c r="I28" s="6"/>
      <c r="J28" s="8" t="s">
        <v>379</v>
      </c>
      <c r="K28" s="9" t="s">
        <v>380</v>
      </c>
      <c r="L28" s="38">
        <v>1</v>
      </c>
      <c r="M28" s="10">
        <v>50</v>
      </c>
      <c r="N28" s="38">
        <v>50</v>
      </c>
      <c r="O28" s="18"/>
      <c r="P28" s="12" t="e">
        <v>#VALUE!</v>
      </c>
      <c r="Q28" s="13">
        <f t="shared" si="4"/>
        <v>50</v>
      </c>
      <c r="R28" s="39" t="s">
        <v>381</v>
      </c>
      <c r="S28" s="40" t="s">
        <v>381</v>
      </c>
      <c r="T28" s="13">
        <f t="shared" si="5"/>
        <v>50</v>
      </c>
      <c r="V28" s="9" t="s">
        <v>380</v>
      </c>
      <c r="W28" s="38">
        <v>0</v>
      </c>
      <c r="X28" s="40">
        <v>50</v>
      </c>
      <c r="Y28" s="71">
        <f t="shared" si="0"/>
        <v>0</v>
      </c>
      <c r="Z28" s="18"/>
      <c r="AA28" s="77">
        <v>0</v>
      </c>
      <c r="AB28" s="78">
        <f t="shared" si="1"/>
        <v>0</v>
      </c>
      <c r="AC28" s="79">
        <v>0</v>
      </c>
      <c r="AD28" s="80">
        <f t="shared" si="2"/>
        <v>0</v>
      </c>
      <c r="AE28" s="130">
        <f t="shared" si="3"/>
        <v>0</v>
      </c>
    </row>
    <row r="29" spans="1:31" ht="15.75" thickBot="1" x14ac:dyDescent="0.3">
      <c r="A29" s="15"/>
      <c r="B29" s="2" t="s">
        <v>45</v>
      </c>
      <c r="C29" s="41" t="s">
        <v>72</v>
      </c>
      <c r="D29" s="4" t="s">
        <v>378</v>
      </c>
      <c r="E29" s="5"/>
      <c r="F29" s="6"/>
      <c r="G29" s="6"/>
      <c r="H29" s="7"/>
      <c r="I29" s="6"/>
      <c r="J29" s="8"/>
      <c r="K29" s="9"/>
      <c r="L29" s="38"/>
      <c r="M29" s="8"/>
      <c r="N29" s="38"/>
      <c r="O29" s="43"/>
      <c r="P29" s="27"/>
      <c r="Q29" s="42"/>
      <c r="R29" s="42"/>
      <c r="S29" s="42"/>
      <c r="T29" s="42"/>
      <c r="V29" s="9"/>
      <c r="W29" s="38"/>
      <c r="X29" s="42"/>
      <c r="Y29" s="71"/>
      <c r="Z29" s="18"/>
      <c r="AA29" s="77">
        <v>0</v>
      </c>
      <c r="AB29" s="78">
        <f t="shared" si="1"/>
        <v>0</v>
      </c>
      <c r="AC29" s="79">
        <v>0</v>
      </c>
      <c r="AD29" s="80">
        <f t="shared" si="2"/>
        <v>0</v>
      </c>
      <c r="AE29" s="130">
        <f t="shared" si="3"/>
        <v>0</v>
      </c>
    </row>
    <row r="30" spans="1:31" ht="76.5" thickBot="1" x14ac:dyDescent="0.3">
      <c r="A30" s="15"/>
      <c r="B30" s="2" t="s">
        <v>45</v>
      </c>
      <c r="C30" s="41" t="s">
        <v>72</v>
      </c>
      <c r="D30" s="4" t="s">
        <v>25</v>
      </c>
      <c r="E30" s="5" t="s">
        <v>396</v>
      </c>
      <c r="F30" s="6"/>
      <c r="G30" s="6"/>
      <c r="H30" s="7">
        <v>3.4340000000000002</v>
      </c>
      <c r="I30" s="6"/>
      <c r="J30" s="8" t="s">
        <v>379</v>
      </c>
      <c r="K30" s="9" t="s">
        <v>28</v>
      </c>
      <c r="L30" s="38">
        <v>250</v>
      </c>
      <c r="M30" s="10">
        <v>52</v>
      </c>
      <c r="N30" s="38">
        <v>13000</v>
      </c>
      <c r="O30" s="43"/>
      <c r="P30" s="12" t="e">
        <v>#VALUE!</v>
      </c>
      <c r="Q30" s="13">
        <f t="shared" ref="Q30:Q37" si="6">IF(J30="PROV SUM",N30,L30*P30)</f>
        <v>13000</v>
      </c>
      <c r="R30" s="39" t="s">
        <v>381</v>
      </c>
      <c r="S30" s="40" t="s">
        <v>381</v>
      </c>
      <c r="T30" s="13">
        <f t="shared" ref="T30:T37" si="7">IF(J30="SC024",N30,IF(ISERROR(S30),"",IF(J30="PROV SUM",N30,L30*S30)))</f>
        <v>13000</v>
      </c>
      <c r="V30" s="9" t="s">
        <v>28</v>
      </c>
      <c r="W30" s="38">
        <v>0</v>
      </c>
      <c r="X30" s="40">
        <v>13000</v>
      </c>
      <c r="Y30" s="71">
        <f t="shared" ref="Y30:Y37" si="8">W30*X30</f>
        <v>0</v>
      </c>
      <c r="Z30" s="18"/>
      <c r="AA30" s="77">
        <v>0</v>
      </c>
      <c r="AB30" s="78">
        <f t="shared" si="1"/>
        <v>0</v>
      </c>
      <c r="AC30" s="79">
        <v>0</v>
      </c>
      <c r="AD30" s="80">
        <f t="shared" si="2"/>
        <v>0</v>
      </c>
      <c r="AE30" s="130">
        <f t="shared" si="3"/>
        <v>0</v>
      </c>
    </row>
    <row r="31" spans="1:31" ht="31.5" thickBot="1" x14ac:dyDescent="0.3">
      <c r="A31" s="15"/>
      <c r="B31" s="2" t="s">
        <v>45</v>
      </c>
      <c r="C31" s="41" t="s">
        <v>72</v>
      </c>
      <c r="D31" s="4" t="s">
        <v>25</v>
      </c>
      <c r="E31" s="5" t="s">
        <v>397</v>
      </c>
      <c r="F31" s="6"/>
      <c r="G31" s="6"/>
      <c r="H31" s="7">
        <v>3.4350000000000001</v>
      </c>
      <c r="I31" s="6"/>
      <c r="J31" s="8" t="s">
        <v>379</v>
      </c>
      <c r="K31" s="9" t="s">
        <v>28</v>
      </c>
      <c r="L31" s="38">
        <v>250</v>
      </c>
      <c r="M31" s="10">
        <v>17</v>
      </c>
      <c r="N31" s="38">
        <v>4250</v>
      </c>
      <c r="O31" s="43"/>
      <c r="P31" s="12" t="e">
        <v>#VALUE!</v>
      </c>
      <c r="Q31" s="13">
        <f t="shared" si="6"/>
        <v>4250</v>
      </c>
      <c r="R31" s="39" t="s">
        <v>381</v>
      </c>
      <c r="S31" s="40" t="s">
        <v>381</v>
      </c>
      <c r="T31" s="13">
        <f t="shared" si="7"/>
        <v>4250</v>
      </c>
      <c r="V31" s="9" t="s">
        <v>28</v>
      </c>
      <c r="W31" s="38">
        <v>0</v>
      </c>
      <c r="X31" s="40">
        <v>4250</v>
      </c>
      <c r="Y31" s="71">
        <f t="shared" si="8"/>
        <v>0</v>
      </c>
      <c r="Z31" s="18"/>
      <c r="AA31" s="77">
        <v>0</v>
      </c>
      <c r="AB31" s="78">
        <f t="shared" si="1"/>
        <v>0</v>
      </c>
      <c r="AC31" s="79">
        <v>0</v>
      </c>
      <c r="AD31" s="80">
        <f t="shared" si="2"/>
        <v>0</v>
      </c>
      <c r="AE31" s="130">
        <f t="shared" si="3"/>
        <v>0</v>
      </c>
    </row>
    <row r="32" spans="1:31" ht="61.5" thickBot="1" x14ac:dyDescent="0.3">
      <c r="A32" s="15"/>
      <c r="B32" s="2" t="s">
        <v>45</v>
      </c>
      <c r="C32" s="41" t="s">
        <v>72</v>
      </c>
      <c r="D32" s="4" t="s">
        <v>25</v>
      </c>
      <c r="E32" s="5" t="s">
        <v>398</v>
      </c>
      <c r="F32" s="6"/>
      <c r="G32" s="6"/>
      <c r="H32" s="7">
        <v>3.4359999999999999</v>
      </c>
      <c r="I32" s="6"/>
      <c r="J32" s="8" t="s">
        <v>379</v>
      </c>
      <c r="K32" s="9" t="s">
        <v>28</v>
      </c>
      <c r="L32" s="38">
        <v>250</v>
      </c>
      <c r="M32" s="10">
        <v>32</v>
      </c>
      <c r="N32" s="38">
        <v>8000</v>
      </c>
      <c r="O32" s="43"/>
      <c r="P32" s="12" t="e">
        <v>#VALUE!</v>
      </c>
      <c r="Q32" s="13">
        <f t="shared" si="6"/>
        <v>8000</v>
      </c>
      <c r="R32" s="39" t="s">
        <v>381</v>
      </c>
      <c r="S32" s="40" t="s">
        <v>381</v>
      </c>
      <c r="T32" s="13">
        <f t="shared" si="7"/>
        <v>8000</v>
      </c>
      <c r="V32" s="9" t="s">
        <v>28</v>
      </c>
      <c r="W32" s="38">
        <v>0</v>
      </c>
      <c r="X32" s="40">
        <v>8000</v>
      </c>
      <c r="Y32" s="71">
        <f t="shared" si="8"/>
        <v>0</v>
      </c>
      <c r="Z32" s="18"/>
      <c r="AA32" s="77">
        <v>0</v>
      </c>
      <c r="AB32" s="78">
        <f t="shared" si="1"/>
        <v>0</v>
      </c>
      <c r="AC32" s="79">
        <v>0</v>
      </c>
      <c r="AD32" s="80">
        <f t="shared" si="2"/>
        <v>0</v>
      </c>
      <c r="AE32" s="130">
        <f t="shared" si="3"/>
        <v>0</v>
      </c>
    </row>
    <row r="33" spans="1:31" ht="31.5" thickBot="1" x14ac:dyDescent="0.3">
      <c r="A33" s="15"/>
      <c r="B33" s="2" t="s">
        <v>45</v>
      </c>
      <c r="C33" s="41" t="s">
        <v>72</v>
      </c>
      <c r="D33" s="4" t="s">
        <v>25</v>
      </c>
      <c r="E33" s="5" t="s">
        <v>399</v>
      </c>
      <c r="F33" s="6"/>
      <c r="G33" s="6"/>
      <c r="H33" s="7">
        <v>3.4369999999999998</v>
      </c>
      <c r="I33" s="6"/>
      <c r="J33" s="8" t="s">
        <v>379</v>
      </c>
      <c r="K33" s="9" t="s">
        <v>57</v>
      </c>
      <c r="L33" s="38">
        <v>10</v>
      </c>
      <c r="M33" s="10">
        <v>35</v>
      </c>
      <c r="N33" s="38">
        <v>350</v>
      </c>
      <c r="O33" s="43"/>
      <c r="P33" s="12" t="e">
        <v>#VALUE!</v>
      </c>
      <c r="Q33" s="13">
        <f t="shared" si="6"/>
        <v>350</v>
      </c>
      <c r="R33" s="39" t="s">
        <v>381</v>
      </c>
      <c r="S33" s="40" t="s">
        <v>381</v>
      </c>
      <c r="T33" s="13">
        <f t="shared" si="7"/>
        <v>350</v>
      </c>
      <c r="V33" s="9" t="s">
        <v>57</v>
      </c>
      <c r="W33" s="38">
        <v>0</v>
      </c>
      <c r="X33" s="40">
        <v>350</v>
      </c>
      <c r="Y33" s="71">
        <f t="shared" si="8"/>
        <v>0</v>
      </c>
      <c r="Z33" s="18"/>
      <c r="AA33" s="77">
        <v>0</v>
      </c>
      <c r="AB33" s="78">
        <f t="shared" si="1"/>
        <v>0</v>
      </c>
      <c r="AC33" s="79">
        <v>0</v>
      </c>
      <c r="AD33" s="80">
        <f t="shared" si="2"/>
        <v>0</v>
      </c>
      <c r="AE33" s="130">
        <f t="shared" si="3"/>
        <v>0</v>
      </c>
    </row>
    <row r="34" spans="1:31" ht="46.5" thickBot="1" x14ac:dyDescent="0.3">
      <c r="A34" s="15"/>
      <c r="B34" s="2" t="s">
        <v>45</v>
      </c>
      <c r="C34" s="41" t="s">
        <v>72</v>
      </c>
      <c r="D34" s="4" t="s">
        <v>25</v>
      </c>
      <c r="E34" s="5" t="s">
        <v>400</v>
      </c>
      <c r="F34" s="6"/>
      <c r="G34" s="6"/>
      <c r="H34" s="7">
        <v>3.4380000000000002</v>
      </c>
      <c r="I34" s="6"/>
      <c r="J34" s="8" t="s">
        <v>379</v>
      </c>
      <c r="K34" s="9" t="s">
        <v>79</v>
      </c>
      <c r="L34" s="38">
        <v>25</v>
      </c>
      <c r="M34" s="10">
        <v>85.24</v>
      </c>
      <c r="N34" s="38">
        <v>2131</v>
      </c>
      <c r="O34" s="43"/>
      <c r="P34" s="12" t="e">
        <v>#VALUE!</v>
      </c>
      <c r="Q34" s="13">
        <f t="shared" si="6"/>
        <v>2131</v>
      </c>
      <c r="R34" s="39" t="s">
        <v>381</v>
      </c>
      <c r="S34" s="40" t="s">
        <v>381</v>
      </c>
      <c r="T34" s="13">
        <f t="shared" si="7"/>
        <v>2131</v>
      </c>
      <c r="V34" s="9" t="s">
        <v>79</v>
      </c>
      <c r="W34" s="38">
        <v>0</v>
      </c>
      <c r="X34" s="40">
        <v>2131</v>
      </c>
      <c r="Y34" s="71">
        <f t="shared" si="8"/>
        <v>0</v>
      </c>
      <c r="Z34" s="18"/>
      <c r="AA34" s="77">
        <v>0</v>
      </c>
      <c r="AB34" s="78">
        <f t="shared" si="1"/>
        <v>0</v>
      </c>
      <c r="AC34" s="79">
        <v>0</v>
      </c>
      <c r="AD34" s="80">
        <f t="shared" si="2"/>
        <v>0</v>
      </c>
      <c r="AE34" s="130">
        <f t="shared" si="3"/>
        <v>0</v>
      </c>
    </row>
    <row r="35" spans="1:31" ht="76.5" thickBot="1" x14ac:dyDescent="0.3">
      <c r="A35" s="15"/>
      <c r="B35" s="2" t="s">
        <v>45</v>
      </c>
      <c r="C35" s="41" t="s">
        <v>72</v>
      </c>
      <c r="D35" s="4" t="s">
        <v>25</v>
      </c>
      <c r="E35" s="5" t="s">
        <v>401</v>
      </c>
      <c r="F35" s="6"/>
      <c r="G35" s="6"/>
      <c r="H35" s="7">
        <v>3.4390000000000001</v>
      </c>
      <c r="I35" s="6"/>
      <c r="J35" s="8" t="s">
        <v>379</v>
      </c>
      <c r="K35" s="9" t="s">
        <v>79</v>
      </c>
      <c r="L35" s="38">
        <v>30</v>
      </c>
      <c r="M35" s="10">
        <v>30.56</v>
      </c>
      <c r="N35" s="38">
        <v>916.8</v>
      </c>
      <c r="O35" s="43"/>
      <c r="P35" s="12" t="e">
        <v>#VALUE!</v>
      </c>
      <c r="Q35" s="13">
        <f t="shared" si="6"/>
        <v>916.8</v>
      </c>
      <c r="R35" s="39" t="s">
        <v>381</v>
      </c>
      <c r="S35" s="40" t="s">
        <v>381</v>
      </c>
      <c r="T35" s="13">
        <f t="shared" si="7"/>
        <v>916.8</v>
      </c>
      <c r="V35" s="9" t="s">
        <v>79</v>
      </c>
      <c r="W35" s="38">
        <v>0</v>
      </c>
      <c r="X35" s="40">
        <v>916.8</v>
      </c>
      <c r="Y35" s="71">
        <f t="shared" si="8"/>
        <v>0</v>
      </c>
      <c r="Z35" s="18"/>
      <c r="AA35" s="77">
        <v>0</v>
      </c>
      <c r="AB35" s="78">
        <f t="shared" si="1"/>
        <v>0</v>
      </c>
      <c r="AC35" s="79">
        <v>0</v>
      </c>
      <c r="AD35" s="80">
        <f t="shared" si="2"/>
        <v>0</v>
      </c>
      <c r="AE35" s="130">
        <f t="shared" si="3"/>
        <v>0</v>
      </c>
    </row>
    <row r="36" spans="1:31" ht="31.5" thickBot="1" x14ac:dyDescent="0.3">
      <c r="A36" s="15"/>
      <c r="B36" s="2" t="s">
        <v>45</v>
      </c>
      <c r="C36" s="41" t="s">
        <v>72</v>
      </c>
      <c r="D36" s="4" t="s">
        <v>25</v>
      </c>
      <c r="E36" s="5" t="s">
        <v>402</v>
      </c>
      <c r="F36" s="6"/>
      <c r="G36" s="6"/>
      <c r="H36" s="7">
        <v>3.44</v>
      </c>
      <c r="I36" s="6"/>
      <c r="J36" s="8" t="s">
        <v>379</v>
      </c>
      <c r="K36" s="9" t="s">
        <v>79</v>
      </c>
      <c r="L36" s="38">
        <v>10</v>
      </c>
      <c r="M36" s="10">
        <v>21.88</v>
      </c>
      <c r="N36" s="38">
        <v>218.8</v>
      </c>
      <c r="O36" s="43"/>
      <c r="P36" s="12" t="e">
        <v>#VALUE!</v>
      </c>
      <c r="Q36" s="13">
        <f t="shared" si="6"/>
        <v>218.8</v>
      </c>
      <c r="R36" s="39" t="s">
        <v>381</v>
      </c>
      <c r="S36" s="40" t="s">
        <v>381</v>
      </c>
      <c r="T36" s="13">
        <f t="shared" si="7"/>
        <v>218.8</v>
      </c>
      <c r="V36" s="9" t="s">
        <v>79</v>
      </c>
      <c r="W36" s="38">
        <v>0</v>
      </c>
      <c r="X36" s="40">
        <v>218.8</v>
      </c>
      <c r="Y36" s="71">
        <f t="shared" si="8"/>
        <v>0</v>
      </c>
      <c r="Z36" s="18"/>
      <c r="AA36" s="77">
        <v>0</v>
      </c>
      <c r="AB36" s="78">
        <f t="shared" si="1"/>
        <v>0</v>
      </c>
      <c r="AC36" s="79">
        <v>0</v>
      </c>
      <c r="AD36" s="80">
        <f t="shared" si="2"/>
        <v>0</v>
      </c>
      <c r="AE36" s="130">
        <f t="shared" si="3"/>
        <v>0</v>
      </c>
    </row>
    <row r="37" spans="1:31" ht="46.5" thickBot="1" x14ac:dyDescent="0.3">
      <c r="A37" s="15"/>
      <c r="B37" s="2" t="s">
        <v>45</v>
      </c>
      <c r="C37" s="41" t="s">
        <v>72</v>
      </c>
      <c r="D37" s="4" t="s">
        <v>25</v>
      </c>
      <c r="E37" s="5" t="s">
        <v>403</v>
      </c>
      <c r="F37" s="6"/>
      <c r="G37" s="6"/>
      <c r="H37" s="7">
        <v>3.4409999999999998</v>
      </c>
      <c r="I37" s="6"/>
      <c r="J37" s="8" t="s">
        <v>379</v>
      </c>
      <c r="K37" s="9" t="s">
        <v>79</v>
      </c>
      <c r="L37" s="38">
        <v>6</v>
      </c>
      <c r="M37" s="10">
        <v>119.76</v>
      </c>
      <c r="N37" s="38">
        <v>718.56</v>
      </c>
      <c r="O37" s="43"/>
      <c r="P37" s="12" t="e">
        <v>#VALUE!</v>
      </c>
      <c r="Q37" s="13">
        <f t="shared" si="6"/>
        <v>718.56</v>
      </c>
      <c r="R37" s="39" t="s">
        <v>381</v>
      </c>
      <c r="S37" s="40" t="s">
        <v>381</v>
      </c>
      <c r="T37" s="13">
        <f t="shared" si="7"/>
        <v>718.56</v>
      </c>
      <c r="V37" s="9" t="s">
        <v>79</v>
      </c>
      <c r="W37" s="38">
        <v>0</v>
      </c>
      <c r="X37" s="40">
        <v>718.56</v>
      </c>
      <c r="Y37" s="71">
        <f t="shared" si="8"/>
        <v>0</v>
      </c>
      <c r="Z37" s="18"/>
      <c r="AA37" s="77">
        <v>0</v>
      </c>
      <c r="AB37" s="78">
        <f t="shared" si="1"/>
        <v>0</v>
      </c>
      <c r="AC37" s="79">
        <v>0</v>
      </c>
      <c r="AD37" s="80">
        <f t="shared" si="2"/>
        <v>0</v>
      </c>
      <c r="AE37" s="130">
        <f t="shared" si="3"/>
        <v>0</v>
      </c>
    </row>
    <row r="38" spans="1:31" ht="15.75" thickBot="1" x14ac:dyDescent="0.3">
      <c r="A38" s="15"/>
      <c r="B38" s="2" t="s">
        <v>45</v>
      </c>
      <c r="C38" s="41" t="s">
        <v>164</v>
      </c>
      <c r="D38" s="4" t="s">
        <v>378</v>
      </c>
      <c r="E38" s="5"/>
      <c r="F38" s="6"/>
      <c r="G38" s="6"/>
      <c r="H38" s="7"/>
      <c r="I38" s="6"/>
      <c r="J38" s="8"/>
      <c r="K38" s="9"/>
      <c r="L38" s="38"/>
      <c r="M38" s="8"/>
      <c r="N38" s="38"/>
      <c r="O38" s="43"/>
      <c r="P38" s="27"/>
      <c r="Q38" s="42"/>
      <c r="R38" s="42"/>
      <c r="S38" s="42"/>
      <c r="T38" s="42"/>
      <c r="V38" s="9"/>
      <c r="W38" s="38"/>
      <c r="X38" s="42"/>
      <c r="Y38" s="71"/>
      <c r="Z38" s="18"/>
      <c r="AA38" s="77">
        <v>0</v>
      </c>
      <c r="AB38" s="78">
        <f t="shared" si="1"/>
        <v>0</v>
      </c>
      <c r="AC38" s="79">
        <v>0</v>
      </c>
      <c r="AD38" s="80">
        <f t="shared" si="2"/>
        <v>0</v>
      </c>
      <c r="AE38" s="130">
        <f t="shared" si="3"/>
        <v>0</v>
      </c>
    </row>
    <row r="39" spans="1:31" ht="90.75" thickBot="1" x14ac:dyDescent="0.3">
      <c r="A39" s="15"/>
      <c r="B39" s="2" t="s">
        <v>45</v>
      </c>
      <c r="C39" s="41" t="s">
        <v>164</v>
      </c>
      <c r="D39" s="4" t="s">
        <v>25</v>
      </c>
      <c r="E39" s="5" t="s">
        <v>183</v>
      </c>
      <c r="F39" s="6"/>
      <c r="G39" s="6"/>
      <c r="H39" s="7">
        <v>4.1100000000000003</v>
      </c>
      <c r="I39" s="6"/>
      <c r="J39" s="8" t="s">
        <v>184</v>
      </c>
      <c r="K39" s="9" t="s">
        <v>57</v>
      </c>
      <c r="L39" s="38">
        <v>22</v>
      </c>
      <c r="M39" s="10">
        <v>36.75</v>
      </c>
      <c r="N39" s="38">
        <v>808.5</v>
      </c>
      <c r="O39" s="43"/>
      <c r="P39" s="12" t="e">
        <v>#VALUE!</v>
      </c>
      <c r="Q39" s="13" t="e">
        <f>IF(J39="PROV SUM",N39,L39*P39)</f>
        <v>#VALUE!</v>
      </c>
      <c r="R39" s="39">
        <v>0</v>
      </c>
      <c r="S39" s="40">
        <v>34.912500000000001</v>
      </c>
      <c r="T39" s="13">
        <f>IF(J39="SC024",N39,IF(ISERROR(S39),"",IF(J39="PROV SUM",N39,L39*S39)))</f>
        <v>768.07500000000005</v>
      </c>
      <c r="V39" s="9" t="s">
        <v>57</v>
      </c>
      <c r="W39" s="38">
        <v>0</v>
      </c>
      <c r="X39" s="40">
        <v>34.912500000000001</v>
      </c>
      <c r="Y39" s="71">
        <f t="shared" ref="Y39:Y50" si="9">W39*X39</f>
        <v>0</v>
      </c>
      <c r="Z39" s="18"/>
      <c r="AA39" s="77">
        <v>0</v>
      </c>
      <c r="AB39" s="78">
        <f t="shared" si="1"/>
        <v>0</v>
      </c>
      <c r="AC39" s="79">
        <v>0</v>
      </c>
      <c r="AD39" s="80">
        <f t="shared" si="2"/>
        <v>0</v>
      </c>
      <c r="AE39" s="130">
        <f t="shared" si="3"/>
        <v>0</v>
      </c>
    </row>
    <row r="40" spans="1:31" ht="60.75" thickBot="1" x14ac:dyDescent="0.3">
      <c r="A40" s="15"/>
      <c r="B40" s="44" t="s">
        <v>45</v>
      </c>
      <c r="C40" s="45" t="s">
        <v>164</v>
      </c>
      <c r="D40" s="46" t="s">
        <v>25</v>
      </c>
      <c r="E40" s="47" t="s">
        <v>185</v>
      </c>
      <c r="F40" s="48"/>
      <c r="G40" s="48"/>
      <c r="H40" s="49">
        <v>4.13</v>
      </c>
      <c r="I40" s="48"/>
      <c r="J40" s="50" t="s">
        <v>186</v>
      </c>
      <c r="K40" s="51" t="s">
        <v>57</v>
      </c>
      <c r="L40" s="52">
        <v>170</v>
      </c>
      <c r="M40" s="53">
        <v>4.25</v>
      </c>
      <c r="N40" s="52">
        <v>722.5</v>
      </c>
      <c r="O40" s="43"/>
      <c r="P40" s="12" t="e">
        <v>#VALUE!</v>
      </c>
      <c r="Q40" s="13" t="e">
        <f>IF(J40="PROV SUM",N40,L40*P40)</f>
        <v>#VALUE!</v>
      </c>
      <c r="R40" s="39">
        <v>0</v>
      </c>
      <c r="S40" s="40">
        <v>4.0374999999999996</v>
      </c>
      <c r="T40" s="13">
        <f>IF(J40="SC024",N40,IF(ISERROR(S40),"",IF(J40="PROV SUM",N40,L40*S40)))</f>
        <v>686.37499999999989</v>
      </c>
      <c r="V40" s="51" t="s">
        <v>57</v>
      </c>
      <c r="W40" s="38">
        <v>0</v>
      </c>
      <c r="X40" s="40">
        <v>4.0374999999999996</v>
      </c>
      <c r="Y40" s="71">
        <f t="shared" si="9"/>
        <v>0</v>
      </c>
      <c r="Z40" s="18"/>
      <c r="AA40" s="77">
        <v>0</v>
      </c>
      <c r="AB40" s="78">
        <f t="shared" si="1"/>
        <v>0</v>
      </c>
      <c r="AC40" s="79">
        <v>0</v>
      </c>
      <c r="AD40" s="80">
        <f t="shared" si="2"/>
        <v>0</v>
      </c>
      <c r="AE40" s="130">
        <f t="shared" si="3"/>
        <v>0</v>
      </c>
    </row>
    <row r="41" spans="1:31" ht="60.75" thickBot="1" x14ac:dyDescent="0.3">
      <c r="A41" s="15"/>
      <c r="B41" s="44" t="s">
        <v>45</v>
      </c>
      <c r="C41" s="45" t="s">
        <v>164</v>
      </c>
      <c r="D41" s="46" t="s">
        <v>25</v>
      </c>
      <c r="E41" s="47" t="s">
        <v>187</v>
      </c>
      <c r="F41" s="48"/>
      <c r="G41" s="48"/>
      <c r="H41" s="49">
        <v>4.1399999999999997</v>
      </c>
      <c r="I41" s="48"/>
      <c r="J41" s="50" t="s">
        <v>188</v>
      </c>
      <c r="K41" s="51" t="s">
        <v>57</v>
      </c>
      <c r="L41" s="52">
        <v>28</v>
      </c>
      <c r="M41" s="53">
        <v>6.75</v>
      </c>
      <c r="N41" s="52">
        <v>189</v>
      </c>
      <c r="O41" s="43"/>
      <c r="P41" s="12" t="e">
        <v>#VALUE!</v>
      </c>
      <c r="Q41" s="13" t="e">
        <f>IF(J41="PROV SUM",N41,L41*P41)</f>
        <v>#VALUE!</v>
      </c>
      <c r="R41" s="39">
        <v>0</v>
      </c>
      <c r="S41" s="40">
        <v>6.4124999999999996</v>
      </c>
      <c r="T41" s="13">
        <f>IF(J41="SC024",N41,IF(ISERROR(S41),"",IF(J41="PROV SUM",N41,L41*S41)))</f>
        <v>179.54999999999998</v>
      </c>
      <c r="V41" s="51" t="s">
        <v>57</v>
      </c>
      <c r="W41" s="38">
        <v>0</v>
      </c>
      <c r="X41" s="40">
        <v>6.4124999999999996</v>
      </c>
      <c r="Y41" s="71">
        <f t="shared" si="9"/>
        <v>0</v>
      </c>
      <c r="Z41" s="18"/>
      <c r="AA41" s="77">
        <v>0</v>
      </c>
      <c r="AB41" s="78">
        <f t="shared" si="1"/>
        <v>0</v>
      </c>
      <c r="AC41" s="79">
        <v>0</v>
      </c>
      <c r="AD41" s="80">
        <f t="shared" si="2"/>
        <v>0</v>
      </c>
      <c r="AE41" s="130">
        <f t="shared" si="3"/>
        <v>0</v>
      </c>
    </row>
    <row r="42" spans="1:31" ht="90.75" thickBot="1" x14ac:dyDescent="0.3">
      <c r="A42" s="15"/>
      <c r="B42" s="44" t="s">
        <v>45</v>
      </c>
      <c r="C42" s="45" t="s">
        <v>164</v>
      </c>
      <c r="D42" s="46" t="s">
        <v>25</v>
      </c>
      <c r="E42" s="47" t="s">
        <v>171</v>
      </c>
      <c r="F42" s="48"/>
      <c r="G42" s="48"/>
      <c r="H42" s="49">
        <v>4.8999999999999799</v>
      </c>
      <c r="I42" s="48"/>
      <c r="J42" s="50" t="s">
        <v>172</v>
      </c>
      <c r="K42" s="51" t="s">
        <v>75</v>
      </c>
      <c r="L42" s="52">
        <v>19</v>
      </c>
      <c r="M42" s="53">
        <v>35.61</v>
      </c>
      <c r="N42" s="52">
        <v>676.59</v>
      </c>
      <c r="O42" s="43"/>
      <c r="P42" s="12" t="e">
        <v>#VALUE!</v>
      </c>
      <c r="Q42" s="13" t="e">
        <f>IF(J42="PROV SUM",N42,L42*P42)</f>
        <v>#VALUE!</v>
      </c>
      <c r="R42" s="39">
        <v>0</v>
      </c>
      <c r="S42" s="40">
        <v>31.568264999999997</v>
      </c>
      <c r="T42" s="13">
        <f>IF(J42="SC024",N42,IF(ISERROR(S42),"",IF(J42="PROV SUM",N42,L42*S42)))</f>
        <v>599.79703499999994</v>
      </c>
      <c r="V42" s="51" t="s">
        <v>75</v>
      </c>
      <c r="W42" s="38">
        <v>0</v>
      </c>
      <c r="X42" s="40">
        <v>31.568264999999997</v>
      </c>
      <c r="Y42" s="71">
        <f t="shared" si="9"/>
        <v>0</v>
      </c>
      <c r="Z42" s="18"/>
      <c r="AA42" s="77">
        <v>0</v>
      </c>
      <c r="AB42" s="78">
        <f t="shared" si="1"/>
        <v>0</v>
      </c>
      <c r="AC42" s="79">
        <v>0</v>
      </c>
      <c r="AD42" s="80">
        <f t="shared" si="2"/>
        <v>0</v>
      </c>
      <c r="AE42" s="130">
        <f t="shared" si="3"/>
        <v>0</v>
      </c>
    </row>
    <row r="43" spans="1:31" ht="15.75" thickBot="1" x14ac:dyDescent="0.3">
      <c r="A43" s="15"/>
      <c r="B43" s="44" t="s">
        <v>45</v>
      </c>
      <c r="C43" s="45" t="s">
        <v>24</v>
      </c>
      <c r="D43" s="46" t="s">
        <v>378</v>
      </c>
      <c r="E43" s="47"/>
      <c r="F43" s="48"/>
      <c r="G43" s="48"/>
      <c r="H43" s="49"/>
      <c r="I43" s="48"/>
      <c r="J43" s="50"/>
      <c r="K43" s="51"/>
      <c r="L43" s="52"/>
      <c r="M43" s="50"/>
      <c r="N43" s="52"/>
      <c r="O43" s="43"/>
      <c r="P43" s="27"/>
      <c r="Q43" s="42"/>
      <c r="R43" s="42"/>
      <c r="S43" s="42"/>
      <c r="T43" s="42"/>
      <c r="V43" s="51"/>
      <c r="W43" s="52"/>
      <c r="X43" s="42"/>
      <c r="Y43" s="71">
        <f t="shared" si="9"/>
        <v>0</v>
      </c>
      <c r="Z43" s="18"/>
      <c r="AA43" s="77">
        <v>0</v>
      </c>
      <c r="AB43" s="78">
        <f t="shared" si="1"/>
        <v>0</v>
      </c>
      <c r="AC43" s="79">
        <v>0</v>
      </c>
      <c r="AD43" s="80">
        <f t="shared" si="2"/>
        <v>0</v>
      </c>
      <c r="AE43" s="130">
        <f t="shared" si="3"/>
        <v>0</v>
      </c>
    </row>
    <row r="44" spans="1:31" ht="120.75" thickBot="1" x14ac:dyDescent="0.3">
      <c r="A44" s="21"/>
      <c r="B44" s="54" t="s">
        <v>45</v>
      </c>
      <c r="C44" s="54" t="s">
        <v>24</v>
      </c>
      <c r="D44" s="55" t="s">
        <v>25</v>
      </c>
      <c r="E44" s="56" t="s">
        <v>26</v>
      </c>
      <c r="F44" s="57"/>
      <c r="G44" s="57"/>
      <c r="H44" s="58">
        <v>2.1</v>
      </c>
      <c r="I44" s="57"/>
      <c r="J44" s="59" t="s">
        <v>27</v>
      </c>
      <c r="K44" s="57" t="s">
        <v>28</v>
      </c>
      <c r="L44" s="60">
        <v>1124</v>
      </c>
      <c r="M44" s="61">
        <v>12.92</v>
      </c>
      <c r="N44" s="62">
        <v>14522.08</v>
      </c>
      <c r="O44" s="18"/>
      <c r="P44" s="12" t="e">
        <v>#VALUE!</v>
      </c>
      <c r="Q44" s="13" t="e">
        <f t="shared" ref="Q44:Q52" si="10">IF(J44="PROV SUM",N44,L44*P44)</f>
        <v>#VALUE!</v>
      </c>
      <c r="R44" s="39">
        <v>0</v>
      </c>
      <c r="S44" s="40">
        <v>16.4084</v>
      </c>
      <c r="T44" s="13">
        <f t="shared" ref="T44:T51" si="11">IF(J44="SC024",N44,IF(ISERROR(S44),"",IF(J44="PROV SUM",N44,L44*S44)))</f>
        <v>18443.0416</v>
      </c>
      <c r="V44" s="57" t="s">
        <v>28</v>
      </c>
      <c r="W44" s="38">
        <v>0</v>
      </c>
      <c r="X44" s="40">
        <v>16.4084</v>
      </c>
      <c r="Y44" s="71">
        <f t="shared" si="9"/>
        <v>0</v>
      </c>
      <c r="Z44" s="18"/>
      <c r="AA44" s="77">
        <v>0</v>
      </c>
      <c r="AB44" s="78">
        <f t="shared" si="1"/>
        <v>0</v>
      </c>
      <c r="AC44" s="79">
        <v>0</v>
      </c>
      <c r="AD44" s="80">
        <f t="shared" si="2"/>
        <v>0</v>
      </c>
      <c r="AE44" s="130">
        <f t="shared" si="3"/>
        <v>0</v>
      </c>
    </row>
    <row r="45" spans="1:31" ht="30.75" thickBot="1" x14ac:dyDescent="0.3">
      <c r="A45" s="21"/>
      <c r="B45" s="54" t="s">
        <v>45</v>
      </c>
      <c r="C45" s="54" t="s">
        <v>24</v>
      </c>
      <c r="D45" s="55" t="s">
        <v>25</v>
      </c>
      <c r="E45" s="56" t="s">
        <v>29</v>
      </c>
      <c r="F45" s="57"/>
      <c r="G45" s="57"/>
      <c r="H45" s="58">
        <v>2.5</v>
      </c>
      <c r="I45" s="57"/>
      <c r="J45" s="59" t="s">
        <v>30</v>
      </c>
      <c r="K45" s="57" t="s">
        <v>31</v>
      </c>
      <c r="L45" s="60">
        <v>1</v>
      </c>
      <c r="M45" s="61">
        <v>420</v>
      </c>
      <c r="N45" s="62">
        <v>420</v>
      </c>
      <c r="O45" s="18"/>
      <c r="P45" s="12" t="e">
        <v>#VALUE!</v>
      </c>
      <c r="Q45" s="13" t="e">
        <f t="shared" si="10"/>
        <v>#VALUE!</v>
      </c>
      <c r="R45" s="39">
        <v>0</v>
      </c>
      <c r="S45" s="40">
        <v>533.4</v>
      </c>
      <c r="T45" s="13">
        <f t="shared" si="11"/>
        <v>533.4</v>
      </c>
      <c r="V45" s="57" t="s">
        <v>31</v>
      </c>
      <c r="W45" s="38">
        <v>0</v>
      </c>
      <c r="X45" s="40">
        <v>533.4</v>
      </c>
      <c r="Y45" s="71">
        <f t="shared" si="9"/>
        <v>0</v>
      </c>
      <c r="Z45" s="18"/>
      <c r="AA45" s="77">
        <v>0</v>
      </c>
      <c r="AB45" s="78">
        <f t="shared" si="1"/>
        <v>0</v>
      </c>
      <c r="AC45" s="79">
        <v>0</v>
      </c>
      <c r="AD45" s="80">
        <f t="shared" si="2"/>
        <v>0</v>
      </c>
      <c r="AE45" s="130">
        <f t="shared" si="3"/>
        <v>0</v>
      </c>
    </row>
    <row r="46" spans="1:31" ht="15.75" thickBot="1" x14ac:dyDescent="0.3">
      <c r="A46" s="21"/>
      <c r="B46" s="54" t="s">
        <v>45</v>
      </c>
      <c r="C46" s="54" t="s">
        <v>24</v>
      </c>
      <c r="D46" s="55" t="s">
        <v>25</v>
      </c>
      <c r="E46" s="56" t="s">
        <v>32</v>
      </c>
      <c r="F46" s="57"/>
      <c r="G46" s="57"/>
      <c r="H46" s="58">
        <v>2.6</v>
      </c>
      <c r="I46" s="57"/>
      <c r="J46" s="59" t="s">
        <v>33</v>
      </c>
      <c r="K46" s="57" t="s">
        <v>31</v>
      </c>
      <c r="L46" s="60">
        <v>3</v>
      </c>
      <c r="M46" s="61">
        <v>50</v>
      </c>
      <c r="N46" s="62">
        <v>150</v>
      </c>
      <c r="O46" s="18"/>
      <c r="P46" s="12" t="e">
        <v>#VALUE!</v>
      </c>
      <c r="Q46" s="13" t="e">
        <f t="shared" si="10"/>
        <v>#VALUE!</v>
      </c>
      <c r="R46" s="39">
        <v>0</v>
      </c>
      <c r="S46" s="40">
        <v>63.5</v>
      </c>
      <c r="T46" s="13">
        <f t="shared" si="11"/>
        <v>190.5</v>
      </c>
      <c r="V46" s="57" t="s">
        <v>31</v>
      </c>
      <c r="W46" s="38">
        <v>0</v>
      </c>
      <c r="X46" s="40">
        <v>63.5</v>
      </c>
      <c r="Y46" s="71">
        <f t="shared" si="9"/>
        <v>0</v>
      </c>
      <c r="Z46" s="18"/>
      <c r="AA46" s="77">
        <v>0</v>
      </c>
      <c r="AB46" s="78">
        <f t="shared" si="1"/>
        <v>0</v>
      </c>
      <c r="AC46" s="79">
        <v>0</v>
      </c>
      <c r="AD46" s="80">
        <f t="shared" si="2"/>
        <v>0</v>
      </c>
      <c r="AE46" s="130">
        <f t="shared" si="3"/>
        <v>0</v>
      </c>
    </row>
    <row r="47" spans="1:31" ht="15.75" thickBot="1" x14ac:dyDescent="0.3">
      <c r="A47" s="21"/>
      <c r="B47" s="54" t="s">
        <v>45</v>
      </c>
      <c r="C47" s="54" t="s">
        <v>24</v>
      </c>
      <c r="D47" s="55" t="s">
        <v>25</v>
      </c>
      <c r="E47" s="56" t="s">
        <v>46</v>
      </c>
      <c r="F47" s="57"/>
      <c r="G47" s="57"/>
      <c r="H47" s="58">
        <v>2.1800000000000002</v>
      </c>
      <c r="I47" s="57"/>
      <c r="J47" s="59" t="s">
        <v>47</v>
      </c>
      <c r="K47" s="57" t="s">
        <v>48</v>
      </c>
      <c r="L47" s="60">
        <v>1</v>
      </c>
      <c r="M47" s="61">
        <v>45</v>
      </c>
      <c r="N47" s="62">
        <v>45</v>
      </c>
      <c r="O47" s="18"/>
      <c r="P47" s="12" t="e">
        <v>#VALUE!</v>
      </c>
      <c r="Q47" s="13" t="e">
        <f t="shared" si="10"/>
        <v>#VALUE!</v>
      </c>
      <c r="R47" s="39">
        <v>0</v>
      </c>
      <c r="S47" s="40">
        <v>57.15</v>
      </c>
      <c r="T47" s="13">
        <f t="shared" si="11"/>
        <v>57.15</v>
      </c>
      <c r="V47" s="57" t="s">
        <v>48</v>
      </c>
      <c r="W47" s="38">
        <v>0</v>
      </c>
      <c r="X47" s="40">
        <v>57.15</v>
      </c>
      <c r="Y47" s="71">
        <f t="shared" si="9"/>
        <v>0</v>
      </c>
      <c r="Z47" s="18"/>
      <c r="AA47" s="77">
        <v>0</v>
      </c>
      <c r="AB47" s="78">
        <f t="shared" si="1"/>
        <v>0</v>
      </c>
      <c r="AC47" s="79">
        <v>0</v>
      </c>
      <c r="AD47" s="80">
        <f t="shared" si="2"/>
        <v>0</v>
      </c>
      <c r="AE47" s="130">
        <f t="shared" si="3"/>
        <v>0</v>
      </c>
    </row>
    <row r="48" spans="1:31" ht="30.75" thickBot="1" x14ac:dyDescent="0.3">
      <c r="A48" s="21"/>
      <c r="B48" s="54" t="s">
        <v>45</v>
      </c>
      <c r="C48" s="54" t="s">
        <v>24</v>
      </c>
      <c r="D48" s="55" t="s">
        <v>25</v>
      </c>
      <c r="E48" s="56" t="s">
        <v>61</v>
      </c>
      <c r="F48" s="57"/>
      <c r="G48" s="57"/>
      <c r="H48" s="58">
        <v>2.2599999999999998</v>
      </c>
      <c r="I48" s="57"/>
      <c r="J48" s="59" t="s">
        <v>62</v>
      </c>
      <c r="K48" s="57" t="s">
        <v>31</v>
      </c>
      <c r="L48" s="60">
        <v>1</v>
      </c>
      <c r="M48" s="61">
        <v>1127.5</v>
      </c>
      <c r="N48" s="62">
        <v>1127.5</v>
      </c>
      <c r="O48" s="18"/>
      <c r="P48" s="12" t="e">
        <v>#VALUE!</v>
      </c>
      <c r="Q48" s="13" t="e">
        <f t="shared" si="10"/>
        <v>#VALUE!</v>
      </c>
      <c r="R48" s="39">
        <v>0</v>
      </c>
      <c r="S48" s="40">
        <v>1431.925</v>
      </c>
      <c r="T48" s="13">
        <f t="shared" si="11"/>
        <v>1431.925</v>
      </c>
      <c r="V48" s="57" t="s">
        <v>31</v>
      </c>
      <c r="W48" s="38">
        <v>0</v>
      </c>
      <c r="X48" s="40">
        <v>1431.925</v>
      </c>
      <c r="Y48" s="71">
        <f t="shared" si="9"/>
        <v>0</v>
      </c>
      <c r="Z48" s="18"/>
      <c r="AA48" s="77">
        <v>0</v>
      </c>
      <c r="AB48" s="78">
        <f t="shared" si="1"/>
        <v>0</v>
      </c>
      <c r="AC48" s="79">
        <v>0</v>
      </c>
      <c r="AD48" s="80">
        <f t="shared" si="2"/>
        <v>0</v>
      </c>
      <c r="AE48" s="130">
        <f t="shared" si="3"/>
        <v>0</v>
      </c>
    </row>
    <row r="49" spans="1:31" ht="15.75" thickBot="1" x14ac:dyDescent="0.3">
      <c r="A49" s="21"/>
      <c r="B49" s="54" t="s">
        <v>45</v>
      </c>
      <c r="C49" s="54" t="s">
        <v>24</v>
      </c>
      <c r="D49" s="55" t="s">
        <v>25</v>
      </c>
      <c r="E49" s="56" t="s">
        <v>63</v>
      </c>
      <c r="F49" s="57"/>
      <c r="G49" s="57"/>
      <c r="H49" s="58">
        <v>2.2799999999999998</v>
      </c>
      <c r="I49" s="57"/>
      <c r="J49" s="59" t="s">
        <v>64</v>
      </c>
      <c r="K49" s="57" t="s">
        <v>65</v>
      </c>
      <c r="L49" s="60">
        <v>120</v>
      </c>
      <c r="M49" s="61">
        <v>77.260000000000005</v>
      </c>
      <c r="N49" s="62">
        <v>9271.2000000000007</v>
      </c>
      <c r="O49" s="18"/>
      <c r="P49" s="12" t="e">
        <v>#VALUE!</v>
      </c>
      <c r="Q49" s="13" t="e">
        <f t="shared" si="10"/>
        <v>#VALUE!</v>
      </c>
      <c r="R49" s="39">
        <v>0</v>
      </c>
      <c r="S49" s="40">
        <v>98.120200000000011</v>
      </c>
      <c r="T49" s="13">
        <f t="shared" si="11"/>
        <v>11774.424000000001</v>
      </c>
      <c r="V49" s="57" t="s">
        <v>65</v>
      </c>
      <c r="W49" s="38">
        <v>0</v>
      </c>
      <c r="X49" s="40">
        <v>98.120200000000011</v>
      </c>
      <c r="Y49" s="71">
        <f t="shared" si="9"/>
        <v>0</v>
      </c>
      <c r="Z49" s="18"/>
      <c r="AA49" s="77">
        <v>0</v>
      </c>
      <c r="AB49" s="78">
        <f t="shared" si="1"/>
        <v>0</v>
      </c>
      <c r="AC49" s="79">
        <v>0</v>
      </c>
      <c r="AD49" s="80">
        <f t="shared" si="2"/>
        <v>0</v>
      </c>
      <c r="AE49" s="130">
        <f t="shared" si="3"/>
        <v>0</v>
      </c>
    </row>
    <row r="50" spans="1:31" ht="15.75" thickBot="1" x14ac:dyDescent="0.3">
      <c r="A50" s="21"/>
      <c r="B50" s="54" t="s">
        <v>45</v>
      </c>
      <c r="C50" s="54" t="s">
        <v>24</v>
      </c>
      <c r="D50" s="55" t="s">
        <v>25</v>
      </c>
      <c r="E50" s="56" t="s">
        <v>66</v>
      </c>
      <c r="F50" s="57"/>
      <c r="G50" s="57"/>
      <c r="H50" s="58">
        <v>2.29</v>
      </c>
      <c r="I50" s="57"/>
      <c r="J50" s="59" t="s">
        <v>67</v>
      </c>
      <c r="K50" s="57" t="s">
        <v>68</v>
      </c>
      <c r="L50" s="60">
        <v>1</v>
      </c>
      <c r="M50" s="61">
        <v>61.29</v>
      </c>
      <c r="N50" s="62">
        <v>61.29</v>
      </c>
      <c r="O50" s="18"/>
      <c r="P50" s="12" t="e">
        <v>#VALUE!</v>
      </c>
      <c r="Q50" s="13" t="e">
        <f t="shared" si="10"/>
        <v>#VALUE!</v>
      </c>
      <c r="R50" s="39">
        <v>0</v>
      </c>
      <c r="S50" s="40">
        <v>77.838300000000004</v>
      </c>
      <c r="T50" s="13">
        <f t="shared" si="11"/>
        <v>77.838300000000004</v>
      </c>
      <c r="V50" s="57" t="s">
        <v>68</v>
      </c>
      <c r="W50" s="38">
        <v>0</v>
      </c>
      <c r="X50" s="40">
        <v>77.838300000000004</v>
      </c>
      <c r="Y50" s="71">
        <f t="shared" si="9"/>
        <v>0</v>
      </c>
      <c r="Z50" s="18"/>
      <c r="AA50" s="77">
        <v>0</v>
      </c>
      <c r="AB50" s="78">
        <f t="shared" si="1"/>
        <v>0</v>
      </c>
      <c r="AC50" s="79">
        <v>0</v>
      </c>
      <c r="AD50" s="80">
        <f t="shared" si="2"/>
        <v>0</v>
      </c>
      <c r="AE50" s="130">
        <f t="shared" si="3"/>
        <v>0</v>
      </c>
    </row>
    <row r="51" spans="1:31" ht="60.75" thickBot="1" x14ac:dyDescent="0.3">
      <c r="A51" s="21"/>
      <c r="B51" s="54" t="s">
        <v>45</v>
      </c>
      <c r="C51" s="54" t="s">
        <v>24</v>
      </c>
      <c r="D51" s="55" t="s">
        <v>25</v>
      </c>
      <c r="E51" s="56" t="s">
        <v>382</v>
      </c>
      <c r="F51" s="57"/>
      <c r="G51" s="57"/>
      <c r="H51" s="58"/>
      <c r="I51" s="57"/>
      <c r="J51" s="59" t="s">
        <v>383</v>
      </c>
      <c r="K51" s="57" t="s">
        <v>31</v>
      </c>
      <c r="L51" s="60"/>
      <c r="M51" s="61">
        <v>4.8300000000000003E-2</v>
      </c>
      <c r="N51" s="62">
        <v>0</v>
      </c>
      <c r="O51" s="18"/>
      <c r="P51" s="12" t="e">
        <v>#VALUE!</v>
      </c>
      <c r="Q51" s="13" t="e">
        <f t="shared" si="10"/>
        <v>#VALUE!</v>
      </c>
      <c r="R51" s="39" t="e">
        <v>#N/A</v>
      </c>
      <c r="S51" s="40" t="e">
        <v>#N/A</v>
      </c>
      <c r="T51" s="13">
        <f t="shared" si="11"/>
        <v>0</v>
      </c>
      <c r="V51" s="57" t="s">
        <v>31</v>
      </c>
      <c r="W51" s="60"/>
      <c r="X51" s="40" t="e">
        <v>#N/A</v>
      </c>
      <c r="Y51" s="71"/>
      <c r="Z51" s="18"/>
      <c r="AA51" s="77">
        <v>0</v>
      </c>
      <c r="AB51" s="78">
        <f t="shared" si="1"/>
        <v>0</v>
      </c>
      <c r="AC51" s="79">
        <v>0</v>
      </c>
      <c r="AD51" s="80">
        <f>Y51*AC51</f>
        <v>0</v>
      </c>
      <c r="AE51" s="130">
        <f t="shared" si="3"/>
        <v>0</v>
      </c>
    </row>
    <row r="52" spans="1:31" ht="30.75" thickBot="1" x14ac:dyDescent="0.3">
      <c r="A52" s="21"/>
      <c r="B52" s="54" t="s">
        <v>45</v>
      </c>
      <c r="C52" s="54" t="s">
        <v>24</v>
      </c>
      <c r="D52" s="81" t="s">
        <v>25</v>
      </c>
      <c r="E52" s="56" t="s">
        <v>404</v>
      </c>
      <c r="F52" s="82"/>
      <c r="G52" s="82"/>
      <c r="H52" s="83"/>
      <c r="I52" s="84"/>
      <c r="J52" s="59" t="s">
        <v>405</v>
      </c>
      <c r="K52" s="57" t="s">
        <v>406</v>
      </c>
      <c r="L52" s="60"/>
      <c r="M52" s="61"/>
      <c r="N52" s="62">
        <v>1432</v>
      </c>
      <c r="O52" s="18"/>
      <c r="P52" s="12" t="e">
        <v>#VALUE!</v>
      </c>
      <c r="Q52" s="13" t="e">
        <f t="shared" si="10"/>
        <v>#VALUE!</v>
      </c>
      <c r="R52" s="39" t="e">
        <v>#N/A</v>
      </c>
      <c r="S52" s="40" t="e">
        <v>#N/A</v>
      </c>
      <c r="T52" s="13">
        <f>N52</f>
        <v>1432</v>
      </c>
      <c r="V52" s="57" t="s">
        <v>406</v>
      </c>
      <c r="W52" s="60"/>
      <c r="X52" s="40" t="e">
        <v>#N/A</v>
      </c>
      <c r="Y52" s="71"/>
      <c r="Z52" s="18"/>
      <c r="AA52" s="77">
        <v>0</v>
      </c>
      <c r="AB52" s="78">
        <f t="shared" si="1"/>
        <v>0</v>
      </c>
      <c r="AC52" s="79">
        <v>0</v>
      </c>
      <c r="AD52" s="80">
        <f t="shared" si="2"/>
        <v>0</v>
      </c>
      <c r="AE52" s="130">
        <f>AB37-AD37</f>
        <v>0</v>
      </c>
    </row>
    <row r="53" spans="1:31" ht="15.75" thickBot="1" x14ac:dyDescent="0.3"/>
    <row r="54" spans="1:31" ht="15.75" thickBot="1" x14ac:dyDescent="0.3">
      <c r="S54" s="68" t="s">
        <v>5</v>
      </c>
      <c r="T54" s="69">
        <f>SUM(T11:T52)</f>
        <v>75420.793435000014</v>
      </c>
      <c r="U54" s="65"/>
      <c r="V54" s="21"/>
      <c r="W54" s="28"/>
      <c r="X54" s="68" t="s">
        <v>5</v>
      </c>
      <c r="Y54" s="69">
        <f>SUM(Y11:Y52)</f>
        <v>0</v>
      </c>
      <c r="Z54" s="18"/>
      <c r="AA54" s="76"/>
      <c r="AB54" s="116">
        <f>SUM(AB11:AB52)</f>
        <v>0</v>
      </c>
      <c r="AC54" s="76"/>
      <c r="AD54" s="117">
        <f>SUM(AD11:AD52)</f>
        <v>0</v>
      </c>
      <c r="AE54" s="129">
        <f>SUM(AE11:AE52)</f>
        <v>0</v>
      </c>
    </row>
    <row r="55" spans="1:31" x14ac:dyDescent="0.25">
      <c r="D55" s="162"/>
      <c r="E55" s="162"/>
    </row>
    <row r="56" spans="1:31" x14ac:dyDescent="0.25">
      <c r="C56" t="s">
        <v>308</v>
      </c>
      <c r="D56" s="162"/>
      <c r="E56" s="162"/>
      <c r="T56" s="314">
        <f ca="1">SUMIF($C$10:$C$52,$C56,T$11:T$52)</f>
        <v>444.59999999999997</v>
      </c>
      <c r="U56" s="65"/>
      <c r="Y56" s="314">
        <f ca="1">SUMIF($C$10:$C$52,$C56,Y$11:Y$52)</f>
        <v>0</v>
      </c>
      <c r="AA56" s="317" t="e">
        <f t="shared" ref="AA56:AA61" ca="1" si="12">AB56/Y56</f>
        <v>#DIV/0!</v>
      </c>
      <c r="AB56" s="314">
        <f ca="1">SUMIF($C$10:$C$52,$C56,AB$11:AB$52)</f>
        <v>0</v>
      </c>
      <c r="AC56" s="317" t="e">
        <f t="shared" ref="AC56:AC61" ca="1" si="13">AD56/Y56</f>
        <v>#DIV/0!</v>
      </c>
      <c r="AD56" s="314">
        <f t="shared" ref="AD56:AE61" ca="1" si="14">SUMIF($C$10:$C$52,$C56,AD$11:AD$52)</f>
        <v>0</v>
      </c>
      <c r="AE56" s="314">
        <f t="shared" ca="1" si="14"/>
        <v>0</v>
      </c>
    </row>
    <row r="57" spans="1:31" x14ac:dyDescent="0.25">
      <c r="C57" t="s">
        <v>285</v>
      </c>
      <c r="D57" s="162"/>
      <c r="E57" s="162"/>
      <c r="T57" s="314">
        <f t="shared" ref="T57:T61" ca="1" si="15">SUMIF($C$10:$C$52,$C57,T$11:T$52)</f>
        <v>600</v>
      </c>
      <c r="U57" s="65"/>
      <c r="Y57" s="314">
        <f t="shared" ref="Y57:Y61" ca="1" si="16">SUMIF($C$10:$C$52,$C57,Y$11:Y$52)</f>
        <v>0</v>
      </c>
      <c r="AA57" s="317" t="e">
        <f t="shared" ca="1" si="12"/>
        <v>#DIV/0!</v>
      </c>
      <c r="AB57" s="314">
        <f t="shared" ref="AB57:AB61" ca="1" si="17">SUMIF($C$10:$C$52,$C57,AB$11:AB$52)</f>
        <v>0</v>
      </c>
      <c r="AC57" s="317" t="e">
        <f t="shared" ca="1" si="13"/>
        <v>#DIV/0!</v>
      </c>
      <c r="AD57" s="314">
        <f t="shared" ca="1" si="14"/>
        <v>0</v>
      </c>
      <c r="AE57" s="314">
        <f t="shared" ca="1" si="14"/>
        <v>0</v>
      </c>
    </row>
    <row r="58" spans="1:31" x14ac:dyDescent="0.25">
      <c r="C58" t="s">
        <v>189</v>
      </c>
      <c r="D58" s="162"/>
      <c r="E58" s="162"/>
      <c r="T58" s="314">
        <f t="shared" ca="1" si="15"/>
        <v>8616.9574999999986</v>
      </c>
      <c r="U58" s="67"/>
      <c r="Y58" s="314">
        <f t="shared" ca="1" si="16"/>
        <v>0</v>
      </c>
      <c r="AA58" s="317" t="e">
        <f t="shared" ca="1" si="12"/>
        <v>#DIV/0!</v>
      </c>
      <c r="AB58" s="314">
        <f t="shared" ca="1" si="17"/>
        <v>0</v>
      </c>
      <c r="AC58" s="317" t="e">
        <f t="shared" ca="1" si="13"/>
        <v>#DIV/0!</v>
      </c>
      <c r="AD58" s="314">
        <f t="shared" ca="1" si="14"/>
        <v>0</v>
      </c>
      <c r="AE58" s="314">
        <f t="shared" ca="1" si="14"/>
        <v>0</v>
      </c>
    </row>
    <row r="59" spans="1:31" x14ac:dyDescent="0.25">
      <c r="C59" t="s">
        <v>72</v>
      </c>
      <c r="D59" s="162"/>
      <c r="E59" s="162"/>
      <c r="T59" s="314">
        <f t="shared" ca="1" si="15"/>
        <v>29585.16</v>
      </c>
      <c r="U59" s="67"/>
      <c r="Y59" s="314">
        <f t="shared" ca="1" si="16"/>
        <v>0</v>
      </c>
      <c r="AA59" s="317" t="e">
        <f t="shared" ca="1" si="12"/>
        <v>#DIV/0!</v>
      </c>
      <c r="AB59" s="314">
        <f t="shared" ca="1" si="17"/>
        <v>0</v>
      </c>
      <c r="AC59" s="317" t="e">
        <f t="shared" ca="1" si="13"/>
        <v>#DIV/0!</v>
      </c>
      <c r="AD59" s="314">
        <f t="shared" ca="1" si="14"/>
        <v>0</v>
      </c>
      <c r="AE59" s="314">
        <f t="shared" ca="1" si="14"/>
        <v>0</v>
      </c>
    </row>
    <row r="60" spans="1:31" x14ac:dyDescent="0.25">
      <c r="C60" t="s">
        <v>164</v>
      </c>
      <c r="D60" s="162"/>
      <c r="E60" s="162"/>
      <c r="T60" s="314">
        <f t="shared" ca="1" si="15"/>
        <v>2233.7970349999996</v>
      </c>
      <c r="U60" s="67"/>
      <c r="Y60" s="314">
        <f t="shared" ca="1" si="16"/>
        <v>0</v>
      </c>
      <c r="AA60" s="317" t="e">
        <f t="shared" ca="1" si="12"/>
        <v>#DIV/0!</v>
      </c>
      <c r="AB60" s="314">
        <f t="shared" ca="1" si="17"/>
        <v>0</v>
      </c>
      <c r="AC60" s="317" t="e">
        <f t="shared" ca="1" si="13"/>
        <v>#DIV/0!</v>
      </c>
      <c r="AD60" s="314">
        <f t="shared" ca="1" si="14"/>
        <v>0</v>
      </c>
      <c r="AE60" s="314">
        <f t="shared" ca="1" si="14"/>
        <v>0</v>
      </c>
    </row>
    <row r="61" spans="1:31" x14ac:dyDescent="0.25">
      <c r="C61" t="s">
        <v>24</v>
      </c>
      <c r="T61" s="314">
        <f t="shared" ca="1" si="15"/>
        <v>33940.278900000005</v>
      </c>
      <c r="U61" s="67"/>
      <c r="Y61" s="314">
        <f t="shared" ca="1" si="16"/>
        <v>0</v>
      </c>
      <c r="AA61" s="317" t="e">
        <f t="shared" ca="1" si="12"/>
        <v>#DIV/0!</v>
      </c>
      <c r="AB61" s="314">
        <f t="shared" ca="1" si="17"/>
        <v>0</v>
      </c>
      <c r="AC61" s="317" t="e">
        <f t="shared" ca="1" si="13"/>
        <v>#DIV/0!</v>
      </c>
      <c r="AD61" s="314">
        <f t="shared" ca="1" si="14"/>
        <v>0</v>
      </c>
      <c r="AE61" s="314">
        <f t="shared" ca="1" si="14"/>
        <v>0</v>
      </c>
    </row>
    <row r="62" spans="1:31" x14ac:dyDescent="0.25">
      <c r="T62" s="314"/>
      <c r="U62" s="67"/>
      <c r="Y62" s="314"/>
      <c r="AA62" s="317"/>
      <c r="AB62" s="314"/>
      <c r="AC62" s="317"/>
      <c r="AD62" s="314"/>
      <c r="AE62" s="314"/>
    </row>
  </sheetData>
  <autoFilter ref="B8:AE52" xr:uid="{00000000-0009-0000-0000-000006000000}"/>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44:X52 X13:X14 X16:X28 X30:X37" xr:uid="{00000000-0002-0000-0600-000000000000}">
      <formula1>P11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BOQ</vt:lpstr>
      <vt:lpstr>Loader</vt:lpstr>
      <vt:lpstr>Pellings Paid to Date</vt:lpstr>
      <vt:lpstr>Project Summary</vt:lpstr>
      <vt:lpstr>Valuation Summary</vt:lpstr>
      <vt:lpstr>Activity Schedule Summary</vt:lpstr>
      <vt:lpstr>Project Overheads &amp; Scaffold</vt:lpstr>
      <vt:lpstr>1-44 Denyer House</vt:lpstr>
      <vt:lpstr>1-10 Lissenden Mansions</vt:lpstr>
      <vt:lpstr>11-20 Lissenden Mansions</vt:lpstr>
      <vt:lpstr>25 Troyes House</vt:lpstr>
      <vt:lpstr>5 Gillies Street</vt:lpstr>
      <vt:lpstr>8 Dale Road</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2018-04-18T15:41:36Z</cp:lastPrinted>
  <dcterms:created xsi:type="dcterms:W3CDTF">2017-01-23T09:09:14Z</dcterms:created>
  <dcterms:modified xsi:type="dcterms:W3CDTF">2018-04-27T11:51:49Z</dcterms:modified>
</cp:coreProperties>
</file>