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8\"/>
    </mc:Choice>
  </mc:AlternateContent>
  <bookViews>
    <workbookView xWindow="0" yWindow="0" windowWidth="20730" windowHeight="11760" tabRatio="834" xr2:uid="{00000000-000D-0000-FFFF-FFFF00000000}"/>
  </bookViews>
  <sheets>
    <sheet name="Pellings Paid to Date " sheetId="31" r:id="rId1"/>
    <sheet name="Project Summary" sheetId="1" r:id="rId2"/>
    <sheet name="Valuation Summary" sheetId="27" r:id="rId3"/>
    <sheet name="Activity Schedule Summary" sheetId="28" r:id="rId4"/>
    <sheet name="Project Overheads &amp; Scaffold" sheetId="26" r:id="rId5"/>
    <sheet name="1-44 Denyer House" sheetId="3" r:id="rId6"/>
    <sheet name="1-10 Lissenden Mansions" sheetId="4" r:id="rId7"/>
    <sheet name="25 Troyes House" sheetId="5" r:id="rId8"/>
    <sheet name="11-20 Lissenden Mansions" sheetId="6" r:id="rId9"/>
    <sheet name="5 Gillies Street" sheetId="7" r:id="rId10"/>
    <sheet name="8 Dale  Road" sheetId="8" r:id="rId11"/>
    <sheet name="11 Gillies Street" sheetId="9" r:id="rId12"/>
    <sheet name="30 Grove Terrace" sheetId="10" r:id="rId13"/>
    <sheet name="25 Elaine Grove" sheetId="11" r:id="rId14"/>
    <sheet name="130 POW Road" sheetId="12" r:id="rId15"/>
    <sheet name="25 Herbert Street " sheetId="13" r:id="rId16"/>
    <sheet name="128 POW Road" sheetId="14" r:id="rId17"/>
    <sheet name="10 Gillies Street" sheetId="16" r:id="rId18"/>
    <sheet name="17 Ascham Street" sheetId="17" r:id="rId19"/>
    <sheet name="13 Doynton Street" sheetId="15" r:id="rId20"/>
    <sheet name="111 Chetwynd Road" sheetId="18" r:id="rId21"/>
    <sheet name="19 Ascham Street" sheetId="19" r:id="rId22"/>
    <sheet name="66 Leverton Street" sheetId="20" r:id="rId23"/>
    <sheet name="13 Oseney Street" sheetId="21" r:id="rId24"/>
    <sheet name="29 Grove Terrace" sheetId="22" r:id="rId25"/>
    <sheet name="28 Leighton Road" sheetId="23" r:id="rId26"/>
    <sheet name="13 Mortimer Terrace" sheetId="24" r:id="rId27"/>
    <sheet name="13 Winscombe Terrace" sheetId="25" r:id="rId28"/>
  </sheets>
  <externalReferences>
    <externalReference r:id="rId29"/>
  </externalReferences>
  <definedNames>
    <definedName name="_xlnm._FilterDatabase" localSheetId="17" hidden="1">'10 Gillies Street'!$B$8:$AE$47</definedName>
    <definedName name="_xlnm._FilterDatabase" localSheetId="11" hidden="1">'11 Gillies Street'!$B$8:$AE$77</definedName>
    <definedName name="_xlnm._FilterDatabase" localSheetId="6" hidden="1">'1-10 Lissenden Mansions'!$B$8:$AE$52</definedName>
    <definedName name="_xlnm._FilterDatabase" localSheetId="20" hidden="1">'111 Chetwynd Road'!$B$8:$AE$67</definedName>
    <definedName name="_xlnm._FilterDatabase" localSheetId="8" hidden="1">'11-20 Lissenden Mansions'!$B$8:$AE$54</definedName>
    <definedName name="_xlnm._FilterDatabase" localSheetId="16" hidden="1">'128 POW Road'!$B$8:$AE$73</definedName>
    <definedName name="_xlnm._FilterDatabase" localSheetId="19" hidden="1">'13 Doynton Street'!$B$8:$AE$62</definedName>
    <definedName name="_xlnm._FilterDatabase" localSheetId="26" hidden="1">'13 Mortimer Terrace'!$B$8:$AE$53</definedName>
    <definedName name="_xlnm._FilterDatabase" localSheetId="23" hidden="1">'13 Oseney Street'!$B$8:$AE$61</definedName>
    <definedName name="_xlnm._FilterDatabase" localSheetId="27" hidden="1">'13 Winscombe Terrace'!$B$8:$AE$46</definedName>
    <definedName name="_xlnm._FilterDatabase" localSheetId="14" hidden="1">'130 POW Road'!$B$8:$AE$89</definedName>
    <definedName name="_xlnm._FilterDatabase" localSheetId="5" hidden="1">'1-44 Denyer House'!$B$8:$AE$67</definedName>
    <definedName name="_xlnm._FilterDatabase" localSheetId="18" hidden="1">'17 Ascham Street'!$B$8:$AE$73</definedName>
    <definedName name="_xlnm._FilterDatabase" localSheetId="21" hidden="1">'19 Ascham Street'!$B$8:$AE$88</definedName>
    <definedName name="_xlnm._FilterDatabase" localSheetId="13" hidden="1">'25 Elaine Grove'!$B$8:$AE$82</definedName>
    <definedName name="_xlnm._FilterDatabase" localSheetId="15" hidden="1">'25 Herbert Street '!$B$8:$AE$72</definedName>
    <definedName name="_xlnm._FilterDatabase" localSheetId="7" hidden="1">'25 Troyes House'!$B$8:$AE$41</definedName>
    <definedName name="_xlnm._FilterDatabase" localSheetId="25" hidden="1">'28 Leighton Road'!$B$8:$AE$74</definedName>
    <definedName name="_xlnm._FilterDatabase" localSheetId="24" hidden="1">'29 Grove Terrace'!$B$8:$AE$67</definedName>
    <definedName name="_xlnm._FilterDatabase" localSheetId="12" hidden="1">'30 Grove Terrace'!$B$8:$AE$69</definedName>
    <definedName name="_xlnm._FilterDatabase" localSheetId="9" hidden="1">'5 Gillies Street'!$B$8:$AE$57</definedName>
    <definedName name="_xlnm._FilterDatabase" localSheetId="22" hidden="1">'66 Leverton Street'!$B$8:$AE$64</definedName>
    <definedName name="_xlnm._FilterDatabase" localSheetId="10" hidden="1">'8 Dale  Road'!$B$8:$AE$55</definedName>
    <definedName name="_xlnm._FilterDatabase" localSheetId="3" hidden="1">'Activity Schedule Summary'!$A$7:$O$263</definedName>
    <definedName name="_xlnm._FilterDatabase" localSheetId="0" hidden="1">'Pellings Paid to Date '!$A$4:$E$8</definedName>
    <definedName name="_xlnm._FilterDatabase" localSheetId="4" hidden="1">'Project Overheads &amp; Scaffold'!$A$8:$AB$55</definedName>
    <definedName name="_xlnm.Print_Titles" localSheetId="0">'Pellings Paid to Date '!$1:$3</definedName>
    <definedName name="PropertyStart">'[1]Packet Rate Library'!$V$7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9" i="19" l="1"/>
  <c r="AD38" i="19"/>
  <c r="AG36" i="11"/>
  <c r="AG17" i="11"/>
  <c r="AG29" i="8"/>
  <c r="AG17" i="8"/>
  <c r="AG33" i="7"/>
  <c r="AG37" i="7"/>
  <c r="AG25" i="3"/>
  <c r="AD27" i="3"/>
  <c r="AD26" i="3"/>
  <c r="AD50" i="3"/>
  <c r="R141" i="31" l="1"/>
  <c r="R142" i="31"/>
  <c r="R143" i="31"/>
  <c r="R144" i="31"/>
  <c r="R145" i="31"/>
  <c r="R146" i="31"/>
  <c r="R138" i="31"/>
  <c r="R125" i="31"/>
  <c r="R108" i="31"/>
  <c r="R75" i="31"/>
  <c r="R69" i="31"/>
  <c r="R61" i="31"/>
  <c r="R29" i="31"/>
  <c r="R9" i="31"/>
  <c r="R10" i="31"/>
  <c r="R5" i="31"/>
  <c r="R140" i="31"/>
  <c r="R139" i="31"/>
  <c r="R137" i="31"/>
  <c r="R136" i="31"/>
  <c r="R135" i="31"/>
  <c r="R134" i="31"/>
  <c r="R133" i="31"/>
  <c r="R132" i="31"/>
  <c r="R131" i="31"/>
  <c r="R130" i="31"/>
  <c r="R126" i="31"/>
  <c r="R124" i="31"/>
  <c r="R123" i="31"/>
  <c r="R122" i="31"/>
  <c r="R117" i="31"/>
  <c r="R116" i="31"/>
  <c r="R115" i="31"/>
  <c r="R114" i="31"/>
  <c r="R113" i="31"/>
  <c r="R112" i="31"/>
  <c r="R111" i="31"/>
  <c r="R110" i="31"/>
  <c r="R109" i="31"/>
  <c r="R107" i="31"/>
  <c r="R106" i="31"/>
  <c r="R105" i="31"/>
  <c r="R104" i="31"/>
  <c r="R103" i="31"/>
  <c r="R102" i="31"/>
  <c r="R98" i="31"/>
  <c r="R97" i="31"/>
  <c r="R96" i="31"/>
  <c r="R95" i="31"/>
  <c r="R94" i="31"/>
  <c r="R93" i="31"/>
  <c r="R92" i="31"/>
  <c r="R91" i="31"/>
  <c r="R90" i="31"/>
  <c r="R89" i="31"/>
  <c r="R88" i="31"/>
  <c r="R87" i="31"/>
  <c r="R86" i="31"/>
  <c r="R83" i="31"/>
  <c r="R82" i="31"/>
  <c r="R81" i="31"/>
  <c r="R76" i="31"/>
  <c r="R74" i="31"/>
  <c r="R73" i="31"/>
  <c r="R72" i="31"/>
  <c r="R68" i="31"/>
  <c r="R67" i="31"/>
  <c r="R66" i="31"/>
  <c r="R60" i="31"/>
  <c r="R59" i="31"/>
  <c r="R58" i="31"/>
  <c r="R57" i="31"/>
  <c r="R52" i="31"/>
  <c r="R51" i="31"/>
  <c r="R50" i="31"/>
  <c r="R49" i="31"/>
  <c r="R48" i="31"/>
  <c r="R47" i="31"/>
  <c r="R45" i="31"/>
  <c r="R44" i="31"/>
  <c r="R43" i="31"/>
  <c r="R42" i="31"/>
  <c r="R41" i="31"/>
  <c r="R35" i="31"/>
  <c r="R34" i="31"/>
  <c r="R33" i="31"/>
  <c r="R32" i="31"/>
  <c r="R30" i="31"/>
  <c r="R28" i="31"/>
  <c r="R27" i="31"/>
  <c r="R26" i="31"/>
  <c r="R24" i="31"/>
  <c r="R21" i="31"/>
  <c r="R20" i="31"/>
  <c r="R19" i="31"/>
  <c r="R18" i="31"/>
  <c r="R16" i="31"/>
  <c r="R15" i="31"/>
  <c r="R14" i="31"/>
  <c r="R13" i="31"/>
  <c r="N13" i="31" s="1"/>
  <c r="R12" i="31"/>
  <c r="R11" i="31"/>
  <c r="R8" i="31"/>
  <c r="R7" i="31"/>
  <c r="R6" i="31"/>
  <c r="N6" i="31" s="1"/>
  <c r="R4" i="31"/>
  <c r="N263" i="28" l="1"/>
  <c r="T54" i="25" l="1"/>
  <c r="T57" i="25"/>
  <c r="AD64" i="24"/>
  <c r="AD61" i="24"/>
  <c r="AB64" i="24"/>
  <c r="AB61" i="24"/>
  <c r="Y64" i="24"/>
  <c r="Y61" i="24"/>
  <c r="T61" i="24"/>
  <c r="T64" i="24"/>
  <c r="T77" i="20"/>
  <c r="T78" i="20"/>
  <c r="T102" i="19"/>
  <c r="T69" i="15"/>
  <c r="T74" i="15"/>
  <c r="T76" i="15"/>
  <c r="AD54" i="16"/>
  <c r="AB54" i="16"/>
  <c r="Y54" i="16"/>
  <c r="T54" i="16"/>
  <c r="T82" i="14"/>
  <c r="T85" i="14"/>
  <c r="AD96" i="12"/>
  <c r="AB96" i="12"/>
  <c r="Y96" i="12"/>
  <c r="T96" i="12"/>
  <c r="T103" i="12"/>
  <c r="AD89" i="11"/>
  <c r="AB89" i="11"/>
  <c r="Y89" i="11"/>
  <c r="T89" i="11"/>
  <c r="T96" i="11"/>
  <c r="AD61" i="8"/>
  <c r="AB61" i="8"/>
  <c r="Y61" i="8"/>
  <c r="T61" i="8"/>
  <c r="AE64" i="7"/>
  <c r="AD64" i="7"/>
  <c r="AB64" i="7"/>
  <c r="Y64" i="7"/>
  <c r="T64" i="7"/>
  <c r="T70" i="7"/>
  <c r="AE59" i="6"/>
  <c r="AD59" i="6"/>
  <c r="AB59" i="6"/>
  <c r="Y59" i="6"/>
  <c r="T59" i="6"/>
  <c r="Y50" i="5"/>
  <c r="Y49" i="5"/>
  <c r="Y47" i="5"/>
  <c r="T47" i="5"/>
  <c r="T50" i="5"/>
  <c r="T52" i="5"/>
  <c r="Y59" i="4"/>
  <c r="T78" i="3"/>
  <c r="T79" i="3"/>
  <c r="T80" i="3"/>
  <c r="T81" i="3"/>
  <c r="Y74" i="23" l="1"/>
  <c r="AD74" i="23" s="1"/>
  <c r="Y73" i="23"/>
  <c r="AD73" i="23" s="1"/>
  <c r="Y72" i="23"/>
  <c r="AD72" i="23" s="1"/>
  <c r="Y71" i="23"/>
  <c r="AD71" i="23" s="1"/>
  <c r="Y70" i="23"/>
  <c r="AD70" i="23" s="1"/>
  <c r="Y69" i="23"/>
  <c r="AD69" i="23" s="1"/>
  <c r="Y68" i="23"/>
  <c r="AD68" i="23" s="1"/>
  <c r="Y49" i="22"/>
  <c r="AB49" i="22" s="1"/>
  <c r="Y50" i="22"/>
  <c r="AD50" i="22" s="1"/>
  <c r="Y51" i="22"/>
  <c r="AB51" i="22" s="1"/>
  <c r="Y52" i="22"/>
  <c r="AB52" i="22" s="1"/>
  <c r="Y48" i="22"/>
  <c r="AB48" i="22" s="1"/>
  <c r="X67" i="22"/>
  <c r="Y67" i="22" s="1"/>
  <c r="X66" i="22"/>
  <c r="Y66" i="22" s="1"/>
  <c r="X65" i="22"/>
  <c r="Y65" i="22" s="1"/>
  <c r="X64" i="22"/>
  <c r="Y64" i="22" s="1"/>
  <c r="X63" i="22"/>
  <c r="Y63" i="22" s="1"/>
  <c r="X62" i="22"/>
  <c r="Y62" i="22" s="1"/>
  <c r="X61" i="22"/>
  <c r="Y61" i="22" s="1"/>
  <c r="X60" i="22"/>
  <c r="Y60" i="22" s="1"/>
  <c r="X59" i="22"/>
  <c r="Y59" i="22" s="1"/>
  <c r="X58" i="22"/>
  <c r="Y58" i="22" s="1"/>
  <c r="X57" i="22"/>
  <c r="Y57" i="22" s="1"/>
  <c r="X56" i="22"/>
  <c r="Y56" i="22" s="1"/>
  <c r="X55" i="22"/>
  <c r="Y55" i="22" s="1"/>
  <c r="X54" i="22"/>
  <c r="Y54" i="22" s="1"/>
  <c r="X53" i="22"/>
  <c r="Y53" i="22" s="1"/>
  <c r="H203" i="28"/>
  <c r="F203" i="28"/>
  <c r="E203" i="28"/>
  <c r="D203" i="28"/>
  <c r="C203" i="28"/>
  <c r="H202" i="28"/>
  <c r="F202" i="28"/>
  <c r="E202" i="28"/>
  <c r="D202" i="28"/>
  <c r="C202" i="28"/>
  <c r="B203" i="28"/>
  <c r="B202" i="28"/>
  <c r="Y64" i="20"/>
  <c r="AB64" i="20" s="1"/>
  <c r="Y63" i="20"/>
  <c r="AB63" i="20" s="1"/>
  <c r="Y62" i="20"/>
  <c r="AB62" i="20" s="1"/>
  <c r="Y61" i="20"/>
  <c r="AB61" i="20" s="1"/>
  <c r="Y60" i="20"/>
  <c r="AB60" i="20" s="1"/>
  <c r="Y59" i="20"/>
  <c r="AB59" i="20" s="1"/>
  <c r="Y58" i="20"/>
  <c r="AB58" i="20" s="1"/>
  <c r="Y57" i="20"/>
  <c r="AB57" i="20" s="1"/>
  <c r="Y56" i="20"/>
  <c r="AB56" i="20" s="1"/>
  <c r="Y55" i="20"/>
  <c r="AB55" i="20" s="1"/>
  <c r="Y54" i="20"/>
  <c r="AB54" i="20" s="1"/>
  <c r="Y53" i="20"/>
  <c r="AB53" i="20" s="1"/>
  <c r="Y52" i="20"/>
  <c r="AB52" i="20" s="1"/>
  <c r="Y51" i="20"/>
  <c r="AB51" i="20" s="1"/>
  <c r="Y50" i="20"/>
  <c r="AB50" i="20" s="1"/>
  <c r="Y49" i="20"/>
  <c r="AB49" i="20" s="1"/>
  <c r="Y48" i="20"/>
  <c r="Y47" i="20"/>
  <c r="AB47" i="20" s="1"/>
  <c r="Y46" i="20"/>
  <c r="Y45" i="20"/>
  <c r="AB45" i="20" s="1"/>
  <c r="Y44" i="20"/>
  <c r="AB44" i="20" s="1"/>
  <c r="Y43" i="20"/>
  <c r="AB43" i="20" s="1"/>
  <c r="Y42" i="20"/>
  <c r="AB42" i="20" s="1"/>
  <c r="H191" i="28"/>
  <c r="F191" i="28"/>
  <c r="E191" i="28"/>
  <c r="D191" i="28"/>
  <c r="C191" i="28"/>
  <c r="B191" i="28"/>
  <c r="Y88" i="19"/>
  <c r="AD88" i="19" s="1"/>
  <c r="Y87" i="19"/>
  <c r="AD87" i="19" s="1"/>
  <c r="Y86" i="19"/>
  <c r="AD86" i="19" s="1"/>
  <c r="Y85" i="19"/>
  <c r="AD85" i="19" s="1"/>
  <c r="Y84" i="19"/>
  <c r="AD84" i="19" s="1"/>
  <c r="Y83" i="19"/>
  <c r="AD83" i="19" s="1"/>
  <c r="Y82" i="19"/>
  <c r="AD82" i="19" s="1"/>
  <c r="Y81" i="19"/>
  <c r="AD81" i="19" s="1"/>
  <c r="Y80" i="19"/>
  <c r="AD80" i="19" s="1"/>
  <c r="Y79" i="19"/>
  <c r="AD79" i="19" s="1"/>
  <c r="Y78" i="19"/>
  <c r="AD78" i="19" s="1"/>
  <c r="Y77" i="19"/>
  <c r="AD77" i="19" s="1"/>
  <c r="Y76" i="19"/>
  <c r="AD76" i="19" s="1"/>
  <c r="Y75" i="19"/>
  <c r="AD75" i="19" s="1"/>
  <c r="Y74" i="19"/>
  <c r="Y73" i="19"/>
  <c r="AD73" i="19" s="1"/>
  <c r="Y72" i="19"/>
  <c r="AD72" i="19" s="1"/>
  <c r="Y71" i="19"/>
  <c r="AD71" i="19" s="1"/>
  <c r="Y70" i="19"/>
  <c r="AD70" i="19" s="1"/>
  <c r="Y69" i="19"/>
  <c r="AD69" i="19" s="1"/>
  <c r="Y68" i="19"/>
  <c r="AD68" i="19" s="1"/>
  <c r="C168" i="28"/>
  <c r="D168" i="28"/>
  <c r="E168" i="28"/>
  <c r="F168" i="28"/>
  <c r="H168" i="28"/>
  <c r="B168" i="28"/>
  <c r="Y62" i="15"/>
  <c r="AD62" i="15" s="1"/>
  <c r="Y61" i="15"/>
  <c r="AD61" i="15" s="1"/>
  <c r="Y60" i="15"/>
  <c r="AD60" i="15" s="1"/>
  <c r="Y59" i="15"/>
  <c r="AD59" i="15" s="1"/>
  <c r="Y58" i="15"/>
  <c r="AD58" i="15" s="1"/>
  <c r="Y57" i="15"/>
  <c r="AD57" i="15" s="1"/>
  <c r="Y56" i="15"/>
  <c r="AD56" i="15" s="1"/>
  <c r="Y55" i="15"/>
  <c r="AD55" i="15" s="1"/>
  <c r="Y54" i="15"/>
  <c r="AD54" i="15" s="1"/>
  <c r="Y53" i="15"/>
  <c r="AD53" i="15" s="1"/>
  <c r="Y52" i="15"/>
  <c r="Y51" i="15"/>
  <c r="AD51" i="15" s="1"/>
  <c r="Y50" i="15"/>
  <c r="AD50" i="15" s="1"/>
  <c r="Y49" i="15"/>
  <c r="AD49" i="15" s="1"/>
  <c r="Y48" i="15"/>
  <c r="AD48" i="15" s="1"/>
  <c r="Y47" i="15"/>
  <c r="AD47" i="15" s="1"/>
  <c r="Y46" i="15"/>
  <c r="AD46" i="15" s="1"/>
  <c r="Y73" i="17"/>
  <c r="AD73" i="17" s="1"/>
  <c r="Y72" i="17"/>
  <c r="AD72" i="17" s="1"/>
  <c r="Y71" i="17"/>
  <c r="AD71" i="17" s="1"/>
  <c r="Y70" i="17"/>
  <c r="AD70" i="17" s="1"/>
  <c r="Y69" i="17"/>
  <c r="AD69" i="17" s="1"/>
  <c r="Y68" i="17"/>
  <c r="AD68" i="17" s="1"/>
  <c r="Y67" i="17"/>
  <c r="AD67" i="17" s="1"/>
  <c r="Y66" i="17"/>
  <c r="AD66" i="17" s="1"/>
  <c r="Y65" i="17"/>
  <c r="AD65" i="17" s="1"/>
  <c r="Y64" i="17"/>
  <c r="AD64" i="17" s="1"/>
  <c r="Y63" i="17"/>
  <c r="AD63" i="17" s="1"/>
  <c r="Y62" i="17"/>
  <c r="AD62" i="17" s="1"/>
  <c r="Y61" i="17"/>
  <c r="AD61" i="17" s="1"/>
  <c r="Y60" i="17"/>
  <c r="AD60" i="17" s="1"/>
  <c r="Y59" i="17"/>
  <c r="AD59" i="17" s="1"/>
  <c r="Y58" i="17"/>
  <c r="AD58" i="17" s="1"/>
  <c r="Y57" i="17"/>
  <c r="AD57" i="17" s="1"/>
  <c r="Y56" i="17"/>
  <c r="AD56" i="17" s="1"/>
  <c r="Y55" i="17"/>
  <c r="AD55" i="17" s="1"/>
  <c r="Y54" i="17"/>
  <c r="AD54" i="17" s="1"/>
  <c r="Y53" i="17"/>
  <c r="AD53" i="17" s="1"/>
  <c r="AB46" i="20" l="1"/>
  <c r="AB78" i="20" s="1"/>
  <c r="J203" i="28" s="1"/>
  <c r="Y78" i="20"/>
  <c r="G203" i="28" s="1"/>
  <c r="AB50" i="22"/>
  <c r="AE50" i="22" s="1"/>
  <c r="AD52" i="15"/>
  <c r="Y76" i="15"/>
  <c r="AB48" i="20"/>
  <c r="Y77" i="20"/>
  <c r="AD52" i="22"/>
  <c r="AD74" i="19"/>
  <c r="AD102" i="19" s="1"/>
  <c r="M191" i="28" s="1"/>
  <c r="O191" i="28" s="1"/>
  <c r="Y102" i="19"/>
  <c r="G191" i="28" s="1"/>
  <c r="AD51" i="22"/>
  <c r="AE51" i="22" s="1"/>
  <c r="AD49" i="22"/>
  <c r="AE49" i="22" s="1"/>
  <c r="AB68" i="23"/>
  <c r="AE68" i="23" s="1"/>
  <c r="AB69" i="23"/>
  <c r="AE69" i="23" s="1"/>
  <c r="AB70" i="23"/>
  <c r="AE70" i="23" s="1"/>
  <c r="AB71" i="23"/>
  <c r="AE71" i="23" s="1"/>
  <c r="AB72" i="23"/>
  <c r="AE72" i="23" s="1"/>
  <c r="AB73" i="23"/>
  <c r="AE73" i="23" s="1"/>
  <c r="AB74" i="23"/>
  <c r="AE74" i="23" s="1"/>
  <c r="AE52" i="22"/>
  <c r="AB53" i="22"/>
  <c r="AD53" i="22"/>
  <c r="AB57" i="22"/>
  <c r="AD57" i="22"/>
  <c r="AB61" i="22"/>
  <c r="AD61" i="22"/>
  <c r="AB65" i="22"/>
  <c r="AD65" i="22"/>
  <c r="AB54" i="22"/>
  <c r="AD54" i="22"/>
  <c r="AB58" i="22"/>
  <c r="AD58" i="22"/>
  <c r="AB62" i="22"/>
  <c r="AD62" i="22"/>
  <c r="AB66" i="22"/>
  <c r="AD66" i="22"/>
  <c r="AB55" i="22"/>
  <c r="AD55" i="22"/>
  <c r="AB59" i="22"/>
  <c r="AD59" i="22"/>
  <c r="AB63" i="22"/>
  <c r="AD63" i="22"/>
  <c r="AB67" i="22"/>
  <c r="AD67" i="22"/>
  <c r="AB56" i="22"/>
  <c r="AD56" i="22"/>
  <c r="AB60" i="22"/>
  <c r="AD60" i="22"/>
  <c r="AB64" i="22"/>
  <c r="AD64" i="22"/>
  <c r="AD48" i="22"/>
  <c r="AE48" i="22" s="1"/>
  <c r="AD42" i="20"/>
  <c r="AE42" i="20" s="1"/>
  <c r="AD44" i="20"/>
  <c r="AE44" i="20" s="1"/>
  <c r="AD46" i="20"/>
  <c r="AD48" i="20"/>
  <c r="AD77" i="20" s="1"/>
  <c r="AD50" i="20"/>
  <c r="AE50" i="20" s="1"/>
  <c r="AD52" i="20"/>
  <c r="AE52" i="20" s="1"/>
  <c r="AD54" i="20"/>
  <c r="AE54" i="20" s="1"/>
  <c r="AD56" i="20"/>
  <c r="AE56" i="20" s="1"/>
  <c r="AD58" i="20"/>
  <c r="AE58" i="20" s="1"/>
  <c r="AD60" i="20"/>
  <c r="AE60" i="20" s="1"/>
  <c r="AD62" i="20"/>
  <c r="AE62" i="20" s="1"/>
  <c r="AD64" i="20"/>
  <c r="AE64" i="20" s="1"/>
  <c r="AD43" i="20"/>
  <c r="AE43" i="20" s="1"/>
  <c r="AD45" i="20"/>
  <c r="AE45" i="20" s="1"/>
  <c r="AD47" i="20"/>
  <c r="AE47" i="20" s="1"/>
  <c r="AD49" i="20"/>
  <c r="AE49" i="20" s="1"/>
  <c r="AD51" i="20"/>
  <c r="AE51" i="20" s="1"/>
  <c r="AD53" i="20"/>
  <c r="AE53" i="20" s="1"/>
  <c r="AD55" i="20"/>
  <c r="AE55" i="20" s="1"/>
  <c r="AD57" i="20"/>
  <c r="AE57" i="20" s="1"/>
  <c r="AD59" i="20"/>
  <c r="AE59" i="20" s="1"/>
  <c r="AD61" i="20"/>
  <c r="AE61" i="20" s="1"/>
  <c r="AD63" i="20"/>
  <c r="AE63" i="20" s="1"/>
  <c r="AB68" i="19"/>
  <c r="AE68" i="19" s="1"/>
  <c r="AB69" i="19"/>
  <c r="AE69" i="19" s="1"/>
  <c r="AB70" i="19"/>
  <c r="AE70" i="19" s="1"/>
  <c r="AB71" i="19"/>
  <c r="AB72" i="19"/>
  <c r="AB73" i="19"/>
  <c r="AE73" i="19" s="1"/>
  <c r="AB74" i="19"/>
  <c r="AB102" i="19" s="1"/>
  <c r="AB75" i="19"/>
  <c r="AE75" i="19" s="1"/>
  <c r="AB76" i="19"/>
  <c r="AE76" i="19" s="1"/>
  <c r="AB77" i="19"/>
  <c r="AE77" i="19" s="1"/>
  <c r="AB78" i="19"/>
  <c r="AE78" i="19" s="1"/>
  <c r="AB79" i="19"/>
  <c r="AE79" i="19" s="1"/>
  <c r="AB80" i="19"/>
  <c r="AE80" i="19" s="1"/>
  <c r="AB81" i="19"/>
  <c r="AE81" i="19" s="1"/>
  <c r="AB82" i="19"/>
  <c r="AE82" i="19" s="1"/>
  <c r="AB83" i="19"/>
  <c r="AE83" i="19" s="1"/>
  <c r="AB84" i="19"/>
  <c r="AE84" i="19" s="1"/>
  <c r="AB85" i="19"/>
  <c r="AE85" i="19" s="1"/>
  <c r="AB86" i="19"/>
  <c r="AE86" i="19" s="1"/>
  <c r="AB87" i="19"/>
  <c r="AE87" i="19" s="1"/>
  <c r="AB88" i="19"/>
  <c r="AE88" i="19" s="1"/>
  <c r="AB46" i="15"/>
  <c r="AE46" i="15" s="1"/>
  <c r="AB47" i="15"/>
  <c r="AE47" i="15" s="1"/>
  <c r="AB48" i="15"/>
  <c r="AB49" i="15"/>
  <c r="AE49" i="15" s="1"/>
  <c r="AB50" i="15"/>
  <c r="AE50" i="15" s="1"/>
  <c r="AB51" i="15"/>
  <c r="AE51" i="15" s="1"/>
  <c r="AB52" i="15"/>
  <c r="AB76" i="15" s="1"/>
  <c r="AB53" i="15"/>
  <c r="AE53" i="15" s="1"/>
  <c r="AB54" i="15"/>
  <c r="AE54" i="15" s="1"/>
  <c r="AB55" i="15"/>
  <c r="AE55" i="15" s="1"/>
  <c r="AB56" i="15"/>
  <c r="AE56" i="15" s="1"/>
  <c r="AB57" i="15"/>
  <c r="AE57" i="15" s="1"/>
  <c r="AB58" i="15"/>
  <c r="AE58" i="15" s="1"/>
  <c r="AB59" i="15"/>
  <c r="AE59" i="15" s="1"/>
  <c r="AB60" i="15"/>
  <c r="AE60" i="15" s="1"/>
  <c r="AB61" i="15"/>
  <c r="AE61" i="15" s="1"/>
  <c r="AB62" i="15"/>
  <c r="AE62" i="15" s="1"/>
  <c r="AB53" i="17"/>
  <c r="AB54" i="17"/>
  <c r="AE54" i="17" s="1"/>
  <c r="AB55" i="17"/>
  <c r="AB56" i="17"/>
  <c r="AE56" i="17" s="1"/>
  <c r="AB57" i="17"/>
  <c r="AE57" i="17" s="1"/>
  <c r="AB58" i="17"/>
  <c r="AE58" i="17" s="1"/>
  <c r="AB59" i="17"/>
  <c r="AE59" i="17" s="1"/>
  <c r="AB60" i="17"/>
  <c r="AE60" i="17" s="1"/>
  <c r="AB61" i="17"/>
  <c r="AE61" i="17" s="1"/>
  <c r="AB62" i="17"/>
  <c r="AE62" i="17" s="1"/>
  <c r="AB63" i="17"/>
  <c r="AE63" i="17" s="1"/>
  <c r="AB64" i="17"/>
  <c r="AE64" i="17" s="1"/>
  <c r="AB65" i="17"/>
  <c r="AE65" i="17" s="1"/>
  <c r="AB66" i="17"/>
  <c r="AE66" i="17" s="1"/>
  <c r="AB67" i="17"/>
  <c r="AE67" i="17" s="1"/>
  <c r="AB68" i="17"/>
  <c r="AE68" i="17" s="1"/>
  <c r="AB69" i="17"/>
  <c r="AB70" i="17"/>
  <c r="AE70" i="17" s="1"/>
  <c r="AB71" i="17"/>
  <c r="AE71" i="17" s="1"/>
  <c r="AB72" i="17"/>
  <c r="AB73" i="17"/>
  <c r="AE73" i="17" s="1"/>
  <c r="AB77" i="20" l="1"/>
  <c r="J202" i="28" s="1"/>
  <c r="AD78" i="20"/>
  <c r="AD76" i="15"/>
  <c r="AC76" i="15" s="1"/>
  <c r="L168" i="28" s="1"/>
  <c r="AE72" i="19"/>
  <c r="AE71" i="19"/>
  <c r="AE72" i="17"/>
  <c r="AE69" i="17"/>
  <c r="AE55" i="17"/>
  <c r="AE53" i="17"/>
  <c r="AE48" i="15"/>
  <c r="AC102" i="19"/>
  <c r="L191" i="28" s="1"/>
  <c r="AE74" i="19"/>
  <c r="AE102" i="19" s="1"/>
  <c r="AA78" i="20"/>
  <c r="I203" i="28" s="1"/>
  <c r="AE60" i="22"/>
  <c r="AE67" i="22"/>
  <c r="AE59" i="22"/>
  <c r="AE66" i="22"/>
  <c r="AE58" i="22"/>
  <c r="AE65" i="22"/>
  <c r="AE57" i="22"/>
  <c r="AE64" i="22"/>
  <c r="AE56" i="22"/>
  <c r="AE63" i="22"/>
  <c r="AE55" i="22"/>
  <c r="AE62" i="22"/>
  <c r="AE54" i="22"/>
  <c r="AE61" i="22"/>
  <c r="AE53" i="22"/>
  <c r="AE46" i="20"/>
  <c r="AE78" i="20" s="1"/>
  <c r="G202" i="28"/>
  <c r="AE48" i="20"/>
  <c r="AE77" i="20" s="1"/>
  <c r="G168" i="28"/>
  <c r="AE52" i="15"/>
  <c r="AE76" i="15" s="1"/>
  <c r="J168" i="28"/>
  <c r="B255" i="28"/>
  <c r="B252" i="28"/>
  <c r="AD46" i="25"/>
  <c r="AB46" i="25"/>
  <c r="T46" i="25"/>
  <c r="Q46" i="25"/>
  <c r="AE45" i="25"/>
  <c r="AD45" i="25"/>
  <c r="AB45" i="25"/>
  <c r="T45" i="25"/>
  <c r="Q45" i="25"/>
  <c r="AE44" i="25"/>
  <c r="AD44" i="25"/>
  <c r="AB44" i="25"/>
  <c r="T44" i="25"/>
  <c r="Q44" i="25"/>
  <c r="AD43" i="25"/>
  <c r="AB43" i="25"/>
  <c r="AE43" i="25" s="1"/>
  <c r="T43" i="25"/>
  <c r="Q43" i="25"/>
  <c r="AD42" i="25"/>
  <c r="AB42" i="25"/>
  <c r="AE42" i="25" s="1"/>
  <c r="T42" i="25"/>
  <c r="Q42" i="25"/>
  <c r="Y41" i="25"/>
  <c r="AB41" i="25" s="1"/>
  <c r="T41" i="25"/>
  <c r="Q41" i="25"/>
  <c r="Y40" i="25"/>
  <c r="T40" i="25"/>
  <c r="Q40" i="25"/>
  <c r="AD39" i="25"/>
  <c r="AE39" i="25" s="1"/>
  <c r="Y39" i="25"/>
  <c r="AB39" i="25" s="1"/>
  <c r="T39" i="25"/>
  <c r="Q39" i="25"/>
  <c r="AB38" i="25"/>
  <c r="AE38" i="25" s="1"/>
  <c r="Y38" i="25"/>
  <c r="AD38" i="25" s="1"/>
  <c r="T38" i="25"/>
  <c r="Q38" i="25"/>
  <c r="AD37" i="25"/>
  <c r="Y37" i="25"/>
  <c r="T37" i="25"/>
  <c r="Q37" i="25"/>
  <c r="AB36" i="25"/>
  <c r="Y36" i="25"/>
  <c r="Y35" i="25"/>
  <c r="AD34" i="25"/>
  <c r="AB34" i="25"/>
  <c r="AE34" i="25" s="1"/>
  <c r="T34" i="25"/>
  <c r="Q34" i="25"/>
  <c r="AB33" i="25"/>
  <c r="Y33" i="25"/>
  <c r="AD33" i="25" s="1"/>
  <c r="T33" i="25"/>
  <c r="Q33" i="25"/>
  <c r="Y32" i="25"/>
  <c r="T32" i="25"/>
  <c r="Q32" i="25"/>
  <c r="AB31" i="25"/>
  <c r="AE31" i="25" s="1"/>
  <c r="Y31" i="25"/>
  <c r="AD31" i="25" s="1"/>
  <c r="T31" i="25"/>
  <c r="Q31" i="25"/>
  <c r="Y30" i="25"/>
  <c r="T30" i="25"/>
  <c r="Q30" i="25"/>
  <c r="AB29" i="25"/>
  <c r="Y29" i="25"/>
  <c r="AD29" i="25" s="1"/>
  <c r="Y28" i="25"/>
  <c r="T28" i="25"/>
  <c r="Q28" i="25"/>
  <c r="Y27" i="25"/>
  <c r="T27" i="25"/>
  <c r="T55" i="25" s="1"/>
  <c r="B253" i="28" s="1"/>
  <c r="Q27" i="25"/>
  <c r="Y26" i="25"/>
  <c r="AD25" i="25"/>
  <c r="AD54" i="25" s="1"/>
  <c r="M252" i="28" s="1"/>
  <c r="O252" i="28" s="1"/>
  <c r="AB25" i="25"/>
  <c r="Y25" i="25"/>
  <c r="Y54" i="25" s="1"/>
  <c r="G252" i="28" s="1"/>
  <c r="AD24" i="25"/>
  <c r="AB24" i="25"/>
  <c r="Y24" i="25"/>
  <c r="AB23" i="25"/>
  <c r="Y23" i="25"/>
  <c r="AD23" i="25" s="1"/>
  <c r="T23" i="25"/>
  <c r="Q23" i="25"/>
  <c r="Y22" i="25"/>
  <c r="T22" i="25"/>
  <c r="Q22" i="25"/>
  <c r="AB21" i="25"/>
  <c r="Y21" i="25"/>
  <c r="AD21" i="25" s="1"/>
  <c r="T21" i="25"/>
  <c r="Q21" i="25"/>
  <c r="Y20" i="25"/>
  <c r="T20" i="25"/>
  <c r="Q20" i="25"/>
  <c r="AB19" i="25"/>
  <c r="AE19" i="25" s="1"/>
  <c r="Y19" i="25"/>
  <c r="AD19" i="25" s="1"/>
  <c r="T19" i="25"/>
  <c r="Q19" i="25"/>
  <c r="Y18" i="25"/>
  <c r="T18" i="25"/>
  <c r="Q18" i="25"/>
  <c r="AB17" i="25"/>
  <c r="Y17" i="25"/>
  <c r="AD17" i="25" s="1"/>
  <c r="Y16" i="25"/>
  <c r="T16" i="25"/>
  <c r="T52" i="25" s="1"/>
  <c r="B250" i="28" s="1"/>
  <c r="Q16" i="25"/>
  <c r="Y15" i="25"/>
  <c r="Y14" i="25"/>
  <c r="T14" i="25"/>
  <c r="T51" i="25" s="1"/>
  <c r="B249" i="28" s="1"/>
  <c r="Q14" i="25"/>
  <c r="AB13" i="25"/>
  <c r="Y13" i="25"/>
  <c r="AD13" i="25" s="1"/>
  <c r="Y12" i="25"/>
  <c r="T12" i="25"/>
  <c r="Q12" i="25"/>
  <c r="N12" i="25"/>
  <c r="Y11" i="25"/>
  <c r="T11" i="25"/>
  <c r="T50" i="25" s="1"/>
  <c r="B248" i="28" s="1"/>
  <c r="Q11" i="25"/>
  <c r="B3" i="25"/>
  <c r="B1" i="25"/>
  <c r="M244" i="28"/>
  <c r="O244" i="28" s="1"/>
  <c r="G244" i="28"/>
  <c r="B244" i="28"/>
  <c r="M241" i="28"/>
  <c r="O241" i="28" s="1"/>
  <c r="J241" i="28"/>
  <c r="B241" i="28"/>
  <c r="AD53" i="24"/>
  <c r="AB53" i="24"/>
  <c r="AE53" i="24" s="1"/>
  <c r="T53" i="24"/>
  <c r="S53" i="24"/>
  <c r="Q53" i="24"/>
  <c r="AE52" i="24"/>
  <c r="AD52" i="24"/>
  <c r="AB52" i="24"/>
  <c r="T52" i="24"/>
  <c r="Q52" i="24"/>
  <c r="AE51" i="24"/>
  <c r="AD51" i="24"/>
  <c r="AB51" i="24"/>
  <c r="T51" i="24"/>
  <c r="Q51" i="24"/>
  <c r="AD50" i="24"/>
  <c r="AB50" i="24"/>
  <c r="T50" i="24"/>
  <c r="Q50" i="24"/>
  <c r="AD49" i="24"/>
  <c r="AB49" i="24"/>
  <c r="T49" i="24"/>
  <c r="Q49" i="24"/>
  <c r="Y48" i="24"/>
  <c r="T48" i="24"/>
  <c r="Q48" i="24"/>
  <c r="Y47" i="24"/>
  <c r="T47" i="24"/>
  <c r="Q47" i="24"/>
  <c r="AD46" i="24"/>
  <c r="AB46" i="24"/>
  <c r="Y46" i="24"/>
  <c r="T46" i="24"/>
  <c r="Q46" i="24"/>
  <c r="Y45" i="24"/>
  <c r="AD45" i="24" s="1"/>
  <c r="T45" i="24"/>
  <c r="Q45" i="24"/>
  <c r="AD44" i="24"/>
  <c r="AE44" i="24" s="1"/>
  <c r="AB44" i="24"/>
  <c r="Y44" i="24"/>
  <c r="T44" i="24"/>
  <c r="Q44" i="24"/>
  <c r="AB43" i="24"/>
  <c r="AE43" i="24" s="1"/>
  <c r="Y43" i="24"/>
  <c r="AD43" i="24" s="1"/>
  <c r="T43" i="24"/>
  <c r="Q43" i="24"/>
  <c r="Y42" i="24"/>
  <c r="T42" i="24"/>
  <c r="Q42" i="24"/>
  <c r="Y41" i="24"/>
  <c r="AD41" i="24" s="1"/>
  <c r="T41" i="24"/>
  <c r="Q41" i="24"/>
  <c r="Y40" i="24"/>
  <c r="T40" i="24"/>
  <c r="Q40" i="24"/>
  <c r="Y39" i="24"/>
  <c r="AB39" i="24" s="1"/>
  <c r="T39" i="24"/>
  <c r="Q39" i="24"/>
  <c r="AE38" i="24"/>
  <c r="AE64" i="24" s="1"/>
  <c r="AE37" i="24"/>
  <c r="AD36" i="24"/>
  <c r="AB36" i="24"/>
  <c r="T36" i="24"/>
  <c r="Q36" i="24"/>
  <c r="AD35" i="24"/>
  <c r="AB35" i="24"/>
  <c r="Y35" i="24"/>
  <c r="T35" i="24"/>
  <c r="Q35" i="24"/>
  <c r="Y34" i="24"/>
  <c r="T34" i="24"/>
  <c r="Q34" i="24"/>
  <c r="AD33" i="24"/>
  <c r="AB33" i="24"/>
  <c r="Y33" i="24"/>
  <c r="T33" i="24"/>
  <c r="Q33" i="24"/>
  <c r="AE32" i="24"/>
  <c r="Y32" i="24"/>
  <c r="AD31" i="24"/>
  <c r="AB31" i="24"/>
  <c r="Y31" i="24"/>
  <c r="T31" i="24"/>
  <c r="Q31" i="24"/>
  <c r="Y30" i="24"/>
  <c r="T30" i="24"/>
  <c r="T62" i="24" s="1"/>
  <c r="B242" i="28" s="1"/>
  <c r="Q30" i="24"/>
  <c r="AE29" i="24"/>
  <c r="AE28" i="24"/>
  <c r="AE61" i="24" s="1"/>
  <c r="AE27" i="24"/>
  <c r="Y26" i="24"/>
  <c r="AD26" i="24" s="1"/>
  <c r="T26" i="24"/>
  <c r="Q26" i="24"/>
  <c r="Y25" i="24"/>
  <c r="T25" i="24"/>
  <c r="Q25" i="24"/>
  <c r="Y24" i="24"/>
  <c r="T24" i="24"/>
  <c r="Q24" i="24"/>
  <c r="AD23" i="24"/>
  <c r="AB23" i="24"/>
  <c r="Y23" i="24"/>
  <c r="T23" i="24"/>
  <c r="Q23" i="24"/>
  <c r="Y22" i="24"/>
  <c r="AD22" i="24" s="1"/>
  <c r="T22" i="24"/>
  <c r="Q22" i="24"/>
  <c r="AD21" i="24"/>
  <c r="AB21" i="24"/>
  <c r="Y21" i="24"/>
  <c r="T21" i="24"/>
  <c r="Q21" i="24"/>
  <c r="AE20" i="24"/>
  <c r="Y19" i="24"/>
  <c r="T19" i="24"/>
  <c r="Q19" i="24"/>
  <c r="Y18" i="24"/>
  <c r="T18" i="24"/>
  <c r="Q18" i="24"/>
  <c r="Y17" i="24"/>
  <c r="T17" i="24"/>
  <c r="Q17" i="24"/>
  <c r="Y16" i="24"/>
  <c r="T16" i="24"/>
  <c r="Q16" i="24"/>
  <c r="AE15" i="24"/>
  <c r="AD14" i="24"/>
  <c r="AD58" i="24" s="1"/>
  <c r="M238" i="28" s="1"/>
  <c r="O238" i="28" s="1"/>
  <c r="AB14" i="24"/>
  <c r="AB58" i="24" s="1"/>
  <c r="J238" i="28" s="1"/>
  <c r="Y14" i="24"/>
  <c r="Y58" i="24" s="1"/>
  <c r="T14" i="24"/>
  <c r="T58" i="24" s="1"/>
  <c r="B238" i="28" s="1"/>
  <c r="Q14" i="24"/>
  <c r="AE13" i="24"/>
  <c r="Y13" i="24"/>
  <c r="AD12" i="24"/>
  <c r="AB12" i="24"/>
  <c r="Y12" i="24"/>
  <c r="T12" i="24"/>
  <c r="Q12" i="24"/>
  <c r="N12" i="24"/>
  <c r="Y11" i="24"/>
  <c r="T11" i="24"/>
  <c r="Q11" i="24"/>
  <c r="B3" i="24"/>
  <c r="B1" i="24"/>
  <c r="AD67" i="23"/>
  <c r="AB67" i="23"/>
  <c r="T67" i="23"/>
  <c r="Q67" i="23"/>
  <c r="AD66" i="23"/>
  <c r="AE66" i="23" s="1"/>
  <c r="AB66" i="23"/>
  <c r="T66" i="23"/>
  <c r="Q66" i="23"/>
  <c r="AD65" i="23"/>
  <c r="AB65" i="23"/>
  <c r="T65" i="23"/>
  <c r="Q65" i="23"/>
  <c r="AD64" i="23"/>
  <c r="AB64" i="23"/>
  <c r="T64" i="23"/>
  <c r="Q64" i="23"/>
  <c r="AD63" i="23"/>
  <c r="AB63" i="23"/>
  <c r="T63" i="23"/>
  <c r="Q63" i="23"/>
  <c r="Y62" i="23"/>
  <c r="T62" i="23"/>
  <c r="Q62" i="23"/>
  <c r="Y61" i="23"/>
  <c r="AD61" i="23" s="1"/>
  <c r="T61" i="23"/>
  <c r="Q61" i="23"/>
  <c r="Y60" i="23"/>
  <c r="T60" i="23"/>
  <c r="Q60" i="23"/>
  <c r="Y59" i="23"/>
  <c r="T59" i="23"/>
  <c r="Q59" i="23"/>
  <c r="AD58" i="23"/>
  <c r="Y58" i="23"/>
  <c r="AB58" i="23" s="1"/>
  <c r="T58" i="23"/>
  <c r="Q58" i="23"/>
  <c r="Y57" i="23"/>
  <c r="T57" i="23"/>
  <c r="Q57" i="23"/>
  <c r="Y56" i="23"/>
  <c r="AB56" i="23" s="1"/>
  <c r="T56" i="23"/>
  <c r="Q56" i="23"/>
  <c r="Y55" i="23"/>
  <c r="T55" i="23"/>
  <c r="Q55" i="23"/>
  <c r="Y54" i="23"/>
  <c r="T54" i="23"/>
  <c r="Q54" i="23"/>
  <c r="Y53" i="23"/>
  <c r="T53" i="23"/>
  <c r="Q53" i="23"/>
  <c r="Y52" i="23"/>
  <c r="AB52" i="23" s="1"/>
  <c r="AD51" i="23"/>
  <c r="AB51" i="23"/>
  <c r="T51" i="23"/>
  <c r="Q51" i="23"/>
  <c r="Y50" i="23"/>
  <c r="AD50" i="23" s="1"/>
  <c r="T50" i="23"/>
  <c r="Q50" i="23"/>
  <c r="Y49" i="23"/>
  <c r="AD49" i="23" s="1"/>
  <c r="T49" i="23"/>
  <c r="Q49" i="23"/>
  <c r="Y48" i="23"/>
  <c r="AD48" i="23" s="1"/>
  <c r="T48" i="23"/>
  <c r="Q48" i="23"/>
  <c r="Y47" i="23"/>
  <c r="T47" i="23"/>
  <c r="Q47" i="23"/>
  <c r="Y46" i="23"/>
  <c r="AD45" i="23"/>
  <c r="AB45" i="23"/>
  <c r="T45" i="23"/>
  <c r="Q45" i="23"/>
  <c r="Y44" i="23"/>
  <c r="T44" i="23"/>
  <c r="Q44" i="23"/>
  <c r="Y43" i="23"/>
  <c r="AB43" i="23" s="1"/>
  <c r="T43" i="23"/>
  <c r="Q43" i="23"/>
  <c r="Y42" i="23"/>
  <c r="T42" i="23"/>
  <c r="Q42" i="23"/>
  <c r="Y41" i="23"/>
  <c r="AB41" i="23" s="1"/>
  <c r="T41" i="23"/>
  <c r="Q41" i="23"/>
  <c r="Y40" i="23"/>
  <c r="T40" i="23"/>
  <c r="Q40" i="23"/>
  <c r="Y39" i="23"/>
  <c r="Y38" i="23"/>
  <c r="AB38" i="23" s="1"/>
  <c r="T38" i="23"/>
  <c r="Q38" i="23"/>
  <c r="Y37" i="23"/>
  <c r="T37" i="23"/>
  <c r="Q37" i="23"/>
  <c r="Y36" i="23"/>
  <c r="AB36" i="23" s="1"/>
  <c r="Y35" i="23"/>
  <c r="AB35" i="23" s="1"/>
  <c r="T35" i="23"/>
  <c r="Q35" i="23"/>
  <c r="Y34" i="23"/>
  <c r="T34" i="23"/>
  <c r="Q34" i="23"/>
  <c r="Y33" i="23"/>
  <c r="AB33" i="23" s="1"/>
  <c r="T33" i="23"/>
  <c r="Q33" i="23"/>
  <c r="Y32" i="23"/>
  <c r="T32" i="23"/>
  <c r="Q32" i="23"/>
  <c r="Y31" i="23"/>
  <c r="AD31" i="23" s="1"/>
  <c r="T31" i="23"/>
  <c r="Q31" i="23"/>
  <c r="Y30" i="23"/>
  <c r="Y29" i="23"/>
  <c r="AB29" i="23" s="1"/>
  <c r="T29" i="23"/>
  <c r="Q29" i="23"/>
  <c r="Y28" i="23"/>
  <c r="AB28" i="23" s="1"/>
  <c r="T28" i="23"/>
  <c r="Q28" i="23"/>
  <c r="Y27" i="23"/>
  <c r="AB27" i="23" s="1"/>
  <c r="T27" i="23"/>
  <c r="Q27" i="23"/>
  <c r="Y26" i="23"/>
  <c r="AB26" i="23" s="1"/>
  <c r="T26" i="23"/>
  <c r="Q26" i="23"/>
  <c r="Y25" i="23"/>
  <c r="AB25" i="23" s="1"/>
  <c r="T25" i="23"/>
  <c r="Q25" i="23"/>
  <c r="Y24" i="23"/>
  <c r="AB24" i="23" s="1"/>
  <c r="T24" i="23"/>
  <c r="Q24" i="23"/>
  <c r="Y23" i="23"/>
  <c r="AB23" i="23" s="1"/>
  <c r="T23" i="23"/>
  <c r="Q23" i="23"/>
  <c r="Y22" i="23"/>
  <c r="AB22" i="23" s="1"/>
  <c r="T22" i="23"/>
  <c r="Q22" i="23"/>
  <c r="Y21" i="23"/>
  <c r="AB21" i="23" s="1"/>
  <c r="T21" i="23"/>
  <c r="Q21" i="23"/>
  <c r="Y20" i="23"/>
  <c r="T20" i="23"/>
  <c r="Q20" i="23"/>
  <c r="Y19" i="23"/>
  <c r="AB19" i="23" s="1"/>
  <c r="AD18" i="23"/>
  <c r="AB18" i="23"/>
  <c r="T18" i="23"/>
  <c r="Q18" i="23"/>
  <c r="Y17" i="23"/>
  <c r="AD17" i="23" s="1"/>
  <c r="T17" i="23"/>
  <c r="Q17" i="23"/>
  <c r="Y16" i="23"/>
  <c r="T16" i="23"/>
  <c r="Q16" i="23"/>
  <c r="Y15" i="23"/>
  <c r="Y14" i="23"/>
  <c r="AD14" i="23" s="1"/>
  <c r="T14" i="23"/>
  <c r="Q14" i="23"/>
  <c r="Y13" i="23"/>
  <c r="Y12" i="23"/>
  <c r="AD12" i="23" s="1"/>
  <c r="T12" i="23"/>
  <c r="Q12" i="23"/>
  <c r="N12" i="23"/>
  <c r="Y11" i="23"/>
  <c r="T11" i="23"/>
  <c r="Q11" i="23"/>
  <c r="B3" i="23"/>
  <c r="B1" i="23"/>
  <c r="AD47" i="22"/>
  <c r="AB47" i="22"/>
  <c r="T47" i="22"/>
  <c r="Q47" i="22"/>
  <c r="Y46" i="22"/>
  <c r="AD46" i="22" s="1"/>
  <c r="T46" i="22"/>
  <c r="Q46" i="22"/>
  <c r="Y45" i="22"/>
  <c r="T45" i="22"/>
  <c r="Q45" i="22"/>
  <c r="Y44" i="22"/>
  <c r="AD44" i="22" s="1"/>
  <c r="AD43" i="22"/>
  <c r="AB43" i="22"/>
  <c r="T43" i="22"/>
  <c r="Q43" i="22"/>
  <c r="Y42" i="22"/>
  <c r="AB42" i="22" s="1"/>
  <c r="T42" i="22"/>
  <c r="Q42" i="22"/>
  <c r="Y41" i="22"/>
  <c r="AD41" i="22" s="1"/>
  <c r="T41" i="22"/>
  <c r="Q41" i="22"/>
  <c r="Y40" i="22"/>
  <c r="AB40" i="22" s="1"/>
  <c r="T40" i="22"/>
  <c r="Q40" i="22"/>
  <c r="Y39" i="22"/>
  <c r="T39" i="22"/>
  <c r="Q39" i="22"/>
  <c r="Y38" i="22"/>
  <c r="AB38" i="22" s="1"/>
  <c r="AD37" i="22"/>
  <c r="AB37" i="22"/>
  <c r="T37" i="22"/>
  <c r="Q37" i="22"/>
  <c r="Y36" i="22"/>
  <c r="AD36" i="22" s="1"/>
  <c r="T36" i="22"/>
  <c r="Q36" i="22"/>
  <c r="Y35" i="22"/>
  <c r="AD35" i="22" s="1"/>
  <c r="T35" i="22"/>
  <c r="Q35" i="22"/>
  <c r="Y34" i="22"/>
  <c r="T34" i="22"/>
  <c r="Q34" i="22"/>
  <c r="Y33" i="22"/>
  <c r="AD33" i="22" s="1"/>
  <c r="Y32" i="22"/>
  <c r="AD32" i="22" s="1"/>
  <c r="T32" i="22"/>
  <c r="Q32" i="22"/>
  <c r="Y31" i="22"/>
  <c r="AD31" i="22" s="1"/>
  <c r="T31" i="22"/>
  <c r="Q31" i="22"/>
  <c r="Y30" i="22"/>
  <c r="AD30" i="22" s="1"/>
  <c r="T30" i="22"/>
  <c r="Q30" i="22"/>
  <c r="Y29" i="22"/>
  <c r="T29" i="22"/>
  <c r="Q29" i="22"/>
  <c r="Y28" i="22"/>
  <c r="AD28" i="22" s="1"/>
  <c r="AD27" i="22"/>
  <c r="AB27" i="22"/>
  <c r="T27" i="22"/>
  <c r="Q27" i="22"/>
  <c r="Y26" i="22"/>
  <c r="AB26" i="22" s="1"/>
  <c r="T26" i="22"/>
  <c r="Q26" i="22"/>
  <c r="Y25" i="22"/>
  <c r="AD25" i="22" s="1"/>
  <c r="T25" i="22"/>
  <c r="Q25" i="22"/>
  <c r="Y24" i="22"/>
  <c r="AB24" i="22" s="1"/>
  <c r="T24" i="22"/>
  <c r="Q24" i="22"/>
  <c r="Y23" i="22"/>
  <c r="AD23" i="22" s="1"/>
  <c r="T23" i="22"/>
  <c r="Q23" i="22"/>
  <c r="Y22" i="22"/>
  <c r="AB22" i="22" s="1"/>
  <c r="T22" i="22"/>
  <c r="Q22" i="22"/>
  <c r="Y21" i="22"/>
  <c r="AD21" i="22" s="1"/>
  <c r="T21" i="22"/>
  <c r="Q21" i="22"/>
  <c r="Y20" i="22"/>
  <c r="T20" i="22"/>
  <c r="Q20" i="22"/>
  <c r="Y19" i="22"/>
  <c r="AD19" i="22" s="1"/>
  <c r="AD18" i="22"/>
  <c r="AB18" i="22"/>
  <c r="T18" i="22"/>
  <c r="Q18" i="22"/>
  <c r="AD17" i="22"/>
  <c r="AB17" i="22"/>
  <c r="T17" i="22"/>
  <c r="Q17" i="22"/>
  <c r="Y16" i="22"/>
  <c r="T16" i="22"/>
  <c r="Q16" i="22"/>
  <c r="Y15" i="22"/>
  <c r="AD15" i="22" s="1"/>
  <c r="Y14" i="22"/>
  <c r="T14" i="22"/>
  <c r="Q14" i="22"/>
  <c r="Y13" i="22"/>
  <c r="AB13" i="22" s="1"/>
  <c r="Y12" i="22"/>
  <c r="AB12" i="22" s="1"/>
  <c r="T12" i="22"/>
  <c r="Q12" i="22"/>
  <c r="N12" i="22"/>
  <c r="Y11" i="22"/>
  <c r="T11" i="22"/>
  <c r="T72" i="22" s="1"/>
  <c r="Q11" i="22"/>
  <c r="B3" i="22"/>
  <c r="B1" i="22"/>
  <c r="AE61" i="21"/>
  <c r="AD61" i="21"/>
  <c r="Y61" i="21"/>
  <c r="AB61" i="21" s="1"/>
  <c r="T61" i="21"/>
  <c r="Q61" i="21"/>
  <c r="AB60" i="21"/>
  <c r="AE60" i="21" s="1"/>
  <c r="Y60" i="21"/>
  <c r="AD60" i="21" s="1"/>
  <c r="T60" i="21"/>
  <c r="Q60" i="21"/>
  <c r="AE59" i="21"/>
  <c r="AD59" i="21"/>
  <c r="Y59" i="21"/>
  <c r="AB59" i="21" s="1"/>
  <c r="T59" i="21"/>
  <c r="Q59" i="21"/>
  <c r="AB58" i="21"/>
  <c r="Y58" i="21"/>
  <c r="T58" i="21"/>
  <c r="Q58" i="21"/>
  <c r="AD57" i="21"/>
  <c r="Y57" i="21"/>
  <c r="AB57" i="21" s="1"/>
  <c r="AE56" i="21"/>
  <c r="AD56" i="21"/>
  <c r="Y56" i="21"/>
  <c r="AB56" i="21" s="1"/>
  <c r="T56" i="21"/>
  <c r="Q56" i="21"/>
  <c r="AB55" i="21"/>
  <c r="AE55" i="21" s="1"/>
  <c r="Y55" i="21"/>
  <c r="AD55" i="21" s="1"/>
  <c r="T55" i="21"/>
  <c r="Q55" i="21"/>
  <c r="AD54" i="21"/>
  <c r="Y54" i="21"/>
  <c r="AB54" i="21" s="1"/>
  <c r="T54" i="21"/>
  <c r="Q54" i="21"/>
  <c r="Y53" i="21"/>
  <c r="T53" i="21"/>
  <c r="Q53" i="21"/>
  <c r="AD52" i="21"/>
  <c r="Y52" i="21"/>
  <c r="AB52" i="21" s="1"/>
  <c r="T52" i="21"/>
  <c r="Q52" i="21"/>
  <c r="AB51" i="21"/>
  <c r="Y51" i="21"/>
  <c r="T51" i="21"/>
  <c r="Q51" i="21"/>
  <c r="AE50" i="21"/>
  <c r="Y49" i="21"/>
  <c r="T49" i="21"/>
  <c r="Q49" i="21"/>
  <c r="AD48" i="21"/>
  <c r="AB48" i="21"/>
  <c r="Y48" i="21"/>
  <c r="T48" i="21"/>
  <c r="Q48" i="21"/>
  <c r="Y47" i="21"/>
  <c r="T47" i="21"/>
  <c r="Q47" i="21"/>
  <c r="AD46" i="21"/>
  <c r="AB46" i="21"/>
  <c r="Y46" i="21"/>
  <c r="T46" i="21"/>
  <c r="Q46" i="21"/>
  <c r="Y45" i="21"/>
  <c r="T45" i="21"/>
  <c r="Q45" i="21"/>
  <c r="AD44" i="21"/>
  <c r="AB44" i="21"/>
  <c r="Y44" i="21"/>
  <c r="T44" i="21"/>
  <c r="Q44" i="21"/>
  <c r="Y43" i="21"/>
  <c r="T43" i="21"/>
  <c r="Q43" i="21"/>
  <c r="AD42" i="21"/>
  <c r="AB42" i="21"/>
  <c r="Y42" i="21"/>
  <c r="T42" i="21"/>
  <c r="Q42" i="21"/>
  <c r="Y41" i="21"/>
  <c r="Y40" i="21"/>
  <c r="T40" i="21"/>
  <c r="Q40" i="21"/>
  <c r="AD39" i="21"/>
  <c r="AB39" i="21"/>
  <c r="Y39" i="21"/>
  <c r="T39" i="21"/>
  <c r="Q39" i="21"/>
  <c r="Y38" i="21"/>
  <c r="T38" i="21"/>
  <c r="Q38" i="21"/>
  <c r="AD37" i="21"/>
  <c r="AB37" i="21"/>
  <c r="Y37" i="21"/>
  <c r="T37" i="21"/>
  <c r="Q37" i="21"/>
  <c r="AD36" i="21"/>
  <c r="AB36" i="21"/>
  <c r="AE36" i="21" s="1"/>
  <c r="AD35" i="21"/>
  <c r="AE35" i="21" s="1"/>
  <c r="AB35" i="21"/>
  <c r="Y35" i="21"/>
  <c r="T35" i="21"/>
  <c r="Q35" i="21"/>
  <c r="AB34" i="21"/>
  <c r="AE34" i="21" s="1"/>
  <c r="Y34" i="21"/>
  <c r="AD34" i="21" s="1"/>
  <c r="T34" i="21"/>
  <c r="Q34" i="21"/>
  <c r="AB33" i="21"/>
  <c r="AE33" i="21" s="1"/>
  <c r="Y33" i="21"/>
  <c r="AD33" i="21" s="1"/>
  <c r="T33" i="21"/>
  <c r="Q33" i="21"/>
  <c r="Y32" i="21"/>
  <c r="T32" i="21"/>
  <c r="Q32" i="21"/>
  <c r="AB31" i="21"/>
  <c r="Y31" i="21"/>
  <c r="AD31" i="21" s="1"/>
  <c r="T31" i="21"/>
  <c r="Q31" i="21"/>
  <c r="AB30" i="21"/>
  <c r="AE30" i="21" s="1"/>
  <c r="Y30" i="21"/>
  <c r="AD30" i="21" s="1"/>
  <c r="T30" i="21"/>
  <c r="Q30" i="21"/>
  <c r="AE29" i="21"/>
  <c r="AD29" i="21"/>
  <c r="AB29" i="21"/>
  <c r="Y29" i="21"/>
  <c r="T29" i="21"/>
  <c r="Q29" i="21"/>
  <c r="Y28" i="21"/>
  <c r="T28" i="21"/>
  <c r="Q28" i="21"/>
  <c r="AD27" i="21"/>
  <c r="AE27" i="21" s="1"/>
  <c r="AB27" i="21"/>
  <c r="Y27" i="21"/>
  <c r="T27" i="21"/>
  <c r="Q27" i="21"/>
  <c r="AB26" i="21"/>
  <c r="AE26" i="21" s="1"/>
  <c r="Y26" i="21"/>
  <c r="AD26" i="21" s="1"/>
  <c r="T26" i="21"/>
  <c r="Q26" i="21"/>
  <c r="AB25" i="21"/>
  <c r="Y25" i="21"/>
  <c r="AD25" i="21" s="1"/>
  <c r="T25" i="21"/>
  <c r="Q25" i="21"/>
  <c r="Y24" i="21"/>
  <c r="T24" i="21"/>
  <c r="Q24" i="21"/>
  <c r="AB23" i="21"/>
  <c r="Y23" i="21"/>
  <c r="AD23" i="21" s="1"/>
  <c r="T23" i="21"/>
  <c r="Q23" i="21"/>
  <c r="AB22" i="21"/>
  <c r="AE22" i="21" s="1"/>
  <c r="Y22" i="21"/>
  <c r="AD22" i="21" s="1"/>
  <c r="T22" i="21"/>
  <c r="Q22" i="21"/>
  <c r="AE21" i="21"/>
  <c r="AD21" i="21"/>
  <c r="AB21" i="21"/>
  <c r="Y21" i="21"/>
  <c r="T21" i="21"/>
  <c r="Q21" i="21"/>
  <c r="Y20" i="21"/>
  <c r="T20" i="21"/>
  <c r="Q20" i="21"/>
  <c r="AD19" i="21"/>
  <c r="AB19" i="21"/>
  <c r="Y19" i="21"/>
  <c r="T19" i="21"/>
  <c r="Q19" i="21"/>
  <c r="AE18" i="21"/>
  <c r="AB17" i="21"/>
  <c r="AE17" i="21" s="1"/>
  <c r="Y17" i="21"/>
  <c r="AD17" i="21" s="1"/>
  <c r="T17" i="21"/>
  <c r="Q17" i="21"/>
  <c r="Y16" i="21"/>
  <c r="T16" i="21"/>
  <c r="T67" i="21" s="1"/>
  <c r="B208" i="28" s="1"/>
  <c r="Q16" i="21"/>
  <c r="AE15" i="21"/>
  <c r="AE14" i="21"/>
  <c r="AE66" i="21" s="1"/>
  <c r="AD14" i="21"/>
  <c r="AD66" i="21" s="1"/>
  <c r="M207" i="28" s="1"/>
  <c r="O207" i="28" s="1"/>
  <c r="AB14" i="21"/>
  <c r="AB66" i="21" s="1"/>
  <c r="J207" i="28" s="1"/>
  <c r="Y14" i="21"/>
  <c r="Y66" i="21" s="1"/>
  <c r="G207" i="28" s="1"/>
  <c r="T14" i="21"/>
  <c r="T66" i="21" s="1"/>
  <c r="B207" i="28" s="1"/>
  <c r="Q14" i="21"/>
  <c r="Y13" i="21"/>
  <c r="Y12" i="21"/>
  <c r="T12" i="21"/>
  <c r="Q12" i="21"/>
  <c r="N12" i="21"/>
  <c r="Y11" i="21"/>
  <c r="T11" i="21"/>
  <c r="Q11" i="21"/>
  <c r="B3" i="21"/>
  <c r="B1" i="21"/>
  <c r="Y41" i="20"/>
  <c r="AD41" i="20" s="1"/>
  <c r="T41" i="20"/>
  <c r="Q41" i="20"/>
  <c r="Y40" i="20"/>
  <c r="T40" i="20"/>
  <c r="Q40" i="20"/>
  <c r="Y39" i="20"/>
  <c r="AD39" i="20" s="1"/>
  <c r="T38" i="20"/>
  <c r="Q38" i="20"/>
  <c r="Y37" i="20"/>
  <c r="AB37" i="20" s="1"/>
  <c r="T37" i="20"/>
  <c r="Q37" i="20"/>
  <c r="Y36" i="20"/>
  <c r="AB36" i="20" s="1"/>
  <c r="T36" i="20"/>
  <c r="Q36" i="20"/>
  <c r="Y35" i="20"/>
  <c r="AB35" i="20" s="1"/>
  <c r="T35" i="20"/>
  <c r="Q35" i="20"/>
  <c r="Y34" i="20"/>
  <c r="T34" i="20"/>
  <c r="Q34" i="20"/>
  <c r="Y33" i="20"/>
  <c r="AB33" i="20" s="1"/>
  <c r="Y32" i="20"/>
  <c r="AB32" i="20" s="1"/>
  <c r="T32" i="20"/>
  <c r="Q32" i="20"/>
  <c r="Y31" i="20"/>
  <c r="AB31" i="20" s="1"/>
  <c r="T31" i="20"/>
  <c r="Q31" i="20"/>
  <c r="Y30" i="20"/>
  <c r="AB30" i="20" s="1"/>
  <c r="T30" i="20"/>
  <c r="Q30" i="20"/>
  <c r="Y29" i="20"/>
  <c r="T29" i="20"/>
  <c r="Q29" i="20"/>
  <c r="Y28" i="20"/>
  <c r="AB28" i="20" s="1"/>
  <c r="Y27" i="20"/>
  <c r="Y73" i="20" s="1"/>
  <c r="T27" i="20"/>
  <c r="Q27" i="20"/>
  <c r="Y26" i="20"/>
  <c r="AD26" i="20" s="1"/>
  <c r="AD25" i="20"/>
  <c r="AB25" i="20"/>
  <c r="T25" i="20"/>
  <c r="Q25" i="20"/>
  <c r="Y24" i="20"/>
  <c r="AD24" i="20" s="1"/>
  <c r="T24" i="20"/>
  <c r="Q24" i="20"/>
  <c r="Y23" i="20"/>
  <c r="AD23" i="20" s="1"/>
  <c r="T23" i="20"/>
  <c r="Q23" i="20"/>
  <c r="Y22" i="20"/>
  <c r="AD22" i="20" s="1"/>
  <c r="T22" i="20"/>
  <c r="Q22" i="20"/>
  <c r="Y21" i="20"/>
  <c r="AD21" i="20" s="1"/>
  <c r="T21" i="20"/>
  <c r="Q21" i="20"/>
  <c r="Y20" i="20"/>
  <c r="AD20" i="20" s="1"/>
  <c r="T20" i="20"/>
  <c r="Q20" i="20"/>
  <c r="Y19" i="20"/>
  <c r="T19" i="20"/>
  <c r="Q19" i="20"/>
  <c r="Y18" i="20"/>
  <c r="AD18" i="20" s="1"/>
  <c r="Y17" i="20"/>
  <c r="AD17" i="20" s="1"/>
  <c r="T17" i="20"/>
  <c r="Q17" i="20"/>
  <c r="Y16" i="20"/>
  <c r="T16" i="20"/>
  <c r="Q16" i="20"/>
  <c r="Y15" i="20"/>
  <c r="AB15" i="20" s="1"/>
  <c r="Y14" i="20"/>
  <c r="T14" i="20"/>
  <c r="T70" i="20" s="1"/>
  <c r="Q14" i="20"/>
  <c r="Y13" i="20"/>
  <c r="AD13" i="20" s="1"/>
  <c r="Y12" i="20"/>
  <c r="AD12" i="20" s="1"/>
  <c r="T12" i="20"/>
  <c r="Q12" i="20"/>
  <c r="N12" i="20"/>
  <c r="Y11" i="20"/>
  <c r="T11" i="20"/>
  <c r="T69" i="20" s="1"/>
  <c r="Q11" i="20"/>
  <c r="B3" i="20"/>
  <c r="B1" i="20"/>
  <c r="AD67" i="19"/>
  <c r="AB67" i="19"/>
  <c r="T67" i="19"/>
  <c r="Q67" i="19"/>
  <c r="AD66" i="19"/>
  <c r="AB66" i="19"/>
  <c r="T66" i="19"/>
  <c r="Q66" i="19"/>
  <c r="AD65" i="19"/>
  <c r="AB65" i="19"/>
  <c r="T65" i="19"/>
  <c r="Q65" i="19"/>
  <c r="AD64" i="19"/>
  <c r="AB64" i="19"/>
  <c r="T64" i="19"/>
  <c r="Q64" i="19"/>
  <c r="AD63" i="19"/>
  <c r="AB63" i="19"/>
  <c r="T63" i="19"/>
  <c r="Q63" i="19"/>
  <c r="Y62" i="19"/>
  <c r="AD62" i="19" s="1"/>
  <c r="T62" i="19"/>
  <c r="Q62" i="19"/>
  <c r="Y61" i="19"/>
  <c r="AB61" i="19" s="1"/>
  <c r="T61" i="19"/>
  <c r="Q61" i="19"/>
  <c r="Y60" i="19"/>
  <c r="AD60" i="19" s="1"/>
  <c r="T60" i="19"/>
  <c r="Q60" i="19"/>
  <c r="Y59" i="19"/>
  <c r="AB59" i="19" s="1"/>
  <c r="T59" i="19"/>
  <c r="Q59" i="19"/>
  <c r="Y58" i="19"/>
  <c r="AD58" i="19" s="1"/>
  <c r="T58" i="19"/>
  <c r="Q58" i="19"/>
  <c r="Y57" i="19"/>
  <c r="AB57" i="19" s="1"/>
  <c r="T57" i="19"/>
  <c r="Q57" i="19"/>
  <c r="Y56" i="19"/>
  <c r="T56" i="19"/>
  <c r="Q56" i="19"/>
  <c r="Y55" i="19"/>
  <c r="AB55" i="19" s="1"/>
  <c r="AD54" i="19"/>
  <c r="AB54" i="19"/>
  <c r="T54" i="19"/>
  <c r="Q54" i="19"/>
  <c r="AD53" i="19"/>
  <c r="AB53" i="19"/>
  <c r="T53" i="19"/>
  <c r="Q53" i="19"/>
  <c r="AD52" i="19"/>
  <c r="AB52" i="19"/>
  <c r="T52" i="19"/>
  <c r="Q52" i="19"/>
  <c r="Y51" i="19"/>
  <c r="T51" i="19"/>
  <c r="Q51" i="19"/>
  <c r="Y50" i="19"/>
  <c r="AD50" i="19" s="1"/>
  <c r="T49" i="19"/>
  <c r="Q49" i="19"/>
  <c r="Y48" i="19"/>
  <c r="AB48" i="19" s="1"/>
  <c r="T48" i="19"/>
  <c r="Q48" i="19"/>
  <c r="Y47" i="19"/>
  <c r="AD47" i="19" s="1"/>
  <c r="T47" i="19"/>
  <c r="Q47" i="19"/>
  <c r="Y46" i="19"/>
  <c r="AB46" i="19" s="1"/>
  <c r="T46" i="19"/>
  <c r="Q46" i="19"/>
  <c r="Y45" i="19"/>
  <c r="T45" i="19"/>
  <c r="Q45" i="19"/>
  <c r="Y44" i="19"/>
  <c r="AB44" i="19" s="1"/>
  <c r="Y43" i="19"/>
  <c r="AB43" i="19" s="1"/>
  <c r="T43" i="19"/>
  <c r="Q43" i="19"/>
  <c r="Y42" i="19"/>
  <c r="AD42" i="19" s="1"/>
  <c r="T42" i="19"/>
  <c r="Q42" i="19"/>
  <c r="Y41" i="19"/>
  <c r="T41" i="19"/>
  <c r="Q41" i="19"/>
  <c r="AE40" i="19"/>
  <c r="AB39" i="19"/>
  <c r="T39" i="19"/>
  <c r="Q39" i="19"/>
  <c r="AB38" i="19"/>
  <c r="T38" i="19"/>
  <c r="Q38" i="19"/>
  <c r="Y37" i="19"/>
  <c r="AD37" i="19" s="1"/>
  <c r="T37" i="19"/>
  <c r="Q37" i="19"/>
  <c r="Y36" i="19"/>
  <c r="T36" i="19"/>
  <c r="Q36" i="19"/>
  <c r="Y35" i="19"/>
  <c r="AD35" i="19" s="1"/>
  <c r="T35" i="19"/>
  <c r="Q35" i="19"/>
  <c r="Y34" i="19"/>
  <c r="AD34" i="19" s="1"/>
  <c r="T34" i="19"/>
  <c r="Q34" i="19"/>
  <c r="Y33" i="19"/>
  <c r="AD33" i="19" s="1"/>
  <c r="T33" i="19"/>
  <c r="Q33" i="19"/>
  <c r="AE32" i="19"/>
  <c r="AD31" i="19"/>
  <c r="AB31" i="19"/>
  <c r="T31" i="19"/>
  <c r="Q31" i="19"/>
  <c r="Y30" i="19"/>
  <c r="AD30" i="19" s="1"/>
  <c r="T30" i="19"/>
  <c r="Q30" i="19"/>
  <c r="Y29" i="19"/>
  <c r="AD29" i="19" s="1"/>
  <c r="T29" i="19"/>
  <c r="Q29" i="19"/>
  <c r="Y28" i="19"/>
  <c r="AD28" i="19" s="1"/>
  <c r="T28" i="19"/>
  <c r="Q28" i="19"/>
  <c r="Y27" i="19"/>
  <c r="AB27" i="19" s="1"/>
  <c r="T27" i="19"/>
  <c r="Q27" i="19"/>
  <c r="Y26" i="19"/>
  <c r="AD26" i="19" s="1"/>
  <c r="T26" i="19"/>
  <c r="Q26" i="19"/>
  <c r="Y25" i="19"/>
  <c r="AD25" i="19" s="1"/>
  <c r="T25" i="19"/>
  <c r="Q25" i="19"/>
  <c r="Y24" i="19"/>
  <c r="AD24" i="19" s="1"/>
  <c r="T24" i="19"/>
  <c r="Q24" i="19"/>
  <c r="Y23" i="19"/>
  <c r="AD23" i="19" s="1"/>
  <c r="T23" i="19"/>
  <c r="Q23" i="19"/>
  <c r="Y22" i="19"/>
  <c r="AD22" i="19" s="1"/>
  <c r="T22" i="19"/>
  <c r="Q22" i="19"/>
  <c r="Y21" i="19"/>
  <c r="AD21" i="19" s="1"/>
  <c r="T21" i="19"/>
  <c r="Q21" i="19"/>
  <c r="AE20" i="19"/>
  <c r="AD19" i="19"/>
  <c r="AB19" i="19"/>
  <c r="T19" i="19"/>
  <c r="Q19" i="19"/>
  <c r="Y18" i="19"/>
  <c r="AD18" i="19" s="1"/>
  <c r="T18" i="19"/>
  <c r="Q18" i="19"/>
  <c r="Y17" i="19"/>
  <c r="AD17" i="19" s="1"/>
  <c r="T17" i="19"/>
  <c r="Q17" i="19"/>
  <c r="Y16" i="19"/>
  <c r="T16" i="19"/>
  <c r="Q16" i="19"/>
  <c r="AE15" i="19"/>
  <c r="Y14" i="19"/>
  <c r="Y94" i="19" s="1"/>
  <c r="T14" i="19"/>
  <c r="T94" i="19" s="1"/>
  <c r="Q14" i="19"/>
  <c r="AE13" i="19"/>
  <c r="Y12" i="19"/>
  <c r="AB12" i="19" s="1"/>
  <c r="AE12" i="19" s="1"/>
  <c r="T12" i="19"/>
  <c r="Q12" i="19"/>
  <c r="N12" i="19"/>
  <c r="Y11" i="19"/>
  <c r="T11" i="19"/>
  <c r="T93" i="19" s="1"/>
  <c r="Q11" i="19"/>
  <c r="B3" i="19"/>
  <c r="B1" i="19"/>
  <c r="AD67" i="18"/>
  <c r="AB67" i="18"/>
  <c r="T67" i="18"/>
  <c r="Q67" i="18"/>
  <c r="AD66" i="18"/>
  <c r="AB66" i="18"/>
  <c r="T66" i="18"/>
  <c r="Q66" i="18"/>
  <c r="AD65" i="18"/>
  <c r="AB65" i="18"/>
  <c r="T65" i="18"/>
  <c r="Q65" i="18"/>
  <c r="AD64" i="18"/>
  <c r="AB64" i="18"/>
  <c r="T64" i="18"/>
  <c r="Q64" i="18"/>
  <c r="AD63" i="18"/>
  <c r="AB63" i="18"/>
  <c r="T63" i="18"/>
  <c r="Q63" i="18"/>
  <c r="Y62" i="18"/>
  <c r="AB62" i="18" s="1"/>
  <c r="T62" i="18"/>
  <c r="Q62" i="18"/>
  <c r="Y61" i="18"/>
  <c r="AD61" i="18" s="1"/>
  <c r="T61" i="18"/>
  <c r="Q61" i="18"/>
  <c r="Y60" i="18"/>
  <c r="AB60" i="18" s="1"/>
  <c r="T60" i="18"/>
  <c r="Q60" i="18"/>
  <c r="Y59" i="18"/>
  <c r="AD59" i="18" s="1"/>
  <c r="T59" i="18"/>
  <c r="Q59" i="18"/>
  <c r="Y58" i="18"/>
  <c r="AB58" i="18" s="1"/>
  <c r="T58" i="18"/>
  <c r="Q58" i="18"/>
  <c r="Y57" i="18"/>
  <c r="AD57" i="18" s="1"/>
  <c r="T57" i="18"/>
  <c r="Q57" i="18"/>
  <c r="Y56" i="18"/>
  <c r="T56" i="18"/>
  <c r="Q56" i="18"/>
  <c r="Y55" i="18"/>
  <c r="AD55" i="18" s="1"/>
  <c r="T55" i="18"/>
  <c r="Q55" i="18"/>
  <c r="Y54" i="18"/>
  <c r="AB54" i="18" s="1"/>
  <c r="T54" i="18"/>
  <c r="Q54" i="18"/>
  <c r="Y53" i="18"/>
  <c r="AD53" i="18" s="1"/>
  <c r="T53" i="18"/>
  <c r="Q53" i="18"/>
  <c r="AD52" i="18"/>
  <c r="Y52" i="18"/>
  <c r="AB52" i="18" s="1"/>
  <c r="T52" i="18"/>
  <c r="Q52" i="18"/>
  <c r="Y51" i="18"/>
  <c r="AD51" i="18" s="1"/>
  <c r="T51" i="18"/>
  <c r="Q51" i="18"/>
  <c r="Y50" i="18"/>
  <c r="AB50" i="18" s="1"/>
  <c r="T50" i="18"/>
  <c r="Q50" i="18"/>
  <c r="Y49" i="18"/>
  <c r="T49" i="18"/>
  <c r="Q49" i="18"/>
  <c r="Y48" i="18"/>
  <c r="AD47" i="18"/>
  <c r="AB47" i="18"/>
  <c r="T47" i="18"/>
  <c r="Q47" i="18"/>
  <c r="AD46" i="18"/>
  <c r="AB46" i="18"/>
  <c r="T46" i="18"/>
  <c r="Q46" i="18"/>
  <c r="Y45" i="18"/>
  <c r="AD45" i="18" s="1"/>
  <c r="T45" i="18"/>
  <c r="Q45" i="18"/>
  <c r="Y44" i="18"/>
  <c r="AB44" i="18" s="1"/>
  <c r="T44" i="18"/>
  <c r="Q44" i="18"/>
  <c r="Y43" i="18"/>
  <c r="AD43" i="18" s="1"/>
  <c r="T43" i="18"/>
  <c r="Q43" i="18"/>
  <c r="Y42" i="18"/>
  <c r="AB42" i="18" s="1"/>
  <c r="T42" i="18"/>
  <c r="Q42" i="18"/>
  <c r="Y41" i="18"/>
  <c r="AD41" i="18" s="1"/>
  <c r="T41" i="18"/>
  <c r="Q41" i="18"/>
  <c r="Y40" i="18"/>
  <c r="AD40" i="18" s="1"/>
  <c r="T40" i="18"/>
  <c r="Q40" i="18"/>
  <c r="Y39" i="18"/>
  <c r="AD39" i="18" s="1"/>
  <c r="AD38" i="18"/>
  <c r="AB38" i="18"/>
  <c r="T38" i="18"/>
  <c r="Q38" i="18"/>
  <c r="AB37" i="18"/>
  <c r="Y37" i="18"/>
  <c r="AD37" i="18" s="1"/>
  <c r="T37" i="18"/>
  <c r="Q37" i="18"/>
  <c r="Y36" i="18"/>
  <c r="T36" i="18"/>
  <c r="Q36" i="18"/>
  <c r="Y35" i="18"/>
  <c r="T35" i="18"/>
  <c r="Q35" i="18"/>
  <c r="Y34" i="18"/>
  <c r="T34" i="18"/>
  <c r="Q34" i="18"/>
  <c r="Y33" i="18"/>
  <c r="Y32" i="18"/>
  <c r="T32" i="18"/>
  <c r="T76" i="18" s="1"/>
  <c r="B176" i="28" s="1"/>
  <c r="Q32" i="18"/>
  <c r="Y31" i="18"/>
  <c r="Y30" i="18"/>
  <c r="T30" i="18"/>
  <c r="Q30" i="18"/>
  <c r="AB29" i="18"/>
  <c r="Y29" i="18"/>
  <c r="AD29" i="18" s="1"/>
  <c r="T29" i="18"/>
  <c r="Q29" i="18"/>
  <c r="Y28" i="18"/>
  <c r="Y27" i="18"/>
  <c r="T27" i="18"/>
  <c r="Q27" i="18"/>
  <c r="AD26" i="18"/>
  <c r="Y26" i="18"/>
  <c r="AB26" i="18" s="1"/>
  <c r="T26" i="18"/>
  <c r="Q26" i="18"/>
  <c r="Y25" i="18"/>
  <c r="AD25" i="18" s="1"/>
  <c r="T25" i="18"/>
  <c r="Q25" i="18"/>
  <c r="Y24" i="18"/>
  <c r="T24" i="18"/>
  <c r="Q24" i="18"/>
  <c r="Y23" i="18"/>
  <c r="AD23" i="18" s="1"/>
  <c r="T23" i="18"/>
  <c r="Q23" i="18"/>
  <c r="Y22" i="18"/>
  <c r="AD22" i="18" s="1"/>
  <c r="T22" i="18"/>
  <c r="Q22" i="18"/>
  <c r="Y21" i="18"/>
  <c r="T21" i="18"/>
  <c r="Q21" i="18"/>
  <c r="Y20" i="18"/>
  <c r="AD20" i="18" s="1"/>
  <c r="AD19" i="18"/>
  <c r="AB19" i="18"/>
  <c r="T19" i="18"/>
  <c r="Q19" i="18"/>
  <c r="AD18" i="18"/>
  <c r="AE18" i="18" s="1"/>
  <c r="AB18" i="18"/>
  <c r="T18" i="18"/>
  <c r="Q18" i="18"/>
  <c r="AD17" i="18"/>
  <c r="AB17" i="18"/>
  <c r="T17" i="18"/>
  <c r="Q17" i="18"/>
  <c r="Y16" i="18"/>
  <c r="T16" i="18"/>
  <c r="Q16" i="18"/>
  <c r="AE15" i="18"/>
  <c r="Y15" i="18"/>
  <c r="Y14" i="18"/>
  <c r="T14" i="18"/>
  <c r="T72" i="18" s="1"/>
  <c r="B172" i="28" s="1"/>
  <c r="Q14" i="18"/>
  <c r="AE13" i="18"/>
  <c r="Y13" i="18"/>
  <c r="Y12" i="18"/>
  <c r="T12" i="18"/>
  <c r="Q12" i="18"/>
  <c r="N12" i="18"/>
  <c r="Y11" i="18"/>
  <c r="T11" i="18"/>
  <c r="Q11" i="18"/>
  <c r="B3" i="18"/>
  <c r="B1" i="18"/>
  <c r="B166" i="28"/>
  <c r="B161" i="28"/>
  <c r="AD45" i="15"/>
  <c r="AB45" i="15"/>
  <c r="T45" i="15"/>
  <c r="Q45" i="15"/>
  <c r="AD44" i="15"/>
  <c r="AB44" i="15"/>
  <c r="T44" i="15"/>
  <c r="Q44" i="15"/>
  <c r="AD43" i="15"/>
  <c r="AB43" i="15"/>
  <c r="T43" i="15"/>
  <c r="Q43" i="15"/>
  <c r="AD42" i="15"/>
  <c r="AB42" i="15"/>
  <c r="T42" i="15"/>
  <c r="Q42" i="15"/>
  <c r="AD41" i="15"/>
  <c r="AB41" i="15"/>
  <c r="T41" i="15"/>
  <c r="Q41" i="15"/>
  <c r="Y40" i="15"/>
  <c r="AB40" i="15" s="1"/>
  <c r="T40" i="15"/>
  <c r="Q40" i="15"/>
  <c r="Y39" i="15"/>
  <c r="AD39" i="15" s="1"/>
  <c r="T39" i="15"/>
  <c r="Q39" i="15"/>
  <c r="Y38" i="15"/>
  <c r="AB38" i="15" s="1"/>
  <c r="T38" i="15"/>
  <c r="Q38" i="15"/>
  <c r="Y37" i="15"/>
  <c r="AB37" i="15" s="1"/>
  <c r="T37" i="15"/>
  <c r="Q37" i="15"/>
  <c r="Y36" i="15"/>
  <c r="T36" i="15"/>
  <c r="Q36" i="15"/>
  <c r="Y35" i="15"/>
  <c r="Y74" i="15" s="1"/>
  <c r="Y34" i="15"/>
  <c r="AD34" i="15" s="1"/>
  <c r="T33" i="15"/>
  <c r="Q33" i="15"/>
  <c r="Y32" i="15"/>
  <c r="T32" i="15"/>
  <c r="Q32" i="15"/>
  <c r="Y31" i="15"/>
  <c r="T31" i="15"/>
  <c r="Q31" i="15"/>
  <c r="Y30" i="15"/>
  <c r="Y29" i="15"/>
  <c r="T29" i="15"/>
  <c r="Q29" i="15"/>
  <c r="Y28" i="15"/>
  <c r="T28" i="15"/>
  <c r="Q28" i="15"/>
  <c r="Y27" i="15"/>
  <c r="Y71" i="15" s="1"/>
  <c r="AD26" i="15"/>
  <c r="AB26" i="15"/>
  <c r="T26" i="15"/>
  <c r="T71" i="15" s="1"/>
  <c r="Q26" i="15"/>
  <c r="Y25" i="15"/>
  <c r="AD25" i="15" s="1"/>
  <c r="Y24" i="15"/>
  <c r="AD24" i="15" s="1"/>
  <c r="T24" i="15"/>
  <c r="Q24" i="15"/>
  <c r="Y23" i="15"/>
  <c r="AB23" i="15" s="1"/>
  <c r="T23" i="15"/>
  <c r="Q23" i="15"/>
  <c r="Y22" i="15"/>
  <c r="AD22" i="15" s="1"/>
  <c r="T22" i="15"/>
  <c r="Q22" i="15"/>
  <c r="Y21" i="15"/>
  <c r="AB21" i="15" s="1"/>
  <c r="T21" i="15"/>
  <c r="Q21" i="15"/>
  <c r="Y20" i="15"/>
  <c r="AD20" i="15" s="1"/>
  <c r="T20" i="15"/>
  <c r="Q20" i="15"/>
  <c r="Y19" i="15"/>
  <c r="AB19" i="15" s="1"/>
  <c r="T19" i="15"/>
  <c r="Q19" i="15"/>
  <c r="Y18" i="15"/>
  <c r="T18" i="15"/>
  <c r="Q18" i="15"/>
  <c r="Y17" i="15"/>
  <c r="AB17" i="15" s="1"/>
  <c r="Y16" i="15"/>
  <c r="Y69" i="15" s="1"/>
  <c r="Y15" i="15"/>
  <c r="AB15" i="15" s="1"/>
  <c r="Y14" i="15"/>
  <c r="T14" i="15"/>
  <c r="T68" i="15" s="1"/>
  <c r="Q14" i="15"/>
  <c r="Y13" i="15"/>
  <c r="AD13" i="15" s="1"/>
  <c r="Y12" i="15"/>
  <c r="AD12" i="15" s="1"/>
  <c r="T12" i="15"/>
  <c r="Q12" i="15"/>
  <c r="N12" i="15"/>
  <c r="Y11" i="15"/>
  <c r="T11" i="15"/>
  <c r="T67" i="15" s="1"/>
  <c r="Q11" i="15"/>
  <c r="B3" i="15"/>
  <c r="B1" i="15"/>
  <c r="AD52" i="17"/>
  <c r="AB52" i="17"/>
  <c r="T52" i="17"/>
  <c r="Q52" i="17"/>
  <c r="AD51" i="17"/>
  <c r="AB51" i="17"/>
  <c r="T51" i="17"/>
  <c r="Q51" i="17"/>
  <c r="AD50" i="17"/>
  <c r="AB50" i="17"/>
  <c r="T50" i="17"/>
  <c r="Q50" i="17"/>
  <c r="AD49" i="17"/>
  <c r="AB49" i="17"/>
  <c r="T49" i="17"/>
  <c r="Q49" i="17"/>
  <c r="AD48" i="17"/>
  <c r="AB48" i="17"/>
  <c r="T48" i="17"/>
  <c r="Q48" i="17"/>
  <c r="Y47" i="17"/>
  <c r="AB47" i="17" s="1"/>
  <c r="T47" i="17"/>
  <c r="Q47" i="17"/>
  <c r="Y46" i="17"/>
  <c r="AB46" i="17" s="1"/>
  <c r="T46" i="17"/>
  <c r="Q46" i="17"/>
  <c r="Y45" i="17"/>
  <c r="T45" i="17"/>
  <c r="Q45" i="17"/>
  <c r="Y44" i="17"/>
  <c r="AB44" i="17" s="1"/>
  <c r="T44" i="17"/>
  <c r="Q44" i="17"/>
  <c r="Y43" i="17"/>
  <c r="T43" i="17"/>
  <c r="Q43" i="17"/>
  <c r="Y42" i="17"/>
  <c r="T42" i="17"/>
  <c r="Q42" i="17"/>
  <c r="Y41" i="17"/>
  <c r="AB41" i="17" s="1"/>
  <c r="AD40" i="17"/>
  <c r="AB40" i="17"/>
  <c r="T40" i="17"/>
  <c r="Q40" i="17"/>
  <c r="Y39" i="17"/>
  <c r="T39" i="17"/>
  <c r="Q39" i="17"/>
  <c r="Y38" i="17"/>
  <c r="T38" i="17"/>
  <c r="Q38" i="17"/>
  <c r="Y37" i="17"/>
  <c r="T37" i="17"/>
  <c r="Q37" i="17"/>
  <c r="Y36" i="17"/>
  <c r="T35" i="17"/>
  <c r="Q35" i="17"/>
  <c r="Y34" i="17"/>
  <c r="AB34" i="17" s="1"/>
  <c r="T34" i="17"/>
  <c r="Q34" i="17"/>
  <c r="Y33" i="17"/>
  <c r="T33" i="17"/>
  <c r="Q33" i="17"/>
  <c r="Y32" i="17"/>
  <c r="AB32" i="17" s="1"/>
  <c r="T32" i="17"/>
  <c r="Q32" i="17"/>
  <c r="Y31" i="17"/>
  <c r="AD31" i="17" s="1"/>
  <c r="T31" i="17"/>
  <c r="Q31" i="17"/>
  <c r="Y30" i="17"/>
  <c r="AB30" i="17" s="1"/>
  <c r="Y29" i="17"/>
  <c r="T29" i="17"/>
  <c r="Q29" i="17"/>
  <c r="Y28" i="17"/>
  <c r="AB28" i="17" s="1"/>
  <c r="Y27" i="17"/>
  <c r="T27" i="17"/>
  <c r="T82" i="17" s="1"/>
  <c r="B152" i="28" s="1"/>
  <c r="Q27" i="17"/>
  <c r="Y26" i="17"/>
  <c r="AB26" i="17" s="1"/>
  <c r="Y25" i="17"/>
  <c r="AB25" i="17" s="1"/>
  <c r="T25" i="17"/>
  <c r="Q25" i="17"/>
  <c r="Y24" i="17"/>
  <c r="T24" i="17"/>
  <c r="Q24" i="17"/>
  <c r="Y23" i="17"/>
  <c r="AB23" i="17" s="1"/>
  <c r="T23" i="17"/>
  <c r="Q23" i="17"/>
  <c r="Y22" i="17"/>
  <c r="AB22" i="17" s="1"/>
  <c r="T22" i="17"/>
  <c r="Q22" i="17"/>
  <c r="Y21" i="17"/>
  <c r="AB21" i="17" s="1"/>
  <c r="T21" i="17"/>
  <c r="Q21" i="17"/>
  <c r="Y20" i="17"/>
  <c r="AB20" i="17" s="1"/>
  <c r="T20" i="17"/>
  <c r="Q20" i="17"/>
  <c r="Y19" i="17"/>
  <c r="T19" i="17"/>
  <c r="Q19" i="17"/>
  <c r="Y18" i="17"/>
  <c r="Y17" i="17"/>
  <c r="AB17" i="17" s="1"/>
  <c r="T17" i="17"/>
  <c r="Q17" i="17"/>
  <c r="Y16" i="17"/>
  <c r="T16" i="17"/>
  <c r="Q16" i="17"/>
  <c r="Y15" i="17"/>
  <c r="Y14" i="17"/>
  <c r="T14" i="17"/>
  <c r="Q14" i="17"/>
  <c r="Y13" i="17"/>
  <c r="AB13" i="17" s="1"/>
  <c r="Y12" i="17"/>
  <c r="AB12" i="17" s="1"/>
  <c r="T12" i="17"/>
  <c r="Q12" i="17"/>
  <c r="N12" i="17"/>
  <c r="Y11" i="17"/>
  <c r="AD11" i="17" s="1"/>
  <c r="T11" i="17"/>
  <c r="Q11" i="17"/>
  <c r="B3" i="17"/>
  <c r="B1" i="17"/>
  <c r="M140" i="28"/>
  <c r="O140" i="28" s="1"/>
  <c r="J140" i="28"/>
  <c r="B140" i="28"/>
  <c r="Y47" i="16"/>
  <c r="Y46" i="16"/>
  <c r="AB46" i="16" s="1"/>
  <c r="Y45" i="16"/>
  <c r="Y44" i="16"/>
  <c r="AB44" i="16" s="1"/>
  <c r="Y43" i="16"/>
  <c r="Y42" i="16"/>
  <c r="Y41" i="16"/>
  <c r="Y40" i="16"/>
  <c r="AB40" i="16" s="1"/>
  <c r="Y39" i="16"/>
  <c r="Y38" i="16"/>
  <c r="AB38" i="16" s="1"/>
  <c r="Y37" i="16"/>
  <c r="Y36" i="16"/>
  <c r="AB36" i="16" s="1"/>
  <c r="Y35" i="16"/>
  <c r="T35" i="16"/>
  <c r="Q35" i="16"/>
  <c r="Y34" i="16"/>
  <c r="T33" i="16"/>
  <c r="Q33" i="16"/>
  <c r="Y32" i="16"/>
  <c r="T32" i="16"/>
  <c r="Q32" i="16"/>
  <c r="Y31" i="16"/>
  <c r="T31" i="16"/>
  <c r="Q31" i="16"/>
  <c r="Y30" i="16"/>
  <c r="T30" i="16"/>
  <c r="Q30" i="16"/>
  <c r="Y29" i="16"/>
  <c r="T29" i="16"/>
  <c r="Q29" i="16"/>
  <c r="Y28" i="16"/>
  <c r="AD28" i="16" s="1"/>
  <c r="Y27" i="16"/>
  <c r="T27" i="16"/>
  <c r="Q27" i="16"/>
  <c r="Y26" i="16"/>
  <c r="T26" i="16"/>
  <c r="Q26" i="16"/>
  <c r="Y25" i="16"/>
  <c r="AD25" i="16" s="1"/>
  <c r="Y24" i="16"/>
  <c r="T24" i="16"/>
  <c r="Q24" i="16"/>
  <c r="Y23" i="16"/>
  <c r="AD23" i="16" s="1"/>
  <c r="T23" i="16"/>
  <c r="Q23" i="16"/>
  <c r="Y22" i="16"/>
  <c r="AD22" i="16" s="1"/>
  <c r="Y21" i="16"/>
  <c r="T21" i="16"/>
  <c r="Q21" i="16"/>
  <c r="Y20" i="16"/>
  <c r="AD20" i="16" s="1"/>
  <c r="T20" i="16"/>
  <c r="Q20" i="16"/>
  <c r="Y19" i="16"/>
  <c r="AD19" i="16" s="1"/>
  <c r="T19" i="16"/>
  <c r="Q19" i="16"/>
  <c r="Y18" i="16"/>
  <c r="AD18" i="16" s="1"/>
  <c r="T18" i="16"/>
  <c r="Q18" i="16"/>
  <c r="Y17" i="16"/>
  <c r="T17" i="16"/>
  <c r="Q17" i="16"/>
  <c r="AE16" i="16"/>
  <c r="AE54" i="16" s="1"/>
  <c r="AE15" i="16"/>
  <c r="Y14" i="16"/>
  <c r="T14" i="16"/>
  <c r="Q14" i="16"/>
  <c r="Y13" i="16"/>
  <c r="AB13" i="16" s="1"/>
  <c r="Y12" i="16"/>
  <c r="AB12" i="16" s="1"/>
  <c r="T12" i="16"/>
  <c r="Q12" i="16"/>
  <c r="N12" i="16"/>
  <c r="Y11" i="16"/>
  <c r="T11" i="16"/>
  <c r="T52" i="16" s="1"/>
  <c r="Q11" i="16"/>
  <c r="B3" i="16"/>
  <c r="B1" i="16"/>
  <c r="B134" i="28"/>
  <c r="B131" i="28"/>
  <c r="Y73" i="14"/>
  <c r="AB73" i="14" s="1"/>
  <c r="Y72" i="14"/>
  <c r="Y71" i="14"/>
  <c r="Y70" i="14"/>
  <c r="AD70" i="14" s="1"/>
  <c r="Y69" i="14"/>
  <c r="AB69" i="14" s="1"/>
  <c r="Y68" i="14"/>
  <c r="Y67" i="14"/>
  <c r="Y66" i="14"/>
  <c r="Y65" i="14"/>
  <c r="AB65" i="14" s="1"/>
  <c r="Y64" i="14"/>
  <c r="AD64" i="14" s="1"/>
  <c r="Y63" i="14"/>
  <c r="Y62" i="14"/>
  <c r="AD62" i="14" s="1"/>
  <c r="Y61" i="14"/>
  <c r="AD61" i="14" s="1"/>
  <c r="Y60" i="14"/>
  <c r="Y59" i="14"/>
  <c r="Y58" i="14"/>
  <c r="Y57" i="14"/>
  <c r="AD57" i="14" s="1"/>
  <c r="Y56" i="14"/>
  <c r="AD56" i="14" s="1"/>
  <c r="Y55" i="14"/>
  <c r="AD55" i="14" s="1"/>
  <c r="Y54" i="14"/>
  <c r="AD54" i="14" s="1"/>
  <c r="Y53" i="14"/>
  <c r="AD53" i="14" s="1"/>
  <c r="Y52" i="14"/>
  <c r="AD52" i="14" s="1"/>
  <c r="AD51" i="14"/>
  <c r="AB51" i="14"/>
  <c r="T51" i="14"/>
  <c r="Q51" i="14"/>
  <c r="AD50" i="14"/>
  <c r="AB50" i="14"/>
  <c r="T50" i="14"/>
  <c r="Q50" i="14"/>
  <c r="AD49" i="14"/>
  <c r="AB49" i="14"/>
  <c r="T49" i="14"/>
  <c r="Q49" i="14"/>
  <c r="AD48" i="14"/>
  <c r="AB48" i="14"/>
  <c r="T48" i="14"/>
  <c r="Q48" i="14"/>
  <c r="AD47" i="14"/>
  <c r="AB47" i="14"/>
  <c r="T47" i="14"/>
  <c r="Q47" i="14"/>
  <c r="Y46" i="14"/>
  <c r="T46" i="14"/>
  <c r="Q46" i="14"/>
  <c r="Y45" i="14"/>
  <c r="AD45" i="14" s="1"/>
  <c r="T45" i="14"/>
  <c r="Q45" i="14"/>
  <c r="Y44" i="14"/>
  <c r="T44" i="14"/>
  <c r="Q44" i="14"/>
  <c r="Y43" i="14"/>
  <c r="AD43" i="14" s="1"/>
  <c r="T43" i="14"/>
  <c r="Q43" i="14"/>
  <c r="Y42" i="14"/>
  <c r="T42" i="14"/>
  <c r="Q42" i="14"/>
  <c r="Y41" i="14"/>
  <c r="AD41" i="14" s="1"/>
  <c r="T41" i="14"/>
  <c r="Q41" i="14"/>
  <c r="Y40" i="14"/>
  <c r="T40" i="14"/>
  <c r="Q40" i="14"/>
  <c r="Y39" i="14"/>
  <c r="AD39" i="14" s="1"/>
  <c r="T39" i="14"/>
  <c r="Q39" i="14"/>
  <c r="Y38" i="14"/>
  <c r="T38" i="14"/>
  <c r="Q38" i="14"/>
  <c r="Y37" i="14"/>
  <c r="Y85" i="14" s="1"/>
  <c r="Y36" i="14"/>
  <c r="T35" i="14"/>
  <c r="Q35" i="14"/>
  <c r="Y34" i="14"/>
  <c r="AD34" i="14" s="1"/>
  <c r="T34" i="14"/>
  <c r="Q34" i="14"/>
  <c r="Y33" i="14"/>
  <c r="T33" i="14"/>
  <c r="Q33" i="14"/>
  <c r="Y32" i="14"/>
  <c r="AB32" i="14" s="1"/>
  <c r="T32" i="14"/>
  <c r="Q32" i="14"/>
  <c r="Y31" i="14"/>
  <c r="AD31" i="14" s="1"/>
  <c r="Y30" i="14"/>
  <c r="AB30" i="14" s="1"/>
  <c r="T30" i="14"/>
  <c r="Q30" i="14"/>
  <c r="Y29" i="14"/>
  <c r="T29" i="14"/>
  <c r="Q29" i="14"/>
  <c r="Y28" i="14"/>
  <c r="AB28" i="14" s="1"/>
  <c r="Y27" i="14"/>
  <c r="AD27" i="14" s="1"/>
  <c r="Y26" i="14"/>
  <c r="Y25" i="14"/>
  <c r="AD25" i="14" s="1"/>
  <c r="T25" i="14"/>
  <c r="Q25" i="14"/>
  <c r="Y24" i="14"/>
  <c r="AD24" i="14" s="1"/>
  <c r="T24" i="14"/>
  <c r="Q24" i="14"/>
  <c r="Y23" i="14"/>
  <c r="AD23" i="14" s="1"/>
  <c r="T23" i="14"/>
  <c r="Q23" i="14"/>
  <c r="Y22" i="14"/>
  <c r="AD22" i="14" s="1"/>
  <c r="T22" i="14"/>
  <c r="Q22" i="14"/>
  <c r="Y21" i="14"/>
  <c r="AD21" i="14" s="1"/>
  <c r="T21" i="14"/>
  <c r="Q21" i="14"/>
  <c r="Y20" i="14"/>
  <c r="T20" i="14"/>
  <c r="Q20" i="14"/>
  <c r="Y19" i="14"/>
  <c r="AB19" i="14" s="1"/>
  <c r="T19" i="14"/>
  <c r="Q19" i="14"/>
  <c r="Y18" i="14"/>
  <c r="AB18" i="14" s="1"/>
  <c r="Y17" i="14"/>
  <c r="AD17" i="14" s="1"/>
  <c r="T17" i="14"/>
  <c r="Q17" i="14"/>
  <c r="Y16" i="14"/>
  <c r="T16" i="14"/>
  <c r="Q16" i="14"/>
  <c r="Y15" i="14"/>
  <c r="AD15" i="14" s="1"/>
  <c r="Y14" i="14"/>
  <c r="T14" i="14"/>
  <c r="T79" i="14" s="1"/>
  <c r="B128" i="28" s="1"/>
  <c r="Q14" i="14"/>
  <c r="Y13" i="14"/>
  <c r="AD13" i="14" s="1"/>
  <c r="Y12" i="14"/>
  <c r="T12" i="14"/>
  <c r="Q12" i="14"/>
  <c r="N12" i="14"/>
  <c r="Y11" i="14"/>
  <c r="T11" i="14"/>
  <c r="Q11" i="14"/>
  <c r="B3" i="14"/>
  <c r="B1" i="14"/>
  <c r="Y72" i="13"/>
  <c r="AB72" i="13" s="1"/>
  <c r="Y71" i="13"/>
  <c r="AD71" i="13" s="1"/>
  <c r="Y70" i="13"/>
  <c r="Y69" i="13"/>
  <c r="AD69" i="13" s="1"/>
  <c r="Y68" i="13"/>
  <c r="AB68" i="13" s="1"/>
  <c r="Y67" i="13"/>
  <c r="Y66" i="13"/>
  <c r="Y65" i="13"/>
  <c r="Y64" i="13"/>
  <c r="AD64" i="13" s="1"/>
  <c r="Y63" i="13"/>
  <c r="AB63" i="13" s="1"/>
  <c r="Y62" i="13"/>
  <c r="Y61" i="13"/>
  <c r="Y60" i="13"/>
  <c r="AD60" i="13" s="1"/>
  <c r="Y59" i="13"/>
  <c r="Y58" i="13"/>
  <c r="Y57" i="13"/>
  <c r="Y56" i="13"/>
  <c r="AB56" i="13" s="1"/>
  <c r="Y55" i="13"/>
  <c r="Y54" i="13"/>
  <c r="Y53" i="13"/>
  <c r="Y52" i="13"/>
  <c r="AB52" i="13" s="1"/>
  <c r="Y51" i="13"/>
  <c r="AD50" i="13"/>
  <c r="AB50" i="13"/>
  <c r="S50" i="13"/>
  <c r="T50" i="13" s="1"/>
  <c r="Q50" i="13"/>
  <c r="AD49" i="13"/>
  <c r="AB49" i="13"/>
  <c r="T49" i="13"/>
  <c r="Q49" i="13"/>
  <c r="AD48" i="13"/>
  <c r="AB48" i="13"/>
  <c r="T48" i="13"/>
  <c r="Q48" i="13"/>
  <c r="AD47" i="13"/>
  <c r="AB47" i="13"/>
  <c r="T47" i="13"/>
  <c r="Q47" i="13"/>
  <c r="AD46" i="13"/>
  <c r="AB46" i="13"/>
  <c r="T46" i="13"/>
  <c r="Q46" i="13"/>
  <c r="Y45" i="13"/>
  <c r="AD45" i="13" s="1"/>
  <c r="T45" i="13"/>
  <c r="Q45" i="13"/>
  <c r="Y44" i="13"/>
  <c r="AD44" i="13" s="1"/>
  <c r="T44" i="13"/>
  <c r="Q44" i="13"/>
  <c r="Y43" i="13"/>
  <c r="AD43" i="13" s="1"/>
  <c r="T43" i="13"/>
  <c r="Q43" i="13"/>
  <c r="Y42" i="13"/>
  <c r="AB42" i="13" s="1"/>
  <c r="T42" i="13"/>
  <c r="Q42" i="13"/>
  <c r="Y41" i="13"/>
  <c r="Y84" i="13" s="1"/>
  <c r="AD40" i="13"/>
  <c r="AB40" i="13"/>
  <c r="T40" i="13"/>
  <c r="Q40" i="13"/>
  <c r="Y39" i="13"/>
  <c r="AB39" i="13" s="1"/>
  <c r="AD38" i="13"/>
  <c r="AB38" i="13"/>
  <c r="T38" i="13"/>
  <c r="Q38" i="13"/>
  <c r="Y37" i="13"/>
  <c r="T37" i="13"/>
  <c r="Q37" i="13"/>
  <c r="Y36" i="13"/>
  <c r="AD36" i="13" s="1"/>
  <c r="T36" i="13"/>
  <c r="Q36" i="13"/>
  <c r="Y35" i="13"/>
  <c r="AD35" i="13" s="1"/>
  <c r="T35" i="13"/>
  <c r="Q35" i="13"/>
  <c r="Y34" i="13"/>
  <c r="T34" i="13"/>
  <c r="Q34" i="13"/>
  <c r="Y33" i="13"/>
  <c r="Y32" i="13"/>
  <c r="AB32" i="13" s="1"/>
  <c r="T32" i="13"/>
  <c r="Q32" i="13"/>
  <c r="Y31" i="13"/>
  <c r="T31" i="13"/>
  <c r="Q31" i="13"/>
  <c r="Y30" i="13"/>
  <c r="AD30" i="13" s="1"/>
  <c r="Y29" i="13"/>
  <c r="T29" i="13"/>
  <c r="Q29" i="13"/>
  <c r="Y28" i="13"/>
  <c r="T28" i="13"/>
  <c r="Q28" i="13"/>
  <c r="Y27" i="13"/>
  <c r="T27" i="13"/>
  <c r="Q27" i="13"/>
  <c r="Y26" i="13"/>
  <c r="AD26" i="13" s="1"/>
  <c r="Y25" i="13"/>
  <c r="AD25" i="13" s="1"/>
  <c r="T25" i="13"/>
  <c r="Q25" i="13"/>
  <c r="Y24" i="13"/>
  <c r="AD24" i="13" s="1"/>
  <c r="T24" i="13"/>
  <c r="Q24" i="13"/>
  <c r="Y23" i="13"/>
  <c r="AD23" i="13" s="1"/>
  <c r="T23" i="13"/>
  <c r="Q23" i="13"/>
  <c r="Y22" i="13"/>
  <c r="T22" i="13"/>
  <c r="Q22" i="13"/>
  <c r="Y21" i="13"/>
  <c r="T21" i="13"/>
  <c r="Q21" i="13"/>
  <c r="Y20" i="13"/>
  <c r="AD20" i="13" s="1"/>
  <c r="Y19" i="13"/>
  <c r="AD19" i="13" s="1"/>
  <c r="T19" i="13"/>
  <c r="Q19" i="13"/>
  <c r="Y18" i="13"/>
  <c r="AD18" i="13" s="1"/>
  <c r="T18" i="13"/>
  <c r="Q18" i="13"/>
  <c r="Y17" i="13"/>
  <c r="T17" i="13"/>
  <c r="Q17" i="13"/>
  <c r="Y16" i="13"/>
  <c r="T16" i="13"/>
  <c r="Q16" i="13"/>
  <c r="Y15" i="13"/>
  <c r="AD15" i="13" s="1"/>
  <c r="Y14" i="13"/>
  <c r="T14" i="13"/>
  <c r="Q14" i="13"/>
  <c r="Y13" i="13"/>
  <c r="AD13" i="13" s="1"/>
  <c r="Y12" i="13"/>
  <c r="AD12" i="13" s="1"/>
  <c r="T12" i="13"/>
  <c r="Q12" i="13"/>
  <c r="N12" i="13"/>
  <c r="Y11" i="13"/>
  <c r="T11" i="13"/>
  <c r="T77" i="13" s="1"/>
  <c r="Q11" i="13"/>
  <c r="B3" i="13"/>
  <c r="B1" i="13"/>
  <c r="B113" i="28"/>
  <c r="J106" i="28"/>
  <c r="G106" i="28"/>
  <c r="B106" i="28"/>
  <c r="Y89" i="12"/>
  <c r="Y88" i="12"/>
  <c r="Y87" i="12"/>
  <c r="Y86" i="12"/>
  <c r="Y85" i="12"/>
  <c r="AD85" i="12" s="1"/>
  <c r="Y84" i="12"/>
  <c r="AD84" i="12" s="1"/>
  <c r="Y83" i="12"/>
  <c r="AD83" i="12" s="1"/>
  <c r="Y82" i="12"/>
  <c r="AD82" i="12" s="1"/>
  <c r="Y81" i="12"/>
  <c r="AD81" i="12" s="1"/>
  <c r="Y80" i="12"/>
  <c r="AD80" i="12" s="1"/>
  <c r="Y79" i="12"/>
  <c r="AD79" i="12" s="1"/>
  <c r="Y78" i="12"/>
  <c r="AD78" i="12" s="1"/>
  <c r="Y77" i="12"/>
  <c r="AD77" i="12" s="1"/>
  <c r="Y76" i="12"/>
  <c r="AD76" i="12" s="1"/>
  <c r="Y75" i="12"/>
  <c r="AD75" i="12" s="1"/>
  <c r="Y74" i="12"/>
  <c r="AD74" i="12" s="1"/>
  <c r="Y73" i="12"/>
  <c r="AD73" i="12" s="1"/>
  <c r="Y72" i="12"/>
  <c r="AD72" i="12" s="1"/>
  <c r="Y71" i="12"/>
  <c r="AD71" i="12" s="1"/>
  <c r="Y70" i="12"/>
  <c r="AD70" i="12" s="1"/>
  <c r="Y69" i="12"/>
  <c r="AD69" i="12" s="1"/>
  <c r="X68" i="12"/>
  <c r="Y68" i="12" s="1"/>
  <c r="AD68" i="12" s="1"/>
  <c r="Y67" i="12"/>
  <c r="AD67" i="12" s="1"/>
  <c r="Y66" i="12"/>
  <c r="Y65" i="12"/>
  <c r="AD65" i="12" s="1"/>
  <c r="Y64" i="12"/>
  <c r="AB64" i="12" s="1"/>
  <c r="Y63" i="12"/>
  <c r="AB63" i="12" s="1"/>
  <c r="Y62" i="12"/>
  <c r="AD62" i="12" s="1"/>
  <c r="AD61" i="12"/>
  <c r="AB61" i="12"/>
  <c r="T61" i="12"/>
  <c r="Q61" i="12"/>
  <c r="AD60" i="12"/>
  <c r="AB60" i="12"/>
  <c r="T60" i="12"/>
  <c r="Q60" i="12"/>
  <c r="AD59" i="12"/>
  <c r="AB59" i="12"/>
  <c r="T59" i="12"/>
  <c r="Q59" i="12"/>
  <c r="AD58" i="12"/>
  <c r="AB58" i="12"/>
  <c r="T58" i="12"/>
  <c r="Q58" i="12"/>
  <c r="AD57" i="12"/>
  <c r="AB57" i="12"/>
  <c r="T57" i="12"/>
  <c r="Q57" i="12"/>
  <c r="Y56" i="12"/>
  <c r="T56" i="12"/>
  <c r="Q56" i="12"/>
  <c r="Y55" i="12"/>
  <c r="AD55" i="12" s="1"/>
  <c r="T55" i="12"/>
  <c r="Q55" i="12"/>
  <c r="Y54" i="12"/>
  <c r="AD54" i="12" s="1"/>
  <c r="T54" i="12"/>
  <c r="Q54" i="12"/>
  <c r="Y53" i="12"/>
  <c r="AD53" i="12" s="1"/>
  <c r="T53" i="12"/>
  <c r="Q53" i="12"/>
  <c r="Y52" i="12"/>
  <c r="AD52" i="12" s="1"/>
  <c r="T52" i="12"/>
  <c r="Q52" i="12"/>
  <c r="Y51" i="12"/>
  <c r="AD51" i="12" s="1"/>
  <c r="T51" i="12"/>
  <c r="Q51" i="12"/>
  <c r="Y50" i="12"/>
  <c r="AD50" i="12" s="1"/>
  <c r="T50" i="12"/>
  <c r="Q50" i="12"/>
  <c r="Y49" i="12"/>
  <c r="T49" i="12"/>
  <c r="Q49" i="12"/>
  <c r="Y48" i="12"/>
  <c r="AD47" i="12"/>
  <c r="AB47" i="12"/>
  <c r="T47" i="12"/>
  <c r="Q47" i="12"/>
  <c r="AD46" i="12"/>
  <c r="AB46" i="12"/>
  <c r="T46" i="12"/>
  <c r="Q46" i="12"/>
  <c r="AD45" i="12"/>
  <c r="AB45" i="12"/>
  <c r="T45" i="12"/>
  <c r="Q45" i="12"/>
  <c r="AD44" i="12"/>
  <c r="AB44" i="12"/>
  <c r="T44" i="12"/>
  <c r="Q44" i="12"/>
  <c r="Y43" i="12"/>
  <c r="AD43" i="12" s="1"/>
  <c r="T42" i="12"/>
  <c r="Q42" i="12"/>
  <c r="Y41" i="12"/>
  <c r="AD41" i="12" s="1"/>
  <c r="T41" i="12"/>
  <c r="Q41" i="12"/>
  <c r="Y40" i="12"/>
  <c r="AB40" i="12" s="1"/>
  <c r="T40" i="12"/>
  <c r="Q40" i="12"/>
  <c r="Y39" i="12"/>
  <c r="AB39" i="12" s="1"/>
  <c r="T39" i="12"/>
  <c r="Q39" i="12"/>
  <c r="Y38" i="12"/>
  <c r="T38" i="12"/>
  <c r="Q38" i="12"/>
  <c r="Y37" i="12"/>
  <c r="AD37" i="12" s="1"/>
  <c r="Y36" i="12"/>
  <c r="AB36" i="12" s="1"/>
  <c r="T36" i="12"/>
  <c r="Q36" i="12"/>
  <c r="Y35" i="12"/>
  <c r="AB35" i="12" s="1"/>
  <c r="T35" i="12"/>
  <c r="Q35" i="12"/>
  <c r="Y34" i="12"/>
  <c r="AD34" i="12" s="1"/>
  <c r="T34" i="12"/>
  <c r="Q34" i="12"/>
  <c r="Y33" i="12"/>
  <c r="AB33" i="12" s="1"/>
  <c r="T33" i="12"/>
  <c r="Q33" i="12"/>
  <c r="Y32" i="12"/>
  <c r="T32" i="12"/>
  <c r="Q32" i="12"/>
  <c r="Y31" i="12"/>
  <c r="AD30" i="12"/>
  <c r="AB30" i="12"/>
  <c r="T30" i="12"/>
  <c r="Q30" i="12"/>
  <c r="AD29" i="12"/>
  <c r="AB29" i="12"/>
  <c r="T29" i="12"/>
  <c r="Q29" i="12"/>
  <c r="AD28" i="12"/>
  <c r="AB28" i="12"/>
  <c r="T28" i="12"/>
  <c r="Q28" i="12"/>
  <c r="Y27" i="12"/>
  <c r="AD27" i="12" s="1"/>
  <c r="Y26" i="12"/>
  <c r="AB26" i="12" s="1"/>
  <c r="T26" i="12"/>
  <c r="Q26" i="12"/>
  <c r="Y25" i="12"/>
  <c r="AD25" i="12" s="1"/>
  <c r="T25" i="12"/>
  <c r="Q25" i="12"/>
  <c r="Y24" i="12"/>
  <c r="AB24" i="12" s="1"/>
  <c r="T24" i="12"/>
  <c r="Q24" i="12"/>
  <c r="Y23" i="12"/>
  <c r="AD23" i="12" s="1"/>
  <c r="T23" i="12"/>
  <c r="Q23" i="12"/>
  <c r="Y22" i="12"/>
  <c r="AD22" i="12" s="1"/>
  <c r="T22" i="12"/>
  <c r="Q22" i="12"/>
  <c r="Y21" i="12"/>
  <c r="AD21" i="12" s="1"/>
  <c r="T21" i="12"/>
  <c r="Q21" i="12"/>
  <c r="Y20" i="12"/>
  <c r="AD20" i="12" s="1"/>
  <c r="T20" i="12"/>
  <c r="Q20" i="12"/>
  <c r="Y19" i="12"/>
  <c r="T19" i="12"/>
  <c r="Q19" i="12"/>
  <c r="Y18" i="12"/>
  <c r="T18" i="12"/>
  <c r="Q18" i="12"/>
  <c r="AE17" i="12"/>
  <c r="AE16" i="12"/>
  <c r="AE96" i="12" s="1"/>
  <c r="AE15" i="12"/>
  <c r="Y14" i="12"/>
  <c r="T14" i="12"/>
  <c r="Q14" i="12"/>
  <c r="Y13" i="12"/>
  <c r="AB13" i="12" s="1"/>
  <c r="Y12" i="12"/>
  <c r="AB12" i="12" s="1"/>
  <c r="AE12" i="12" s="1"/>
  <c r="T12" i="12"/>
  <c r="Q12" i="12"/>
  <c r="N12" i="12"/>
  <c r="Y11" i="12"/>
  <c r="T11" i="12"/>
  <c r="Q11" i="12"/>
  <c r="B3" i="12"/>
  <c r="B1" i="12"/>
  <c r="B101" i="28"/>
  <c r="J94" i="28"/>
  <c r="G94" i="28"/>
  <c r="B94" i="28"/>
  <c r="AD82" i="11"/>
  <c r="Y82" i="11"/>
  <c r="AB82" i="11" s="1"/>
  <c r="Y81" i="11"/>
  <c r="Y80" i="11"/>
  <c r="AB80" i="11" s="1"/>
  <c r="Y79" i="11"/>
  <c r="AD79" i="11" s="1"/>
  <c r="Y78" i="11"/>
  <c r="AB78" i="11" s="1"/>
  <c r="Y77" i="11"/>
  <c r="Y76" i="11"/>
  <c r="Y75" i="11"/>
  <c r="AD75" i="11" s="1"/>
  <c r="Y74" i="11"/>
  <c r="AB74" i="11" s="1"/>
  <c r="Y73" i="11"/>
  <c r="AD73" i="11" s="1"/>
  <c r="Y72" i="11"/>
  <c r="Y71" i="11"/>
  <c r="AD71" i="11" s="1"/>
  <c r="Y70" i="11"/>
  <c r="AB70" i="11" s="1"/>
  <c r="Y69" i="11"/>
  <c r="Y68" i="11"/>
  <c r="AB68" i="11" s="1"/>
  <c r="Y67" i="11"/>
  <c r="Y96" i="11" s="1"/>
  <c r="G101" i="28" s="1"/>
  <c r="Y66" i="11"/>
  <c r="Y65" i="11"/>
  <c r="AD65" i="11" s="1"/>
  <c r="Y64" i="11"/>
  <c r="Y63" i="11"/>
  <c r="AB63" i="11" s="1"/>
  <c r="Y62" i="11"/>
  <c r="AD62" i="11" s="1"/>
  <c r="Y61" i="11"/>
  <c r="Y60" i="11"/>
  <c r="Y59" i="11"/>
  <c r="T59" i="11"/>
  <c r="Q59" i="11"/>
  <c r="Y58" i="11"/>
  <c r="AB58" i="11" s="1"/>
  <c r="T58" i="11"/>
  <c r="Q58" i="11"/>
  <c r="Y57" i="11"/>
  <c r="AD57" i="11" s="1"/>
  <c r="T57" i="11"/>
  <c r="Q57" i="11"/>
  <c r="Y56" i="11"/>
  <c r="AD56" i="11" s="1"/>
  <c r="T56" i="11"/>
  <c r="Q56" i="11"/>
  <c r="Y55" i="11"/>
  <c r="T55" i="11"/>
  <c r="Q55" i="11"/>
  <c r="Y54" i="11"/>
  <c r="AB54" i="11" s="1"/>
  <c r="T54" i="11"/>
  <c r="Q54" i="11"/>
  <c r="Y53" i="11"/>
  <c r="T53" i="11"/>
  <c r="Q53" i="11"/>
  <c r="Y52" i="11"/>
  <c r="AB52" i="11" s="1"/>
  <c r="T52" i="11"/>
  <c r="Q52" i="11"/>
  <c r="Y51" i="11"/>
  <c r="T51" i="11"/>
  <c r="Q51" i="11"/>
  <c r="Y50" i="11"/>
  <c r="AB50" i="11" s="1"/>
  <c r="T50" i="11"/>
  <c r="Q50" i="11"/>
  <c r="Y49" i="11"/>
  <c r="AD49" i="11" s="1"/>
  <c r="T49" i="11"/>
  <c r="Q49" i="11"/>
  <c r="Y48" i="11"/>
  <c r="AB48" i="11" s="1"/>
  <c r="T48" i="11"/>
  <c r="Q48" i="11"/>
  <c r="Y47" i="11"/>
  <c r="T47" i="11"/>
  <c r="Q47" i="11"/>
  <c r="Y46" i="11"/>
  <c r="AB46" i="11" s="1"/>
  <c r="T46" i="11"/>
  <c r="Q46" i="11"/>
  <c r="Y45" i="11"/>
  <c r="Y44" i="11"/>
  <c r="T44" i="11"/>
  <c r="T94" i="11" s="1"/>
  <c r="B99" i="28" s="1"/>
  <c r="Q44" i="11"/>
  <c r="Y43" i="11"/>
  <c r="T42" i="11"/>
  <c r="Q42" i="11"/>
  <c r="Y41" i="11"/>
  <c r="T41" i="11"/>
  <c r="Q41" i="11"/>
  <c r="Y40" i="11"/>
  <c r="T40" i="11"/>
  <c r="Q40" i="11"/>
  <c r="Y39" i="11"/>
  <c r="T39" i="11"/>
  <c r="Q39" i="11"/>
  <c r="Y38" i="11"/>
  <c r="AD38" i="11" s="1"/>
  <c r="T38" i="11"/>
  <c r="Q38" i="11"/>
  <c r="Y37" i="11"/>
  <c r="AD37" i="11" s="1"/>
  <c r="T37" i="11"/>
  <c r="Q37" i="11"/>
  <c r="Y36" i="11"/>
  <c r="AD36" i="11" s="1"/>
  <c r="Y35" i="11"/>
  <c r="AD35" i="11" s="1"/>
  <c r="T35" i="11"/>
  <c r="Q35" i="11"/>
  <c r="Y34" i="11"/>
  <c r="T34" i="11"/>
  <c r="Q34" i="11"/>
  <c r="Y33" i="11"/>
  <c r="AD33" i="11" s="1"/>
  <c r="T33" i="11"/>
  <c r="Q33" i="11"/>
  <c r="Y32" i="11"/>
  <c r="T32" i="11"/>
  <c r="Q32" i="11"/>
  <c r="Y31" i="11"/>
  <c r="AB31" i="11" s="1"/>
  <c r="T31" i="11"/>
  <c r="Q31" i="11"/>
  <c r="Y30" i="11"/>
  <c r="AB30" i="11" s="1"/>
  <c r="Y29" i="11"/>
  <c r="T29" i="11"/>
  <c r="Q29" i="11"/>
  <c r="Y28" i="11"/>
  <c r="T28" i="11"/>
  <c r="Q28" i="11"/>
  <c r="Y27" i="11"/>
  <c r="AD27" i="11" s="1"/>
  <c r="T27" i="11"/>
  <c r="Q27" i="11"/>
  <c r="Y26" i="11"/>
  <c r="AD26" i="11" s="1"/>
  <c r="Y25" i="11"/>
  <c r="AD25" i="11" s="1"/>
  <c r="T25" i="11"/>
  <c r="Q25" i="11"/>
  <c r="Y24" i="11"/>
  <c r="T24" i="11"/>
  <c r="Q24" i="11"/>
  <c r="Y23" i="11"/>
  <c r="AD23" i="11" s="1"/>
  <c r="T23" i="11"/>
  <c r="Q23" i="11"/>
  <c r="Y22" i="11"/>
  <c r="T22" i="11"/>
  <c r="Q22" i="11"/>
  <c r="Y21" i="11"/>
  <c r="AD21" i="11" s="1"/>
  <c r="T21" i="11"/>
  <c r="Q21" i="11"/>
  <c r="Y20" i="11"/>
  <c r="AB20" i="11" s="1"/>
  <c r="T20" i="11"/>
  <c r="Q20" i="11"/>
  <c r="Y19" i="11"/>
  <c r="T19" i="11"/>
  <c r="Q19" i="11"/>
  <c r="Y18" i="11"/>
  <c r="AD18" i="11" s="1"/>
  <c r="T18" i="11"/>
  <c r="Q18" i="11"/>
  <c r="AE17" i="11"/>
  <c r="AE16" i="11"/>
  <c r="AE89" i="11" s="1"/>
  <c r="AE15" i="11"/>
  <c r="Y14" i="11"/>
  <c r="Y88" i="11" s="1"/>
  <c r="G93" i="28" s="1"/>
  <c r="T14" i="11"/>
  <c r="T88" i="11" s="1"/>
  <c r="B93" i="28" s="1"/>
  <c r="Q14" i="11"/>
  <c r="AE13" i="11"/>
  <c r="Y12" i="11"/>
  <c r="T12" i="11"/>
  <c r="Q12" i="11"/>
  <c r="N12" i="11"/>
  <c r="Y11" i="11"/>
  <c r="AB11" i="11" s="1"/>
  <c r="T11" i="11"/>
  <c r="Q11" i="11"/>
  <c r="B3" i="11"/>
  <c r="B1" i="11"/>
  <c r="X69" i="10"/>
  <c r="Y69" i="10" s="1"/>
  <c r="Y68" i="10"/>
  <c r="AB68" i="10" s="1"/>
  <c r="X68" i="10"/>
  <c r="X67" i="10"/>
  <c r="Y67" i="10" s="1"/>
  <c r="Y66" i="10"/>
  <c r="AD66" i="10" s="1"/>
  <c r="X66" i="10"/>
  <c r="X65" i="10"/>
  <c r="Y65" i="10" s="1"/>
  <c r="AD65" i="10" s="1"/>
  <c r="Y64" i="10"/>
  <c r="AB64" i="10" s="1"/>
  <c r="X64" i="10"/>
  <c r="X63" i="10"/>
  <c r="Y63" i="10" s="1"/>
  <c r="Y62" i="10"/>
  <c r="AD62" i="10" s="1"/>
  <c r="X62" i="10"/>
  <c r="X61" i="10"/>
  <c r="Y61" i="10" s="1"/>
  <c r="AD61" i="10" s="1"/>
  <c r="Y60" i="10"/>
  <c r="X60" i="10"/>
  <c r="X59" i="10"/>
  <c r="Y59" i="10" s="1"/>
  <c r="Y58" i="10"/>
  <c r="AD58" i="10" s="1"/>
  <c r="X58" i="10"/>
  <c r="X57" i="10"/>
  <c r="Y57" i="10" s="1"/>
  <c r="AD57" i="10" s="1"/>
  <c r="Y56" i="10"/>
  <c r="AB56" i="10" s="1"/>
  <c r="X56" i="10"/>
  <c r="X55" i="10"/>
  <c r="Y55" i="10" s="1"/>
  <c r="Y54" i="10"/>
  <c r="AB54" i="10" s="1"/>
  <c r="X54" i="10"/>
  <c r="Y53" i="10"/>
  <c r="AD53" i="10" s="1"/>
  <c r="Y52" i="10"/>
  <c r="Y51" i="10"/>
  <c r="AB51" i="10" s="1"/>
  <c r="Y50" i="10"/>
  <c r="AD50" i="10" s="1"/>
  <c r="Y49" i="10"/>
  <c r="AD49" i="10" s="1"/>
  <c r="AD48" i="10"/>
  <c r="AB48" i="10"/>
  <c r="T48" i="10"/>
  <c r="Q48" i="10"/>
  <c r="Y47" i="10"/>
  <c r="AB47" i="10" s="1"/>
  <c r="T47" i="10"/>
  <c r="Q47" i="10"/>
  <c r="Y46" i="10"/>
  <c r="T46" i="10"/>
  <c r="Q46" i="10"/>
  <c r="Y45" i="10"/>
  <c r="AB45" i="10" s="1"/>
  <c r="AD44" i="10"/>
  <c r="AB44" i="10"/>
  <c r="T44" i="10"/>
  <c r="Q44" i="10"/>
  <c r="Y43" i="10"/>
  <c r="T43" i="10"/>
  <c r="Q43" i="10"/>
  <c r="Y42" i="10"/>
  <c r="AB42" i="10" s="1"/>
  <c r="T42" i="10"/>
  <c r="Q42" i="10"/>
  <c r="Y41" i="10"/>
  <c r="T41" i="10"/>
  <c r="Q41" i="10"/>
  <c r="Y40" i="10"/>
  <c r="T40" i="10"/>
  <c r="Q40" i="10"/>
  <c r="Y39" i="10"/>
  <c r="Y38" i="10"/>
  <c r="T38" i="10"/>
  <c r="Q38" i="10"/>
  <c r="Y37" i="10"/>
  <c r="AD37" i="10" s="1"/>
  <c r="T37" i="10"/>
  <c r="Q37" i="10"/>
  <c r="Y36" i="10"/>
  <c r="T36" i="10"/>
  <c r="Q36" i="10"/>
  <c r="Y35" i="10"/>
  <c r="AD35" i="10" s="1"/>
  <c r="AD34" i="10"/>
  <c r="AB34" i="10"/>
  <c r="T34" i="10"/>
  <c r="Q34" i="10"/>
  <c r="Y33" i="10"/>
  <c r="AB33" i="10" s="1"/>
  <c r="T33" i="10"/>
  <c r="Q33" i="10"/>
  <c r="Y32" i="10"/>
  <c r="AD32" i="10" s="1"/>
  <c r="T32" i="10"/>
  <c r="Q32" i="10"/>
  <c r="Y31" i="10"/>
  <c r="AB31" i="10" s="1"/>
  <c r="T31" i="10"/>
  <c r="Q31" i="10"/>
  <c r="Y30" i="10"/>
  <c r="AD30" i="10" s="1"/>
  <c r="T30" i="10"/>
  <c r="Q30" i="10"/>
  <c r="Y29" i="10"/>
  <c r="T29" i="10"/>
  <c r="Q29" i="10"/>
  <c r="Y28" i="10"/>
  <c r="AD28" i="10" s="1"/>
  <c r="AD27" i="10"/>
  <c r="AB27" i="10"/>
  <c r="T27" i="10"/>
  <c r="Q27" i="10"/>
  <c r="Y26" i="10"/>
  <c r="AB26" i="10" s="1"/>
  <c r="T26" i="10"/>
  <c r="Q26" i="10"/>
  <c r="Y25" i="10"/>
  <c r="AD25" i="10" s="1"/>
  <c r="T25" i="10"/>
  <c r="Q25" i="10"/>
  <c r="Y24" i="10"/>
  <c r="T24" i="10"/>
  <c r="Q24" i="10"/>
  <c r="Y23" i="10"/>
  <c r="AD23" i="10" s="1"/>
  <c r="T23" i="10"/>
  <c r="Q23" i="10"/>
  <c r="Y22" i="10"/>
  <c r="T22" i="10"/>
  <c r="Q22" i="10"/>
  <c r="Y21" i="10"/>
  <c r="AD21" i="10" s="1"/>
  <c r="T21" i="10"/>
  <c r="Q21" i="10"/>
  <c r="Y20" i="10"/>
  <c r="AD20" i="10" s="1"/>
  <c r="T20" i="10"/>
  <c r="Q20" i="10"/>
  <c r="AE19" i="10"/>
  <c r="AD18" i="10"/>
  <c r="AB18" i="10"/>
  <c r="T18" i="10"/>
  <c r="Q18" i="10"/>
  <c r="AD17" i="10"/>
  <c r="AB17" i="10"/>
  <c r="T17" i="10"/>
  <c r="Q17" i="10"/>
  <c r="Y16" i="10"/>
  <c r="Y76" i="10" s="1"/>
  <c r="T16" i="10"/>
  <c r="Q16" i="10"/>
  <c r="AE15" i="10"/>
  <c r="Y14" i="10"/>
  <c r="T14" i="10"/>
  <c r="Q14" i="10"/>
  <c r="AE13" i="10"/>
  <c r="Y12" i="10"/>
  <c r="AD12" i="10" s="1"/>
  <c r="T12" i="10"/>
  <c r="Q12" i="10"/>
  <c r="N12" i="10"/>
  <c r="Y11" i="10"/>
  <c r="T11" i="10"/>
  <c r="T74" i="10" s="1"/>
  <c r="B82" i="28" s="1"/>
  <c r="Q11" i="10"/>
  <c r="B3" i="10"/>
  <c r="B1" i="10"/>
  <c r="Y77" i="9"/>
  <c r="Y76" i="9"/>
  <c r="Y75" i="9"/>
  <c r="AD75" i="9" s="1"/>
  <c r="Y74" i="9"/>
  <c r="Y73" i="9"/>
  <c r="AD73" i="9" s="1"/>
  <c r="X72" i="9"/>
  <c r="Y72" i="9" s="1"/>
  <c r="Y71" i="9"/>
  <c r="AD71" i="9" s="1"/>
  <c r="X71" i="9"/>
  <c r="X70" i="9"/>
  <c r="Y70" i="9" s="1"/>
  <c r="X69" i="9"/>
  <c r="Y69" i="9" s="1"/>
  <c r="AD69" i="9" s="1"/>
  <c r="X68" i="9"/>
  <c r="Y68" i="9" s="1"/>
  <c r="X67" i="9"/>
  <c r="Y67" i="9" s="1"/>
  <c r="AB67" i="9" s="1"/>
  <c r="Y66" i="9"/>
  <c r="Y65" i="9"/>
  <c r="Y64" i="9"/>
  <c r="AB64" i="9" s="1"/>
  <c r="Y63" i="9"/>
  <c r="AB63" i="9" s="1"/>
  <c r="Y62" i="9"/>
  <c r="AD62" i="9" s="1"/>
  <c r="Y61" i="9"/>
  <c r="Y60" i="9"/>
  <c r="AD60" i="9" s="1"/>
  <c r="Y59" i="9"/>
  <c r="AB59" i="9" s="1"/>
  <c r="Y58" i="9"/>
  <c r="AD58" i="9" s="1"/>
  <c r="AD57" i="9"/>
  <c r="AB57" i="9"/>
  <c r="T57" i="9"/>
  <c r="Q57" i="9"/>
  <c r="AD56" i="9"/>
  <c r="AB56" i="9"/>
  <c r="T56" i="9"/>
  <c r="Q56" i="9"/>
  <c r="AD55" i="9"/>
  <c r="AB55" i="9"/>
  <c r="T55" i="9"/>
  <c r="Q55" i="9"/>
  <c r="AD54" i="9"/>
  <c r="AB54" i="9"/>
  <c r="T54" i="9"/>
  <c r="Q54" i="9"/>
  <c r="AD53" i="9"/>
  <c r="AB53" i="9"/>
  <c r="T53" i="9"/>
  <c r="Q53" i="9"/>
  <c r="Y52" i="9"/>
  <c r="T52" i="9"/>
  <c r="Q52" i="9"/>
  <c r="Y51" i="9"/>
  <c r="T51" i="9"/>
  <c r="Q51" i="9"/>
  <c r="Y50" i="9"/>
  <c r="AB50" i="9" s="1"/>
  <c r="T50" i="9"/>
  <c r="Q50" i="9"/>
  <c r="Y49" i="9"/>
  <c r="T49" i="9"/>
  <c r="Q49" i="9"/>
  <c r="Y48" i="9"/>
  <c r="AB48" i="9" s="1"/>
  <c r="T48" i="9"/>
  <c r="Q48" i="9"/>
  <c r="Y47" i="9"/>
  <c r="AD47" i="9" s="1"/>
  <c r="T47" i="9"/>
  <c r="Q47" i="9"/>
  <c r="Y46" i="9"/>
  <c r="AB46" i="9" s="1"/>
  <c r="T46" i="9"/>
  <c r="Q46" i="9"/>
  <c r="Y45" i="9"/>
  <c r="T45" i="9"/>
  <c r="Q45" i="9"/>
  <c r="Y44" i="9"/>
  <c r="AB44" i="9" s="1"/>
  <c r="T44" i="9"/>
  <c r="Q44" i="9"/>
  <c r="Y43" i="9"/>
  <c r="AB43" i="9" s="1"/>
  <c r="AD42" i="9"/>
  <c r="AB42" i="9"/>
  <c r="T42" i="9"/>
  <c r="T89" i="9" s="1"/>
  <c r="B78" i="28" s="1"/>
  <c r="Q42" i="9"/>
  <c r="Y41" i="9"/>
  <c r="AD41" i="9" s="1"/>
  <c r="T40" i="9"/>
  <c r="Q40" i="9"/>
  <c r="Y39" i="9"/>
  <c r="AB39" i="9" s="1"/>
  <c r="T39" i="9"/>
  <c r="Q39" i="9"/>
  <c r="Y38" i="9"/>
  <c r="T38" i="9"/>
  <c r="Q38" i="9"/>
  <c r="Y37" i="9"/>
  <c r="AB37" i="9" s="1"/>
  <c r="T37" i="9"/>
  <c r="Q37" i="9"/>
  <c r="Y36" i="9"/>
  <c r="T36" i="9"/>
  <c r="Q36" i="9"/>
  <c r="Y35" i="9"/>
  <c r="AB35" i="9" s="1"/>
  <c r="Y34" i="9"/>
  <c r="T34" i="9"/>
  <c r="Q34" i="9"/>
  <c r="Y33" i="9"/>
  <c r="AB33" i="9" s="1"/>
  <c r="T33" i="9"/>
  <c r="Q33" i="9"/>
  <c r="Y32" i="9"/>
  <c r="Y31" i="9"/>
  <c r="T31" i="9"/>
  <c r="Q31" i="9"/>
  <c r="Y30" i="9"/>
  <c r="AD30" i="9" s="1"/>
  <c r="T30" i="9"/>
  <c r="Q30" i="9"/>
  <c r="Y29" i="9"/>
  <c r="T29" i="9"/>
  <c r="Q29" i="9"/>
  <c r="Y28" i="9"/>
  <c r="AD28" i="9" s="1"/>
  <c r="T28" i="9"/>
  <c r="Q28" i="9"/>
  <c r="Y27" i="9"/>
  <c r="Y26" i="9"/>
  <c r="T26" i="9"/>
  <c r="Q26" i="9"/>
  <c r="Y25" i="9"/>
  <c r="AD25" i="9" s="1"/>
  <c r="T25" i="9"/>
  <c r="Q25" i="9"/>
  <c r="Y24" i="9"/>
  <c r="AD24" i="9" s="1"/>
  <c r="T24" i="9"/>
  <c r="Q24" i="9"/>
  <c r="Y23" i="9"/>
  <c r="T23" i="9"/>
  <c r="Q23" i="9"/>
  <c r="Y22" i="9"/>
  <c r="AB22" i="9" s="1"/>
  <c r="T22" i="9"/>
  <c r="Q22" i="9"/>
  <c r="Y21" i="9"/>
  <c r="AD21" i="9" s="1"/>
  <c r="Y20" i="9"/>
  <c r="AD20" i="9" s="1"/>
  <c r="T20" i="9"/>
  <c r="Q20" i="9"/>
  <c r="Y19" i="9"/>
  <c r="T19" i="9"/>
  <c r="Q19" i="9"/>
  <c r="Y18" i="9"/>
  <c r="AD18" i="9" s="1"/>
  <c r="T18" i="9"/>
  <c r="Q18" i="9"/>
  <c r="Y17" i="9"/>
  <c r="T17" i="9"/>
  <c r="Q17" i="9"/>
  <c r="Y16" i="9"/>
  <c r="AD16" i="9" s="1"/>
  <c r="AD15" i="9"/>
  <c r="AB15" i="9"/>
  <c r="T15" i="9"/>
  <c r="Q15" i="9"/>
  <c r="Y14" i="9"/>
  <c r="T14" i="9"/>
  <c r="Q14" i="9"/>
  <c r="Y13" i="9"/>
  <c r="AD13" i="9" s="1"/>
  <c r="Y12" i="9"/>
  <c r="AB12" i="9" s="1"/>
  <c r="T12" i="9"/>
  <c r="Q12" i="9"/>
  <c r="N12" i="9"/>
  <c r="Y11" i="9"/>
  <c r="AD11" i="9" s="1"/>
  <c r="T11" i="9"/>
  <c r="Q11" i="9"/>
  <c r="B3" i="9"/>
  <c r="B1" i="9"/>
  <c r="J62" i="28"/>
  <c r="G62" i="28"/>
  <c r="B62" i="28"/>
  <c r="AD55" i="8"/>
  <c r="AB55" i="8"/>
  <c r="AD54" i="8"/>
  <c r="AB54" i="8"/>
  <c r="T54" i="8"/>
  <c r="Q54" i="8"/>
  <c r="AD53" i="8"/>
  <c r="AB53" i="8"/>
  <c r="T53" i="8"/>
  <c r="Q53" i="8"/>
  <c r="AD52" i="8"/>
  <c r="AB52" i="8"/>
  <c r="T52" i="8"/>
  <c r="Q52" i="8"/>
  <c r="AD51" i="8"/>
  <c r="AB51" i="8"/>
  <c r="T51" i="8"/>
  <c r="Q51" i="8"/>
  <c r="AD50" i="8"/>
  <c r="AB50" i="8"/>
  <c r="T50" i="8"/>
  <c r="Q50" i="8"/>
  <c r="Y49" i="8"/>
  <c r="AB49" i="8" s="1"/>
  <c r="T49" i="8"/>
  <c r="Q49" i="8"/>
  <c r="Y48" i="8"/>
  <c r="AB48" i="8" s="1"/>
  <c r="T48" i="8"/>
  <c r="Q48" i="8"/>
  <c r="Y47" i="8"/>
  <c r="AB47" i="8" s="1"/>
  <c r="T47" i="8"/>
  <c r="Q47" i="8"/>
  <c r="Y46" i="8"/>
  <c r="AB46" i="8" s="1"/>
  <c r="T46" i="8"/>
  <c r="Q46" i="8"/>
  <c r="Y45" i="8"/>
  <c r="AB45" i="8" s="1"/>
  <c r="T45" i="8"/>
  <c r="Q45" i="8"/>
  <c r="Y44" i="8"/>
  <c r="AB44" i="8" s="1"/>
  <c r="T44" i="8"/>
  <c r="Q44" i="8"/>
  <c r="Y43" i="8"/>
  <c r="AB43" i="8" s="1"/>
  <c r="T43" i="8"/>
  <c r="Q43" i="8"/>
  <c r="Y42" i="8"/>
  <c r="AD42" i="8" s="1"/>
  <c r="T42" i="8"/>
  <c r="Q42" i="8"/>
  <c r="Y41" i="8"/>
  <c r="AB41" i="8" s="1"/>
  <c r="Y40" i="8"/>
  <c r="AB40" i="8" s="1"/>
  <c r="T40" i="8"/>
  <c r="Q40" i="8"/>
  <c r="Y39" i="8"/>
  <c r="AD39" i="8" s="1"/>
  <c r="T39" i="8"/>
  <c r="Q39" i="8"/>
  <c r="Y38" i="8"/>
  <c r="AB38" i="8" s="1"/>
  <c r="AD37" i="8"/>
  <c r="AB37" i="8"/>
  <c r="T37" i="8"/>
  <c r="Q37" i="8"/>
  <c r="Y36" i="8"/>
  <c r="AD36" i="8" s="1"/>
  <c r="T36" i="8"/>
  <c r="Q36" i="8"/>
  <c r="Y35" i="8"/>
  <c r="AD35" i="8" s="1"/>
  <c r="T35" i="8"/>
  <c r="Q35" i="8"/>
  <c r="Y34" i="8"/>
  <c r="AD34" i="8" s="1"/>
  <c r="T34" i="8"/>
  <c r="Q34" i="8"/>
  <c r="Y33" i="8"/>
  <c r="AD33" i="8" s="1"/>
  <c r="T33" i="8"/>
  <c r="Q33" i="8"/>
  <c r="Y32" i="8"/>
  <c r="AD32" i="8" s="1"/>
  <c r="Y31" i="8"/>
  <c r="AB31" i="8" s="1"/>
  <c r="T31" i="8"/>
  <c r="Q31" i="8"/>
  <c r="Y30" i="8"/>
  <c r="T30" i="8"/>
  <c r="Q30" i="8"/>
  <c r="Y29" i="8"/>
  <c r="AB29" i="8" s="1"/>
  <c r="Y28" i="8"/>
  <c r="AB28" i="8" s="1"/>
  <c r="T28" i="8"/>
  <c r="Q28" i="8"/>
  <c r="Y27" i="8"/>
  <c r="AD27" i="8" s="1"/>
  <c r="T27" i="8"/>
  <c r="Q27" i="8"/>
  <c r="Y26" i="8"/>
  <c r="T26" i="8"/>
  <c r="Q26" i="8"/>
  <c r="Y25" i="8"/>
  <c r="T25" i="8"/>
  <c r="Q25" i="8"/>
  <c r="Y24" i="8"/>
  <c r="AB24" i="8" s="1"/>
  <c r="Y23" i="8"/>
  <c r="AD23" i="8" s="1"/>
  <c r="T23" i="8"/>
  <c r="Q23" i="8"/>
  <c r="Y22" i="8"/>
  <c r="AD22" i="8" s="1"/>
  <c r="T22" i="8"/>
  <c r="Q22" i="8"/>
  <c r="Y21" i="8"/>
  <c r="AD21" i="8" s="1"/>
  <c r="T21" i="8"/>
  <c r="Q21" i="8"/>
  <c r="Y20" i="8"/>
  <c r="AD20" i="8" s="1"/>
  <c r="T20" i="8"/>
  <c r="Q20" i="8"/>
  <c r="Y19" i="8"/>
  <c r="AD19" i="8" s="1"/>
  <c r="T19" i="8"/>
  <c r="Q19" i="8"/>
  <c r="Y18" i="8"/>
  <c r="T18" i="8"/>
  <c r="Q18" i="8"/>
  <c r="AE17" i="8"/>
  <c r="AE16" i="8"/>
  <c r="AE61" i="8" s="1"/>
  <c r="AE15" i="8"/>
  <c r="Y14" i="8"/>
  <c r="Y60" i="8" s="1"/>
  <c r="T14" i="8"/>
  <c r="T60" i="8" s="1"/>
  <c r="B61" i="28" s="1"/>
  <c r="Q14" i="8"/>
  <c r="Y13" i="8"/>
  <c r="AB13" i="8" s="1"/>
  <c r="Y12" i="8"/>
  <c r="AB12" i="8" s="1"/>
  <c r="T12" i="8"/>
  <c r="Q12" i="8"/>
  <c r="N12" i="8"/>
  <c r="Y11" i="8"/>
  <c r="AD11" i="8" s="1"/>
  <c r="T11" i="8"/>
  <c r="Q11" i="8"/>
  <c r="B3" i="8"/>
  <c r="B1" i="8"/>
  <c r="B57" i="28"/>
  <c r="G51" i="28"/>
  <c r="B51" i="28"/>
  <c r="Y57" i="7"/>
  <c r="Y56" i="7"/>
  <c r="Y55" i="7"/>
  <c r="Y54" i="7"/>
  <c r="AD54" i="7" s="1"/>
  <c r="Y53" i="7"/>
  <c r="Y52" i="7"/>
  <c r="AD52" i="7" s="1"/>
  <c r="Y51" i="7"/>
  <c r="AD51" i="7" s="1"/>
  <c r="Y50" i="7"/>
  <c r="Y49" i="7"/>
  <c r="AB49" i="7" s="1"/>
  <c r="Y48" i="7"/>
  <c r="AB48" i="7" s="1"/>
  <c r="Y47" i="7"/>
  <c r="AD46" i="7"/>
  <c r="AB46" i="7"/>
  <c r="T46" i="7"/>
  <c r="Q46" i="7"/>
  <c r="Y45" i="7"/>
  <c r="T45" i="7"/>
  <c r="Q45" i="7"/>
  <c r="Y44" i="7"/>
  <c r="AD44" i="7" s="1"/>
  <c r="T44" i="7"/>
  <c r="Q44" i="7"/>
  <c r="Y43" i="7"/>
  <c r="AB43" i="7" s="1"/>
  <c r="T42" i="7"/>
  <c r="Q42" i="7"/>
  <c r="Y41" i="7"/>
  <c r="AB41" i="7" s="1"/>
  <c r="T41" i="7"/>
  <c r="Q41" i="7"/>
  <c r="Y40" i="7"/>
  <c r="T40" i="7"/>
  <c r="Q40" i="7"/>
  <c r="Y39" i="7"/>
  <c r="T39" i="7"/>
  <c r="Q39" i="7"/>
  <c r="Y38" i="7"/>
  <c r="AD38" i="7" s="1"/>
  <c r="T38" i="7"/>
  <c r="Q38" i="7"/>
  <c r="Y37" i="7"/>
  <c r="AD37" i="7" s="1"/>
  <c r="Y36" i="7"/>
  <c r="T36" i="7"/>
  <c r="Q36" i="7"/>
  <c r="Y35" i="7"/>
  <c r="AD35" i="7" s="1"/>
  <c r="T35" i="7"/>
  <c r="Q35" i="7"/>
  <c r="Y34" i="7"/>
  <c r="AD34" i="7" s="1"/>
  <c r="T34" i="7"/>
  <c r="Q34" i="7"/>
  <c r="Y33" i="7"/>
  <c r="AB33" i="7" s="1"/>
  <c r="AD32" i="7"/>
  <c r="AB32" i="7"/>
  <c r="T32" i="7"/>
  <c r="Q32" i="7"/>
  <c r="AD31" i="7"/>
  <c r="AB31" i="7"/>
  <c r="T31" i="7"/>
  <c r="Q31" i="7"/>
  <c r="Y30" i="7"/>
  <c r="AB30" i="7" s="1"/>
  <c r="T30" i="7"/>
  <c r="Q30" i="7"/>
  <c r="Y29" i="7"/>
  <c r="T29" i="7"/>
  <c r="Q29" i="7"/>
  <c r="Y28" i="7"/>
  <c r="AB28" i="7" s="1"/>
  <c r="T28" i="7"/>
  <c r="Q28" i="7"/>
  <c r="AD27" i="7"/>
  <c r="AB27" i="7"/>
  <c r="AE27" i="7" s="1"/>
  <c r="AD26" i="7"/>
  <c r="AB26" i="7"/>
  <c r="T26" i="7"/>
  <c r="Q26" i="7"/>
  <c r="Y25" i="7"/>
  <c r="AB25" i="7" s="1"/>
  <c r="T25" i="7"/>
  <c r="Q25" i="7"/>
  <c r="Y24" i="7"/>
  <c r="AD24" i="7" s="1"/>
  <c r="T24" i="7"/>
  <c r="Q24" i="7"/>
  <c r="Y23" i="7"/>
  <c r="AB23" i="7" s="1"/>
  <c r="T23" i="7"/>
  <c r="Q23" i="7"/>
  <c r="Y22" i="7"/>
  <c r="T22" i="7"/>
  <c r="Q22" i="7"/>
  <c r="Y21" i="7"/>
  <c r="AD21" i="7" s="1"/>
  <c r="T21" i="7"/>
  <c r="Q21" i="7"/>
  <c r="Y20" i="7"/>
  <c r="AB20" i="7" s="1"/>
  <c r="T20" i="7"/>
  <c r="Q20" i="7"/>
  <c r="Y19" i="7"/>
  <c r="AD19" i="7" s="1"/>
  <c r="T19" i="7"/>
  <c r="Q19" i="7"/>
  <c r="Y18" i="7"/>
  <c r="AB18" i="7" s="1"/>
  <c r="T18" i="7"/>
  <c r="Q18" i="7"/>
  <c r="Y14" i="7"/>
  <c r="T14" i="7"/>
  <c r="T63" i="7" s="1"/>
  <c r="B50" i="28" s="1"/>
  <c r="Q14" i="7"/>
  <c r="Y13" i="7"/>
  <c r="Y12" i="7"/>
  <c r="AD12" i="7" s="1"/>
  <c r="T12" i="7"/>
  <c r="Q12" i="7"/>
  <c r="N12" i="7"/>
  <c r="Y11" i="7"/>
  <c r="T11" i="7"/>
  <c r="Q11" i="7"/>
  <c r="B3" i="7"/>
  <c r="B1" i="7"/>
  <c r="M42" i="28"/>
  <c r="O42" i="28" s="1"/>
  <c r="J42" i="28"/>
  <c r="G42" i="28"/>
  <c r="B42" i="28"/>
  <c r="AD54" i="6"/>
  <c r="AB54" i="6"/>
  <c r="AE54" i="6" s="1"/>
  <c r="Q54" i="6"/>
  <c r="AD53" i="6"/>
  <c r="AB53" i="6"/>
  <c r="AE53" i="6" s="1"/>
  <c r="T53" i="6"/>
  <c r="Q53" i="6"/>
  <c r="Y52" i="6"/>
  <c r="AB52" i="6" s="1"/>
  <c r="T52" i="6"/>
  <c r="Q52" i="6"/>
  <c r="Y51" i="6"/>
  <c r="T51" i="6"/>
  <c r="Q51" i="6"/>
  <c r="AD50" i="6"/>
  <c r="AB50" i="6"/>
  <c r="T50" i="6"/>
  <c r="Q50" i="6"/>
  <c r="Y49" i="6"/>
  <c r="AD49" i="6" s="1"/>
  <c r="T49" i="6"/>
  <c r="Q49" i="6"/>
  <c r="AD48" i="6"/>
  <c r="AB48" i="6"/>
  <c r="AE48" i="6" s="1"/>
  <c r="Y48" i="6"/>
  <c r="T48" i="6"/>
  <c r="Q48" i="6"/>
  <c r="AB47" i="6"/>
  <c r="AE47" i="6" s="1"/>
  <c r="Y47" i="6"/>
  <c r="AD47" i="6" s="1"/>
  <c r="T47" i="6"/>
  <c r="Q47" i="6"/>
  <c r="Y46" i="6"/>
  <c r="AD46" i="6" s="1"/>
  <c r="T46" i="6"/>
  <c r="Q46" i="6"/>
  <c r="Y45" i="6"/>
  <c r="AB44" i="6"/>
  <c r="AE44" i="6" s="1"/>
  <c r="Y44" i="6"/>
  <c r="AD44" i="6" s="1"/>
  <c r="T44" i="6"/>
  <c r="Q44" i="6"/>
  <c r="Y43" i="6"/>
  <c r="AB43" i="6" s="1"/>
  <c r="T43" i="6"/>
  <c r="Q43" i="6"/>
  <c r="Y42" i="6"/>
  <c r="AD42" i="6" s="1"/>
  <c r="T42" i="6"/>
  <c r="Q42" i="6"/>
  <c r="AD41" i="6"/>
  <c r="AE41" i="6" s="1"/>
  <c r="AB41" i="6"/>
  <c r="Y41" i="6"/>
  <c r="T41" i="6"/>
  <c r="T62" i="6" s="1"/>
  <c r="B45" i="28" s="1"/>
  <c r="Q41" i="6"/>
  <c r="AB40" i="6"/>
  <c r="AE40" i="6" s="1"/>
  <c r="Y40" i="6"/>
  <c r="AD40" i="6" s="1"/>
  <c r="Y39" i="6"/>
  <c r="T39" i="6"/>
  <c r="Q39" i="6"/>
  <c r="Y38" i="6"/>
  <c r="AD38" i="6" s="1"/>
  <c r="T38" i="6"/>
  <c r="Q38" i="6"/>
  <c r="Y37" i="6"/>
  <c r="AD37" i="6" s="1"/>
  <c r="T37" i="6"/>
  <c r="Q37" i="6"/>
  <c r="AD36" i="6"/>
  <c r="AB36" i="6"/>
  <c r="AE36" i="6" s="1"/>
  <c r="Y36" i="6"/>
  <c r="T36" i="6"/>
  <c r="Q36" i="6"/>
  <c r="Y35" i="6"/>
  <c r="AD35" i="6" s="1"/>
  <c r="T35" i="6"/>
  <c r="Q35" i="6"/>
  <c r="Y34" i="6"/>
  <c r="AD34" i="6" s="1"/>
  <c r="T34" i="6"/>
  <c r="Q34" i="6"/>
  <c r="Y33" i="6"/>
  <c r="AD33" i="6" s="1"/>
  <c r="T33" i="6"/>
  <c r="Q33" i="6"/>
  <c r="Y32" i="6"/>
  <c r="AD32" i="6" s="1"/>
  <c r="T32" i="6"/>
  <c r="Q32" i="6"/>
  <c r="Y31" i="6"/>
  <c r="T31" i="6"/>
  <c r="Q31" i="6"/>
  <c r="Y30" i="6"/>
  <c r="AD30" i="6" s="1"/>
  <c r="T30" i="6"/>
  <c r="Q30" i="6"/>
  <c r="AB29" i="6"/>
  <c r="AE29" i="6" s="1"/>
  <c r="Y29" i="6"/>
  <c r="AD29" i="6" s="1"/>
  <c r="T29" i="6"/>
  <c r="Q29" i="6"/>
  <c r="AD28" i="6"/>
  <c r="Y28" i="6"/>
  <c r="AB28" i="6" s="1"/>
  <c r="AE28" i="6" s="1"/>
  <c r="T28" i="6"/>
  <c r="Q28" i="6"/>
  <c r="Y27" i="6"/>
  <c r="AB27" i="6" s="1"/>
  <c r="T27" i="6"/>
  <c r="Q27" i="6"/>
  <c r="AD26" i="6"/>
  <c r="AB26" i="6"/>
  <c r="AE26" i="6" s="1"/>
  <c r="AD25" i="6"/>
  <c r="Y25" i="6"/>
  <c r="AB25" i="6" s="1"/>
  <c r="AE25" i="6" s="1"/>
  <c r="T25" i="6"/>
  <c r="Q25" i="6"/>
  <c r="Y24" i="6"/>
  <c r="AB24" i="6" s="1"/>
  <c r="T24" i="6"/>
  <c r="Q24" i="6"/>
  <c r="Y23" i="6"/>
  <c r="T23" i="6"/>
  <c r="Q23" i="6"/>
  <c r="Y22" i="6"/>
  <c r="AB22" i="6" s="1"/>
  <c r="T22" i="6"/>
  <c r="Q22" i="6"/>
  <c r="Y21" i="6"/>
  <c r="AD21" i="6" s="1"/>
  <c r="T21" i="6"/>
  <c r="Q21" i="6"/>
  <c r="Y20" i="6"/>
  <c r="AB20" i="6" s="1"/>
  <c r="T20" i="6"/>
  <c r="Q20" i="6"/>
  <c r="Y19" i="6"/>
  <c r="T19" i="6"/>
  <c r="Q19" i="6"/>
  <c r="Y18" i="6"/>
  <c r="AB18" i="6" s="1"/>
  <c r="T18" i="6"/>
  <c r="Q18" i="6"/>
  <c r="AD17" i="6"/>
  <c r="Y17" i="6"/>
  <c r="AB17" i="6" s="1"/>
  <c r="AE17" i="6" s="1"/>
  <c r="T17" i="6"/>
  <c r="Q17" i="6"/>
  <c r="Y16" i="6"/>
  <c r="AB16" i="6" s="1"/>
  <c r="T16" i="6"/>
  <c r="Q16" i="6"/>
  <c r="AB15" i="6"/>
  <c r="Y15" i="6"/>
  <c r="T15" i="6"/>
  <c r="Q15" i="6"/>
  <c r="Y11" i="6"/>
  <c r="Y58" i="6" s="1"/>
  <c r="G41" i="28" s="1"/>
  <c r="T11" i="6"/>
  <c r="Q11" i="6"/>
  <c r="B3" i="6"/>
  <c r="B1" i="6"/>
  <c r="B38" i="28"/>
  <c r="G36" i="28"/>
  <c r="B36" i="28"/>
  <c r="G35" i="28"/>
  <c r="G33" i="28"/>
  <c r="B33" i="28"/>
  <c r="Y40" i="5"/>
  <c r="AD40" i="5" s="1"/>
  <c r="Y39" i="5"/>
  <c r="AD39" i="5" s="1"/>
  <c r="Y38" i="5"/>
  <c r="AD38" i="5" s="1"/>
  <c r="Y37" i="5"/>
  <c r="AD37" i="5" s="1"/>
  <c r="Y36" i="5"/>
  <c r="AD36" i="5" s="1"/>
  <c r="Y35" i="5"/>
  <c r="AB35" i="5" s="1"/>
  <c r="Y34" i="5"/>
  <c r="AD34" i="5" s="1"/>
  <c r="AD33" i="5"/>
  <c r="AB33" i="5"/>
  <c r="T33" i="5"/>
  <c r="Q33" i="5"/>
  <c r="T32" i="5"/>
  <c r="Q32" i="5"/>
  <c r="B32" i="5"/>
  <c r="Y31" i="5"/>
  <c r="AB31" i="5" s="1"/>
  <c r="T31" i="5"/>
  <c r="Q31" i="5"/>
  <c r="Y30" i="5"/>
  <c r="T30" i="5"/>
  <c r="Q30" i="5"/>
  <c r="Y29" i="5"/>
  <c r="AB29" i="5" s="1"/>
  <c r="T29" i="5"/>
  <c r="Q29" i="5"/>
  <c r="Y28" i="5"/>
  <c r="T28" i="5"/>
  <c r="Q28" i="5"/>
  <c r="Y27" i="5"/>
  <c r="AB27" i="5" s="1"/>
  <c r="T27" i="5"/>
  <c r="Q27" i="5"/>
  <c r="Y26" i="5"/>
  <c r="T26" i="5"/>
  <c r="Q26" i="5"/>
  <c r="AD25" i="5"/>
  <c r="AB25" i="5"/>
  <c r="AD24" i="5"/>
  <c r="AD50" i="5" s="1"/>
  <c r="AB24" i="5"/>
  <c r="AD23" i="5"/>
  <c r="AB23" i="5"/>
  <c r="AD22" i="5"/>
  <c r="AB22" i="5"/>
  <c r="T22" i="5"/>
  <c r="Q22" i="5"/>
  <c r="AD21" i="5"/>
  <c r="AB21" i="5"/>
  <c r="T21" i="5"/>
  <c r="Q21" i="5"/>
  <c r="AD20" i="5"/>
  <c r="AB20" i="5"/>
  <c r="AD19" i="5"/>
  <c r="AB19" i="5"/>
  <c r="T19" i="5"/>
  <c r="Q19" i="5"/>
  <c r="Y18" i="5"/>
  <c r="AD18" i="5" s="1"/>
  <c r="T18" i="5"/>
  <c r="Q18" i="5"/>
  <c r="Y17" i="5"/>
  <c r="AD17" i="5" s="1"/>
  <c r="T17" i="5"/>
  <c r="Q17" i="5"/>
  <c r="AD16" i="5"/>
  <c r="AD47" i="5" s="1"/>
  <c r="M33" i="28" s="1"/>
  <c r="O33" i="28" s="1"/>
  <c r="AB16" i="5"/>
  <c r="AB47" i="5" s="1"/>
  <c r="J33" i="28" s="1"/>
  <c r="AD15" i="5"/>
  <c r="AB15" i="5"/>
  <c r="Y14" i="5"/>
  <c r="Y46" i="5" s="1"/>
  <c r="G32" i="28" s="1"/>
  <c r="T14" i="5"/>
  <c r="T46" i="5" s="1"/>
  <c r="B32" i="28" s="1"/>
  <c r="Q14" i="5"/>
  <c r="Y13" i="5"/>
  <c r="Y12" i="5"/>
  <c r="AB12" i="5" s="1"/>
  <c r="T12" i="5"/>
  <c r="Q12" i="5"/>
  <c r="N12" i="5"/>
  <c r="Y11" i="5"/>
  <c r="AB11" i="5" s="1"/>
  <c r="T11" i="5"/>
  <c r="Q11" i="5"/>
  <c r="B3" i="5"/>
  <c r="B1" i="5"/>
  <c r="AD52" i="4"/>
  <c r="AB52" i="4"/>
  <c r="T52" i="4"/>
  <c r="Q52" i="4"/>
  <c r="AD51" i="4"/>
  <c r="AB51" i="4"/>
  <c r="T51" i="4"/>
  <c r="Q51" i="4"/>
  <c r="AD50" i="4"/>
  <c r="AB50" i="4"/>
  <c r="Y50" i="4"/>
  <c r="T50" i="4"/>
  <c r="Q50" i="4"/>
  <c r="Y49" i="4"/>
  <c r="T49" i="4"/>
  <c r="Q49" i="4"/>
  <c r="AD48" i="4"/>
  <c r="AB48" i="4"/>
  <c r="Y48" i="4"/>
  <c r="T48" i="4"/>
  <c r="Q48" i="4"/>
  <c r="Y47" i="4"/>
  <c r="T47" i="4"/>
  <c r="Q47" i="4"/>
  <c r="AD46" i="4"/>
  <c r="AB46" i="4"/>
  <c r="Y46" i="4"/>
  <c r="T46" i="4"/>
  <c r="Q46" i="4"/>
  <c r="Y45" i="4"/>
  <c r="T45" i="4"/>
  <c r="Q45" i="4"/>
  <c r="AD44" i="4"/>
  <c r="AB44" i="4"/>
  <c r="Y44" i="4"/>
  <c r="T44" i="4"/>
  <c r="Q44" i="4"/>
  <c r="Y43" i="4"/>
  <c r="Y42" i="4"/>
  <c r="T42" i="4"/>
  <c r="Q42" i="4"/>
  <c r="Y41" i="4"/>
  <c r="AD41" i="4" s="1"/>
  <c r="T41" i="4"/>
  <c r="Q41" i="4"/>
  <c r="Y40" i="4"/>
  <c r="T40" i="4"/>
  <c r="Q40" i="4"/>
  <c r="Y39" i="4"/>
  <c r="AD39" i="4" s="1"/>
  <c r="T39" i="4"/>
  <c r="Q39" i="4"/>
  <c r="AD38" i="4"/>
  <c r="AB38" i="4"/>
  <c r="AE38" i="4" s="1"/>
  <c r="AD37" i="4"/>
  <c r="AB37" i="4"/>
  <c r="AE37" i="4" s="1"/>
  <c r="T37" i="4"/>
  <c r="Q37" i="4"/>
  <c r="AD36" i="4"/>
  <c r="AB36" i="4"/>
  <c r="AE36" i="4" s="1"/>
  <c r="T36" i="4"/>
  <c r="Q36" i="4"/>
  <c r="AD35" i="4"/>
  <c r="AB35" i="4"/>
  <c r="AE35" i="4" s="1"/>
  <c r="T35" i="4"/>
  <c r="Q35" i="4"/>
  <c r="AD34" i="4"/>
  <c r="AB34" i="4"/>
  <c r="AE34" i="4" s="1"/>
  <c r="T34" i="4"/>
  <c r="Q34" i="4"/>
  <c r="AD33" i="4"/>
  <c r="AB33" i="4"/>
  <c r="T33" i="4"/>
  <c r="Q33" i="4"/>
  <c r="AD32" i="4"/>
  <c r="AE32" i="4" s="1"/>
  <c r="AB32" i="4"/>
  <c r="T32" i="4"/>
  <c r="Q32" i="4"/>
  <c r="AD31" i="4"/>
  <c r="AB31" i="4"/>
  <c r="T31" i="4"/>
  <c r="Q31" i="4"/>
  <c r="AD30" i="4"/>
  <c r="AB30" i="4"/>
  <c r="T30" i="4"/>
  <c r="Q30" i="4"/>
  <c r="AE29" i="4"/>
  <c r="AD29" i="4"/>
  <c r="AB29" i="4"/>
  <c r="AD28" i="4"/>
  <c r="AB28" i="4"/>
  <c r="T28" i="4"/>
  <c r="Q28" i="4"/>
  <c r="AD27" i="4"/>
  <c r="AE27" i="4" s="1"/>
  <c r="AB27" i="4"/>
  <c r="Y27" i="4"/>
  <c r="T27" i="4"/>
  <c r="Q27" i="4"/>
  <c r="Y26" i="4"/>
  <c r="AD26" i="4" s="1"/>
  <c r="T26" i="4"/>
  <c r="Q26" i="4"/>
  <c r="AD25" i="4"/>
  <c r="AE25" i="4" s="1"/>
  <c r="AB25" i="4"/>
  <c r="Y25" i="4"/>
  <c r="T25" i="4"/>
  <c r="Q25" i="4"/>
  <c r="AB24" i="4"/>
  <c r="AE24" i="4" s="1"/>
  <c r="Y24" i="4"/>
  <c r="AD24" i="4" s="1"/>
  <c r="T24" i="4"/>
  <c r="Q24" i="4"/>
  <c r="Y23" i="4"/>
  <c r="AD23" i="4" s="1"/>
  <c r="T23" i="4"/>
  <c r="Q23" i="4"/>
  <c r="Y22" i="4"/>
  <c r="AD22" i="4" s="1"/>
  <c r="T22" i="4"/>
  <c r="Q22" i="4"/>
  <c r="Y21" i="4"/>
  <c r="AB21" i="4" s="1"/>
  <c r="T21" i="4"/>
  <c r="Q21" i="4"/>
  <c r="Y20" i="4"/>
  <c r="AD20" i="4" s="1"/>
  <c r="T20" i="4"/>
  <c r="Q20" i="4"/>
  <c r="AD19" i="4"/>
  <c r="AE19" i="4" s="1"/>
  <c r="AB19" i="4"/>
  <c r="Y19" i="4"/>
  <c r="T19" i="4"/>
  <c r="Q19" i="4"/>
  <c r="Y18" i="4"/>
  <c r="AD18" i="4" s="1"/>
  <c r="T18" i="4"/>
  <c r="Q18" i="4"/>
  <c r="AD17" i="4"/>
  <c r="AE17" i="4" s="1"/>
  <c r="AB17" i="4"/>
  <c r="Y17" i="4"/>
  <c r="T17" i="4"/>
  <c r="Q17" i="4"/>
  <c r="AB16" i="4"/>
  <c r="Y16" i="4"/>
  <c r="T16" i="4"/>
  <c r="Q16" i="4"/>
  <c r="Y15" i="4"/>
  <c r="Y57" i="4" s="1"/>
  <c r="G24" i="28" s="1"/>
  <c r="AD14" i="4"/>
  <c r="AB14" i="4"/>
  <c r="AE14" i="4" s="1"/>
  <c r="T14" i="4"/>
  <c r="Q14" i="4"/>
  <c r="AD13" i="4"/>
  <c r="AB13" i="4"/>
  <c r="AE13" i="4" s="1"/>
  <c r="T13" i="4"/>
  <c r="Q13" i="4"/>
  <c r="Y12" i="4"/>
  <c r="Y11" i="4"/>
  <c r="T11" i="4"/>
  <c r="T56" i="4" s="1"/>
  <c r="B23" i="28" s="1"/>
  <c r="Q11" i="4"/>
  <c r="B3" i="4"/>
  <c r="B1" i="4"/>
  <c r="B20" i="28"/>
  <c r="B19" i="28"/>
  <c r="B18" i="28"/>
  <c r="B17" i="28"/>
  <c r="Y66" i="3"/>
  <c r="AD66" i="3" s="1"/>
  <c r="Y65" i="3"/>
  <c r="AD65" i="3" s="1"/>
  <c r="Y64" i="3"/>
  <c r="AD64" i="3" s="1"/>
  <c r="Y63" i="3"/>
  <c r="Y62" i="3"/>
  <c r="Y61" i="3"/>
  <c r="AD61" i="3" s="1"/>
  <c r="Y60" i="3"/>
  <c r="AD60" i="3" s="1"/>
  <c r="Y59" i="3"/>
  <c r="AD59" i="3" s="1"/>
  <c r="Y58" i="3"/>
  <c r="AD58" i="3" s="1"/>
  <c r="Y57" i="3"/>
  <c r="AD57" i="3" s="1"/>
  <c r="Y56" i="3"/>
  <c r="AD56" i="3" s="1"/>
  <c r="Y55" i="3"/>
  <c r="AD55" i="3" s="1"/>
  <c r="Y54" i="3"/>
  <c r="AD54" i="3" s="1"/>
  <c r="Y53" i="3"/>
  <c r="AD53" i="3" s="1"/>
  <c r="Y52" i="3"/>
  <c r="AD52" i="3" s="1"/>
  <c r="Y51" i="3"/>
  <c r="AD51" i="3" s="1"/>
  <c r="Y50" i="3"/>
  <c r="Y49" i="3"/>
  <c r="AD49" i="3" s="1"/>
  <c r="Y48" i="3"/>
  <c r="AD48" i="3" s="1"/>
  <c r="Y47" i="3"/>
  <c r="AD47" i="3" s="1"/>
  <c r="Y46" i="3"/>
  <c r="Y45" i="3"/>
  <c r="AD45" i="3" s="1"/>
  <c r="Y44" i="3"/>
  <c r="AD44" i="3" s="1"/>
  <c r="Y43" i="3"/>
  <c r="AD43" i="3" s="1"/>
  <c r="Y42" i="3"/>
  <c r="AD42" i="3" s="1"/>
  <c r="Y41" i="3"/>
  <c r="Y40" i="3"/>
  <c r="AD40" i="3" s="1"/>
  <c r="Y38" i="3"/>
  <c r="AD38" i="3" s="1"/>
  <c r="AD37" i="3"/>
  <c r="AB37" i="3"/>
  <c r="T37" i="3"/>
  <c r="Q37" i="3"/>
  <c r="Y36" i="3"/>
  <c r="T36" i="3"/>
  <c r="Q36" i="3"/>
  <c r="AE35" i="3"/>
  <c r="T34" i="3"/>
  <c r="Q34" i="3"/>
  <c r="Y33" i="3"/>
  <c r="AB33" i="3" s="1"/>
  <c r="T33" i="3"/>
  <c r="Q33" i="3"/>
  <c r="Y32" i="3"/>
  <c r="AB32" i="3" s="1"/>
  <c r="T32" i="3"/>
  <c r="Q32" i="3"/>
  <c r="Y31" i="3"/>
  <c r="AB31" i="3" s="1"/>
  <c r="T31" i="3"/>
  <c r="Q31" i="3"/>
  <c r="Y30" i="3"/>
  <c r="AB30" i="3" s="1"/>
  <c r="T30" i="3"/>
  <c r="Q30" i="3"/>
  <c r="Y29" i="3"/>
  <c r="T29" i="3"/>
  <c r="Q29" i="3"/>
  <c r="AE28" i="3"/>
  <c r="AB27" i="3"/>
  <c r="T27" i="3"/>
  <c r="Q27" i="3"/>
  <c r="Y26" i="3"/>
  <c r="T26" i="3"/>
  <c r="Q26" i="3"/>
  <c r="AE25" i="3"/>
  <c r="Y24" i="3"/>
  <c r="AD24" i="3" s="1"/>
  <c r="T24" i="3"/>
  <c r="Q24" i="3"/>
  <c r="Y23" i="3"/>
  <c r="T23" i="3"/>
  <c r="Q23" i="3"/>
  <c r="AE22" i="3"/>
  <c r="Y21" i="3"/>
  <c r="AD21" i="3" s="1"/>
  <c r="T21" i="3"/>
  <c r="Q21" i="3"/>
  <c r="Y20" i="3"/>
  <c r="AD20" i="3" s="1"/>
  <c r="T20" i="3"/>
  <c r="Q20" i="3"/>
  <c r="Y19" i="3"/>
  <c r="AD19" i="3" s="1"/>
  <c r="T19" i="3"/>
  <c r="Q19" i="3"/>
  <c r="Y18" i="3"/>
  <c r="AB18" i="3" s="1"/>
  <c r="T18" i="3"/>
  <c r="Q18" i="3"/>
  <c r="Y17" i="3"/>
  <c r="T17" i="3"/>
  <c r="Q17" i="3"/>
  <c r="AE16" i="3"/>
  <c r="AD15" i="3"/>
  <c r="AB15" i="3"/>
  <c r="T15" i="3"/>
  <c r="Q15" i="3"/>
  <c r="AD14" i="3"/>
  <c r="AB14" i="3"/>
  <c r="T14" i="3"/>
  <c r="Q14" i="3"/>
  <c r="Y13" i="3"/>
  <c r="T13" i="3"/>
  <c r="Q13" i="3"/>
  <c r="Y11" i="3"/>
  <c r="T11" i="3"/>
  <c r="T71" i="3" s="1"/>
  <c r="Q11" i="3"/>
  <c r="B3" i="3"/>
  <c r="B1" i="3"/>
  <c r="D89" i="26"/>
  <c r="D90" i="26" s="1"/>
  <c r="D85" i="26"/>
  <c r="D86" i="26" s="1"/>
  <c r="X13" i="26" s="1"/>
  <c r="Z13" i="26" s="1"/>
  <c r="D81" i="26"/>
  <c r="D80" i="26"/>
  <c r="D71" i="26"/>
  <c r="D72" i="26" s="1"/>
  <c r="D67" i="26"/>
  <c r="D68" i="26" s="1"/>
  <c r="D63" i="26"/>
  <c r="D62" i="26"/>
  <c r="S50" i="26"/>
  <c r="U50" i="26" s="1"/>
  <c r="Z49" i="26"/>
  <c r="S49" i="26"/>
  <c r="M49" i="26"/>
  <c r="Z48" i="26"/>
  <c r="S48" i="26"/>
  <c r="M48" i="26"/>
  <c r="Z47" i="26"/>
  <c r="S47" i="26"/>
  <c r="U47" i="26" s="1"/>
  <c r="M47" i="26"/>
  <c r="Z46" i="26"/>
  <c r="S46" i="26"/>
  <c r="U46" i="26" s="1"/>
  <c r="M46" i="26"/>
  <c r="Z45" i="26"/>
  <c r="S45" i="26"/>
  <c r="U45" i="26" s="1"/>
  <c r="M45" i="26"/>
  <c r="Z44" i="26"/>
  <c r="S44" i="26"/>
  <c r="U44" i="26" s="1"/>
  <c r="M44" i="26"/>
  <c r="Z43" i="26"/>
  <c r="S43" i="26"/>
  <c r="U43" i="26" s="1"/>
  <c r="M43" i="26"/>
  <c r="Z42" i="26"/>
  <c r="S42" i="26"/>
  <c r="M42" i="26"/>
  <c r="Z41" i="26"/>
  <c r="U41" i="26"/>
  <c r="S41" i="26"/>
  <c r="M41" i="26"/>
  <c r="Z40" i="26"/>
  <c r="M40" i="26"/>
  <c r="Z38" i="26"/>
  <c r="M38" i="26"/>
  <c r="Z37" i="26"/>
  <c r="M37" i="26"/>
  <c r="Z36" i="26"/>
  <c r="M36" i="26"/>
  <c r="Z35" i="26"/>
  <c r="M35" i="26"/>
  <c r="Z34" i="26"/>
  <c r="M34" i="26"/>
  <c r="Z33" i="26"/>
  <c r="M33" i="26"/>
  <c r="Z32" i="26"/>
  <c r="M32" i="26"/>
  <c r="Z31" i="26"/>
  <c r="M31" i="26"/>
  <c r="Z30" i="26"/>
  <c r="M30" i="26"/>
  <c r="AB29" i="26"/>
  <c r="Z29" i="26"/>
  <c r="S29" i="26"/>
  <c r="M29" i="26"/>
  <c r="Z28" i="26"/>
  <c r="M28" i="26"/>
  <c r="Z27" i="26"/>
  <c r="AB27" i="26" s="1"/>
  <c r="S27" i="26"/>
  <c r="M27" i="26"/>
  <c r="Z26" i="26"/>
  <c r="M26" i="26"/>
  <c r="Z25" i="26"/>
  <c r="M25" i="26"/>
  <c r="Z23" i="26"/>
  <c r="AB23" i="26" s="1"/>
  <c r="S23" i="26"/>
  <c r="M23" i="26"/>
  <c r="Z22" i="26"/>
  <c r="AB22" i="26" s="1"/>
  <c r="M22" i="26"/>
  <c r="Z21" i="26"/>
  <c r="M21" i="26"/>
  <c r="AB20" i="26"/>
  <c r="Z20" i="26"/>
  <c r="S20" i="26"/>
  <c r="M20" i="26"/>
  <c r="Z19" i="26"/>
  <c r="M19" i="26"/>
  <c r="Z18" i="26"/>
  <c r="AB18" i="26" s="1"/>
  <c r="S18" i="26"/>
  <c r="M18" i="26"/>
  <c r="Z17" i="26"/>
  <c r="AB17" i="26" s="1"/>
  <c r="S17" i="26"/>
  <c r="M17" i="26"/>
  <c r="Z16" i="26"/>
  <c r="AB16" i="26" s="1"/>
  <c r="S16" i="26"/>
  <c r="M16" i="26"/>
  <c r="Z15" i="26"/>
  <c r="M15" i="26"/>
  <c r="AB14" i="26"/>
  <c r="Z14" i="26"/>
  <c r="S14" i="26"/>
  <c r="M14" i="26"/>
  <c r="M13" i="26"/>
  <c r="Z12" i="26"/>
  <c r="AB12" i="26" s="1"/>
  <c r="S12" i="26"/>
  <c r="M12" i="26"/>
  <c r="Z11" i="26"/>
  <c r="AB11" i="26" s="1"/>
  <c r="S11" i="26"/>
  <c r="M11" i="26"/>
  <c r="H256" i="28"/>
  <c r="F256" i="28"/>
  <c r="E256" i="28"/>
  <c r="D256" i="28"/>
  <c r="C256" i="28"/>
  <c r="H255" i="28"/>
  <c r="F255" i="28"/>
  <c r="E255" i="28"/>
  <c r="D255" i="28"/>
  <c r="C255" i="28"/>
  <c r="H254" i="28"/>
  <c r="F254" i="28"/>
  <c r="E254" i="28"/>
  <c r="D254" i="28"/>
  <c r="C254" i="28"/>
  <c r="H253" i="28"/>
  <c r="F253" i="28"/>
  <c r="E253" i="28"/>
  <c r="D253" i="28"/>
  <c r="C253" i="28"/>
  <c r="H252" i="28"/>
  <c r="F252" i="28"/>
  <c r="E252" i="28"/>
  <c r="D252" i="28"/>
  <c r="C252" i="28"/>
  <c r="H251" i="28"/>
  <c r="F251" i="28"/>
  <c r="E251" i="28"/>
  <c r="D251" i="28"/>
  <c r="C251" i="28"/>
  <c r="H250" i="28"/>
  <c r="F250" i="28"/>
  <c r="E250" i="28"/>
  <c r="D250" i="28"/>
  <c r="C250" i="28"/>
  <c r="H249" i="28"/>
  <c r="F249" i="28"/>
  <c r="E249" i="28"/>
  <c r="D249" i="28"/>
  <c r="C249" i="28"/>
  <c r="H248" i="28"/>
  <c r="F248" i="28"/>
  <c r="E248" i="28"/>
  <c r="D248" i="28"/>
  <c r="C248" i="28"/>
  <c r="H245" i="28"/>
  <c r="F245" i="28"/>
  <c r="E245" i="28"/>
  <c r="D245" i="28"/>
  <c r="C245" i="28"/>
  <c r="H244" i="28"/>
  <c r="F244" i="28"/>
  <c r="E244" i="28"/>
  <c r="D244" i="28"/>
  <c r="C244" i="28"/>
  <c r="H243" i="28"/>
  <c r="F243" i="28"/>
  <c r="E243" i="28"/>
  <c r="D243" i="28"/>
  <c r="C243" i="28"/>
  <c r="H242" i="28"/>
  <c r="F242" i="28"/>
  <c r="E242" i="28"/>
  <c r="D242" i="28"/>
  <c r="C242" i="28"/>
  <c r="H241" i="28"/>
  <c r="F241" i="28"/>
  <c r="E241" i="28"/>
  <c r="D241" i="28"/>
  <c r="C241" i="28"/>
  <c r="H240" i="28"/>
  <c r="F240" i="28"/>
  <c r="E240" i="28"/>
  <c r="D240" i="28"/>
  <c r="C240" i="28"/>
  <c r="H239" i="28"/>
  <c r="F239" i="28"/>
  <c r="E239" i="28"/>
  <c r="D239" i="28"/>
  <c r="C239" i="28"/>
  <c r="H238" i="28"/>
  <c r="F238" i="28"/>
  <c r="E238" i="28"/>
  <c r="D238" i="28"/>
  <c r="C238" i="28"/>
  <c r="H237" i="28"/>
  <c r="F237" i="28"/>
  <c r="E237" i="28"/>
  <c r="D237" i="28"/>
  <c r="C237" i="28"/>
  <c r="H234" i="28"/>
  <c r="F234" i="28"/>
  <c r="E234" i="28"/>
  <c r="D234" i="28"/>
  <c r="C234" i="28"/>
  <c r="H233" i="28"/>
  <c r="F233" i="28"/>
  <c r="E233" i="28"/>
  <c r="D233" i="28"/>
  <c r="C233" i="28"/>
  <c r="H232" i="28"/>
  <c r="F232" i="28"/>
  <c r="E232" i="28"/>
  <c r="D232" i="28"/>
  <c r="C232" i="28"/>
  <c r="H231" i="28"/>
  <c r="F231" i="28"/>
  <c r="E231" i="28"/>
  <c r="D231" i="28"/>
  <c r="C231" i="28"/>
  <c r="H230" i="28"/>
  <c r="F230" i="28"/>
  <c r="E230" i="28"/>
  <c r="D230" i="28"/>
  <c r="C230" i="28"/>
  <c r="H229" i="28"/>
  <c r="F229" i="28"/>
  <c r="E229" i="28"/>
  <c r="D229" i="28"/>
  <c r="C229" i="28"/>
  <c r="H228" i="28"/>
  <c r="F228" i="28"/>
  <c r="E228" i="28"/>
  <c r="D228" i="28"/>
  <c r="C228" i="28"/>
  <c r="H227" i="28"/>
  <c r="F227" i="28"/>
  <c r="E227" i="28"/>
  <c r="D227" i="28"/>
  <c r="C227" i="28"/>
  <c r="H226" i="28"/>
  <c r="F226" i="28"/>
  <c r="E226" i="28"/>
  <c r="D226" i="28"/>
  <c r="C226" i="28"/>
  <c r="H223" i="28"/>
  <c r="F223" i="28"/>
  <c r="E223" i="28"/>
  <c r="D223" i="28"/>
  <c r="C223" i="28"/>
  <c r="H222" i="28"/>
  <c r="F222" i="28"/>
  <c r="E222" i="28"/>
  <c r="D222" i="28"/>
  <c r="C222" i="28"/>
  <c r="H221" i="28"/>
  <c r="F221" i="28"/>
  <c r="E221" i="28"/>
  <c r="D221" i="28"/>
  <c r="C221" i="28"/>
  <c r="H220" i="28"/>
  <c r="F220" i="28"/>
  <c r="E220" i="28"/>
  <c r="D220" i="28"/>
  <c r="C220" i="28"/>
  <c r="H219" i="28"/>
  <c r="F219" i="28"/>
  <c r="E219" i="28"/>
  <c r="D219" i="28"/>
  <c r="C219" i="28"/>
  <c r="H218" i="28"/>
  <c r="F218" i="28"/>
  <c r="E218" i="28"/>
  <c r="D218" i="28"/>
  <c r="C218" i="28"/>
  <c r="H217" i="28"/>
  <c r="F217" i="28"/>
  <c r="E217" i="28"/>
  <c r="D217" i="28"/>
  <c r="C217" i="28"/>
  <c r="H216" i="28"/>
  <c r="F216" i="28"/>
  <c r="E216" i="28"/>
  <c r="D216" i="28"/>
  <c r="C216" i="28"/>
  <c r="H213" i="28"/>
  <c r="F213" i="28"/>
  <c r="E213" i="28"/>
  <c r="D213" i="28"/>
  <c r="C213" i="28"/>
  <c r="H212" i="28"/>
  <c r="F212" i="28"/>
  <c r="E212" i="28"/>
  <c r="D212" i="28"/>
  <c r="C212" i="28"/>
  <c r="H211" i="28"/>
  <c r="F211" i="28"/>
  <c r="E211" i="28"/>
  <c r="D211" i="28"/>
  <c r="C211" i="28"/>
  <c r="H210" i="28"/>
  <c r="F210" i="28"/>
  <c r="E210" i="28"/>
  <c r="D210" i="28"/>
  <c r="C210" i="28"/>
  <c r="H209" i="28"/>
  <c r="F209" i="28"/>
  <c r="E209" i="28"/>
  <c r="D209" i="28"/>
  <c r="C209" i="28"/>
  <c r="H208" i="28"/>
  <c r="F208" i="28"/>
  <c r="E208" i="28"/>
  <c r="D208" i="28"/>
  <c r="C208" i="28"/>
  <c r="H207" i="28"/>
  <c r="F207" i="28"/>
  <c r="E207" i="28"/>
  <c r="D207" i="28"/>
  <c r="C207" i="28"/>
  <c r="H206" i="28"/>
  <c r="F206" i="28"/>
  <c r="E206" i="28"/>
  <c r="D206" i="28"/>
  <c r="C206" i="28"/>
  <c r="H201" i="28"/>
  <c r="F201" i="28"/>
  <c r="E201" i="28"/>
  <c r="D201" i="28"/>
  <c r="C201" i="28"/>
  <c r="H200" i="28"/>
  <c r="F200" i="28"/>
  <c r="E200" i="28"/>
  <c r="D200" i="28"/>
  <c r="C200" i="28"/>
  <c r="H199" i="28"/>
  <c r="F199" i="28"/>
  <c r="E199" i="28"/>
  <c r="D199" i="28"/>
  <c r="C199" i="28"/>
  <c r="H198" i="28"/>
  <c r="F198" i="28"/>
  <c r="E198" i="28"/>
  <c r="D198" i="28"/>
  <c r="C198" i="28"/>
  <c r="H197" i="28"/>
  <c r="F197" i="28"/>
  <c r="E197" i="28"/>
  <c r="D197" i="28"/>
  <c r="C197" i="28"/>
  <c r="H196" i="28"/>
  <c r="F196" i="28"/>
  <c r="E196" i="28"/>
  <c r="D196" i="28"/>
  <c r="C196" i="28"/>
  <c r="H195" i="28"/>
  <c r="F195" i="28"/>
  <c r="E195" i="28"/>
  <c r="D195" i="28"/>
  <c r="C195" i="28"/>
  <c r="H194" i="28"/>
  <c r="F194" i="28"/>
  <c r="E194" i="28"/>
  <c r="D194" i="28"/>
  <c r="C194" i="28"/>
  <c r="H190" i="28"/>
  <c r="F190" i="28"/>
  <c r="E190" i="28"/>
  <c r="D190" i="28"/>
  <c r="C190" i="28"/>
  <c r="H189" i="28"/>
  <c r="F189" i="28"/>
  <c r="E189" i="28"/>
  <c r="D189" i="28"/>
  <c r="C189" i="28"/>
  <c r="H188" i="28"/>
  <c r="F188" i="28"/>
  <c r="E188" i="28"/>
  <c r="D188" i="28"/>
  <c r="C188" i="28"/>
  <c r="H187" i="28"/>
  <c r="F187" i="28"/>
  <c r="E187" i="28"/>
  <c r="D187" i="28"/>
  <c r="C187" i="28"/>
  <c r="H186" i="28"/>
  <c r="F186" i="28"/>
  <c r="E186" i="28"/>
  <c r="D186" i="28"/>
  <c r="C186" i="28"/>
  <c r="H185" i="28"/>
  <c r="F185" i="28"/>
  <c r="E185" i="28"/>
  <c r="D185" i="28"/>
  <c r="C185" i="28"/>
  <c r="H184" i="28"/>
  <c r="F184" i="28"/>
  <c r="E184" i="28"/>
  <c r="D184" i="28"/>
  <c r="C184" i="28"/>
  <c r="H183" i="28"/>
  <c r="F183" i="28"/>
  <c r="E183" i="28"/>
  <c r="D183" i="28"/>
  <c r="C183" i="28"/>
  <c r="H182" i="28"/>
  <c r="F182" i="28"/>
  <c r="E182" i="28"/>
  <c r="D182" i="28"/>
  <c r="C182" i="28"/>
  <c r="H179" i="28"/>
  <c r="F179" i="28"/>
  <c r="E179" i="28"/>
  <c r="D179" i="28"/>
  <c r="C179" i="28"/>
  <c r="H178" i="28"/>
  <c r="F178" i="28"/>
  <c r="E178" i="28"/>
  <c r="D178" i="28"/>
  <c r="C178" i="28"/>
  <c r="H177" i="28"/>
  <c r="F177" i="28"/>
  <c r="E177" i="28"/>
  <c r="D177" i="28"/>
  <c r="C177" i="28"/>
  <c r="H176" i="28"/>
  <c r="F176" i="28"/>
  <c r="E176" i="28"/>
  <c r="D176" i="28"/>
  <c r="C176" i="28"/>
  <c r="H175" i="28"/>
  <c r="F175" i="28"/>
  <c r="E175" i="28"/>
  <c r="D175" i="28"/>
  <c r="C175" i="28"/>
  <c r="H174" i="28"/>
  <c r="F174" i="28"/>
  <c r="E174" i="28"/>
  <c r="D174" i="28"/>
  <c r="C174" i="28"/>
  <c r="H173" i="28"/>
  <c r="F173" i="28"/>
  <c r="E173" i="28"/>
  <c r="D173" i="28"/>
  <c r="C173" i="28"/>
  <c r="H172" i="28"/>
  <c r="F172" i="28"/>
  <c r="E172" i="28"/>
  <c r="D172" i="28"/>
  <c r="C172" i="28"/>
  <c r="H171" i="28"/>
  <c r="F171" i="28"/>
  <c r="E171" i="28"/>
  <c r="D171" i="28"/>
  <c r="C171" i="28"/>
  <c r="H167" i="28"/>
  <c r="F167" i="28"/>
  <c r="E167" i="28"/>
  <c r="D167" i="28"/>
  <c r="C167" i="28"/>
  <c r="H166" i="28"/>
  <c r="F166" i="28"/>
  <c r="E166" i="28"/>
  <c r="D166" i="28"/>
  <c r="C166" i="28"/>
  <c r="H165" i="28"/>
  <c r="F165" i="28"/>
  <c r="E165" i="28"/>
  <c r="D165" i="28"/>
  <c r="C165" i="28"/>
  <c r="H164" i="28"/>
  <c r="F164" i="28"/>
  <c r="E164" i="28"/>
  <c r="D164" i="28"/>
  <c r="C164" i="28"/>
  <c r="H163" i="28"/>
  <c r="F163" i="28"/>
  <c r="E163" i="28"/>
  <c r="D163" i="28"/>
  <c r="C163" i="28"/>
  <c r="H162" i="28"/>
  <c r="F162" i="28"/>
  <c r="E162" i="28"/>
  <c r="D162" i="28"/>
  <c r="C162" i="28"/>
  <c r="H161" i="28"/>
  <c r="F161" i="28"/>
  <c r="E161" i="28"/>
  <c r="D161" i="28"/>
  <c r="C161" i="28"/>
  <c r="H160" i="28"/>
  <c r="F160" i="28"/>
  <c r="E160" i="28"/>
  <c r="D160" i="28"/>
  <c r="C160" i="28"/>
  <c r="H159" i="28"/>
  <c r="F159" i="28"/>
  <c r="E159" i="28"/>
  <c r="D159" i="28"/>
  <c r="C159" i="28"/>
  <c r="H156" i="28"/>
  <c r="F156" i="28"/>
  <c r="E156" i="28"/>
  <c r="D156" i="28"/>
  <c r="C156" i="28"/>
  <c r="H155" i="28"/>
  <c r="F155" i="28"/>
  <c r="E155" i="28"/>
  <c r="D155" i="28"/>
  <c r="C155" i="28"/>
  <c r="H154" i="28"/>
  <c r="F154" i="28"/>
  <c r="E154" i="28"/>
  <c r="D154" i="28"/>
  <c r="C154" i="28"/>
  <c r="H153" i="28"/>
  <c r="F153" i="28"/>
  <c r="E153" i="28"/>
  <c r="D153" i="28"/>
  <c r="C153" i="28"/>
  <c r="H152" i="28"/>
  <c r="F152" i="28"/>
  <c r="E152" i="28"/>
  <c r="D152" i="28"/>
  <c r="C152" i="28"/>
  <c r="H151" i="28"/>
  <c r="F151" i="28"/>
  <c r="E151" i="28"/>
  <c r="D151" i="28"/>
  <c r="C151" i="28"/>
  <c r="H150" i="28"/>
  <c r="F150" i="28"/>
  <c r="E150" i="28"/>
  <c r="D150" i="28"/>
  <c r="C150" i="28"/>
  <c r="H149" i="28"/>
  <c r="F149" i="28"/>
  <c r="E149" i="28"/>
  <c r="D149" i="28"/>
  <c r="C149" i="28"/>
  <c r="H148" i="28"/>
  <c r="F148" i="28"/>
  <c r="E148" i="28"/>
  <c r="D148" i="28"/>
  <c r="C148" i="28"/>
  <c r="H145" i="28"/>
  <c r="F145" i="28"/>
  <c r="E145" i="28"/>
  <c r="D145" i="28"/>
  <c r="C145" i="28"/>
  <c r="H144" i="28"/>
  <c r="F144" i="28"/>
  <c r="E144" i="28"/>
  <c r="D144" i="28"/>
  <c r="C144" i="28"/>
  <c r="H143" i="28"/>
  <c r="F143" i="28"/>
  <c r="E143" i="28"/>
  <c r="D143" i="28"/>
  <c r="C143" i="28"/>
  <c r="H142" i="28"/>
  <c r="F142" i="28"/>
  <c r="E142" i="28"/>
  <c r="D142" i="28"/>
  <c r="C142" i="28"/>
  <c r="H141" i="28"/>
  <c r="F141" i="28"/>
  <c r="E141" i="28"/>
  <c r="D141" i="28"/>
  <c r="C141" i="28"/>
  <c r="H140" i="28"/>
  <c r="F140" i="28"/>
  <c r="E140" i="28"/>
  <c r="D140" i="28"/>
  <c r="C140" i="28"/>
  <c r="H139" i="28"/>
  <c r="F139" i="28"/>
  <c r="E139" i="28"/>
  <c r="D139" i="28"/>
  <c r="C139" i="28"/>
  <c r="H138" i="28"/>
  <c r="F138" i="28"/>
  <c r="E138" i="28"/>
  <c r="D138" i="28"/>
  <c r="C138" i="28"/>
  <c r="H135" i="28"/>
  <c r="F135" i="28"/>
  <c r="E135" i="28"/>
  <c r="D135" i="28"/>
  <c r="C135" i="28"/>
  <c r="H134" i="28"/>
  <c r="F134" i="28"/>
  <c r="E134" i="28"/>
  <c r="D134" i="28"/>
  <c r="C134" i="28"/>
  <c r="H133" i="28"/>
  <c r="F133" i="28"/>
  <c r="E133" i="28"/>
  <c r="D133" i="28"/>
  <c r="C133" i="28"/>
  <c r="H132" i="28"/>
  <c r="F132" i="28"/>
  <c r="E132" i="28"/>
  <c r="D132" i="28"/>
  <c r="C132" i="28"/>
  <c r="H131" i="28"/>
  <c r="F131" i="28"/>
  <c r="E131" i="28"/>
  <c r="D131" i="28"/>
  <c r="C131" i="28"/>
  <c r="H130" i="28"/>
  <c r="F130" i="28"/>
  <c r="E130" i="28"/>
  <c r="D130" i="28"/>
  <c r="C130" i="28"/>
  <c r="H129" i="28"/>
  <c r="F129" i="28"/>
  <c r="E129" i="28"/>
  <c r="D129" i="28"/>
  <c r="C129" i="28"/>
  <c r="H128" i="28"/>
  <c r="F128" i="28"/>
  <c r="E128" i="28"/>
  <c r="D128" i="28"/>
  <c r="C128" i="28"/>
  <c r="H127" i="28"/>
  <c r="F127" i="28"/>
  <c r="E127" i="28"/>
  <c r="D127" i="28"/>
  <c r="C127" i="28"/>
  <c r="H124" i="28"/>
  <c r="F124" i="28"/>
  <c r="E124" i="28"/>
  <c r="D124" i="28"/>
  <c r="C124" i="28"/>
  <c r="H123" i="28"/>
  <c r="F123" i="28"/>
  <c r="E123" i="28"/>
  <c r="D123" i="28"/>
  <c r="C123" i="28"/>
  <c r="H122" i="28"/>
  <c r="F122" i="28"/>
  <c r="E122" i="28"/>
  <c r="D122" i="28"/>
  <c r="C122" i="28"/>
  <c r="H121" i="28"/>
  <c r="F121" i="28"/>
  <c r="E121" i="28"/>
  <c r="D121" i="28"/>
  <c r="C121" i="28"/>
  <c r="H120" i="28"/>
  <c r="F120" i="28"/>
  <c r="E120" i="28"/>
  <c r="D120" i="28"/>
  <c r="C120" i="28"/>
  <c r="H119" i="28"/>
  <c r="F119" i="28"/>
  <c r="E119" i="28"/>
  <c r="D119" i="28"/>
  <c r="C119" i="28"/>
  <c r="H118" i="28"/>
  <c r="F118" i="28"/>
  <c r="E118" i="28"/>
  <c r="D118" i="28"/>
  <c r="C118" i="28"/>
  <c r="H117" i="28"/>
  <c r="F117" i="28"/>
  <c r="E117" i="28"/>
  <c r="D117" i="28"/>
  <c r="C117" i="28"/>
  <c r="H116" i="28"/>
  <c r="F116" i="28"/>
  <c r="E116" i="28"/>
  <c r="D116" i="28"/>
  <c r="C116" i="28"/>
  <c r="H113" i="28"/>
  <c r="F113" i="28"/>
  <c r="E113" i="28"/>
  <c r="D113" i="28"/>
  <c r="C113" i="28"/>
  <c r="H112" i="28"/>
  <c r="F112" i="28"/>
  <c r="E112" i="28"/>
  <c r="D112" i="28"/>
  <c r="C112" i="28"/>
  <c r="H111" i="28"/>
  <c r="F111" i="28"/>
  <c r="E111" i="28"/>
  <c r="D111" i="28"/>
  <c r="C111" i="28"/>
  <c r="H110" i="28"/>
  <c r="F110" i="28"/>
  <c r="E110" i="28"/>
  <c r="D110" i="28"/>
  <c r="C110" i="28"/>
  <c r="H109" i="28"/>
  <c r="F109" i="28"/>
  <c r="E109" i="28"/>
  <c r="D109" i="28"/>
  <c r="C109" i="28"/>
  <c r="H108" i="28"/>
  <c r="F108" i="28"/>
  <c r="E108" i="28"/>
  <c r="D108" i="28"/>
  <c r="C108" i="28"/>
  <c r="H107" i="28"/>
  <c r="F107" i="28"/>
  <c r="E107" i="28"/>
  <c r="D107" i="28"/>
  <c r="C107" i="28"/>
  <c r="H106" i="28"/>
  <c r="F106" i="28"/>
  <c r="E106" i="28"/>
  <c r="D106" i="28"/>
  <c r="C106" i="28"/>
  <c r="H105" i="28"/>
  <c r="F105" i="28"/>
  <c r="E105" i="28"/>
  <c r="D105" i="28"/>
  <c r="C105" i="28"/>
  <c r="H104" i="28"/>
  <c r="F104" i="28"/>
  <c r="E104" i="28"/>
  <c r="D104" i="28"/>
  <c r="C104" i="28"/>
  <c r="H101" i="28"/>
  <c r="F101" i="28"/>
  <c r="E101" i="28"/>
  <c r="D101" i="28"/>
  <c r="C101" i="28"/>
  <c r="H100" i="28"/>
  <c r="F100" i="28"/>
  <c r="E100" i="28"/>
  <c r="D100" i="28"/>
  <c r="C100" i="28"/>
  <c r="H99" i="28"/>
  <c r="F99" i="28"/>
  <c r="E99" i="28"/>
  <c r="D99" i="28"/>
  <c r="C99" i="28"/>
  <c r="H98" i="28"/>
  <c r="F98" i="28"/>
  <c r="E98" i="28"/>
  <c r="D98" i="28"/>
  <c r="C98" i="28"/>
  <c r="H97" i="28"/>
  <c r="F97" i="28"/>
  <c r="E97" i="28"/>
  <c r="D97" i="28"/>
  <c r="C97" i="28"/>
  <c r="H96" i="28"/>
  <c r="F96" i="28"/>
  <c r="E96" i="28"/>
  <c r="D96" i="28"/>
  <c r="C96" i="28"/>
  <c r="H95" i="28"/>
  <c r="F95" i="28"/>
  <c r="E95" i="28"/>
  <c r="D95" i="28"/>
  <c r="C95" i="28"/>
  <c r="H94" i="28"/>
  <c r="F94" i="28"/>
  <c r="E94" i="28"/>
  <c r="D94" i="28"/>
  <c r="C94" i="28"/>
  <c r="H93" i="28"/>
  <c r="F93" i="28"/>
  <c r="E93" i="28"/>
  <c r="D93" i="28"/>
  <c r="C93" i="28"/>
  <c r="H92" i="28"/>
  <c r="F92" i="28"/>
  <c r="E92" i="28"/>
  <c r="D92" i="28"/>
  <c r="C92" i="28"/>
  <c r="H89" i="28"/>
  <c r="F89" i="28"/>
  <c r="E89" i="28"/>
  <c r="D89" i="28"/>
  <c r="C89" i="28"/>
  <c r="H88" i="28"/>
  <c r="F88" i="28"/>
  <c r="E88" i="28"/>
  <c r="D88" i="28"/>
  <c r="C88" i="28"/>
  <c r="H87" i="28"/>
  <c r="F87" i="28"/>
  <c r="E87" i="28"/>
  <c r="D87" i="28"/>
  <c r="C87" i="28"/>
  <c r="H86" i="28"/>
  <c r="F86" i="28"/>
  <c r="E86" i="28"/>
  <c r="D86" i="28"/>
  <c r="C86" i="28"/>
  <c r="H85" i="28"/>
  <c r="F85" i="28"/>
  <c r="E85" i="28"/>
  <c r="D85" i="28"/>
  <c r="C85" i="28"/>
  <c r="H84" i="28"/>
  <c r="F84" i="28"/>
  <c r="E84" i="28"/>
  <c r="D84" i="28"/>
  <c r="C84" i="28"/>
  <c r="H83" i="28"/>
  <c r="F83" i="28"/>
  <c r="E83" i="28"/>
  <c r="D83" i="28"/>
  <c r="C83" i="28"/>
  <c r="H82" i="28"/>
  <c r="F82" i="28"/>
  <c r="E82" i="28"/>
  <c r="D82" i="28"/>
  <c r="C82" i="28"/>
  <c r="H79" i="28"/>
  <c r="F79" i="28"/>
  <c r="E79" i="28"/>
  <c r="D79" i="28"/>
  <c r="C79" i="28"/>
  <c r="H78" i="28"/>
  <c r="F78" i="28"/>
  <c r="E78" i="28"/>
  <c r="D78" i="28"/>
  <c r="C78" i="28"/>
  <c r="H77" i="28"/>
  <c r="F77" i="28"/>
  <c r="E77" i="28"/>
  <c r="D77" i="28"/>
  <c r="C77" i="28"/>
  <c r="H76" i="28"/>
  <c r="F76" i="28"/>
  <c r="E76" i="28"/>
  <c r="D76" i="28"/>
  <c r="C76" i="28"/>
  <c r="H75" i="28"/>
  <c r="F75" i="28"/>
  <c r="E75" i="28"/>
  <c r="D75" i="28"/>
  <c r="C75" i="28"/>
  <c r="H74" i="28"/>
  <c r="F74" i="28"/>
  <c r="E74" i="28"/>
  <c r="D74" i="28"/>
  <c r="C74" i="28"/>
  <c r="H73" i="28"/>
  <c r="F73" i="28"/>
  <c r="E73" i="28"/>
  <c r="D73" i="28"/>
  <c r="C73" i="28"/>
  <c r="H72" i="28"/>
  <c r="F72" i="28"/>
  <c r="E72" i="28"/>
  <c r="D72" i="28"/>
  <c r="C72" i="28"/>
  <c r="H71" i="28"/>
  <c r="F71" i="28"/>
  <c r="E71" i="28"/>
  <c r="D71" i="28"/>
  <c r="C71" i="28"/>
  <c r="H68" i="28"/>
  <c r="F68" i="28"/>
  <c r="E68" i="28"/>
  <c r="D68" i="28"/>
  <c r="C68" i="28"/>
  <c r="H67" i="28"/>
  <c r="F67" i="28"/>
  <c r="E67" i="28"/>
  <c r="D67" i="28"/>
  <c r="C67" i="28"/>
  <c r="H66" i="28"/>
  <c r="F66" i="28"/>
  <c r="E66" i="28"/>
  <c r="D66" i="28"/>
  <c r="C66" i="28"/>
  <c r="H65" i="28"/>
  <c r="F65" i="28"/>
  <c r="E65" i="28"/>
  <c r="D65" i="28"/>
  <c r="C65" i="28"/>
  <c r="H64" i="28"/>
  <c r="F64" i="28"/>
  <c r="E64" i="28"/>
  <c r="D64" i="28"/>
  <c r="C64" i="28"/>
  <c r="H63" i="28"/>
  <c r="F63" i="28"/>
  <c r="E63" i="28"/>
  <c r="D63" i="28"/>
  <c r="C63" i="28"/>
  <c r="H62" i="28"/>
  <c r="F62" i="28"/>
  <c r="E62" i="28"/>
  <c r="D62" i="28"/>
  <c r="C62" i="28"/>
  <c r="H61" i="28"/>
  <c r="F61" i="28"/>
  <c r="E61" i="28"/>
  <c r="D61" i="28"/>
  <c r="C61" i="28"/>
  <c r="H60" i="28"/>
  <c r="F60" i="28"/>
  <c r="E60" i="28"/>
  <c r="D60" i="28"/>
  <c r="C60" i="28"/>
  <c r="H57" i="28"/>
  <c r="F57" i="28"/>
  <c r="E57" i="28"/>
  <c r="D57" i="28"/>
  <c r="C57" i="28"/>
  <c r="H56" i="28"/>
  <c r="F56" i="28"/>
  <c r="E56" i="28"/>
  <c r="D56" i="28"/>
  <c r="C56" i="28"/>
  <c r="H55" i="28"/>
  <c r="F55" i="28"/>
  <c r="E55" i="28"/>
  <c r="D55" i="28"/>
  <c r="C55" i="28"/>
  <c r="H54" i="28"/>
  <c r="F54" i="28"/>
  <c r="E54" i="28"/>
  <c r="D54" i="28"/>
  <c r="C54" i="28"/>
  <c r="H53" i="28"/>
  <c r="F53" i="28"/>
  <c r="E53" i="28"/>
  <c r="D53" i="28"/>
  <c r="C53" i="28"/>
  <c r="H52" i="28"/>
  <c r="F52" i="28"/>
  <c r="E52" i="28"/>
  <c r="D52" i="28"/>
  <c r="C52" i="28"/>
  <c r="H51" i="28"/>
  <c r="F51" i="28"/>
  <c r="E51" i="28"/>
  <c r="D51" i="28"/>
  <c r="C51" i="28"/>
  <c r="H50" i="28"/>
  <c r="F50" i="28"/>
  <c r="E50" i="28"/>
  <c r="D50" i="28"/>
  <c r="C50" i="28"/>
  <c r="H49" i="28"/>
  <c r="F49" i="28"/>
  <c r="E49" i="28"/>
  <c r="D49" i="28"/>
  <c r="C49" i="28"/>
  <c r="H46" i="28"/>
  <c r="F46" i="28"/>
  <c r="E46" i="28"/>
  <c r="D46" i="28"/>
  <c r="C46" i="28"/>
  <c r="H45" i="28"/>
  <c r="F45" i="28"/>
  <c r="E45" i="28"/>
  <c r="D45" i="28"/>
  <c r="C45" i="28"/>
  <c r="H44" i="28"/>
  <c r="F44" i="28"/>
  <c r="E44" i="28"/>
  <c r="D44" i="28"/>
  <c r="C44" i="28"/>
  <c r="H43" i="28"/>
  <c r="F43" i="28"/>
  <c r="E43" i="28"/>
  <c r="D43" i="28"/>
  <c r="C43" i="28"/>
  <c r="H42" i="28"/>
  <c r="F42" i="28"/>
  <c r="E42" i="28"/>
  <c r="D42" i="28"/>
  <c r="C42" i="28"/>
  <c r="H41" i="28"/>
  <c r="F41" i="28"/>
  <c r="E41" i="28"/>
  <c r="D41" i="28"/>
  <c r="C41" i="28"/>
  <c r="H38" i="28"/>
  <c r="F38" i="28"/>
  <c r="E38" i="28"/>
  <c r="D38" i="28"/>
  <c r="C38" i="28"/>
  <c r="H37" i="28"/>
  <c r="F37" i="28"/>
  <c r="E37" i="28"/>
  <c r="D37" i="28"/>
  <c r="C37" i="28"/>
  <c r="H36" i="28"/>
  <c r="F36" i="28"/>
  <c r="E36" i="28"/>
  <c r="D36" i="28"/>
  <c r="C36" i="28"/>
  <c r="H35" i="28"/>
  <c r="F35" i="28"/>
  <c r="E35" i="28"/>
  <c r="D35" i="28"/>
  <c r="C35" i="28"/>
  <c r="H34" i="28"/>
  <c r="F34" i="28"/>
  <c r="E34" i="28"/>
  <c r="D34" i="28"/>
  <c r="C34" i="28"/>
  <c r="H33" i="28"/>
  <c r="F33" i="28"/>
  <c r="E33" i="28"/>
  <c r="D33" i="28"/>
  <c r="C33" i="28"/>
  <c r="H32" i="28"/>
  <c r="F32" i="28"/>
  <c r="E32" i="28"/>
  <c r="D32" i="28"/>
  <c r="C32" i="28"/>
  <c r="H31" i="28"/>
  <c r="F31" i="28"/>
  <c r="E31" i="28"/>
  <c r="D31" i="28"/>
  <c r="C31" i="28"/>
  <c r="H28" i="28"/>
  <c r="F28" i="28"/>
  <c r="E28" i="28"/>
  <c r="D28" i="28"/>
  <c r="C28" i="28"/>
  <c r="H27" i="28"/>
  <c r="F27" i="28"/>
  <c r="E27" i="28"/>
  <c r="D27" i="28"/>
  <c r="C27" i="28"/>
  <c r="H26" i="28"/>
  <c r="F26" i="28"/>
  <c r="E26" i="28"/>
  <c r="D26" i="28"/>
  <c r="C26" i="28"/>
  <c r="H25" i="28"/>
  <c r="F25" i="28"/>
  <c r="E25" i="28"/>
  <c r="D25" i="28"/>
  <c r="C25" i="28"/>
  <c r="H24" i="28"/>
  <c r="F24" i="28"/>
  <c r="E24" i="28"/>
  <c r="D24" i="28"/>
  <c r="C24" i="28"/>
  <c r="H23" i="28"/>
  <c r="F23" i="28"/>
  <c r="E23" i="28"/>
  <c r="D23" i="28"/>
  <c r="C23" i="28"/>
  <c r="H20" i="28"/>
  <c r="F20" i="28"/>
  <c r="E20" i="28"/>
  <c r="D20" i="28"/>
  <c r="C20" i="28"/>
  <c r="H19" i="28"/>
  <c r="F19" i="28"/>
  <c r="E19" i="28"/>
  <c r="D19" i="28"/>
  <c r="C19" i="28"/>
  <c r="H18" i="28"/>
  <c r="F18" i="28"/>
  <c r="E18" i="28"/>
  <c r="D18" i="28"/>
  <c r="C18" i="28"/>
  <c r="H17" i="28"/>
  <c r="F17" i="28"/>
  <c r="E17" i="28"/>
  <c r="D17" i="28"/>
  <c r="C17" i="28"/>
  <c r="H16" i="28"/>
  <c r="F16" i="28"/>
  <c r="E16" i="28"/>
  <c r="D16" i="28"/>
  <c r="C16" i="28"/>
  <c r="H15" i="28"/>
  <c r="F15" i="28"/>
  <c r="E15" i="28"/>
  <c r="D15" i="28"/>
  <c r="C15" i="28"/>
  <c r="H14" i="28"/>
  <c r="F14" i="28"/>
  <c r="E14" i="28"/>
  <c r="D14" i="28"/>
  <c r="C14" i="28"/>
  <c r="H13" i="28"/>
  <c r="F13" i="28"/>
  <c r="E13" i="28"/>
  <c r="D13" i="28"/>
  <c r="C13" i="28"/>
  <c r="H12" i="28"/>
  <c r="F12" i="28"/>
  <c r="E12" i="28"/>
  <c r="D12" i="28"/>
  <c r="C12" i="28"/>
  <c r="H11" i="28"/>
  <c r="F11" i="28"/>
  <c r="E11" i="28"/>
  <c r="D11" i="28"/>
  <c r="C11" i="28"/>
  <c r="H10" i="28"/>
  <c r="F10" i="28"/>
  <c r="E10" i="28"/>
  <c r="D10" i="28"/>
  <c r="C10" i="28"/>
  <c r="D38" i="27"/>
  <c r="J35" i="1"/>
  <c r="F35" i="1"/>
  <c r="E35" i="1"/>
  <c r="D35" i="1"/>
  <c r="C35" i="1"/>
  <c r="G31" i="1"/>
  <c r="G30" i="1"/>
  <c r="G29" i="1"/>
  <c r="G28" i="1"/>
  <c r="G27" i="1"/>
  <c r="G26" i="1"/>
  <c r="G25" i="1"/>
  <c r="G24" i="1"/>
  <c r="G23" i="1"/>
  <c r="G22" i="1"/>
  <c r="G21" i="1"/>
  <c r="G20" i="1"/>
  <c r="G19" i="1"/>
  <c r="G18" i="1"/>
  <c r="G17" i="1"/>
  <c r="G16" i="1"/>
  <c r="G15" i="1"/>
  <c r="G14" i="1"/>
  <c r="G13" i="1"/>
  <c r="G12" i="1"/>
  <c r="G11" i="1"/>
  <c r="G10" i="1"/>
  <c r="G9" i="1"/>
  <c r="AB48" i="23" l="1"/>
  <c r="AE48" i="23" s="1"/>
  <c r="AD52" i="23"/>
  <c r="AE52" i="23" s="1"/>
  <c r="AB12" i="23"/>
  <c r="AE12" i="23" s="1"/>
  <c r="Y81" i="23"/>
  <c r="G228" i="28" s="1"/>
  <c r="AD36" i="23"/>
  <c r="AB16" i="23"/>
  <c r="AB17" i="23"/>
  <c r="AE17" i="23" s="1"/>
  <c r="AD35" i="23"/>
  <c r="AE35" i="23" s="1"/>
  <c r="AD43" i="23"/>
  <c r="AE43" i="23" s="1"/>
  <c r="AB49" i="23"/>
  <c r="AE49" i="23" s="1"/>
  <c r="AD56" i="23"/>
  <c r="AE56" i="23" s="1"/>
  <c r="AD33" i="23"/>
  <c r="AE33" i="23" s="1"/>
  <c r="AD38" i="23"/>
  <c r="Y85" i="23"/>
  <c r="G232" i="28" s="1"/>
  <c r="AD41" i="23"/>
  <c r="AE41" i="23" s="1"/>
  <c r="AB50" i="23"/>
  <c r="AE50" i="23" s="1"/>
  <c r="AE51" i="23"/>
  <c r="T87" i="23"/>
  <c r="B234" i="28" s="1"/>
  <c r="Y82" i="23"/>
  <c r="G229" i="28" s="1"/>
  <c r="AE45" i="23"/>
  <c r="T76" i="20"/>
  <c r="B201" i="28" s="1"/>
  <c r="AB36" i="19"/>
  <c r="AD36" i="19"/>
  <c r="AE63" i="19"/>
  <c r="T100" i="19"/>
  <c r="B189" i="28" s="1"/>
  <c r="Y68" i="15"/>
  <c r="G160" i="28" s="1"/>
  <c r="AB12" i="15"/>
  <c r="AE12" i="15" s="1"/>
  <c r="T72" i="15"/>
  <c r="B164" i="28" s="1"/>
  <c r="AD20" i="17"/>
  <c r="AE20" i="17" s="1"/>
  <c r="AD47" i="17"/>
  <c r="AE47" i="17" s="1"/>
  <c r="AD41" i="17"/>
  <c r="AE41" i="17" s="1"/>
  <c r="AD28" i="17"/>
  <c r="AE28" i="17" s="1"/>
  <c r="AD22" i="17"/>
  <c r="AE22" i="17" s="1"/>
  <c r="Y79" i="14"/>
  <c r="G128" i="28" s="1"/>
  <c r="AB41" i="14"/>
  <c r="AE41" i="14" s="1"/>
  <c r="AE51" i="14"/>
  <c r="AD73" i="14"/>
  <c r="AE73" i="14" s="1"/>
  <c r="AD18" i="14"/>
  <c r="AE18" i="14" s="1"/>
  <c r="AD30" i="14"/>
  <c r="AE30" i="14" s="1"/>
  <c r="AB15" i="14"/>
  <c r="AE15" i="14" s="1"/>
  <c r="AB17" i="14"/>
  <c r="AE17" i="14" s="1"/>
  <c r="AD28" i="14"/>
  <c r="AB62" i="14"/>
  <c r="AE62" i="14" s="1"/>
  <c r="AD69" i="14"/>
  <c r="AE69" i="14" s="1"/>
  <c r="AB23" i="14"/>
  <c r="AE23" i="14" s="1"/>
  <c r="AB24" i="14"/>
  <c r="AE24" i="14" s="1"/>
  <c r="AB25" i="14"/>
  <c r="AE25" i="14" s="1"/>
  <c r="AB27" i="14"/>
  <c r="AE27" i="14" s="1"/>
  <c r="AB34" i="14"/>
  <c r="AE34" i="14" s="1"/>
  <c r="AB14" i="14"/>
  <c r="AB21" i="14"/>
  <c r="AE21" i="14" s="1"/>
  <c r="AB31" i="14"/>
  <c r="AE31" i="14" s="1"/>
  <c r="AB37" i="14"/>
  <c r="AB85" i="14" s="1"/>
  <c r="J134" i="28" s="1"/>
  <c r="AB45" i="14"/>
  <c r="AE45" i="14" s="1"/>
  <c r="AB61" i="14"/>
  <c r="AE61" i="14" s="1"/>
  <c r="AD65" i="14"/>
  <c r="AE65" i="14" s="1"/>
  <c r="AB70" i="14"/>
  <c r="AE70" i="14" s="1"/>
  <c r="AE28" i="14"/>
  <c r="AB39" i="14"/>
  <c r="AE39" i="14" s="1"/>
  <c r="AE47" i="14"/>
  <c r="AB53" i="14"/>
  <c r="AE53" i="14" s="1"/>
  <c r="AB55" i="14"/>
  <c r="AE55" i="14" s="1"/>
  <c r="AB57" i="14"/>
  <c r="AB43" i="14"/>
  <c r="AE43" i="14" s="1"/>
  <c r="AB52" i="14"/>
  <c r="AE52" i="14" s="1"/>
  <c r="AB54" i="14"/>
  <c r="AE54" i="14" s="1"/>
  <c r="AB56" i="14"/>
  <c r="AE56" i="14" s="1"/>
  <c r="AB64" i="14"/>
  <c r="AE64" i="14" s="1"/>
  <c r="AE38" i="13"/>
  <c r="AD56" i="13"/>
  <c r="AD63" i="13"/>
  <c r="AE63" i="13" s="1"/>
  <c r="AD68" i="13"/>
  <c r="AE68" i="13" s="1"/>
  <c r="AB71" i="13"/>
  <c r="AE71" i="13" s="1"/>
  <c r="AE47" i="13"/>
  <c r="AB80" i="12"/>
  <c r="AE80" i="12" s="1"/>
  <c r="AB28" i="11"/>
  <c r="AD28" i="11"/>
  <c r="AB29" i="11"/>
  <c r="AE29" i="11" s="1"/>
  <c r="AD29" i="11"/>
  <c r="AD63" i="11"/>
  <c r="AE63" i="11" s="1"/>
  <c r="AD50" i="11"/>
  <c r="AE50" i="11" s="1"/>
  <c r="AB56" i="11"/>
  <c r="AE56" i="11" s="1"/>
  <c r="AD70" i="11"/>
  <c r="AE70" i="11" s="1"/>
  <c r="AE82" i="11"/>
  <c r="AB25" i="11"/>
  <c r="AE25" i="11" s="1"/>
  <c r="AD54" i="11"/>
  <c r="AE54" i="11" s="1"/>
  <c r="AD74" i="11"/>
  <c r="AE74" i="11" s="1"/>
  <c r="AD52" i="11"/>
  <c r="AE52" i="11" s="1"/>
  <c r="AD78" i="11"/>
  <c r="AE78" i="11" s="1"/>
  <c r="AB14" i="11"/>
  <c r="AB88" i="11" s="1"/>
  <c r="J93" i="28" s="1"/>
  <c r="AB18" i="11"/>
  <c r="AE18" i="11" s="1"/>
  <c r="AB23" i="11"/>
  <c r="AE23" i="11" s="1"/>
  <c r="AB62" i="11"/>
  <c r="AE62" i="11" s="1"/>
  <c r="AD14" i="11"/>
  <c r="AD88" i="11" s="1"/>
  <c r="M93" i="28" s="1"/>
  <c r="O93" i="28" s="1"/>
  <c r="AD20" i="11"/>
  <c r="AE20" i="11" s="1"/>
  <c r="AB21" i="11"/>
  <c r="AB26" i="11"/>
  <c r="AD30" i="11"/>
  <c r="AE30" i="11" s="1"/>
  <c r="AB35" i="11"/>
  <c r="AE35" i="11" s="1"/>
  <c r="AB67" i="11"/>
  <c r="AB71" i="11"/>
  <c r="AB75" i="11"/>
  <c r="AE75" i="11" s="1"/>
  <c r="AB79" i="11"/>
  <c r="AE79" i="11" s="1"/>
  <c r="AB37" i="11"/>
  <c r="AE37" i="11" s="1"/>
  <c r="AB49" i="11"/>
  <c r="AE49" i="11" s="1"/>
  <c r="AD67" i="11"/>
  <c r="AD96" i="11" s="1"/>
  <c r="AC96" i="11" s="1"/>
  <c r="L101" i="28" s="1"/>
  <c r="AB60" i="10"/>
  <c r="AD60" i="10"/>
  <c r="AG32" i="8"/>
  <c r="AE46" i="7"/>
  <c r="AD49" i="7"/>
  <c r="AB51" i="7"/>
  <c r="AE51" i="7" s="1"/>
  <c r="AD28" i="7"/>
  <c r="AB12" i="7"/>
  <c r="AE12" i="7" s="1"/>
  <c r="AD18" i="7"/>
  <c r="AE18" i="7" s="1"/>
  <c r="AB19" i="7"/>
  <c r="AE19" i="7" s="1"/>
  <c r="AB38" i="7"/>
  <c r="AE38" i="7" s="1"/>
  <c r="AE31" i="7"/>
  <c r="AD48" i="7"/>
  <c r="AE48" i="7" s="1"/>
  <c r="AD43" i="7"/>
  <c r="AE43" i="7" s="1"/>
  <c r="AD29" i="5"/>
  <c r="AE29" i="5" s="1"/>
  <c r="AD27" i="5"/>
  <c r="AE27" i="5" s="1"/>
  <c r="AE23" i="5"/>
  <c r="AE20" i="5"/>
  <c r="AB49" i="5"/>
  <c r="AA49" i="5" s="1"/>
  <c r="I35" i="28" s="1"/>
  <c r="AD31" i="5"/>
  <c r="AE31" i="5" s="1"/>
  <c r="AD48" i="5"/>
  <c r="M34" i="28" s="1"/>
  <c r="O34" i="28" s="1"/>
  <c r="AD11" i="5"/>
  <c r="AE15" i="5"/>
  <c r="AE19" i="5"/>
  <c r="AD39" i="9"/>
  <c r="AB41" i="9"/>
  <c r="AE41" i="9" s="1"/>
  <c r="AD48" i="9"/>
  <c r="AE48" i="9" s="1"/>
  <c r="AD50" i="9"/>
  <c r="AE50" i="9" s="1"/>
  <c r="AE56" i="9"/>
  <c r="AB75" i="9"/>
  <c r="AE75" i="9" s="1"/>
  <c r="AB24" i="9"/>
  <c r="AE24" i="9" s="1"/>
  <c r="AD35" i="9"/>
  <c r="AE35" i="9" s="1"/>
  <c r="AB47" i="9"/>
  <c r="AE47" i="9" s="1"/>
  <c r="AD64" i="9"/>
  <c r="AE64" i="9" s="1"/>
  <c r="AD59" i="9"/>
  <c r="AE59" i="9" s="1"/>
  <c r="AD63" i="9"/>
  <c r="AE63" i="9" s="1"/>
  <c r="AB11" i="9"/>
  <c r="AE11" i="9" s="1"/>
  <c r="T83" i="9"/>
  <c r="B72" i="28" s="1"/>
  <c r="AB60" i="9"/>
  <c r="AE60" i="9" s="1"/>
  <c r="AB73" i="9"/>
  <c r="AE73" i="9" s="1"/>
  <c r="AB18" i="9"/>
  <c r="AE18" i="9" s="1"/>
  <c r="AD44" i="9"/>
  <c r="AE44" i="9" s="1"/>
  <c r="AE53" i="9"/>
  <c r="AE54" i="9"/>
  <c r="AE55" i="9"/>
  <c r="AB71" i="9"/>
  <c r="AE71" i="9" s="1"/>
  <c r="Y55" i="16"/>
  <c r="G141" i="28" s="1"/>
  <c r="AD55" i="7"/>
  <c r="AB55" i="7"/>
  <c r="AB20" i="4"/>
  <c r="AE20" i="4" s="1"/>
  <c r="AB23" i="4"/>
  <c r="AE23" i="4" s="1"/>
  <c r="AE33" i="4"/>
  <c r="AE52" i="4"/>
  <c r="AD12" i="5"/>
  <c r="AB17" i="5"/>
  <c r="AB39" i="5"/>
  <c r="AE39" i="5" s="1"/>
  <c r="AB42" i="6"/>
  <c r="AE42" i="6" s="1"/>
  <c r="AD43" i="6"/>
  <c r="AE43" i="6" s="1"/>
  <c r="AD52" i="6"/>
  <c r="AE52" i="6" s="1"/>
  <c r="AB21" i="7"/>
  <c r="AE21" i="7" s="1"/>
  <c r="AD23" i="7"/>
  <c r="AE23" i="7" s="1"/>
  <c r="AE26" i="7"/>
  <c r="AB16" i="9"/>
  <c r="AE16" i="9" s="1"/>
  <c r="AB21" i="9"/>
  <c r="AE21" i="9" s="1"/>
  <c r="AB58" i="9"/>
  <c r="AE58" i="9" s="1"/>
  <c r="AD70" i="9"/>
  <c r="AB70" i="9"/>
  <c r="AD34" i="11"/>
  <c r="AB34" i="11"/>
  <c r="AD43" i="11"/>
  <c r="AB43" i="11"/>
  <c r="AD69" i="11"/>
  <c r="AB69" i="11"/>
  <c r="AD81" i="11"/>
  <c r="AB81" i="11"/>
  <c r="AB18" i="17"/>
  <c r="AD18" i="17"/>
  <c r="AD12" i="21"/>
  <c r="AB12" i="21"/>
  <c r="Y57" i="24"/>
  <c r="G237" i="28" s="1"/>
  <c r="AD11" i="24"/>
  <c r="AB11" i="24"/>
  <c r="AD17" i="24"/>
  <c r="AB17" i="24"/>
  <c r="AE17" i="24" s="1"/>
  <c r="AD60" i="24"/>
  <c r="M240" i="28" s="1"/>
  <c r="O240" i="28" s="1"/>
  <c r="AD48" i="24"/>
  <c r="AE48" i="24" s="1"/>
  <c r="AB48" i="24"/>
  <c r="AD51" i="9"/>
  <c r="AB51" i="9"/>
  <c r="AB61" i="9"/>
  <c r="AD61" i="9"/>
  <c r="AB76" i="9"/>
  <c r="AD76" i="9"/>
  <c r="AB52" i="10"/>
  <c r="AD52" i="10"/>
  <c r="AG39" i="10" s="1"/>
  <c r="AD66" i="11"/>
  <c r="AB66" i="11"/>
  <c r="AB54" i="13"/>
  <c r="AD54" i="13"/>
  <c r="Z57" i="26"/>
  <c r="AB15" i="4"/>
  <c r="AE15" i="4" s="1"/>
  <c r="AE16" i="5"/>
  <c r="AE47" i="5" s="1"/>
  <c r="AB21" i="6"/>
  <c r="AE21" i="6" s="1"/>
  <c r="AB30" i="6"/>
  <c r="AB32" i="6"/>
  <c r="AE32" i="6" s="1"/>
  <c r="AB34" i="6"/>
  <c r="AE34" i="6" s="1"/>
  <c r="AB37" i="6"/>
  <c r="AE37" i="6" s="1"/>
  <c r="T63" i="6"/>
  <c r="B46" i="28" s="1"/>
  <c r="AD20" i="7"/>
  <c r="AE20" i="7" s="1"/>
  <c r="AD33" i="7"/>
  <c r="AE33" i="7" s="1"/>
  <c r="AD15" i="4"/>
  <c r="AD21" i="4"/>
  <c r="AE21" i="4" s="1"/>
  <c r="AB39" i="4"/>
  <c r="AB60" i="4" s="1"/>
  <c r="J27" i="28" s="1"/>
  <c r="AB41" i="4"/>
  <c r="AB14" i="5"/>
  <c r="AB18" i="5"/>
  <c r="AE18" i="5" s="1"/>
  <c r="AE21" i="5"/>
  <c r="AE22" i="5"/>
  <c r="AB37" i="5"/>
  <c r="AE37" i="5" s="1"/>
  <c r="AB11" i="6"/>
  <c r="AB38" i="6"/>
  <c r="AB49" i="6"/>
  <c r="AE49" i="6" s="1"/>
  <c r="T65" i="7"/>
  <c r="B52" i="28" s="1"/>
  <c r="AB24" i="7"/>
  <c r="AE24" i="7" s="1"/>
  <c r="Y70" i="7"/>
  <c r="G57" i="28" s="1"/>
  <c r="AD57" i="7"/>
  <c r="AD70" i="7" s="1"/>
  <c r="M57" i="28" s="1"/>
  <c r="O57" i="28" s="1"/>
  <c r="Y83" i="9"/>
  <c r="G72" i="28" s="1"/>
  <c r="AB14" i="9"/>
  <c r="AB30" i="9"/>
  <c r="AD33" i="9"/>
  <c r="T88" i="9"/>
  <c r="B77" i="28" s="1"/>
  <c r="AB62" i="9"/>
  <c r="AE62" i="9" s="1"/>
  <c r="AD26" i="10"/>
  <c r="AE26" i="10" s="1"/>
  <c r="AD39" i="7"/>
  <c r="AB39" i="7"/>
  <c r="M57" i="26"/>
  <c r="B259" i="28" s="1"/>
  <c r="T57" i="4"/>
  <c r="B24" i="28" s="1"/>
  <c r="AE31" i="4"/>
  <c r="AE48" i="4"/>
  <c r="AE50" i="4"/>
  <c r="AE51" i="4"/>
  <c r="T43" i="5"/>
  <c r="AD14" i="5"/>
  <c r="AD46" i="5" s="1"/>
  <c r="M32" i="28" s="1"/>
  <c r="O32" i="28" s="1"/>
  <c r="T49" i="5"/>
  <c r="B35" i="28" s="1"/>
  <c r="AE33" i="5"/>
  <c r="AD11" i="6"/>
  <c r="AD58" i="6" s="1"/>
  <c r="M41" i="28" s="1"/>
  <c r="O41" i="28" s="1"/>
  <c r="AB35" i="6"/>
  <c r="AE35" i="6" s="1"/>
  <c r="AB46" i="6"/>
  <c r="AE46" i="6" s="1"/>
  <c r="X42" i="7"/>
  <c r="Y42" i="7" s="1"/>
  <c r="AD42" i="7" s="1"/>
  <c r="AB40" i="7"/>
  <c r="AD40" i="7"/>
  <c r="AD41" i="7"/>
  <c r="AE41" i="7" s="1"/>
  <c r="AB54" i="7"/>
  <c r="AE54" i="7" s="1"/>
  <c r="AB57" i="7"/>
  <c r="AE57" i="7" s="1"/>
  <c r="AE70" i="7" s="1"/>
  <c r="AD14" i="9"/>
  <c r="AD83" i="9" s="1"/>
  <c r="M72" i="28" s="1"/>
  <c r="O72" i="28" s="1"/>
  <c r="T84" i="9"/>
  <c r="B73" i="28" s="1"/>
  <c r="AB20" i="9"/>
  <c r="AE20" i="9" s="1"/>
  <c r="AB28" i="9"/>
  <c r="AE28" i="9" s="1"/>
  <c r="AD37" i="9"/>
  <c r="AE37" i="9" s="1"/>
  <c r="AD46" i="9"/>
  <c r="AE46" i="9" s="1"/>
  <c r="AB52" i="9"/>
  <c r="AD52" i="9"/>
  <c r="AB24" i="10"/>
  <c r="AD24" i="10"/>
  <c r="AD12" i="11"/>
  <c r="AB12" i="11"/>
  <c r="AB87" i="11" s="1"/>
  <c r="J92" i="28" s="1"/>
  <c r="AD32" i="11"/>
  <c r="AB32" i="11"/>
  <c r="AD40" i="11"/>
  <c r="AB40" i="11"/>
  <c r="AD61" i="11"/>
  <c r="AB61" i="11"/>
  <c r="AE61" i="11" s="1"/>
  <c r="AD67" i="13"/>
  <c r="AB67" i="13"/>
  <c r="AE26" i="11"/>
  <c r="AD46" i="11"/>
  <c r="AE46" i="11" s="1"/>
  <c r="AD48" i="11"/>
  <c r="AE48" i="11" s="1"/>
  <c r="AD58" i="11"/>
  <c r="AE58" i="11" s="1"/>
  <c r="AD68" i="11"/>
  <c r="AE68" i="11" s="1"/>
  <c r="AD80" i="11"/>
  <c r="AE80" i="11" s="1"/>
  <c r="AB22" i="13"/>
  <c r="AD22" i="13"/>
  <c r="AD68" i="14"/>
  <c r="AB68" i="14"/>
  <c r="AB33" i="17"/>
  <c r="AD33" i="17"/>
  <c r="AE23" i="24"/>
  <c r="AD24" i="24"/>
  <c r="AB24" i="24"/>
  <c r="AD40" i="24"/>
  <c r="AB40" i="24"/>
  <c r="AB65" i="24" s="1"/>
  <c r="J245" i="28" s="1"/>
  <c r="Y52" i="25"/>
  <c r="G250" i="28" s="1"/>
  <c r="AD16" i="25"/>
  <c r="AB16" i="25"/>
  <c r="AD28" i="25"/>
  <c r="AB28" i="25"/>
  <c r="AD26" i="14"/>
  <c r="AB26" i="14"/>
  <c r="AD66" i="14"/>
  <c r="AB66" i="14"/>
  <c r="AB15" i="17"/>
  <c r="AD15" i="17"/>
  <c r="AB48" i="18"/>
  <c r="AD48" i="18"/>
  <c r="AE23" i="21"/>
  <c r="AE25" i="21"/>
  <c r="AB60" i="23"/>
  <c r="AD60" i="23"/>
  <c r="AE12" i="24"/>
  <c r="AD42" i="24"/>
  <c r="AB42" i="24"/>
  <c r="AE42" i="24" s="1"/>
  <c r="AE46" i="24"/>
  <c r="AD47" i="24"/>
  <c r="AB47" i="24"/>
  <c r="AE17" i="25"/>
  <c r="AD26" i="25"/>
  <c r="AB26" i="25"/>
  <c r="AE50" i="6"/>
  <c r="AE32" i="7"/>
  <c r="T68" i="7"/>
  <c r="B55" i="28" s="1"/>
  <c r="AE15" i="9"/>
  <c r="AE39" i="9"/>
  <c r="AE57" i="9"/>
  <c r="AD42" i="10"/>
  <c r="AE42" i="10" s="1"/>
  <c r="T87" i="11"/>
  <c r="B92" i="28" s="1"/>
  <c r="T93" i="11"/>
  <c r="B98" i="28" s="1"/>
  <c r="AB38" i="11"/>
  <c r="AE38" i="11" s="1"/>
  <c r="AB57" i="11"/>
  <c r="AE57" i="11" s="1"/>
  <c r="Y103" i="12"/>
  <c r="G113" i="28" s="1"/>
  <c r="AD32" i="13"/>
  <c r="AE32" i="13" s="1"/>
  <c r="AB41" i="13"/>
  <c r="AB84" i="13" s="1"/>
  <c r="J123" i="28" s="1"/>
  <c r="AD52" i="13"/>
  <c r="AE52" i="13" s="1"/>
  <c r="AB58" i="13"/>
  <c r="AD58" i="13"/>
  <c r="AD72" i="13"/>
  <c r="AE72" i="13" s="1"/>
  <c r="AD36" i="14"/>
  <c r="AB36" i="14"/>
  <c r="AE50" i="14"/>
  <c r="AD60" i="14"/>
  <c r="AB60" i="14"/>
  <c r="AB43" i="17"/>
  <c r="AD43" i="17"/>
  <c r="T68" i="21"/>
  <c r="B209" i="28" s="1"/>
  <c r="AE31" i="21"/>
  <c r="AD19" i="24"/>
  <c r="AB19" i="24"/>
  <c r="AE19" i="24" s="1"/>
  <c r="AD25" i="24"/>
  <c r="AE25" i="24" s="1"/>
  <c r="AB25" i="24"/>
  <c r="AD12" i="25"/>
  <c r="AB12" i="25"/>
  <c r="AE48" i="14"/>
  <c r="AE49" i="14"/>
  <c r="AE40" i="17"/>
  <c r="AE63" i="18"/>
  <c r="AE64" i="18"/>
  <c r="AE65" i="18"/>
  <c r="T74" i="20"/>
  <c r="B199" i="28" s="1"/>
  <c r="AE44" i="21"/>
  <c r="AE31" i="24"/>
  <c r="AD41" i="25"/>
  <c r="Y94" i="12"/>
  <c r="G104" i="28" s="1"/>
  <c r="T81" i="13"/>
  <c r="B120" i="28" s="1"/>
  <c r="AE50" i="13"/>
  <c r="AD14" i="14"/>
  <c r="AD79" i="14" s="1"/>
  <c r="M128" i="28" s="1"/>
  <c r="O128" i="28" s="1"/>
  <c r="AD37" i="14"/>
  <c r="AD85" i="14" s="1"/>
  <c r="M134" i="28" s="1"/>
  <c r="O134" i="28" s="1"/>
  <c r="AE51" i="17"/>
  <c r="AE52" i="17"/>
  <c r="AE45" i="15"/>
  <c r="AE57" i="21"/>
  <c r="AE14" i="24"/>
  <c r="AE58" i="24" s="1"/>
  <c r="T60" i="24"/>
  <c r="B240" i="28" s="1"/>
  <c r="AE49" i="24"/>
  <c r="AE50" i="24"/>
  <c r="Y59" i="16"/>
  <c r="G145" i="28" s="1"/>
  <c r="AE46" i="18"/>
  <c r="AE39" i="21"/>
  <c r="AE54" i="21"/>
  <c r="AE63" i="23"/>
  <c r="AE64" i="23"/>
  <c r="AE65" i="23"/>
  <c r="AE35" i="24"/>
  <c r="AE36" i="24"/>
  <c r="AE41" i="25"/>
  <c r="AA77" i="20"/>
  <c r="I202" i="28" s="1"/>
  <c r="M168" i="28"/>
  <c r="O168" i="28" s="1"/>
  <c r="P22" i="26"/>
  <c r="S22" i="26" s="1"/>
  <c r="P40" i="26"/>
  <c r="S40" i="26" s="1"/>
  <c r="P38" i="26"/>
  <c r="S38" i="26" s="1"/>
  <c r="P37" i="26"/>
  <c r="S37" i="26" s="1"/>
  <c r="P36" i="26"/>
  <c r="S36" i="26" s="1"/>
  <c r="P35" i="26"/>
  <c r="S35" i="26" s="1"/>
  <c r="P34" i="26"/>
  <c r="S34" i="26" s="1"/>
  <c r="P33" i="26"/>
  <c r="S33" i="26" s="1"/>
  <c r="P32" i="26"/>
  <c r="S32" i="26" s="1"/>
  <c r="P31" i="26"/>
  <c r="S31" i="26" s="1"/>
  <c r="P30" i="26"/>
  <c r="S30" i="26" s="1"/>
  <c r="P28" i="26"/>
  <c r="S28" i="26" s="1"/>
  <c r="P26" i="26"/>
  <c r="S26" i="26" s="1"/>
  <c r="P25" i="26"/>
  <c r="S25" i="26" s="1"/>
  <c r="P21" i="26"/>
  <c r="S21" i="26" s="1"/>
  <c r="P19" i="26"/>
  <c r="S19" i="26" s="1"/>
  <c r="P15" i="26"/>
  <c r="S15" i="26" s="1"/>
  <c r="P13" i="26"/>
  <c r="S13" i="26" s="1"/>
  <c r="AD49" i="4"/>
  <c r="AB49" i="4"/>
  <c r="T54" i="4"/>
  <c r="Y62" i="7"/>
  <c r="G49" i="28" s="1"/>
  <c r="AD11" i="7"/>
  <c r="AG9" i="7" s="1"/>
  <c r="AB11" i="7"/>
  <c r="AD22" i="7"/>
  <c r="AB22" i="7"/>
  <c r="AE22" i="7" s="1"/>
  <c r="AD36" i="7"/>
  <c r="AB36" i="7"/>
  <c r="AD26" i="9"/>
  <c r="AB26" i="9"/>
  <c r="AD72" i="11"/>
  <c r="AB72" i="11"/>
  <c r="AD21" i="13"/>
  <c r="Y80" i="13"/>
  <c r="G119" i="28" s="1"/>
  <c r="AD40" i="14"/>
  <c r="AB40" i="14"/>
  <c r="AD31" i="15"/>
  <c r="Y67" i="21"/>
  <c r="G208" i="28" s="1"/>
  <c r="AD16" i="21"/>
  <c r="AD67" i="21" s="1"/>
  <c r="M208" i="28" s="1"/>
  <c r="AB16" i="21"/>
  <c r="AD43" i="21"/>
  <c r="AB43" i="21"/>
  <c r="AE43" i="21" s="1"/>
  <c r="AD43" i="4"/>
  <c r="AB43" i="4"/>
  <c r="AB50" i="5"/>
  <c r="AA50" i="5" s="1"/>
  <c r="I36" i="28" s="1"/>
  <c r="AE24" i="5"/>
  <c r="AE50" i="5" s="1"/>
  <c r="AD22" i="6"/>
  <c r="AE22" i="6" s="1"/>
  <c r="AB62" i="7"/>
  <c r="J49" i="28" s="1"/>
  <c r="AB35" i="7"/>
  <c r="AE35" i="7" s="1"/>
  <c r="AD47" i="7"/>
  <c r="AB47" i="7"/>
  <c r="T82" i="9"/>
  <c r="B71" i="28" s="1"/>
  <c r="T80" i="9"/>
  <c r="AD24" i="11"/>
  <c r="AB24" i="11"/>
  <c r="AD45" i="11"/>
  <c r="AB45" i="11"/>
  <c r="AD59" i="11"/>
  <c r="AB59" i="11"/>
  <c r="Y83" i="14"/>
  <c r="G132" i="28" s="1"/>
  <c r="AD29" i="14"/>
  <c r="AD44" i="14"/>
  <c r="AB44" i="14"/>
  <c r="T59" i="16"/>
  <c r="B145" i="28" s="1"/>
  <c r="AB42" i="16"/>
  <c r="AD42" i="16"/>
  <c r="AB54" i="25"/>
  <c r="AA54" i="25" s="1"/>
  <c r="I252" i="28" s="1"/>
  <c r="AE25" i="25"/>
  <c r="AE54" i="25" s="1"/>
  <c r="AD32" i="25"/>
  <c r="AB32" i="25"/>
  <c r="AE32" i="25" s="1"/>
  <c r="AD40" i="25"/>
  <c r="AD58" i="25" s="1"/>
  <c r="AB40" i="25"/>
  <c r="G35" i="1"/>
  <c r="AD12" i="4"/>
  <c r="AB12" i="4"/>
  <c r="AB18" i="4"/>
  <c r="AE18" i="4" s="1"/>
  <c r="AB22" i="4"/>
  <c r="AE22" i="4" s="1"/>
  <c r="AB26" i="4"/>
  <c r="AE26" i="4" s="1"/>
  <c r="AB59" i="4"/>
  <c r="J26" i="28" s="1"/>
  <c r="AE30" i="4"/>
  <c r="AE59" i="4" s="1"/>
  <c r="AD40" i="4"/>
  <c r="AD60" i="4" s="1"/>
  <c r="M27" i="28" s="1"/>
  <c r="O27" i="28" s="1"/>
  <c r="AB40" i="4"/>
  <c r="AE44" i="4"/>
  <c r="AD45" i="4"/>
  <c r="AD61" i="4" s="1"/>
  <c r="M28" i="28" s="1"/>
  <c r="O28" i="28" s="1"/>
  <c r="AB45" i="4"/>
  <c r="AB61" i="4" s="1"/>
  <c r="T51" i="5"/>
  <c r="B37" i="28" s="1"/>
  <c r="AB34" i="5"/>
  <c r="AE34" i="5" s="1"/>
  <c r="AB36" i="5"/>
  <c r="AE36" i="5" s="1"/>
  <c r="AB38" i="5"/>
  <c r="AE38" i="5" s="1"/>
  <c r="AB40" i="5"/>
  <c r="AE40" i="5" s="1"/>
  <c r="AE38" i="6"/>
  <c r="AD39" i="6"/>
  <c r="AB39" i="6"/>
  <c r="AD45" i="6"/>
  <c r="AB45" i="6"/>
  <c r="AB62" i="6" s="1"/>
  <c r="J45" i="28" s="1"/>
  <c r="AD51" i="6"/>
  <c r="AD63" i="6" s="1"/>
  <c r="AB51" i="6"/>
  <c r="Y63" i="7"/>
  <c r="G50" i="28" s="1"/>
  <c r="AD14" i="7"/>
  <c r="AB14" i="7"/>
  <c r="AD25" i="7"/>
  <c r="AE25" i="7" s="1"/>
  <c r="AB37" i="7"/>
  <c r="AE37" i="7" s="1"/>
  <c r="AD53" i="7"/>
  <c r="AB53" i="7"/>
  <c r="AB11" i="8"/>
  <c r="AB59" i="8" s="1"/>
  <c r="J60" i="28" s="1"/>
  <c r="AB26" i="8"/>
  <c r="AE26" i="8" s="1"/>
  <c r="AD26" i="8"/>
  <c r="AD12" i="9"/>
  <c r="AD82" i="9" s="1"/>
  <c r="AD38" i="9"/>
  <c r="AB38" i="9"/>
  <c r="AE42" i="9"/>
  <c r="AD66" i="9"/>
  <c r="AB66" i="9"/>
  <c r="AD69" i="10"/>
  <c r="AB69" i="10"/>
  <c r="AD60" i="11"/>
  <c r="AB60" i="11"/>
  <c r="AB57" i="13"/>
  <c r="AD57" i="13"/>
  <c r="Y78" i="14"/>
  <c r="G127" i="28" s="1"/>
  <c r="AD11" i="14"/>
  <c r="AB11" i="14"/>
  <c r="AB22" i="14"/>
  <c r="AE22" i="14" s="1"/>
  <c r="AB29" i="14"/>
  <c r="AD72" i="14"/>
  <c r="AB72" i="14"/>
  <c r="Y56" i="4"/>
  <c r="G23" i="28" s="1"/>
  <c r="AD11" i="4"/>
  <c r="Y54" i="4"/>
  <c r="I10" i="1" s="1"/>
  <c r="AB11" i="4"/>
  <c r="AE11" i="5"/>
  <c r="AD28" i="5"/>
  <c r="AB28" i="5"/>
  <c r="T58" i="6"/>
  <c r="B41" i="28" s="1"/>
  <c r="T56" i="6"/>
  <c r="AD19" i="6"/>
  <c r="AB19" i="6"/>
  <c r="AD23" i="6"/>
  <c r="AB23" i="6"/>
  <c r="AB60" i="6" s="1"/>
  <c r="AB50" i="7"/>
  <c r="AD50" i="7"/>
  <c r="AB68" i="9"/>
  <c r="AD68" i="9"/>
  <c r="AB33" i="13"/>
  <c r="AD33" i="13"/>
  <c r="AB24" i="18"/>
  <c r="AD24" i="18"/>
  <c r="AD24" i="21"/>
  <c r="AB24" i="21"/>
  <c r="AD32" i="21"/>
  <c r="AB32" i="21"/>
  <c r="AE42" i="21"/>
  <c r="AD15" i="25"/>
  <c r="AB15" i="25"/>
  <c r="AD30" i="5"/>
  <c r="AB30" i="5"/>
  <c r="AD18" i="6"/>
  <c r="AE18" i="6" s="1"/>
  <c r="AB33" i="6"/>
  <c r="AE33" i="6" s="1"/>
  <c r="AD29" i="7"/>
  <c r="AB29" i="7"/>
  <c r="AB25" i="9"/>
  <c r="AE25" i="9" s="1"/>
  <c r="AD45" i="9"/>
  <c r="AB45" i="9"/>
  <c r="AD64" i="11"/>
  <c r="AB64" i="11"/>
  <c r="AB31" i="16"/>
  <c r="AD31" i="16"/>
  <c r="AE57" i="4"/>
  <c r="Y58" i="4"/>
  <c r="G25" i="28" s="1"/>
  <c r="AD16" i="4"/>
  <c r="AD58" i="4" s="1"/>
  <c r="M25" i="28" s="1"/>
  <c r="O25" i="28" s="1"/>
  <c r="AE28" i="4"/>
  <c r="AD59" i="4"/>
  <c r="M26" i="28" s="1"/>
  <c r="O26" i="28" s="1"/>
  <c r="AE41" i="4"/>
  <c r="AD42" i="4"/>
  <c r="AB42" i="4"/>
  <c r="AE46" i="4"/>
  <c r="AD47" i="4"/>
  <c r="AB47" i="4"/>
  <c r="AD13" i="5"/>
  <c r="AB13" i="5"/>
  <c r="AE25" i="5"/>
  <c r="AD26" i="5"/>
  <c r="X32" i="5"/>
  <c r="Y32" i="5" s="1"/>
  <c r="Y51" i="5" s="1"/>
  <c r="G37" i="28" s="1"/>
  <c r="AB26" i="5"/>
  <c r="Y52" i="5"/>
  <c r="G38" i="28" s="1"/>
  <c r="AD35" i="5"/>
  <c r="AD52" i="5" s="1"/>
  <c r="M38" i="28" s="1"/>
  <c r="O38" i="28" s="1"/>
  <c r="Y60" i="6"/>
  <c r="G43" i="28" s="1"/>
  <c r="AD15" i="6"/>
  <c r="AE15" i="6" s="1"/>
  <c r="AE30" i="6"/>
  <c r="AD31" i="6"/>
  <c r="AB31" i="6"/>
  <c r="Y69" i="7"/>
  <c r="G56" i="28" s="1"/>
  <c r="AB44" i="7"/>
  <c r="AD45" i="7"/>
  <c r="AB45" i="7"/>
  <c r="AD56" i="7"/>
  <c r="AB56" i="7"/>
  <c r="Y84" i="9"/>
  <c r="G73" i="28" s="1"/>
  <c r="AD17" i="9"/>
  <c r="AB17" i="9"/>
  <c r="AD31" i="9"/>
  <c r="AB31" i="9"/>
  <c r="X40" i="9"/>
  <c r="Y40" i="9" s="1"/>
  <c r="AD36" i="9"/>
  <c r="AB36" i="9"/>
  <c r="AD49" i="9"/>
  <c r="AB49" i="9"/>
  <c r="AD74" i="9"/>
  <c r="AB74" i="9"/>
  <c r="AD41" i="11"/>
  <c r="AB41" i="11"/>
  <c r="AD51" i="11"/>
  <c r="AB51" i="11"/>
  <c r="AD53" i="11"/>
  <c r="AB53" i="11"/>
  <c r="Y83" i="13"/>
  <c r="G122" i="28" s="1"/>
  <c r="T84" i="13"/>
  <c r="B123" i="28" s="1"/>
  <c r="AB55" i="13"/>
  <c r="AD55" i="13"/>
  <c r="AD12" i="14"/>
  <c r="AB12" i="14"/>
  <c r="AD58" i="14"/>
  <c r="AB58" i="14"/>
  <c r="AD63" i="14"/>
  <c r="AB63" i="14"/>
  <c r="T73" i="20"/>
  <c r="B198" i="28" s="1"/>
  <c r="T65" i="21"/>
  <c r="B206" i="28" s="1"/>
  <c r="T63" i="21"/>
  <c r="AE19" i="21"/>
  <c r="Y50" i="25"/>
  <c r="G248" i="28" s="1"/>
  <c r="AD11" i="25"/>
  <c r="AB11" i="25"/>
  <c r="Y48" i="25"/>
  <c r="I31" i="1" s="1"/>
  <c r="Y53" i="25"/>
  <c r="G251" i="28" s="1"/>
  <c r="AD18" i="25"/>
  <c r="AB18" i="25"/>
  <c r="D73" i="26"/>
  <c r="T34" i="26" s="1"/>
  <c r="U34" i="26" s="1"/>
  <c r="T60" i="4"/>
  <c r="B27" i="28" s="1"/>
  <c r="T61" i="4"/>
  <c r="B28" i="28" s="1"/>
  <c r="T45" i="5"/>
  <c r="B31" i="28" s="1"/>
  <c r="T48" i="5"/>
  <c r="B34" i="28" s="1"/>
  <c r="T61" i="6"/>
  <c r="B44" i="28" s="1"/>
  <c r="Y56" i="6"/>
  <c r="I12" i="1" s="1"/>
  <c r="T67" i="7"/>
  <c r="B54" i="28" s="1"/>
  <c r="T90" i="9"/>
  <c r="B79" i="28" s="1"/>
  <c r="AD72" i="9"/>
  <c r="AB72" i="9"/>
  <c r="AD19" i="11"/>
  <c r="AB19" i="11"/>
  <c r="T91" i="11"/>
  <c r="B96" i="28" s="1"/>
  <c r="AD47" i="11"/>
  <c r="AB47" i="11"/>
  <c r="AD55" i="11"/>
  <c r="AB55" i="11"/>
  <c r="AD76" i="11"/>
  <c r="AB76" i="11"/>
  <c r="Y81" i="13"/>
  <c r="G120" i="28" s="1"/>
  <c r="AB37" i="13"/>
  <c r="AD37" i="13"/>
  <c r="AB53" i="13"/>
  <c r="AD53" i="13"/>
  <c r="AD62" i="13"/>
  <c r="AB62" i="13"/>
  <c r="Y80" i="14"/>
  <c r="G129" i="28" s="1"/>
  <c r="AD16" i="14"/>
  <c r="AB16" i="14"/>
  <c r="T86" i="14"/>
  <c r="B135" i="28" s="1"/>
  <c r="AD46" i="14"/>
  <c r="AB46" i="14"/>
  <c r="AD59" i="14"/>
  <c r="AB59" i="14"/>
  <c r="AD45" i="21"/>
  <c r="AB45" i="21"/>
  <c r="T81" i="23"/>
  <c r="B228" i="28" s="1"/>
  <c r="AB39" i="23"/>
  <c r="AD39" i="23"/>
  <c r="AB54" i="23"/>
  <c r="AD54" i="23"/>
  <c r="AD57" i="24"/>
  <c r="M237" i="28" s="1"/>
  <c r="O237" i="28" s="1"/>
  <c r="AD18" i="24"/>
  <c r="AB18" i="24"/>
  <c r="AB52" i="25"/>
  <c r="J250" i="28" s="1"/>
  <c r="AE16" i="25"/>
  <c r="AE52" i="25" s="1"/>
  <c r="AD20" i="25"/>
  <c r="AB20" i="25"/>
  <c r="AD35" i="25"/>
  <c r="AB35" i="25"/>
  <c r="AE35" i="25" s="1"/>
  <c r="D91" i="26"/>
  <c r="AD57" i="4"/>
  <c r="AC57" i="4" s="1"/>
  <c r="L24" i="28" s="1"/>
  <c r="T58" i="4"/>
  <c r="B25" i="28" s="1"/>
  <c r="T59" i="4"/>
  <c r="B26" i="28" s="1"/>
  <c r="Y60" i="4"/>
  <c r="G27" i="28" s="1"/>
  <c r="Y61" i="4"/>
  <c r="G28" i="28" s="1"/>
  <c r="Y45" i="5"/>
  <c r="G31" i="28" s="1"/>
  <c r="Y48" i="5"/>
  <c r="G34" i="28" s="1"/>
  <c r="AD49" i="5"/>
  <c r="M35" i="28" s="1"/>
  <c r="O35" i="28" s="1"/>
  <c r="T60" i="6"/>
  <c r="B43" i="28" s="1"/>
  <c r="AD16" i="6"/>
  <c r="AE16" i="6" s="1"/>
  <c r="AD20" i="6"/>
  <c r="AE20" i="6" s="1"/>
  <c r="AD24" i="6"/>
  <c r="AE24" i="6" s="1"/>
  <c r="Y61" i="6"/>
  <c r="G44" i="28" s="1"/>
  <c r="AD27" i="6"/>
  <c r="AD62" i="6"/>
  <c r="M45" i="28" s="1"/>
  <c r="O45" i="28" s="1"/>
  <c r="T66" i="7"/>
  <c r="B53" i="28" s="1"/>
  <c r="AD30" i="7"/>
  <c r="AE30" i="7" s="1"/>
  <c r="Y67" i="7"/>
  <c r="G54" i="28" s="1"/>
  <c r="AB34" i="7"/>
  <c r="T69" i="7"/>
  <c r="B56" i="28" s="1"/>
  <c r="AE49" i="7"/>
  <c r="AB52" i="7"/>
  <c r="AE52" i="7" s="1"/>
  <c r="AE50" i="8"/>
  <c r="AB13" i="9"/>
  <c r="AE13" i="9" s="1"/>
  <c r="Y85" i="9"/>
  <c r="G74" i="28" s="1"/>
  <c r="AD22" i="9"/>
  <c r="AD23" i="9"/>
  <c r="AB23" i="9"/>
  <c r="AD29" i="9"/>
  <c r="AB29" i="9"/>
  <c r="Y87" i="9"/>
  <c r="G76" i="28" s="1"/>
  <c r="AB34" i="9"/>
  <c r="AD65" i="9"/>
  <c r="AB65" i="9"/>
  <c r="AD67" i="9"/>
  <c r="AE67" i="9" s="1"/>
  <c r="AB69" i="9"/>
  <c r="AE69" i="9" s="1"/>
  <c r="AD77" i="9"/>
  <c r="AB77" i="9"/>
  <c r="Y79" i="10"/>
  <c r="G87" i="28" s="1"/>
  <c r="AE21" i="11"/>
  <c r="AD22" i="11"/>
  <c r="AB22" i="11"/>
  <c r="Y91" i="11"/>
  <c r="G96" i="28" s="1"/>
  <c r="AB27" i="11"/>
  <c r="AE27" i="11" s="1"/>
  <c r="AB33" i="11"/>
  <c r="AE33" i="11" s="1"/>
  <c r="AB36" i="11"/>
  <c r="AE36" i="11" s="1"/>
  <c r="AB65" i="11"/>
  <c r="AE65" i="11" s="1"/>
  <c r="AB96" i="11"/>
  <c r="J101" i="28" s="1"/>
  <c r="AB73" i="11"/>
  <c r="AE73" i="11" s="1"/>
  <c r="AD77" i="11"/>
  <c r="AB77" i="11"/>
  <c r="T94" i="12"/>
  <c r="B104" i="28" s="1"/>
  <c r="T95" i="12"/>
  <c r="B105" i="28" s="1"/>
  <c r="AB32" i="12"/>
  <c r="Y99" i="12"/>
  <c r="G109" i="28" s="1"/>
  <c r="AB38" i="12"/>
  <c r="AB49" i="12"/>
  <c r="Y102" i="12"/>
  <c r="G112" i="28" s="1"/>
  <c r="AD63" i="12"/>
  <c r="AE63" i="12" s="1"/>
  <c r="T78" i="13"/>
  <c r="B117" i="28" s="1"/>
  <c r="T79" i="13"/>
  <c r="B118" i="28" s="1"/>
  <c r="AB17" i="13"/>
  <c r="AD17" i="13"/>
  <c r="AB51" i="13"/>
  <c r="AD51" i="13"/>
  <c r="AB59" i="13"/>
  <c r="AD59" i="13"/>
  <c r="T78" i="14"/>
  <c r="B127" i="28" s="1"/>
  <c r="T76" i="14"/>
  <c r="AB13" i="14"/>
  <c r="AE13" i="14" s="1"/>
  <c r="Y81" i="14"/>
  <c r="G130" i="28" s="1"/>
  <c r="AD19" i="14"/>
  <c r="AD20" i="14"/>
  <c r="AB20" i="14"/>
  <c r="Y86" i="14"/>
  <c r="G135" i="28" s="1"/>
  <c r="AD38" i="14"/>
  <c r="AB38" i="14"/>
  <c r="AD71" i="14"/>
  <c r="AB71" i="14"/>
  <c r="AD32" i="16"/>
  <c r="AB32" i="16"/>
  <c r="AB14" i="17"/>
  <c r="Y79" i="17"/>
  <c r="G149" i="28" s="1"/>
  <c r="AD14" i="17"/>
  <c r="AD36" i="17"/>
  <c r="AB36" i="17"/>
  <c r="AB45" i="17"/>
  <c r="AD45" i="17"/>
  <c r="AB56" i="18"/>
  <c r="AD56" i="18"/>
  <c r="AD13" i="21"/>
  <c r="AB13" i="21"/>
  <c r="AD20" i="21"/>
  <c r="AD68" i="21" s="1"/>
  <c r="AB20" i="21"/>
  <c r="AD28" i="21"/>
  <c r="AB28" i="21"/>
  <c r="AE37" i="21"/>
  <c r="AD38" i="21"/>
  <c r="AB38" i="21"/>
  <c r="AB71" i="21"/>
  <c r="J212" i="28" s="1"/>
  <c r="AD13" i="23"/>
  <c r="AB13" i="23"/>
  <c r="T86" i="23"/>
  <c r="B233" i="28" s="1"/>
  <c r="AE21" i="24"/>
  <c r="AB22" i="24"/>
  <c r="AE22" i="24" s="1"/>
  <c r="AB26" i="24"/>
  <c r="AE26" i="24" s="1"/>
  <c r="AB41" i="24"/>
  <c r="AE41" i="24" s="1"/>
  <c r="AB45" i="24"/>
  <c r="AE45" i="24" s="1"/>
  <c r="T55" i="24"/>
  <c r="Y62" i="6"/>
  <c r="G45" i="28" s="1"/>
  <c r="Y63" i="6"/>
  <c r="G46" i="28" s="1"/>
  <c r="T62" i="7"/>
  <c r="B49" i="28" s="1"/>
  <c r="Y65" i="7"/>
  <c r="G52" i="28" s="1"/>
  <c r="Y66" i="7"/>
  <c r="G53" i="28" s="1"/>
  <c r="T60" i="7"/>
  <c r="Y82" i="9"/>
  <c r="G71" i="28" s="1"/>
  <c r="AD19" i="9"/>
  <c r="AB19" i="9"/>
  <c r="AD27" i="9"/>
  <c r="AB27" i="9"/>
  <c r="AD32" i="9"/>
  <c r="AB32" i="9"/>
  <c r="Y89" i="9"/>
  <c r="G78" i="28" s="1"/>
  <c r="AD43" i="9"/>
  <c r="AE43" i="9" s="1"/>
  <c r="AB22" i="10"/>
  <c r="AD22" i="10"/>
  <c r="Y87" i="11"/>
  <c r="G92" i="28" s="1"/>
  <c r="AD11" i="11"/>
  <c r="AE11" i="11" s="1"/>
  <c r="Y92" i="11"/>
  <c r="G97" i="28" s="1"/>
  <c r="AD31" i="11"/>
  <c r="AE31" i="11" s="1"/>
  <c r="AD39" i="11"/>
  <c r="AB39" i="11"/>
  <c r="Y94" i="11"/>
  <c r="G99" i="28" s="1"/>
  <c r="AD44" i="11"/>
  <c r="AB44" i="11"/>
  <c r="T95" i="11"/>
  <c r="B100" i="28" s="1"/>
  <c r="AB14" i="12"/>
  <c r="Y95" i="12"/>
  <c r="G105" i="28" s="1"/>
  <c r="Y98" i="12"/>
  <c r="G108" i="28" s="1"/>
  <c r="Y101" i="12"/>
  <c r="G111" i="28" s="1"/>
  <c r="AD56" i="12"/>
  <c r="AB56" i="12"/>
  <c r="Y85" i="13"/>
  <c r="G124" i="28" s="1"/>
  <c r="X35" i="14"/>
  <c r="Y35" i="14" s="1"/>
  <c r="Y84" i="14" s="1"/>
  <c r="G133" i="28" s="1"/>
  <c r="AD32" i="14"/>
  <c r="AE32" i="14" s="1"/>
  <c r="AD33" i="14"/>
  <c r="AB33" i="14"/>
  <c r="AD42" i="14"/>
  <c r="AB42" i="14"/>
  <c r="AD67" i="14"/>
  <c r="AB67" i="14"/>
  <c r="T79" i="17"/>
  <c r="B149" i="28" s="1"/>
  <c r="AD37" i="17"/>
  <c r="Y85" i="17"/>
  <c r="G155" i="28" s="1"/>
  <c r="AB37" i="17"/>
  <c r="T70" i="15"/>
  <c r="B162" i="28" s="1"/>
  <c r="Y72" i="15"/>
  <c r="G164" i="28" s="1"/>
  <c r="T75" i="15"/>
  <c r="B167" i="28" s="1"/>
  <c r="AB12" i="18"/>
  <c r="AD12" i="18"/>
  <c r="AE12" i="18" s="1"/>
  <c r="AD35" i="18"/>
  <c r="AB35" i="18"/>
  <c r="AD40" i="21"/>
  <c r="AB40" i="21"/>
  <c r="AB69" i="21" s="1"/>
  <c r="J210" i="28" s="1"/>
  <c r="Y71" i="21"/>
  <c r="G212" i="28" s="1"/>
  <c r="AD51" i="21"/>
  <c r="AE52" i="21"/>
  <c r="AD53" i="21"/>
  <c r="AB53" i="21"/>
  <c r="Y55" i="24"/>
  <c r="I30" i="1" s="1"/>
  <c r="T48" i="25"/>
  <c r="AE26" i="25"/>
  <c r="Y55" i="25"/>
  <c r="G253" i="28" s="1"/>
  <c r="AD27" i="25"/>
  <c r="AB27" i="25"/>
  <c r="AE29" i="25"/>
  <c r="Y56" i="25"/>
  <c r="G254" i="28" s="1"/>
  <c r="AD30" i="25"/>
  <c r="AB30" i="25"/>
  <c r="T58" i="25"/>
  <c r="B256" i="28" s="1"/>
  <c r="T86" i="9"/>
  <c r="B75" i="28" s="1"/>
  <c r="T87" i="9"/>
  <c r="B76" i="28" s="1"/>
  <c r="Y90" i="9"/>
  <c r="G79" i="28" s="1"/>
  <c r="Y77" i="10"/>
  <c r="G85" i="28" s="1"/>
  <c r="T90" i="11"/>
  <c r="B95" i="28" s="1"/>
  <c r="X42" i="11"/>
  <c r="Y42" i="11" s="1"/>
  <c r="Y85" i="11" s="1"/>
  <c r="I17" i="1" s="1"/>
  <c r="Y95" i="11"/>
  <c r="G100" i="28" s="1"/>
  <c r="T85" i="11"/>
  <c r="T97" i="12"/>
  <c r="B107" i="28" s="1"/>
  <c r="T98" i="12"/>
  <c r="B108" i="28" s="1"/>
  <c r="T101" i="12"/>
  <c r="B111" i="28" s="1"/>
  <c r="AE58" i="12"/>
  <c r="Y77" i="13"/>
  <c r="G116" i="28" s="1"/>
  <c r="Y78" i="13"/>
  <c r="G117" i="28" s="1"/>
  <c r="Y79" i="13"/>
  <c r="G118" i="28" s="1"/>
  <c r="T82" i="13"/>
  <c r="B121" i="28" s="1"/>
  <c r="AE56" i="13"/>
  <c r="Y82" i="14"/>
  <c r="G131" i="28" s="1"/>
  <c r="T58" i="16"/>
  <c r="B144" i="28" s="1"/>
  <c r="T78" i="17"/>
  <c r="B148" i="28" s="1"/>
  <c r="T76" i="17"/>
  <c r="AB19" i="17"/>
  <c r="Y81" i="17"/>
  <c r="G151" i="28" s="1"/>
  <c r="Y82" i="17"/>
  <c r="G152" i="28" s="1"/>
  <c r="AD27" i="17"/>
  <c r="AD39" i="17"/>
  <c r="AB39" i="17"/>
  <c r="AE26" i="18"/>
  <c r="Y76" i="18"/>
  <c r="G176" i="28" s="1"/>
  <c r="AE66" i="18"/>
  <c r="T72" i="20"/>
  <c r="B197" i="28" s="1"/>
  <c r="AD29" i="20"/>
  <c r="Y74" i="20"/>
  <c r="G199" i="28" s="1"/>
  <c r="T75" i="20"/>
  <c r="B200" i="28" s="1"/>
  <c r="Y76" i="20"/>
  <c r="G201" i="28" s="1"/>
  <c r="Y65" i="21"/>
  <c r="G206" i="28" s="1"/>
  <c r="Y63" i="21"/>
  <c r="I27" i="1" s="1"/>
  <c r="AD11" i="21"/>
  <c r="AB11" i="21"/>
  <c r="AE46" i="21"/>
  <c r="AD47" i="21"/>
  <c r="AB47" i="21"/>
  <c r="Y72" i="21"/>
  <c r="G213" i="28" s="1"/>
  <c r="AD58" i="21"/>
  <c r="AD72" i="21" s="1"/>
  <c r="M213" i="28" s="1"/>
  <c r="O213" i="28" s="1"/>
  <c r="AD15" i="23"/>
  <c r="AD80" i="23" s="1"/>
  <c r="AB15" i="23"/>
  <c r="T85" i="23"/>
  <c r="B232" i="28" s="1"/>
  <c r="Y86" i="23"/>
  <c r="G233" i="28" s="1"/>
  <c r="AD47" i="23"/>
  <c r="AB47" i="23"/>
  <c r="T59" i="24"/>
  <c r="B239" i="28" s="1"/>
  <c r="Y65" i="24"/>
  <c r="G245" i="28" s="1"/>
  <c r="AD39" i="24"/>
  <c r="AD65" i="24" s="1"/>
  <c r="M245" i="28" s="1"/>
  <c r="O245" i="28" s="1"/>
  <c r="AE13" i="25"/>
  <c r="Y51" i="25"/>
  <c r="G249" i="28" s="1"/>
  <c r="AD14" i="25"/>
  <c r="AB14" i="25"/>
  <c r="AD52" i="25"/>
  <c r="M250" i="28" s="1"/>
  <c r="AE21" i="25"/>
  <c r="AD22" i="25"/>
  <c r="AB22" i="25"/>
  <c r="AE22" i="25" s="1"/>
  <c r="AE24" i="25"/>
  <c r="AE33" i="25"/>
  <c r="Y57" i="25"/>
  <c r="G255" i="28" s="1"/>
  <c r="AD36" i="25"/>
  <c r="AD57" i="25" s="1"/>
  <c r="M255" i="28" s="1"/>
  <c r="O255" i="28" s="1"/>
  <c r="T85" i="9"/>
  <c r="B74" i="28" s="1"/>
  <c r="Y86" i="9"/>
  <c r="G75" i="28" s="1"/>
  <c r="T81" i="10"/>
  <c r="B89" i="28" s="1"/>
  <c r="Y90" i="11"/>
  <c r="G95" i="28" s="1"/>
  <c r="T92" i="11"/>
  <c r="B97" i="28" s="1"/>
  <c r="AE71" i="11"/>
  <c r="AD18" i="12"/>
  <c r="Y97" i="12"/>
  <c r="G107" i="28" s="1"/>
  <c r="AE28" i="12"/>
  <c r="AE29" i="12"/>
  <c r="AE30" i="12"/>
  <c r="T99" i="12"/>
  <c r="B109" i="28" s="1"/>
  <c r="T100" i="12"/>
  <c r="B110" i="28" s="1"/>
  <c r="AE45" i="12"/>
  <c r="AE47" i="12"/>
  <c r="T102" i="12"/>
  <c r="B112" i="28" s="1"/>
  <c r="T80" i="13"/>
  <c r="B119" i="28" s="1"/>
  <c r="AD31" i="13"/>
  <c r="Y82" i="13"/>
  <c r="G121" i="28" s="1"/>
  <c r="T83" i="13"/>
  <c r="B122" i="28" s="1"/>
  <c r="T85" i="13"/>
  <c r="B124" i="28" s="1"/>
  <c r="T80" i="14"/>
  <c r="B129" i="28" s="1"/>
  <c r="T81" i="14"/>
  <c r="B130" i="28" s="1"/>
  <c r="T83" i="14"/>
  <c r="B132" i="28" s="1"/>
  <c r="T84" i="14"/>
  <c r="B133" i="28" s="1"/>
  <c r="AE57" i="14"/>
  <c r="Y52" i="16"/>
  <c r="G138" i="28" s="1"/>
  <c r="AD14" i="16"/>
  <c r="AD53" i="16" s="1"/>
  <c r="M139" i="28" s="1"/>
  <c r="O139" i="28" s="1"/>
  <c r="Y53" i="16"/>
  <c r="G139" i="28" s="1"/>
  <c r="T55" i="16"/>
  <c r="B141" i="28" s="1"/>
  <c r="T56" i="16"/>
  <c r="B142" i="28" s="1"/>
  <c r="AD34" i="16"/>
  <c r="AB34" i="16"/>
  <c r="AE34" i="16" s="1"/>
  <c r="AB24" i="17"/>
  <c r="AD24" i="17"/>
  <c r="T85" i="17"/>
  <c r="B155" i="28" s="1"/>
  <c r="AD38" i="17"/>
  <c r="AB38" i="17"/>
  <c r="AE48" i="17"/>
  <c r="AE49" i="17"/>
  <c r="AE50" i="17"/>
  <c r="AD33" i="18"/>
  <c r="AB33" i="18"/>
  <c r="AE52" i="18"/>
  <c r="AD41" i="21"/>
  <c r="AB41" i="21"/>
  <c r="AE48" i="21"/>
  <c r="AD49" i="21"/>
  <c r="AB49" i="21"/>
  <c r="AB72" i="21"/>
  <c r="J213" i="28" s="1"/>
  <c r="AE58" i="21"/>
  <c r="AE72" i="21" s="1"/>
  <c r="T80" i="23"/>
  <c r="B227" i="28" s="1"/>
  <c r="AE18" i="23"/>
  <c r="T82" i="23"/>
  <c r="B229" i="28" s="1"/>
  <c r="AB31" i="23"/>
  <c r="AE31" i="23" s="1"/>
  <c r="Y83" i="23"/>
  <c r="G230" i="28" s="1"/>
  <c r="Y84" i="23"/>
  <c r="G231" i="28" s="1"/>
  <c r="AD46" i="23"/>
  <c r="AB46" i="23"/>
  <c r="AB62" i="23"/>
  <c r="AD62" i="23"/>
  <c r="AB57" i="24"/>
  <c r="J237" i="28" s="1"/>
  <c r="AE11" i="24"/>
  <c r="Y59" i="24"/>
  <c r="G239" i="28" s="1"/>
  <c r="AD16" i="24"/>
  <c r="AB16" i="24"/>
  <c r="Y62" i="24"/>
  <c r="G242" i="28" s="1"/>
  <c r="AD30" i="24"/>
  <c r="AD62" i="24" s="1"/>
  <c r="M242" i="28" s="1"/>
  <c r="O242" i="28" s="1"/>
  <c r="AB30" i="24"/>
  <c r="AB63" i="24"/>
  <c r="J243" i="28" s="1"/>
  <c r="AE33" i="24"/>
  <c r="AD34" i="24"/>
  <c r="AD63" i="24" s="1"/>
  <c r="AB34" i="24"/>
  <c r="AE39" i="24"/>
  <c r="AE12" i="25"/>
  <c r="T53" i="25"/>
  <c r="B251" i="28" s="1"/>
  <c r="AE23" i="25"/>
  <c r="T56" i="25"/>
  <c r="B254" i="28" s="1"/>
  <c r="AB57" i="25"/>
  <c r="J255" i="28" s="1"/>
  <c r="AE46" i="25"/>
  <c r="Y56" i="16"/>
  <c r="G142" i="28" s="1"/>
  <c r="T57" i="16"/>
  <c r="B143" i="28" s="1"/>
  <c r="AB29" i="16"/>
  <c r="Y78" i="17"/>
  <c r="G148" i="28" s="1"/>
  <c r="T80" i="17"/>
  <c r="B150" i="28" s="1"/>
  <c r="T83" i="17"/>
  <c r="B153" i="28" s="1"/>
  <c r="T84" i="17"/>
  <c r="B154" i="28" s="1"/>
  <c r="T86" i="17"/>
  <c r="B156" i="28" s="1"/>
  <c r="Y70" i="15"/>
  <c r="G162" i="28" s="1"/>
  <c r="Y75" i="15"/>
  <c r="G167" i="28" s="1"/>
  <c r="AE47" i="18"/>
  <c r="T71" i="20"/>
  <c r="B196" i="28" s="1"/>
  <c r="AB19" i="20"/>
  <c r="Y72" i="20"/>
  <c r="G197" i="28" s="1"/>
  <c r="Y68" i="21"/>
  <c r="G209" i="28" s="1"/>
  <c r="T69" i="21"/>
  <c r="B210" i="28" s="1"/>
  <c r="T70" i="21"/>
  <c r="B211" i="28" s="1"/>
  <c r="T76" i="22"/>
  <c r="B220" i="28" s="1"/>
  <c r="Y78" i="22"/>
  <c r="G222" i="28" s="1"/>
  <c r="T79" i="22"/>
  <c r="B223" i="28" s="1"/>
  <c r="T79" i="23"/>
  <c r="B226" i="28" s="1"/>
  <c r="T77" i="23"/>
  <c r="Y80" i="23"/>
  <c r="G227" i="28" s="1"/>
  <c r="Y87" i="23"/>
  <c r="G234" i="28" s="1"/>
  <c r="AE67" i="23"/>
  <c r="T57" i="24"/>
  <c r="B237" i="28" s="1"/>
  <c r="Y60" i="24"/>
  <c r="G240" i="28" s="1"/>
  <c r="T63" i="24"/>
  <c r="B243" i="28" s="1"/>
  <c r="Y58" i="25"/>
  <c r="G256" i="28" s="1"/>
  <c r="T53" i="16"/>
  <c r="B139" i="28" s="1"/>
  <c r="AB22" i="16"/>
  <c r="AE22" i="16" s="1"/>
  <c r="AB23" i="16"/>
  <c r="AE23" i="16" s="1"/>
  <c r="AD26" i="16"/>
  <c r="Y57" i="16"/>
  <c r="G143" i="28" s="1"/>
  <c r="AD29" i="16"/>
  <c r="AB11" i="17"/>
  <c r="AE11" i="17" s="1"/>
  <c r="AB16" i="17"/>
  <c r="Y80" i="17"/>
  <c r="G150" i="28" s="1"/>
  <c r="AD17" i="17"/>
  <c r="T81" i="17"/>
  <c r="B151" i="28" s="1"/>
  <c r="AB29" i="17"/>
  <c r="AB83" i="17" s="1"/>
  <c r="J153" i="28" s="1"/>
  <c r="Y83" i="17"/>
  <c r="G153" i="28" s="1"/>
  <c r="Y86" i="17"/>
  <c r="G156" i="28" s="1"/>
  <c r="Y67" i="15"/>
  <c r="G159" i="28" s="1"/>
  <c r="T73" i="15"/>
  <c r="B165" i="28" s="1"/>
  <c r="AE38" i="18"/>
  <c r="T78" i="18"/>
  <c r="B178" i="28" s="1"/>
  <c r="AB43" i="18"/>
  <c r="AE43" i="18" s="1"/>
  <c r="AD44" i="18"/>
  <c r="AE44" i="18" s="1"/>
  <c r="AD60" i="18"/>
  <c r="AE60" i="18" s="1"/>
  <c r="AE54" i="19"/>
  <c r="T101" i="19"/>
  <c r="B190" i="28" s="1"/>
  <c r="Y69" i="20"/>
  <c r="G194" i="28" s="1"/>
  <c r="AD14" i="20"/>
  <c r="Y70" i="20"/>
  <c r="G195" i="28" s="1"/>
  <c r="AB16" i="20"/>
  <c r="Y71" i="20"/>
  <c r="G196" i="28" s="1"/>
  <c r="Y69" i="21"/>
  <c r="Y70" i="21"/>
  <c r="G211" i="28" s="1"/>
  <c r="T71" i="21"/>
  <c r="B212" i="28" s="1"/>
  <c r="T72" i="21"/>
  <c r="B213" i="28" s="1"/>
  <c r="Y79" i="23"/>
  <c r="G226" i="28" s="1"/>
  <c r="Y77" i="23"/>
  <c r="I29" i="1" s="1"/>
  <c r="AB14" i="23"/>
  <c r="AE14" i="23" s="1"/>
  <c r="T83" i="23"/>
  <c r="B230" i="28" s="1"/>
  <c r="T84" i="23"/>
  <c r="B231" i="28" s="1"/>
  <c r="AE38" i="23"/>
  <c r="AE58" i="23"/>
  <c r="Y63" i="24"/>
  <c r="G243" i="28" s="1"/>
  <c r="T65" i="24"/>
  <c r="B245" i="28" s="1"/>
  <c r="AB37" i="25"/>
  <c r="AA50" i="26"/>
  <c r="AB50" i="26" s="1"/>
  <c r="AA46" i="26"/>
  <c r="AB46" i="26" s="1"/>
  <c r="AA42" i="26"/>
  <c r="AB42" i="26" s="1"/>
  <c r="AA37" i="26"/>
  <c r="AB37" i="26" s="1"/>
  <c r="AA33" i="26"/>
  <c r="AB33" i="26" s="1"/>
  <c r="AA28" i="26"/>
  <c r="AB28" i="26" s="1"/>
  <c r="AA19" i="26"/>
  <c r="AB19" i="26" s="1"/>
  <c r="AA49" i="26"/>
  <c r="AB49" i="26" s="1"/>
  <c r="AA45" i="26"/>
  <c r="AB45" i="26" s="1"/>
  <c r="AA41" i="26"/>
  <c r="AB41" i="26" s="1"/>
  <c r="AA36" i="26"/>
  <c r="AB36" i="26" s="1"/>
  <c r="AA32" i="26"/>
  <c r="AB32" i="26" s="1"/>
  <c r="AA26" i="26"/>
  <c r="AB26" i="26" s="1"/>
  <c r="AA15" i="26"/>
  <c r="AB15" i="26" s="1"/>
  <c r="AA48" i="26"/>
  <c r="AB48" i="26" s="1"/>
  <c r="AA44" i="26"/>
  <c r="AB44" i="26" s="1"/>
  <c r="AA40" i="26"/>
  <c r="AB40" i="26" s="1"/>
  <c r="AA35" i="26"/>
  <c r="AB35" i="26" s="1"/>
  <c r="AA31" i="26"/>
  <c r="AB31" i="26" s="1"/>
  <c r="AA25" i="26"/>
  <c r="AB25" i="26" s="1"/>
  <c r="AA13" i="26"/>
  <c r="AB13" i="26" s="1"/>
  <c r="AA47" i="26"/>
  <c r="AB47" i="26" s="1"/>
  <c r="AA43" i="26"/>
  <c r="AB43" i="26" s="1"/>
  <c r="AA38" i="26"/>
  <c r="AB38" i="26" s="1"/>
  <c r="AA34" i="26"/>
  <c r="AB34" i="26" s="1"/>
  <c r="AA30" i="26"/>
  <c r="AB30" i="26" s="1"/>
  <c r="AA21" i="26"/>
  <c r="AB21" i="26" s="1"/>
  <c r="L259" i="28"/>
  <c r="AE33" i="18"/>
  <c r="AE35" i="18"/>
  <c r="AE17" i="18"/>
  <c r="AB20" i="18"/>
  <c r="AE20" i="18" s="1"/>
  <c r="AB22" i="18"/>
  <c r="AE22" i="18" s="1"/>
  <c r="AB32" i="18"/>
  <c r="AD42" i="18"/>
  <c r="AD58" i="18"/>
  <c r="AE58" i="18" s="1"/>
  <c r="AB61" i="18"/>
  <c r="AE61" i="18" s="1"/>
  <c r="AD62" i="18"/>
  <c r="AE62" i="18" s="1"/>
  <c r="AE67" i="18"/>
  <c r="Y73" i="18"/>
  <c r="G173" i="28" s="1"/>
  <c r="AD32" i="18"/>
  <c r="AD76" i="18" s="1"/>
  <c r="AE19" i="18"/>
  <c r="AB23" i="18"/>
  <c r="AE23" i="18" s="1"/>
  <c r="T77" i="18"/>
  <c r="B177" i="28" s="1"/>
  <c r="AE48" i="18"/>
  <c r="AD50" i="18"/>
  <c r="AE50" i="18" s="1"/>
  <c r="AB53" i="18"/>
  <c r="AE53" i="18" s="1"/>
  <c r="AD54" i="18"/>
  <c r="AE54" i="18" s="1"/>
  <c r="Y71" i="18"/>
  <c r="G171" i="28" s="1"/>
  <c r="AD11" i="18"/>
  <c r="Y74" i="18"/>
  <c r="G174" i="28" s="1"/>
  <c r="AD21" i="18"/>
  <c r="AD27" i="18"/>
  <c r="AB27" i="18"/>
  <c r="Y69" i="18"/>
  <c r="I24" i="1" s="1"/>
  <c r="AB11" i="18"/>
  <c r="Y72" i="18"/>
  <c r="G172" i="28" s="1"/>
  <c r="AB16" i="18"/>
  <c r="AB21" i="18"/>
  <c r="AD31" i="18"/>
  <c r="AB31" i="18"/>
  <c r="Y77" i="18"/>
  <c r="G177" i="28" s="1"/>
  <c r="AD34" i="18"/>
  <c r="AB34" i="18"/>
  <c r="AB45" i="18"/>
  <c r="AE45" i="18" s="1"/>
  <c r="Y79" i="18"/>
  <c r="G179" i="28" s="1"/>
  <c r="AD49" i="18"/>
  <c r="AB55" i="18"/>
  <c r="AE55" i="18" s="1"/>
  <c r="AB14" i="18"/>
  <c r="AD16" i="18"/>
  <c r="AD73" i="18" s="1"/>
  <c r="M173" i="28" s="1"/>
  <c r="O173" i="28" s="1"/>
  <c r="AD28" i="18"/>
  <c r="AB28" i="18"/>
  <c r="AD36" i="18"/>
  <c r="AB36" i="18"/>
  <c r="AB39" i="18"/>
  <c r="AE39" i="18" s="1"/>
  <c r="AB49" i="18"/>
  <c r="AB57" i="18"/>
  <c r="AE57" i="18" s="1"/>
  <c r="T71" i="18"/>
  <c r="B171" i="28" s="1"/>
  <c r="T69" i="18"/>
  <c r="AD14" i="18"/>
  <c r="AD72" i="18" s="1"/>
  <c r="M172" i="28" s="1"/>
  <c r="O172" i="28" s="1"/>
  <c r="T74" i="18"/>
  <c r="B174" i="28" s="1"/>
  <c r="AB25" i="18"/>
  <c r="AE25" i="18" s="1"/>
  <c r="AE29" i="18"/>
  <c r="AD30" i="18"/>
  <c r="AB30" i="18"/>
  <c r="AE30" i="18" s="1"/>
  <c r="AE37" i="18"/>
  <c r="AB41" i="18"/>
  <c r="AE41" i="18" s="1"/>
  <c r="AB51" i="18"/>
  <c r="AE51" i="18" s="1"/>
  <c r="AB59" i="18"/>
  <c r="AE59" i="18" s="1"/>
  <c r="T75" i="18"/>
  <c r="B175" i="28" s="1"/>
  <c r="Y78" i="18"/>
  <c r="G178" i="28" s="1"/>
  <c r="T73" i="18"/>
  <c r="B173" i="28" s="1"/>
  <c r="Y75" i="18"/>
  <c r="G175" i="28" s="1"/>
  <c r="AB40" i="18"/>
  <c r="T79" i="18"/>
  <c r="B179" i="28" s="1"/>
  <c r="AE17" i="5"/>
  <c r="AD24" i="8"/>
  <c r="AE24" i="8" s="1"/>
  <c r="AD29" i="8"/>
  <c r="AE29" i="8" s="1"/>
  <c r="AD28" i="8"/>
  <c r="AE28" i="8" s="1"/>
  <c r="T66" i="8"/>
  <c r="B67" i="28" s="1"/>
  <c r="AD13" i="8"/>
  <c r="AE13" i="8" s="1"/>
  <c r="T62" i="8"/>
  <c r="B63" i="28" s="1"/>
  <c r="AD31" i="8"/>
  <c r="AE31" i="8" s="1"/>
  <c r="AE37" i="8"/>
  <c r="Y63" i="8"/>
  <c r="G64" i="28" s="1"/>
  <c r="AE52" i="8"/>
  <c r="AE53" i="8"/>
  <c r="AE54" i="8"/>
  <c r="Y62" i="8"/>
  <c r="G63" i="28" s="1"/>
  <c r="AB19" i="8"/>
  <c r="AE19" i="8" s="1"/>
  <c r="AB21" i="8"/>
  <c r="AE21" i="8" s="1"/>
  <c r="AB23" i="8"/>
  <c r="AE23" i="8" s="1"/>
  <c r="T65" i="8"/>
  <c r="B66" i="28" s="1"/>
  <c r="AD48" i="8"/>
  <c r="AE48" i="8" s="1"/>
  <c r="AE51" i="8"/>
  <c r="AD12" i="8"/>
  <c r="T64" i="8"/>
  <c r="B65" i="28" s="1"/>
  <c r="AB32" i="8"/>
  <c r="AE32" i="8" s="1"/>
  <c r="AB34" i="8"/>
  <c r="AE34" i="8" s="1"/>
  <c r="AB36" i="8"/>
  <c r="AE36" i="8" s="1"/>
  <c r="AD46" i="8"/>
  <c r="AE46" i="8" s="1"/>
  <c r="T63" i="8"/>
  <c r="B64" i="28" s="1"/>
  <c r="Y64" i="8"/>
  <c r="G65" i="28" s="1"/>
  <c r="AD44" i="8"/>
  <c r="AE44" i="8" s="1"/>
  <c r="AE55" i="8"/>
  <c r="T59" i="8"/>
  <c r="B60" i="28" s="1"/>
  <c r="AE11" i="8"/>
  <c r="AD14" i="8"/>
  <c r="AD60" i="8" s="1"/>
  <c r="M61" i="28" s="1"/>
  <c r="O61" i="28" s="1"/>
  <c r="AB18" i="8"/>
  <c r="AB20" i="8"/>
  <c r="AE20" i="8" s="1"/>
  <c r="AB22" i="8"/>
  <c r="AE22" i="8" s="1"/>
  <c r="AB25" i="8"/>
  <c r="AB27" i="8"/>
  <c r="AE27" i="8" s="1"/>
  <c r="AB30" i="8"/>
  <c r="AB33" i="8"/>
  <c r="AB35" i="8"/>
  <c r="AE35" i="8" s="1"/>
  <c r="AD38" i="8"/>
  <c r="AE38" i="8" s="1"/>
  <c r="Y66" i="8"/>
  <c r="G67" i="28" s="1"/>
  <c r="AD40" i="8"/>
  <c r="AE40" i="8" s="1"/>
  <c r="AD41" i="8"/>
  <c r="AE41" i="8" s="1"/>
  <c r="Y67" i="8"/>
  <c r="G68" i="28" s="1"/>
  <c r="AD43" i="8"/>
  <c r="AE43" i="8" s="1"/>
  <c r="AD45" i="8"/>
  <c r="AD47" i="8"/>
  <c r="AE47" i="8" s="1"/>
  <c r="AD49" i="8"/>
  <c r="AE49" i="8" s="1"/>
  <c r="Y59" i="8"/>
  <c r="G60" i="28" s="1"/>
  <c r="AD18" i="8"/>
  <c r="AD25" i="8"/>
  <c r="AD30" i="8"/>
  <c r="AB39" i="8"/>
  <c r="AB42" i="8"/>
  <c r="T57" i="8"/>
  <c r="AB14" i="8"/>
  <c r="Y65" i="8"/>
  <c r="G66" i="28" s="1"/>
  <c r="T67" i="8"/>
  <c r="B68" i="28" s="1"/>
  <c r="Y57" i="8"/>
  <c r="I14" i="1" s="1"/>
  <c r="AD11" i="10"/>
  <c r="AD74" i="10" s="1"/>
  <c r="M82" i="28" s="1"/>
  <c r="O82" i="28" s="1"/>
  <c r="Y74" i="10"/>
  <c r="AD14" i="10"/>
  <c r="Y75" i="10"/>
  <c r="G83" i="28" s="1"/>
  <c r="AB40" i="10"/>
  <c r="Y80" i="10"/>
  <c r="G88" i="28" s="1"/>
  <c r="AD51" i="10"/>
  <c r="AE51" i="10" s="1"/>
  <c r="AB20" i="10"/>
  <c r="T78" i="10"/>
  <c r="B86" i="28" s="1"/>
  <c r="T79" i="10"/>
  <c r="B87" i="28" s="1"/>
  <c r="AD40" i="10"/>
  <c r="AB29" i="10"/>
  <c r="Y78" i="10"/>
  <c r="G86" i="28" s="1"/>
  <c r="T75" i="10"/>
  <c r="B83" i="28" s="1"/>
  <c r="T76" i="10"/>
  <c r="B84" i="28" s="1"/>
  <c r="AE17" i="10"/>
  <c r="T77" i="10"/>
  <c r="B85" i="28" s="1"/>
  <c r="T80" i="10"/>
  <c r="B88" i="28" s="1"/>
  <c r="AD46" i="10"/>
  <c r="Y81" i="10"/>
  <c r="G89" i="28" s="1"/>
  <c r="AD47" i="10"/>
  <c r="AE47" i="10" s="1"/>
  <c r="T74" i="22"/>
  <c r="B218" i="28" s="1"/>
  <c r="Y76" i="22"/>
  <c r="G220" i="28" s="1"/>
  <c r="T77" i="22"/>
  <c r="B221" i="28" s="1"/>
  <c r="T75" i="22"/>
  <c r="B219" i="28" s="1"/>
  <c r="Y72" i="22"/>
  <c r="T73" i="22"/>
  <c r="B217" i="28" s="1"/>
  <c r="AD12" i="22"/>
  <c r="AE12" i="22" s="1"/>
  <c r="Y73" i="22"/>
  <c r="G217" i="28" s="1"/>
  <c r="AD16" i="22"/>
  <c r="AD74" i="22" s="1"/>
  <c r="M218" i="28" s="1"/>
  <c r="O218" i="28" s="1"/>
  <c r="Y74" i="22"/>
  <c r="G218" i="28" s="1"/>
  <c r="Y75" i="22"/>
  <c r="G219" i="28" s="1"/>
  <c r="AB28" i="22"/>
  <c r="AE28" i="22" s="1"/>
  <c r="AB29" i="22"/>
  <c r="AB30" i="22"/>
  <c r="AE30" i="22" s="1"/>
  <c r="AB31" i="22"/>
  <c r="AE31" i="22" s="1"/>
  <c r="AB32" i="22"/>
  <c r="AE32" i="22" s="1"/>
  <c r="AB34" i="22"/>
  <c r="Y77" i="22"/>
  <c r="G221" i="28" s="1"/>
  <c r="AD38" i="22"/>
  <c r="AE38" i="22" s="1"/>
  <c r="AB45" i="22"/>
  <c r="Y79" i="22"/>
  <c r="G223" i="28" s="1"/>
  <c r="T78" i="22"/>
  <c r="B222" i="28" s="1"/>
  <c r="Y95" i="19"/>
  <c r="G184" i="28" s="1"/>
  <c r="AE19" i="19"/>
  <c r="AD11" i="19"/>
  <c r="AD93" i="19" s="1"/>
  <c r="M182" i="28" s="1"/>
  <c r="O182" i="28" s="1"/>
  <c r="Y93" i="19"/>
  <c r="G182" i="28" s="1"/>
  <c r="T96" i="19"/>
  <c r="B185" i="28" s="1"/>
  <c r="T99" i="19"/>
  <c r="B188" i="28" s="1"/>
  <c r="AB51" i="19"/>
  <c r="AB100" i="19" s="1"/>
  <c r="J189" i="28" s="1"/>
  <c r="Y100" i="19"/>
  <c r="G189" i="28" s="1"/>
  <c r="Y101" i="19"/>
  <c r="G190" i="28" s="1"/>
  <c r="Y96" i="19"/>
  <c r="G185" i="28" s="1"/>
  <c r="T97" i="19"/>
  <c r="B186" i="28" s="1"/>
  <c r="T98" i="19"/>
  <c r="B187" i="28" s="1"/>
  <c r="T95" i="19"/>
  <c r="B184" i="28" s="1"/>
  <c r="AB21" i="19"/>
  <c r="AE21" i="19" s="1"/>
  <c r="AB33" i="19"/>
  <c r="Y97" i="19"/>
  <c r="G186" i="28" s="1"/>
  <c r="AE38" i="19"/>
  <c r="Y98" i="19"/>
  <c r="AD44" i="19"/>
  <c r="AE44" i="19" s="1"/>
  <c r="AD34" i="9"/>
  <c r="AE28" i="7"/>
  <c r="T73" i="3"/>
  <c r="B12" i="28" s="1"/>
  <c r="T76" i="3"/>
  <c r="B15" i="28" s="1"/>
  <c r="Y80" i="3"/>
  <c r="G19" i="28" s="1"/>
  <c r="T72" i="3"/>
  <c r="B11" i="28" s="1"/>
  <c r="T74" i="3"/>
  <c r="B13" i="28" s="1"/>
  <c r="T75" i="3"/>
  <c r="B14" i="28" s="1"/>
  <c r="Y76" i="3"/>
  <c r="G15" i="28" s="1"/>
  <c r="AG29" i="3"/>
  <c r="AD63" i="3"/>
  <c r="AD78" i="3" s="1"/>
  <c r="Y78" i="3"/>
  <c r="G17" i="28" s="1"/>
  <c r="AB13" i="3"/>
  <c r="AB72" i="3" s="1"/>
  <c r="J11" i="28" s="1"/>
  <c r="Y72" i="3"/>
  <c r="G11" i="28" s="1"/>
  <c r="Y74" i="3"/>
  <c r="G13" i="28" s="1"/>
  <c r="AD23" i="3"/>
  <c r="Y75" i="3"/>
  <c r="G14" i="28" s="1"/>
  <c r="AB29" i="3"/>
  <c r="Y71" i="3"/>
  <c r="G10" i="28" s="1"/>
  <c r="AD41" i="3"/>
  <c r="AD79" i="3" s="1"/>
  <c r="Y79" i="3"/>
  <c r="G18" i="28" s="1"/>
  <c r="T77" i="3"/>
  <c r="B16" i="28" s="1"/>
  <c r="AB36" i="3"/>
  <c r="Y73" i="3"/>
  <c r="G12" i="28" s="1"/>
  <c r="AD81" i="3"/>
  <c r="Y81" i="3"/>
  <c r="G20" i="28" s="1"/>
  <c r="AD27" i="19"/>
  <c r="AE27" i="19" s="1"/>
  <c r="AB28" i="19"/>
  <c r="AE28" i="19" s="1"/>
  <c r="AB29" i="19"/>
  <c r="AE29" i="19" s="1"/>
  <c r="AD48" i="19"/>
  <c r="AE48" i="19" s="1"/>
  <c r="AB50" i="19"/>
  <c r="AE50" i="19" s="1"/>
  <c r="AE53" i="19"/>
  <c r="AD57" i="19"/>
  <c r="AE57" i="19" s="1"/>
  <c r="AB17" i="19"/>
  <c r="AE17" i="19" s="1"/>
  <c r="AB18" i="19"/>
  <c r="AE18" i="19" s="1"/>
  <c r="AB24" i="19"/>
  <c r="AE24" i="19" s="1"/>
  <c r="AB25" i="19"/>
  <c r="AE25" i="19" s="1"/>
  <c r="AB34" i="19"/>
  <c r="AE34" i="19" s="1"/>
  <c r="AD43" i="19"/>
  <c r="AE43" i="19" s="1"/>
  <c r="AD61" i="19"/>
  <c r="AE61" i="19" s="1"/>
  <c r="AE67" i="19"/>
  <c r="T38" i="26"/>
  <c r="U38" i="26" s="1"/>
  <c r="T27" i="26"/>
  <c r="U27" i="26" s="1"/>
  <c r="T13" i="26"/>
  <c r="U13" i="26" s="1"/>
  <c r="T35" i="26"/>
  <c r="U35" i="26" s="1"/>
  <c r="T14" i="26"/>
  <c r="U14" i="26" s="1"/>
  <c r="T48" i="26"/>
  <c r="U48" i="26" s="1"/>
  <c r="T12" i="26"/>
  <c r="U12" i="26" s="1"/>
  <c r="T32" i="26"/>
  <c r="AB14" i="10"/>
  <c r="AD45" i="10"/>
  <c r="AE45" i="10" s="1"/>
  <c r="AB50" i="10"/>
  <c r="AE50" i="10" s="1"/>
  <c r="AB61" i="10"/>
  <c r="AE61" i="10" s="1"/>
  <c r="AB62" i="10"/>
  <c r="AE62" i="10" s="1"/>
  <c r="AB65" i="10"/>
  <c r="AE65" i="10" s="1"/>
  <c r="AD68" i="10"/>
  <c r="AE68" i="10" s="1"/>
  <c r="AB30" i="10"/>
  <c r="AE30" i="10" s="1"/>
  <c r="AB35" i="10"/>
  <c r="AE35" i="10" s="1"/>
  <c r="AB37" i="10"/>
  <c r="AE37" i="10" s="1"/>
  <c r="AB49" i="10"/>
  <c r="AE49" i="10" s="1"/>
  <c r="AB53" i="10"/>
  <c r="AE53" i="10" s="1"/>
  <c r="AB57" i="10"/>
  <c r="AE57" i="10" s="1"/>
  <c r="AE60" i="10"/>
  <c r="AD64" i="10"/>
  <c r="AE64" i="10" s="1"/>
  <c r="AE44" i="10"/>
  <c r="AE48" i="10"/>
  <c r="AD56" i="10"/>
  <c r="AE56" i="10" s="1"/>
  <c r="AE34" i="10"/>
  <c r="T72" i="10"/>
  <c r="AB12" i="10"/>
  <c r="AE12" i="10" s="1"/>
  <c r="G84" i="28"/>
  <c r="AB16" i="10"/>
  <c r="AB76" i="10" s="1"/>
  <c r="AB25" i="10"/>
  <c r="AE25" i="10" s="1"/>
  <c r="AD31" i="10"/>
  <c r="AE31" i="10" s="1"/>
  <c r="AB46" i="10"/>
  <c r="AD38" i="10"/>
  <c r="AB38" i="10"/>
  <c r="AD43" i="10"/>
  <c r="AB43" i="10"/>
  <c r="AD59" i="10"/>
  <c r="AB59" i="10"/>
  <c r="AD67" i="10"/>
  <c r="AB67" i="10"/>
  <c r="AD16" i="10"/>
  <c r="AB23" i="10"/>
  <c r="AE23" i="10" s="1"/>
  <c r="AB28" i="10"/>
  <c r="AE28" i="10" s="1"/>
  <c r="AB32" i="10"/>
  <c r="AE32" i="10" s="1"/>
  <c r="AD39" i="10"/>
  <c r="AB39" i="10"/>
  <c r="AD55" i="10"/>
  <c r="AB55" i="10"/>
  <c r="AB58" i="10"/>
  <c r="AE58" i="10" s="1"/>
  <c r="AD63" i="10"/>
  <c r="AB63" i="10"/>
  <c r="AB66" i="10"/>
  <c r="AE66" i="10" s="1"/>
  <c r="Y72" i="10"/>
  <c r="I16" i="1" s="1"/>
  <c r="AB11" i="10"/>
  <c r="AE18" i="10"/>
  <c r="AB21" i="10"/>
  <c r="AE21" i="10" s="1"/>
  <c r="AE27" i="10"/>
  <c r="AD29" i="10"/>
  <c r="AD33" i="10"/>
  <c r="AE33" i="10" s="1"/>
  <c r="AD36" i="10"/>
  <c r="AB36" i="10"/>
  <c r="AD41" i="10"/>
  <c r="AB41" i="10"/>
  <c r="AD54" i="10"/>
  <c r="AE54" i="10" s="1"/>
  <c r="AD22" i="22"/>
  <c r="AE22" i="22" s="1"/>
  <c r="AD42" i="22"/>
  <c r="AD13" i="22"/>
  <c r="AE13" i="22" s="1"/>
  <c r="AE18" i="22"/>
  <c r="AD26" i="22"/>
  <c r="AE26" i="22" s="1"/>
  <c r="AB33" i="22"/>
  <c r="AE33" i="22" s="1"/>
  <c r="AB35" i="22"/>
  <c r="AB36" i="22"/>
  <c r="AE36" i="22" s="1"/>
  <c r="AB44" i="22"/>
  <c r="AE44" i="22" s="1"/>
  <c r="AB46" i="22"/>
  <c r="AE46" i="22" s="1"/>
  <c r="AE47" i="22"/>
  <c r="Y70" i="22"/>
  <c r="I28" i="1" s="1"/>
  <c r="AB20" i="22"/>
  <c r="AB11" i="22"/>
  <c r="AB72" i="22" s="1"/>
  <c r="AD20" i="22"/>
  <c r="AE27" i="22"/>
  <c r="AE37" i="22"/>
  <c r="AE42" i="22"/>
  <c r="AE43" i="22"/>
  <c r="T70" i="22"/>
  <c r="B216" i="28"/>
  <c r="AB16" i="22"/>
  <c r="AE17" i="22"/>
  <c r="AD24" i="22"/>
  <c r="AE24" i="22" s="1"/>
  <c r="AD29" i="22"/>
  <c r="AD39" i="22"/>
  <c r="AD40" i="22"/>
  <c r="AE40" i="22" s="1"/>
  <c r="AD45" i="22"/>
  <c r="AD79" i="22" s="1"/>
  <c r="AD14" i="13"/>
  <c r="AD78" i="13" s="1"/>
  <c r="AD29" i="13"/>
  <c r="AB29" i="13"/>
  <c r="AB13" i="13"/>
  <c r="AE13" i="13" s="1"/>
  <c r="AB14" i="13"/>
  <c r="AB20" i="13"/>
  <c r="AE20" i="13" s="1"/>
  <c r="AB23" i="13"/>
  <c r="AE23" i="13" s="1"/>
  <c r="AB24" i="13"/>
  <c r="AD27" i="13"/>
  <c r="AD28" i="13"/>
  <c r="AB28" i="13"/>
  <c r="AB34" i="13"/>
  <c r="AB35" i="13"/>
  <c r="AE35" i="13" s="1"/>
  <c r="B116" i="28"/>
  <c r="AB26" i="13"/>
  <c r="AE26" i="13" s="1"/>
  <c r="AB27" i="13"/>
  <c r="AB30" i="13"/>
  <c r="AE30" i="13" s="1"/>
  <c r="AD65" i="13"/>
  <c r="AB65" i="13"/>
  <c r="AD70" i="13"/>
  <c r="AB70" i="13"/>
  <c r="AB15" i="13"/>
  <c r="AE15" i="13" s="1"/>
  <c r="AB18" i="13"/>
  <c r="AE18" i="13" s="1"/>
  <c r="AB19" i="13"/>
  <c r="AE19" i="13" s="1"/>
  <c r="AD41" i="13"/>
  <c r="G123" i="28"/>
  <c r="AD42" i="13"/>
  <c r="AD61" i="13"/>
  <c r="AB61" i="13"/>
  <c r="AD66" i="13"/>
  <c r="AB66" i="13"/>
  <c r="AB60" i="13"/>
  <c r="AE60" i="13" s="1"/>
  <c r="AB64" i="13"/>
  <c r="AE64" i="13" s="1"/>
  <c r="AB69" i="13"/>
  <c r="AE69" i="13" s="1"/>
  <c r="AB12" i="13"/>
  <c r="AB16" i="13"/>
  <c r="AB21" i="13"/>
  <c r="AB25" i="13"/>
  <c r="AE25" i="13" s="1"/>
  <c r="AB31" i="13"/>
  <c r="AB36" i="13"/>
  <c r="AE36" i="13" s="1"/>
  <c r="AD39" i="13"/>
  <c r="AE39" i="13" s="1"/>
  <c r="AB43" i="13"/>
  <c r="AE43" i="13" s="1"/>
  <c r="AB44" i="13"/>
  <c r="AE44" i="13" s="1"/>
  <c r="AB45" i="13"/>
  <c r="AE45" i="13" s="1"/>
  <c r="AE46" i="13"/>
  <c r="AE48" i="13"/>
  <c r="AE49" i="13"/>
  <c r="T75" i="13"/>
  <c r="AB11" i="13"/>
  <c r="AD16" i="13"/>
  <c r="AD34" i="13"/>
  <c r="AD11" i="13"/>
  <c r="AD77" i="13" s="1"/>
  <c r="AE40" i="13"/>
  <c r="Y75" i="13"/>
  <c r="I19" i="1" s="1"/>
  <c r="AD11" i="16"/>
  <c r="AD46" i="16"/>
  <c r="AE46" i="16" s="1"/>
  <c r="AB18" i="16"/>
  <c r="AE18" i="16" s="1"/>
  <c r="AB25" i="16"/>
  <c r="AE25" i="16" s="1"/>
  <c r="AB26" i="16"/>
  <c r="AB19" i="16"/>
  <c r="AB20" i="16"/>
  <c r="AE20" i="16" s="1"/>
  <c r="AB28" i="16"/>
  <c r="AE28" i="16" s="1"/>
  <c r="AD38" i="16"/>
  <c r="AE38" i="16" s="1"/>
  <c r="AD12" i="16"/>
  <c r="AE12" i="16" s="1"/>
  <c r="AD13" i="16"/>
  <c r="AE13" i="16" s="1"/>
  <c r="AB11" i="16"/>
  <c r="AB52" i="16" s="1"/>
  <c r="AB14" i="16"/>
  <c r="X33" i="16"/>
  <c r="Y33" i="16" s="1"/>
  <c r="Y58" i="16" s="1"/>
  <c r="G144" i="28" s="1"/>
  <c r="AD36" i="16"/>
  <c r="AE36" i="16" s="1"/>
  <c r="AD44" i="16"/>
  <c r="AE44" i="16" s="1"/>
  <c r="AD40" i="16"/>
  <c r="AE40" i="16" s="1"/>
  <c r="AD13" i="12"/>
  <c r="AE13" i="12" s="1"/>
  <c r="AD14" i="12"/>
  <c r="AD26" i="12"/>
  <c r="AE26" i="12" s="1"/>
  <c r="AB43" i="12"/>
  <c r="AE43" i="12" s="1"/>
  <c r="AB48" i="12"/>
  <c r="AB54" i="12"/>
  <c r="AE54" i="12" s="1"/>
  <c r="AD24" i="12"/>
  <c r="AE24" i="12" s="1"/>
  <c r="AD48" i="12"/>
  <c r="AD101" i="12" s="1"/>
  <c r="M111" i="28" s="1"/>
  <c r="O111" i="28" s="1"/>
  <c r="AB52" i="12"/>
  <c r="AB27" i="12"/>
  <c r="AE27" i="12" s="1"/>
  <c r="AD39" i="12"/>
  <c r="AE39" i="12" s="1"/>
  <c r="AB50" i="12"/>
  <c r="AE60" i="12"/>
  <c r="AE61" i="12"/>
  <c r="AB72" i="12"/>
  <c r="AE72" i="12" s="1"/>
  <c r="AE50" i="12"/>
  <c r="AE52" i="12"/>
  <c r="AB18" i="12"/>
  <c r="AB20" i="12"/>
  <c r="AE20" i="12" s="1"/>
  <c r="AB22" i="12"/>
  <c r="AE22" i="12" s="1"/>
  <c r="AD32" i="12"/>
  <c r="AD33" i="12"/>
  <c r="AE33" i="12" s="1"/>
  <c r="AD64" i="12"/>
  <c r="AE64" i="12" s="1"/>
  <c r="AB67" i="12"/>
  <c r="AE67" i="12" s="1"/>
  <c r="AB68" i="12"/>
  <c r="AE68" i="12" s="1"/>
  <c r="AB84" i="12"/>
  <c r="AE84" i="12" s="1"/>
  <c r="AB23" i="12"/>
  <c r="AE23" i="12" s="1"/>
  <c r="AD36" i="12"/>
  <c r="AE36" i="12" s="1"/>
  <c r="AE46" i="12"/>
  <c r="AE59" i="12"/>
  <c r="AB76" i="12"/>
  <c r="AE76" i="12" s="1"/>
  <c r="AE44" i="12"/>
  <c r="AD19" i="12"/>
  <c r="AB21" i="12"/>
  <c r="AE21" i="12" s="1"/>
  <c r="AB31" i="12"/>
  <c r="AB34" i="12"/>
  <c r="AE34" i="12" s="1"/>
  <c r="AD40" i="12"/>
  <c r="AE40" i="12" s="1"/>
  <c r="AB55" i="12"/>
  <c r="AE55" i="12" s="1"/>
  <c r="AB62" i="12"/>
  <c r="AE62" i="12" s="1"/>
  <c r="AB66" i="12"/>
  <c r="AB71" i="12"/>
  <c r="AE71" i="12" s="1"/>
  <c r="AB75" i="12"/>
  <c r="AE75" i="12" s="1"/>
  <c r="AB79" i="12"/>
  <c r="AE79" i="12" s="1"/>
  <c r="AB83" i="12"/>
  <c r="AE83" i="12" s="1"/>
  <c r="AD86" i="12"/>
  <c r="AB86" i="12"/>
  <c r="AD88" i="12"/>
  <c r="AB88" i="12"/>
  <c r="T92" i="12"/>
  <c r="AB11" i="12"/>
  <c r="AB94" i="12" s="1"/>
  <c r="AB19" i="12"/>
  <c r="AD31" i="12"/>
  <c r="AD35" i="12"/>
  <c r="AE35" i="12" s="1"/>
  <c r="AB37" i="12"/>
  <c r="AE37" i="12" s="1"/>
  <c r="AB41" i="12"/>
  <c r="AE41" i="12" s="1"/>
  <c r="X42" i="12"/>
  <c r="Y42" i="12" s="1"/>
  <c r="AB53" i="12"/>
  <c r="AE53" i="12" s="1"/>
  <c r="AB65" i="12"/>
  <c r="AE65" i="12" s="1"/>
  <c r="AD66" i="12"/>
  <c r="AB70" i="12"/>
  <c r="AE70" i="12" s="1"/>
  <c r="AB74" i="12"/>
  <c r="AE74" i="12" s="1"/>
  <c r="AB78" i="12"/>
  <c r="AE78" i="12" s="1"/>
  <c r="AB82" i="12"/>
  <c r="AE82" i="12" s="1"/>
  <c r="AD11" i="12"/>
  <c r="AB25" i="12"/>
  <c r="AE25" i="12" s="1"/>
  <c r="AD38" i="12"/>
  <c r="AD49" i="12"/>
  <c r="AB51" i="12"/>
  <c r="AE51" i="12" s="1"/>
  <c r="AE57" i="12"/>
  <c r="AB69" i="12"/>
  <c r="AE69" i="12" s="1"/>
  <c r="AB73" i="12"/>
  <c r="AE73" i="12" s="1"/>
  <c r="AB77" i="12"/>
  <c r="AE77" i="12" s="1"/>
  <c r="AB81" i="12"/>
  <c r="AE81" i="12" s="1"/>
  <c r="AB85" i="12"/>
  <c r="AE85" i="12" s="1"/>
  <c r="AD87" i="12"/>
  <c r="AB87" i="12"/>
  <c r="AD89" i="12"/>
  <c r="AB89" i="12"/>
  <c r="AB37" i="19"/>
  <c r="AE37" i="19" s="1"/>
  <c r="AD14" i="19"/>
  <c r="AD94" i="19" s="1"/>
  <c r="G183" i="28"/>
  <c r="AB41" i="19"/>
  <c r="B182" i="28"/>
  <c r="T91" i="19"/>
  <c r="AB16" i="19"/>
  <c r="AB22" i="19"/>
  <c r="AB23" i="19"/>
  <c r="AE23" i="19" s="1"/>
  <c r="AB30" i="19"/>
  <c r="AE30" i="19" s="1"/>
  <c r="AE31" i="19"/>
  <c r="AD41" i="19"/>
  <c r="AD45" i="19"/>
  <c r="AD46" i="19"/>
  <c r="AE46" i="19" s="1"/>
  <c r="AD59" i="19"/>
  <c r="AE59" i="19" s="1"/>
  <c r="AD16" i="19"/>
  <c r="AD95" i="19" s="1"/>
  <c r="J191" i="28"/>
  <c r="K191" i="28" s="1"/>
  <c r="AA102" i="19"/>
  <c r="I191" i="28" s="1"/>
  <c r="AB11" i="19"/>
  <c r="AB93" i="19" s="1"/>
  <c r="B183" i="28"/>
  <c r="AB26" i="19"/>
  <c r="AE26" i="19" s="1"/>
  <c r="AB35" i="19"/>
  <c r="AE35" i="19" s="1"/>
  <c r="AE39" i="19"/>
  <c r="AD51" i="19"/>
  <c r="AE52" i="19"/>
  <c r="AD55" i="19"/>
  <c r="AE55" i="19" s="1"/>
  <c r="AE64" i="19"/>
  <c r="AE65" i="19"/>
  <c r="AE66" i="19"/>
  <c r="AB13" i="20"/>
  <c r="AE13" i="20" s="1"/>
  <c r="AB14" i="20"/>
  <c r="AB21" i="20"/>
  <c r="AE21" i="20" s="1"/>
  <c r="AB22" i="20"/>
  <c r="AE22" i="20" s="1"/>
  <c r="AB23" i="20"/>
  <c r="AB24" i="20"/>
  <c r="AE24" i="20" s="1"/>
  <c r="AD15" i="20"/>
  <c r="AE15" i="20" s="1"/>
  <c r="AB17" i="20"/>
  <c r="AE17" i="20" s="1"/>
  <c r="AE14" i="3"/>
  <c r="AB19" i="3"/>
  <c r="AE19" i="3" s="1"/>
  <c r="AB20" i="3"/>
  <c r="AE20" i="3" s="1"/>
  <c r="AB23" i="3"/>
  <c r="AB24" i="3"/>
  <c r="AE24" i="3" s="1"/>
  <c r="AE37" i="3"/>
  <c r="AD33" i="3"/>
  <c r="AE33" i="3" s="1"/>
  <c r="AD11" i="3"/>
  <c r="AE15" i="3"/>
  <c r="T69" i="3"/>
  <c r="AD18" i="3"/>
  <c r="AE18" i="3" s="1"/>
  <c r="B10" i="28"/>
  <c r="AB21" i="3"/>
  <c r="AE21" i="3" s="1"/>
  <c r="AB40" i="3"/>
  <c r="AE40" i="3" s="1"/>
  <c r="AB42" i="3"/>
  <c r="AE42" i="3" s="1"/>
  <c r="AB44" i="3"/>
  <c r="AE44" i="3" s="1"/>
  <c r="AB46" i="3"/>
  <c r="AB48" i="3"/>
  <c r="AE48" i="3" s="1"/>
  <c r="AB50" i="3"/>
  <c r="AB52" i="3"/>
  <c r="AE52" i="3" s="1"/>
  <c r="AB54" i="3"/>
  <c r="AE54" i="3" s="1"/>
  <c r="AB56" i="3"/>
  <c r="AE56" i="3" s="1"/>
  <c r="AB58" i="3"/>
  <c r="AE58" i="3" s="1"/>
  <c r="AB60" i="3"/>
  <c r="AE60" i="3" s="1"/>
  <c r="AB62" i="3"/>
  <c r="AB63" i="3"/>
  <c r="AB65" i="3"/>
  <c r="AE65" i="3" s="1"/>
  <c r="AB17" i="3"/>
  <c r="AD31" i="3"/>
  <c r="AE31" i="3" s="1"/>
  <c r="AB38" i="3"/>
  <c r="AB41" i="3"/>
  <c r="AB43" i="3"/>
  <c r="AE43" i="3" s="1"/>
  <c r="AB45" i="3"/>
  <c r="AE45" i="3" s="1"/>
  <c r="AB47" i="3"/>
  <c r="AE47" i="3" s="1"/>
  <c r="AB49" i="3"/>
  <c r="AE49" i="3" s="1"/>
  <c r="AB51" i="3"/>
  <c r="AE51" i="3" s="1"/>
  <c r="AB53" i="3"/>
  <c r="AB55" i="3"/>
  <c r="AE55" i="3" s="1"/>
  <c r="AB57" i="3"/>
  <c r="AE57" i="3" s="1"/>
  <c r="AB59" i="3"/>
  <c r="AE59" i="3" s="1"/>
  <c r="AB61" i="3"/>
  <c r="AE61" i="3" s="1"/>
  <c r="AB64" i="3"/>
  <c r="AE64" i="3" s="1"/>
  <c r="AB66" i="3"/>
  <c r="AE66" i="3" s="1"/>
  <c r="AD13" i="3"/>
  <c r="AD30" i="3"/>
  <c r="AE30" i="3" s="1"/>
  <c r="AD32" i="3"/>
  <c r="AE32" i="3" s="1"/>
  <c r="AD36" i="3"/>
  <c r="AB11" i="3"/>
  <c r="AB71" i="3" s="1"/>
  <c r="AD17" i="3"/>
  <c r="AB26" i="3"/>
  <c r="AD29" i="3"/>
  <c r="AD46" i="3"/>
  <c r="AD80" i="3" s="1"/>
  <c r="AD62" i="3"/>
  <c r="AD76" i="3" s="1"/>
  <c r="X34" i="3"/>
  <c r="Y34" i="3" s="1"/>
  <c r="AE27" i="3"/>
  <c r="AD30" i="23"/>
  <c r="AB30" i="23"/>
  <c r="AD40" i="23"/>
  <c r="AB40" i="23"/>
  <c r="AD59" i="23"/>
  <c r="AB59" i="23"/>
  <c r="AD57" i="23"/>
  <c r="AB57" i="23"/>
  <c r="AB11" i="23"/>
  <c r="AB20" i="23"/>
  <c r="AD34" i="23"/>
  <c r="AB34" i="23"/>
  <c r="AD44" i="23"/>
  <c r="AB44" i="23"/>
  <c r="AD55" i="23"/>
  <c r="AB55" i="23"/>
  <c r="AD11" i="23"/>
  <c r="AD19" i="23"/>
  <c r="AE19" i="23" s="1"/>
  <c r="AD20" i="23"/>
  <c r="AD21" i="23"/>
  <c r="AE21" i="23" s="1"/>
  <c r="AD22" i="23"/>
  <c r="AE22" i="23" s="1"/>
  <c r="AD23" i="23"/>
  <c r="AE23" i="23" s="1"/>
  <c r="AD24" i="23"/>
  <c r="AE24" i="23" s="1"/>
  <c r="AD25" i="23"/>
  <c r="AE25" i="23" s="1"/>
  <c r="AD26" i="23"/>
  <c r="AE26" i="23" s="1"/>
  <c r="AD27" i="23"/>
  <c r="AE27" i="23" s="1"/>
  <c r="AD28" i="23"/>
  <c r="AE28" i="23" s="1"/>
  <c r="AD29" i="23"/>
  <c r="AE29" i="23" s="1"/>
  <c r="AD32" i="23"/>
  <c r="AB32" i="23"/>
  <c r="AE36" i="23"/>
  <c r="AD37" i="23"/>
  <c r="AB37" i="23"/>
  <c r="AD42" i="23"/>
  <c r="AB42" i="23"/>
  <c r="AD53" i="23"/>
  <c r="AB53" i="23"/>
  <c r="AB61" i="23"/>
  <c r="AE61" i="23" s="1"/>
  <c r="AD16" i="23"/>
  <c r="AD11" i="22"/>
  <c r="AB14" i="22"/>
  <c r="AB15" i="22"/>
  <c r="AE15" i="22" s="1"/>
  <c r="AB19" i="22"/>
  <c r="AE19" i="22" s="1"/>
  <c r="AB21" i="22"/>
  <c r="AE21" i="22" s="1"/>
  <c r="AB23" i="22"/>
  <c r="AE23" i="22" s="1"/>
  <c r="AB25" i="22"/>
  <c r="AE25" i="22" s="1"/>
  <c r="AB39" i="22"/>
  <c r="AB41" i="22"/>
  <c r="AE41" i="22" s="1"/>
  <c r="AD14" i="22"/>
  <c r="AD73" i="22" s="1"/>
  <c r="AD34" i="22"/>
  <c r="AB12" i="20"/>
  <c r="AE12" i="20" s="1"/>
  <c r="AB18" i="20"/>
  <c r="AE18" i="20" s="1"/>
  <c r="AB20" i="20"/>
  <c r="AE20" i="20" s="1"/>
  <c r="M203" i="28"/>
  <c r="O203" i="28" s="1"/>
  <c r="AC78" i="20"/>
  <c r="L203" i="28" s="1"/>
  <c r="AD36" i="20"/>
  <c r="AE36" i="20" s="1"/>
  <c r="AC77" i="20"/>
  <c r="L202" i="28" s="1"/>
  <c r="M202" i="28"/>
  <c r="O202" i="28" s="1"/>
  <c r="B195" i="28"/>
  <c r="AD19" i="20"/>
  <c r="G198" i="28"/>
  <c r="AB29" i="20"/>
  <c r="AB74" i="20" s="1"/>
  <c r="AD31" i="20"/>
  <c r="AE31" i="20" s="1"/>
  <c r="AD34" i="20"/>
  <c r="B194" i="28"/>
  <c r="T67" i="20"/>
  <c r="AD40" i="20"/>
  <c r="AD76" i="20" s="1"/>
  <c r="AD16" i="20"/>
  <c r="AE25" i="20"/>
  <c r="AB39" i="20"/>
  <c r="AE39" i="20" s="1"/>
  <c r="AB40" i="20"/>
  <c r="AB41" i="20"/>
  <c r="AE41" i="20" s="1"/>
  <c r="AE23" i="20"/>
  <c r="AD11" i="20"/>
  <c r="AD69" i="20" s="1"/>
  <c r="AD27" i="20"/>
  <c r="AD28" i="20"/>
  <c r="AE28" i="20" s="1"/>
  <c r="AD30" i="20"/>
  <c r="AD32" i="20"/>
  <c r="AE32" i="20" s="1"/>
  <c r="AD33" i="20"/>
  <c r="AE33" i="20" s="1"/>
  <c r="AD35" i="20"/>
  <c r="AE35" i="20" s="1"/>
  <c r="AD37" i="20"/>
  <c r="AE37" i="20" s="1"/>
  <c r="X38" i="20"/>
  <c r="Y38" i="20" s="1"/>
  <c r="Y75" i="20" s="1"/>
  <c r="AB26" i="20"/>
  <c r="AE26" i="20" s="1"/>
  <c r="AB34" i="20"/>
  <c r="AB11" i="20"/>
  <c r="AB27" i="20"/>
  <c r="AB73" i="20" s="1"/>
  <c r="AA76" i="15"/>
  <c r="I168" i="28" s="1"/>
  <c r="X49" i="19"/>
  <c r="Y49" i="19" s="1"/>
  <c r="AB14" i="19"/>
  <c r="AB94" i="19" s="1"/>
  <c r="AB42" i="19"/>
  <c r="AE42" i="19" s="1"/>
  <c r="AB45" i="19"/>
  <c r="AB47" i="19"/>
  <c r="AE47" i="19" s="1"/>
  <c r="AB56" i="19"/>
  <c r="AB58" i="19"/>
  <c r="AE58" i="19" s="1"/>
  <c r="AB60" i="19"/>
  <c r="AE60" i="19" s="1"/>
  <c r="AB62" i="19"/>
  <c r="AE62" i="19" s="1"/>
  <c r="AD56" i="19"/>
  <c r="AD17" i="15"/>
  <c r="AE17" i="15" s="1"/>
  <c r="AD15" i="15"/>
  <c r="AE15" i="15" s="1"/>
  <c r="AD21" i="15"/>
  <c r="AE21" i="15" s="1"/>
  <c r="AB22" i="15"/>
  <c r="AE22" i="15" s="1"/>
  <c r="AD23" i="15"/>
  <c r="AE23" i="15" s="1"/>
  <c r="AD38" i="15"/>
  <c r="AE38" i="15" s="1"/>
  <c r="AB39" i="15"/>
  <c r="AE39" i="15" s="1"/>
  <c r="AD40" i="15"/>
  <c r="AE40" i="15" s="1"/>
  <c r="AE43" i="15"/>
  <c r="B160" i="28"/>
  <c r="AD18" i="15"/>
  <c r="AD35" i="15"/>
  <c r="G166" i="28"/>
  <c r="AB36" i="15"/>
  <c r="AB14" i="15"/>
  <c r="AB68" i="15" s="1"/>
  <c r="G161" i="28"/>
  <c r="AB18" i="15"/>
  <c r="AD19" i="15"/>
  <c r="AE19" i="15" s="1"/>
  <c r="AE26" i="15"/>
  <c r="AB35" i="15"/>
  <c r="AB74" i="15" s="1"/>
  <c r="AD36" i="15"/>
  <c r="AE44" i="15"/>
  <c r="B159" i="28"/>
  <c r="T65" i="15"/>
  <c r="AB13" i="15"/>
  <c r="AE13" i="15" s="1"/>
  <c r="AD14" i="15"/>
  <c r="AD16" i="15"/>
  <c r="B163" i="28"/>
  <c r="AB28" i="15"/>
  <c r="AD28" i="15"/>
  <c r="AB31" i="15"/>
  <c r="AB34" i="15"/>
  <c r="AE34" i="15" s="1"/>
  <c r="AE41" i="15"/>
  <c r="AE42" i="15"/>
  <c r="AB20" i="15"/>
  <c r="AE20" i="15" s="1"/>
  <c r="AB25" i="15"/>
  <c r="AE25" i="15" s="1"/>
  <c r="AD29" i="15"/>
  <c r="AB29" i="15"/>
  <c r="AD37" i="15"/>
  <c r="AE37" i="15" s="1"/>
  <c r="AD11" i="15"/>
  <c r="AD67" i="15" s="1"/>
  <c r="AB11" i="15"/>
  <c r="AD30" i="15"/>
  <c r="AB30" i="15"/>
  <c r="AB24" i="15"/>
  <c r="AE24" i="15" s="1"/>
  <c r="AD27" i="15"/>
  <c r="AD71" i="15" s="1"/>
  <c r="AB27" i="15"/>
  <c r="G163" i="28"/>
  <c r="AD32" i="15"/>
  <c r="AB32" i="15"/>
  <c r="AB16" i="15"/>
  <c r="AB69" i="15" s="1"/>
  <c r="X33" i="15"/>
  <c r="Y33" i="15" s="1"/>
  <c r="Y65" i="15" s="1"/>
  <c r="I23" i="1" s="1"/>
  <c r="AD12" i="17"/>
  <c r="AD13" i="17"/>
  <c r="AE13" i="17" s="1"/>
  <c r="AD16" i="17"/>
  <c r="AD19" i="17"/>
  <c r="AD21" i="17"/>
  <c r="AE21" i="17" s="1"/>
  <c r="AD23" i="17"/>
  <c r="AE23" i="17" s="1"/>
  <c r="AD25" i="17"/>
  <c r="AE25" i="17" s="1"/>
  <c r="AD26" i="17"/>
  <c r="AE26" i="17" s="1"/>
  <c r="AD29" i="17"/>
  <c r="AD30" i="17"/>
  <c r="AE30" i="17" s="1"/>
  <c r="AD32" i="17"/>
  <c r="AE32" i="17" s="1"/>
  <c r="AD34" i="17"/>
  <c r="AE34" i="17" s="1"/>
  <c r="X35" i="17"/>
  <c r="Y35" i="17" s="1"/>
  <c r="Y76" i="17" s="1"/>
  <c r="I22" i="1" s="1"/>
  <c r="AD42" i="17"/>
  <c r="AD44" i="17"/>
  <c r="AE44" i="17" s="1"/>
  <c r="AD46" i="17"/>
  <c r="AE46" i="17" s="1"/>
  <c r="AB27" i="17"/>
  <c r="AB82" i="17" s="1"/>
  <c r="AB31" i="17"/>
  <c r="AB42" i="17"/>
  <c r="AC89" i="11"/>
  <c r="L94" i="28" s="1"/>
  <c r="M94" i="28"/>
  <c r="O94" i="28" s="1"/>
  <c r="AC64" i="24"/>
  <c r="L244" i="28" s="1"/>
  <c r="AA61" i="24"/>
  <c r="I241" i="28" s="1"/>
  <c r="G241" i="28"/>
  <c r="AC64" i="7"/>
  <c r="L51" i="28" s="1"/>
  <c r="M51" i="28"/>
  <c r="O51" i="28" s="1"/>
  <c r="AD24" i="16"/>
  <c r="AB24" i="16"/>
  <c r="AD21" i="16"/>
  <c r="AB21" i="16"/>
  <c r="AC96" i="12"/>
  <c r="L106" i="28" s="1"/>
  <c r="M106" i="28"/>
  <c r="O106" i="28" s="1"/>
  <c r="T50" i="16"/>
  <c r="AD17" i="16"/>
  <c r="AB17" i="16"/>
  <c r="AD30" i="16"/>
  <c r="AB30" i="16"/>
  <c r="AB35" i="16"/>
  <c r="AB59" i="16" s="1"/>
  <c r="AD35" i="16"/>
  <c r="AB37" i="16"/>
  <c r="AD37" i="16"/>
  <c r="AB39" i="16"/>
  <c r="AD39" i="16"/>
  <c r="AB41" i="16"/>
  <c r="AD41" i="16"/>
  <c r="AB43" i="16"/>
  <c r="AD43" i="16"/>
  <c r="AB45" i="16"/>
  <c r="AD45" i="16"/>
  <c r="AB47" i="16"/>
  <c r="AD47" i="16"/>
  <c r="B138" i="28"/>
  <c r="AD27" i="16"/>
  <c r="AB27" i="16"/>
  <c r="AC58" i="24"/>
  <c r="L238" i="28" s="1"/>
  <c r="AA58" i="24"/>
  <c r="I238" i="28" s="1"/>
  <c r="G238" i="28"/>
  <c r="K241" i="28"/>
  <c r="AC50" i="5"/>
  <c r="L36" i="28" s="1"/>
  <c r="AA66" i="21"/>
  <c r="I207" i="28" s="1"/>
  <c r="AA64" i="7"/>
  <c r="I51" i="28" s="1"/>
  <c r="J51" i="28"/>
  <c r="AA64" i="24"/>
  <c r="I244" i="28" s="1"/>
  <c r="J244" i="28"/>
  <c r="K244" i="28" s="1"/>
  <c r="AA54" i="16"/>
  <c r="I140" i="28" s="1"/>
  <c r="G140" i="28"/>
  <c r="K238" i="28"/>
  <c r="AC47" i="5"/>
  <c r="L33" i="28" s="1"/>
  <c r="AC61" i="8"/>
  <c r="L62" i="28" s="1"/>
  <c r="AC54" i="16"/>
  <c r="L140" i="28" s="1"/>
  <c r="K207" i="28"/>
  <c r="AC59" i="6"/>
  <c r="L42" i="28" s="1"/>
  <c r="AA89" i="11"/>
  <c r="I94" i="28" s="1"/>
  <c r="AC66" i="21"/>
  <c r="L207" i="28" s="1"/>
  <c r="K42" i="28"/>
  <c r="AA47" i="5"/>
  <c r="I33" i="28" s="1"/>
  <c r="AA61" i="8"/>
  <c r="I62" i="28" s="1"/>
  <c r="AA96" i="12"/>
  <c r="I106" i="28" s="1"/>
  <c r="AC54" i="25"/>
  <c r="L252" i="28" s="1"/>
  <c r="G61" i="28"/>
  <c r="M62" i="28"/>
  <c r="O62" i="28" s="1"/>
  <c r="K33" i="28"/>
  <c r="M36" i="28"/>
  <c r="O36" i="28" s="1"/>
  <c r="K140" i="28"/>
  <c r="G26" i="28"/>
  <c r="AA59" i="6"/>
  <c r="I42" i="28" s="1"/>
  <c r="G134" i="28"/>
  <c r="AC61" i="24"/>
  <c r="L241" i="28" s="1"/>
  <c r="AD79" i="23" l="1"/>
  <c r="AD81" i="23"/>
  <c r="AC81" i="23" s="1"/>
  <c r="AB81" i="23"/>
  <c r="AA81" i="23" s="1"/>
  <c r="I228" i="28" s="1"/>
  <c r="AD86" i="23"/>
  <c r="M233" i="28" s="1"/>
  <c r="O233" i="28" s="1"/>
  <c r="AE60" i="23"/>
  <c r="AD84" i="23"/>
  <c r="M231" i="28" s="1"/>
  <c r="O231" i="28" s="1"/>
  <c r="AE59" i="23"/>
  <c r="AE62" i="23"/>
  <c r="AE46" i="23"/>
  <c r="AE30" i="23"/>
  <c r="AB86" i="23"/>
  <c r="J233" i="28" s="1"/>
  <c r="AG29" i="22"/>
  <c r="AG8" i="22"/>
  <c r="AG8" i="20"/>
  <c r="AB69" i="20"/>
  <c r="AG45" i="19"/>
  <c r="AE36" i="19"/>
  <c r="AD98" i="19"/>
  <c r="AC98" i="19" s="1"/>
  <c r="L187" i="28" s="1"/>
  <c r="AG18" i="15"/>
  <c r="AE27" i="15"/>
  <c r="AB75" i="15"/>
  <c r="AE43" i="17"/>
  <c r="AG31" i="17"/>
  <c r="AE15" i="17"/>
  <c r="AE33" i="17"/>
  <c r="AB80" i="17"/>
  <c r="J150" i="28" s="1"/>
  <c r="AB79" i="17"/>
  <c r="J149" i="28" s="1"/>
  <c r="AB86" i="17"/>
  <c r="AA86" i="17" s="1"/>
  <c r="Y84" i="17"/>
  <c r="G154" i="28" s="1"/>
  <c r="AD78" i="17"/>
  <c r="AE18" i="17"/>
  <c r="AE29" i="14"/>
  <c r="AE83" i="14" s="1"/>
  <c r="AD83" i="14"/>
  <c r="M132" i="28" s="1"/>
  <c r="O132" i="28" s="1"/>
  <c r="AB79" i="14"/>
  <c r="AA79" i="14" s="1"/>
  <c r="I128" i="28" s="1"/>
  <c r="AB83" i="14"/>
  <c r="J132" i="28" s="1"/>
  <c r="AE37" i="14"/>
  <c r="AE85" i="14" s="1"/>
  <c r="AE60" i="14"/>
  <c r="AE36" i="14"/>
  <c r="AE42" i="14"/>
  <c r="AD80" i="14"/>
  <c r="M129" i="28" s="1"/>
  <c r="O129" i="28" s="1"/>
  <c r="AE12" i="14"/>
  <c r="AE38" i="14"/>
  <c r="AE59" i="14"/>
  <c r="AE26" i="14"/>
  <c r="AE33" i="14"/>
  <c r="AE72" i="14"/>
  <c r="AE44" i="14"/>
  <c r="AE14" i="14"/>
  <c r="AE79" i="14" s="1"/>
  <c r="AE66" i="14"/>
  <c r="AE58" i="13"/>
  <c r="AE22" i="13"/>
  <c r="AE54" i="13"/>
  <c r="AG8" i="13"/>
  <c r="AE16" i="13"/>
  <c r="AE31" i="13"/>
  <c r="AE66" i="13"/>
  <c r="AE21" i="13"/>
  <c r="AE55" i="13"/>
  <c r="AE57" i="13"/>
  <c r="AE51" i="13"/>
  <c r="AE29" i="13"/>
  <c r="AE62" i="13"/>
  <c r="AE37" i="13"/>
  <c r="AD94" i="12"/>
  <c r="AE14" i="12"/>
  <c r="AE95" i="12" s="1"/>
  <c r="AD98" i="12"/>
  <c r="M108" i="28" s="1"/>
  <c r="O108" i="28" s="1"/>
  <c r="AB103" i="12"/>
  <c r="AE28" i="11"/>
  <c r="AA88" i="11"/>
  <c r="I93" i="28" s="1"/>
  <c r="AE43" i="11"/>
  <c r="AB94" i="11"/>
  <c r="J99" i="28" s="1"/>
  <c r="AD94" i="11"/>
  <c r="M99" i="28" s="1"/>
  <c r="O99" i="28" s="1"/>
  <c r="AE77" i="11"/>
  <c r="AE14" i="11"/>
  <c r="AE88" i="11" s="1"/>
  <c r="AE76" i="11"/>
  <c r="AE47" i="11"/>
  <c r="AC88" i="11"/>
  <c r="L93" i="28" s="1"/>
  <c r="AB90" i="11"/>
  <c r="J95" i="28" s="1"/>
  <c r="AE60" i="11"/>
  <c r="M101" i="28"/>
  <c r="O101" i="28" s="1"/>
  <c r="AE39" i="11"/>
  <c r="AE22" i="11"/>
  <c r="AE12" i="11"/>
  <c r="AE87" i="11" s="1"/>
  <c r="AD90" i="11"/>
  <c r="AC90" i="11" s="1"/>
  <c r="L95" i="28" s="1"/>
  <c r="AE45" i="11"/>
  <c r="AE81" i="11"/>
  <c r="AE67" i="11"/>
  <c r="AE96" i="11" s="1"/>
  <c r="AE64" i="11"/>
  <c r="AE66" i="11"/>
  <c r="AE69" i="11"/>
  <c r="AE34" i="11"/>
  <c r="AG28" i="10"/>
  <c r="AH21" i="10"/>
  <c r="AE52" i="10"/>
  <c r="AE24" i="10"/>
  <c r="AB79" i="10"/>
  <c r="AB74" i="10"/>
  <c r="AD77" i="10"/>
  <c r="M85" i="28" s="1"/>
  <c r="O85" i="28" s="1"/>
  <c r="AG24" i="8"/>
  <c r="AB70" i="7"/>
  <c r="J57" i="28" s="1"/>
  <c r="K57" i="28" s="1"/>
  <c r="AG27" i="7"/>
  <c r="AD69" i="7"/>
  <c r="M56" i="28" s="1"/>
  <c r="O56" i="28" s="1"/>
  <c r="AE47" i="7"/>
  <c r="AE40" i="7"/>
  <c r="AD67" i="7"/>
  <c r="M54" i="28" s="1"/>
  <c r="O54" i="28" s="1"/>
  <c r="AE45" i="7"/>
  <c r="AE55" i="7"/>
  <c r="AE65" i="7" s="1"/>
  <c r="AG17" i="7"/>
  <c r="AD68" i="7"/>
  <c r="M55" i="28" s="1"/>
  <c r="O55" i="28" s="1"/>
  <c r="AD63" i="7"/>
  <c r="M50" i="28" s="1"/>
  <c r="O50" i="28" s="1"/>
  <c r="AG13" i="7"/>
  <c r="J35" i="28"/>
  <c r="K35" i="28" s="1"/>
  <c r="AE49" i="5"/>
  <c r="AE14" i="5"/>
  <c r="AE46" i="5" s="1"/>
  <c r="AB46" i="5"/>
  <c r="AA46" i="5" s="1"/>
  <c r="I32" i="28" s="1"/>
  <c r="AB48" i="5"/>
  <c r="J34" i="28" s="1"/>
  <c r="K34" i="28" s="1"/>
  <c r="AE30" i="5"/>
  <c r="AB52" i="5"/>
  <c r="J38" i="28" s="1"/>
  <c r="K38" i="28" s="1"/>
  <c r="AD73" i="3"/>
  <c r="AC73" i="3" s="1"/>
  <c r="L12" i="28" s="1"/>
  <c r="AG35" i="3"/>
  <c r="AD72" i="3"/>
  <c r="AC72" i="3" s="1"/>
  <c r="L11" i="28" s="1"/>
  <c r="AG12" i="3"/>
  <c r="AD75" i="3"/>
  <c r="AC75" i="3" s="1"/>
  <c r="L14" i="28" s="1"/>
  <c r="AG42" i="9"/>
  <c r="AG10" i="9"/>
  <c r="AE33" i="9"/>
  <c r="AG32" i="9"/>
  <c r="AB89" i="9"/>
  <c r="J78" i="28" s="1"/>
  <c r="AE30" i="9"/>
  <c r="AB83" i="9"/>
  <c r="J72" i="28" s="1"/>
  <c r="K72" i="28" s="1"/>
  <c r="AE72" i="9"/>
  <c r="AE74" i="9"/>
  <c r="AE12" i="9"/>
  <c r="AE82" i="9" s="1"/>
  <c r="AE61" i="9"/>
  <c r="AE32" i="9"/>
  <c r="AE19" i="9"/>
  <c r="AE36" i="9"/>
  <c r="AE14" i="9"/>
  <c r="AE83" i="9" s="1"/>
  <c r="AE76" i="9"/>
  <c r="AE51" i="9"/>
  <c r="AE45" i="9"/>
  <c r="AG22" i="16"/>
  <c r="Y50" i="16"/>
  <c r="I21" i="1" s="1"/>
  <c r="AD33" i="16"/>
  <c r="AD50" i="16" s="1"/>
  <c r="D20" i="27" s="1"/>
  <c r="AB33" i="16"/>
  <c r="AE14" i="16"/>
  <c r="AE53" i="16" s="1"/>
  <c r="AE42" i="16"/>
  <c r="AD59" i="16"/>
  <c r="M145" i="28" s="1"/>
  <c r="O145" i="28" s="1"/>
  <c r="AE29" i="16"/>
  <c r="AD55" i="16"/>
  <c r="AC55" i="16" s="1"/>
  <c r="L141" i="28" s="1"/>
  <c r="AE32" i="16"/>
  <c r="AC58" i="6"/>
  <c r="L41" i="28" s="1"/>
  <c r="AC79" i="14"/>
  <c r="L128" i="28" s="1"/>
  <c r="AC85" i="14"/>
  <c r="L134" i="28" s="1"/>
  <c r="M24" i="28"/>
  <c r="O24" i="28" s="1"/>
  <c r="AC70" i="7"/>
  <c r="L57" i="28" s="1"/>
  <c r="AC46" i="5"/>
  <c r="L32" i="28" s="1"/>
  <c r="AC67" i="21"/>
  <c r="L208" i="28" s="1"/>
  <c r="AA57" i="24"/>
  <c r="I237" i="28" s="1"/>
  <c r="J43" i="28"/>
  <c r="AA60" i="6"/>
  <c r="I43" i="28" s="1"/>
  <c r="AE29" i="17"/>
  <c r="AE83" i="17" s="1"/>
  <c r="AB84" i="23"/>
  <c r="AA84" i="23" s="1"/>
  <c r="AD81" i="13"/>
  <c r="Y93" i="11"/>
  <c r="G98" i="28" s="1"/>
  <c r="J252" i="28"/>
  <c r="K252" i="28" s="1"/>
  <c r="AE27" i="13"/>
  <c r="AD70" i="21"/>
  <c r="M211" i="28" s="1"/>
  <c r="O211" i="28" s="1"/>
  <c r="AD56" i="25"/>
  <c r="M254" i="28" s="1"/>
  <c r="O254" i="28" s="1"/>
  <c r="AD55" i="25"/>
  <c r="M253" i="28" s="1"/>
  <c r="O253" i="28" s="1"/>
  <c r="AD71" i="21"/>
  <c r="M212" i="28" s="1"/>
  <c r="O212" i="28" s="1"/>
  <c r="AE45" i="17"/>
  <c r="AE59" i="13"/>
  <c r="AE17" i="13"/>
  <c r="AE54" i="23"/>
  <c r="AD82" i="14"/>
  <c r="M131" i="28" s="1"/>
  <c r="O131" i="28" s="1"/>
  <c r="AE50" i="7"/>
  <c r="AE39" i="4"/>
  <c r="AD91" i="11"/>
  <c r="M96" i="28" s="1"/>
  <c r="O96" i="28" s="1"/>
  <c r="AE40" i="24"/>
  <c r="AE65" i="24" s="1"/>
  <c r="AB57" i="4"/>
  <c r="AB58" i="6"/>
  <c r="AE11" i="6"/>
  <c r="AE58" i="6" s="1"/>
  <c r="AD83" i="23"/>
  <c r="AC83" i="23" s="1"/>
  <c r="L230" i="28" s="1"/>
  <c r="AD102" i="12"/>
  <c r="AE11" i="16"/>
  <c r="AD83" i="13"/>
  <c r="AC83" i="13" s="1"/>
  <c r="L122" i="28" s="1"/>
  <c r="AE24" i="17"/>
  <c r="AE39" i="17"/>
  <c r="AD89" i="9"/>
  <c r="M78" i="28" s="1"/>
  <c r="O78" i="28" s="1"/>
  <c r="AD69" i="21"/>
  <c r="AC69" i="21" s="1"/>
  <c r="L210" i="28" s="1"/>
  <c r="AE22" i="10"/>
  <c r="AD68" i="15"/>
  <c r="AE16" i="19"/>
  <c r="AB83" i="13"/>
  <c r="J122" i="28" s="1"/>
  <c r="T15" i="26"/>
  <c r="T20" i="26"/>
  <c r="U20" i="26" s="1"/>
  <c r="T19" i="26"/>
  <c r="U19" i="26" s="1"/>
  <c r="T16" i="26"/>
  <c r="U16" i="26" s="1"/>
  <c r="AD59" i="8"/>
  <c r="M60" i="28" s="1"/>
  <c r="O60" i="28" s="1"/>
  <c r="AD83" i="17"/>
  <c r="AC83" i="17" s="1"/>
  <c r="AD75" i="15"/>
  <c r="AB87" i="23"/>
  <c r="AA87" i="23" s="1"/>
  <c r="AE34" i="23"/>
  <c r="AD78" i="10"/>
  <c r="T26" i="26"/>
  <c r="U26" i="26" s="1"/>
  <c r="T37" i="26"/>
  <c r="U37" i="26" s="1"/>
  <c r="T31" i="26"/>
  <c r="U31" i="26" s="1"/>
  <c r="T23" i="26"/>
  <c r="U23" i="26" s="1"/>
  <c r="AD62" i="8"/>
  <c r="M63" i="28" s="1"/>
  <c r="O63" i="28" s="1"/>
  <c r="AE27" i="18"/>
  <c r="AB71" i="20"/>
  <c r="J196" i="28" s="1"/>
  <c r="AD82" i="13"/>
  <c r="M121" i="28" s="1"/>
  <c r="O121" i="28" s="1"/>
  <c r="AB90" i="9"/>
  <c r="J79" i="28" s="1"/>
  <c r="AD51" i="25"/>
  <c r="M249" i="28" s="1"/>
  <c r="O249" i="28" s="1"/>
  <c r="Y68" i="7"/>
  <c r="G55" i="28" s="1"/>
  <c r="AE51" i="21"/>
  <c r="AE20" i="21"/>
  <c r="AE56" i="18"/>
  <c r="AE36" i="17"/>
  <c r="AD81" i="14"/>
  <c r="M130" i="28" s="1"/>
  <c r="O130" i="28" s="1"/>
  <c r="AE65" i="9"/>
  <c r="AB87" i="9"/>
  <c r="J76" i="28" s="1"/>
  <c r="AD86" i="9"/>
  <c r="AC86" i="9" s="1"/>
  <c r="L75" i="28" s="1"/>
  <c r="AD85" i="9"/>
  <c r="M74" i="28" s="1"/>
  <c r="O74" i="28" s="1"/>
  <c r="AD55" i="24"/>
  <c r="D29" i="27" s="1"/>
  <c r="AE53" i="13"/>
  <c r="AE19" i="11"/>
  <c r="AE58" i="14"/>
  <c r="AE53" i="11"/>
  <c r="AE41" i="11"/>
  <c r="AE49" i="9"/>
  <c r="Y60" i="7"/>
  <c r="I13" i="1" s="1"/>
  <c r="AE13" i="5"/>
  <c r="AE31" i="16"/>
  <c r="AD90" i="9"/>
  <c r="AC90" i="9" s="1"/>
  <c r="L79" i="28" s="1"/>
  <c r="AD66" i="7"/>
  <c r="M53" i="28" s="1"/>
  <c r="O53" i="28" s="1"/>
  <c r="AE32" i="21"/>
  <c r="AE51" i="6"/>
  <c r="AE63" i="6" s="1"/>
  <c r="AE39" i="6"/>
  <c r="Y73" i="15"/>
  <c r="G165" i="28" s="1"/>
  <c r="AE26" i="9"/>
  <c r="AE36" i="7"/>
  <c r="AE49" i="4"/>
  <c r="AB42" i="7"/>
  <c r="AE42" i="7" s="1"/>
  <c r="AE47" i="24"/>
  <c r="AE24" i="24"/>
  <c r="AE60" i="24" s="1"/>
  <c r="AE32" i="11"/>
  <c r="AE12" i="21"/>
  <c r="AE70" i="9"/>
  <c r="AD95" i="11"/>
  <c r="AC95" i="11" s="1"/>
  <c r="L100" i="28" s="1"/>
  <c r="AD45" i="5"/>
  <c r="M31" i="28" s="1"/>
  <c r="O31" i="28" s="1"/>
  <c r="AE15" i="25"/>
  <c r="AE66" i="9"/>
  <c r="AE53" i="7"/>
  <c r="AE28" i="25"/>
  <c r="AE68" i="14"/>
  <c r="AE67" i="13"/>
  <c r="AE40" i="11"/>
  <c r="AE52" i="9"/>
  <c r="AE39" i="7"/>
  <c r="AC52" i="25"/>
  <c r="L250" i="28" s="1"/>
  <c r="K255" i="28"/>
  <c r="AC59" i="4"/>
  <c r="L26" i="28" s="1"/>
  <c r="AC49" i="5"/>
  <c r="L35" i="28" s="1"/>
  <c r="AA62" i="6"/>
  <c r="I45" i="28" s="1"/>
  <c r="AA85" i="14"/>
  <c r="I134" i="28" s="1"/>
  <c r="AA69" i="21"/>
  <c r="I210" i="28" s="1"/>
  <c r="AC57" i="24"/>
  <c r="L237" i="28" s="1"/>
  <c r="AC48" i="5"/>
  <c r="L34" i="28" s="1"/>
  <c r="K237" i="28"/>
  <c r="AA82" i="17"/>
  <c r="J36" i="28"/>
  <c r="K36" i="28" s="1"/>
  <c r="AA87" i="11"/>
  <c r="I92" i="28" s="1"/>
  <c r="AA57" i="25"/>
  <c r="I255" i="28" s="1"/>
  <c r="AA65" i="24"/>
  <c r="I245" i="28" s="1"/>
  <c r="K213" i="28"/>
  <c r="AC84" i="23"/>
  <c r="L231" i="28" s="1"/>
  <c r="AA83" i="17"/>
  <c r="I153" i="28" s="1"/>
  <c r="AC72" i="21"/>
  <c r="L213" i="28" s="1"/>
  <c r="AA52" i="25"/>
  <c r="I250" i="28" s="1"/>
  <c r="AC83" i="9"/>
  <c r="L72" i="28" s="1"/>
  <c r="AA71" i="21"/>
  <c r="I212" i="28" s="1"/>
  <c r="AA59" i="4"/>
  <c r="I26" i="28" s="1"/>
  <c r="AA72" i="21"/>
  <c r="I213" i="28" s="1"/>
  <c r="AA96" i="11"/>
  <c r="I101" i="28" s="1"/>
  <c r="AC62" i="6"/>
  <c r="L45" i="28" s="1"/>
  <c r="AA61" i="4"/>
  <c r="I28" i="28" s="1"/>
  <c r="AC60" i="24"/>
  <c r="L240" i="28" s="1"/>
  <c r="G210" i="28"/>
  <c r="AA62" i="7"/>
  <c r="I49" i="28" s="1"/>
  <c r="AC58" i="25"/>
  <c r="L256" i="28" s="1"/>
  <c r="K27" i="28"/>
  <c r="K168" i="28"/>
  <c r="M209" i="28"/>
  <c r="O209" i="28" s="1"/>
  <c r="AC68" i="21"/>
  <c r="L209" i="28" s="1"/>
  <c r="M243" i="28"/>
  <c r="K243" i="28" s="1"/>
  <c r="AC63" i="24"/>
  <c r="L243" i="28" s="1"/>
  <c r="M71" i="28"/>
  <c r="O71" i="28" s="1"/>
  <c r="AC82" i="9"/>
  <c r="L71" i="28" s="1"/>
  <c r="M46" i="28"/>
  <c r="O46" i="28" s="1"/>
  <c r="AC63" i="6"/>
  <c r="L46" i="28" s="1"/>
  <c r="AC80" i="23"/>
  <c r="L227" i="28" s="1"/>
  <c r="M227" i="28"/>
  <c r="O227" i="28" s="1"/>
  <c r="AE28" i="15"/>
  <c r="AB72" i="15"/>
  <c r="AA72" i="15" s="1"/>
  <c r="AB70" i="15"/>
  <c r="AA70" i="15" s="1"/>
  <c r="AD71" i="20"/>
  <c r="M196" i="28" s="1"/>
  <c r="O196" i="28" s="1"/>
  <c r="AE17" i="17"/>
  <c r="AB51" i="25"/>
  <c r="AE14" i="25"/>
  <c r="AB81" i="17"/>
  <c r="AB56" i="25"/>
  <c r="AE30" i="25"/>
  <c r="AE56" i="25" s="1"/>
  <c r="AD85" i="17"/>
  <c r="AD40" i="9"/>
  <c r="AD88" i="9" s="1"/>
  <c r="AB40" i="9"/>
  <c r="AB80" i="9" s="1"/>
  <c r="C14" i="27" s="1"/>
  <c r="AE35" i="5"/>
  <c r="AE52" i="5" s="1"/>
  <c r="AE45" i="5"/>
  <c r="AB56" i="4"/>
  <c r="AB54" i="4"/>
  <c r="C9" i="27" s="1"/>
  <c r="AE11" i="4"/>
  <c r="AE89" i="9"/>
  <c r="AE60" i="4"/>
  <c r="AB66" i="7"/>
  <c r="J53" i="28" s="1"/>
  <c r="AA63" i="24"/>
  <c r="I243" i="28" s="1"/>
  <c r="AB56" i="16"/>
  <c r="AD80" i="17"/>
  <c r="AC80" i="17" s="1"/>
  <c r="L150" i="28" s="1"/>
  <c r="AB67" i="15"/>
  <c r="AD72" i="22"/>
  <c r="AE52" i="16"/>
  <c r="AB79" i="13"/>
  <c r="AB85" i="13"/>
  <c r="J124" i="28" s="1"/>
  <c r="AB60" i="24"/>
  <c r="AD58" i="16"/>
  <c r="AC58" i="16" s="1"/>
  <c r="L144" i="28" s="1"/>
  <c r="AD74" i="20"/>
  <c r="M199" i="28" s="1"/>
  <c r="O199" i="28" s="1"/>
  <c r="AB102" i="12"/>
  <c r="AD61" i="6"/>
  <c r="Y88" i="9"/>
  <c r="G77" i="28" s="1"/>
  <c r="AD56" i="16"/>
  <c r="M142" i="28" s="1"/>
  <c r="O142" i="28" s="1"/>
  <c r="AB78" i="14"/>
  <c r="AE11" i="14"/>
  <c r="AB63" i="7"/>
  <c r="AE14" i="7"/>
  <c r="AE63" i="7" s="1"/>
  <c r="AB61" i="6"/>
  <c r="J28" i="28"/>
  <c r="K28" i="28" s="1"/>
  <c r="AA60" i="4"/>
  <c r="I27" i="28" s="1"/>
  <c r="M256" i="28"/>
  <c r="O256" i="28" s="1"/>
  <c r="AC62" i="24"/>
  <c r="L242" i="28" s="1"/>
  <c r="AC61" i="4"/>
  <c r="L28" i="28" s="1"/>
  <c r="AC65" i="24"/>
  <c r="L245" i="28" s="1"/>
  <c r="AD86" i="17"/>
  <c r="AC86" i="17" s="1"/>
  <c r="L156" i="28" s="1"/>
  <c r="AE37" i="17"/>
  <c r="AD69" i="15"/>
  <c r="M161" i="28" s="1"/>
  <c r="O161" i="28" s="1"/>
  <c r="AE71" i="15"/>
  <c r="AD97" i="19"/>
  <c r="AC97" i="19" s="1"/>
  <c r="AD73" i="20"/>
  <c r="AC73" i="20" s="1"/>
  <c r="L198" i="28" s="1"/>
  <c r="AE19" i="20"/>
  <c r="AE72" i="20" s="1"/>
  <c r="AD72" i="20"/>
  <c r="AC72" i="20" s="1"/>
  <c r="L197" i="28" s="1"/>
  <c r="AD87" i="23"/>
  <c r="AC87" i="23" s="1"/>
  <c r="AE47" i="23"/>
  <c r="AE86" i="23" s="1"/>
  <c r="AB82" i="23"/>
  <c r="AA82" i="23" s="1"/>
  <c r="AB79" i="23"/>
  <c r="AB77" i="23"/>
  <c r="C28" i="27" s="1"/>
  <c r="AB85" i="23"/>
  <c r="AA85" i="23" s="1"/>
  <c r="AD103" i="12"/>
  <c r="AC103" i="12" s="1"/>
  <c r="L113" i="28" s="1"/>
  <c r="AE32" i="12"/>
  <c r="AE99" i="12" s="1"/>
  <c r="AD99" i="12"/>
  <c r="M109" i="28" s="1"/>
  <c r="O109" i="28" s="1"/>
  <c r="AD95" i="12"/>
  <c r="M105" i="28" s="1"/>
  <c r="O105" i="28" s="1"/>
  <c r="AD52" i="16"/>
  <c r="AB82" i="13"/>
  <c r="J121" i="28" s="1"/>
  <c r="AB78" i="13"/>
  <c r="T17" i="26"/>
  <c r="U17" i="26" s="1"/>
  <c r="T36" i="26"/>
  <c r="U36" i="26" s="1"/>
  <c r="T29" i="26"/>
  <c r="U29" i="26" s="1"/>
  <c r="I259" i="28"/>
  <c r="T25" i="26"/>
  <c r="U25" i="26" s="1"/>
  <c r="T40" i="26"/>
  <c r="U40" i="26" s="1"/>
  <c r="T18" i="26"/>
  <c r="U18" i="26" s="1"/>
  <c r="T30" i="26"/>
  <c r="U30" i="26" s="1"/>
  <c r="AB85" i="9"/>
  <c r="J74" i="28" s="1"/>
  <c r="AB86" i="9"/>
  <c r="J75" i="28" s="1"/>
  <c r="AB78" i="17"/>
  <c r="J148" i="28" s="1"/>
  <c r="AE19" i="14"/>
  <c r="AD64" i="8"/>
  <c r="M65" i="28" s="1"/>
  <c r="O65" i="28" s="1"/>
  <c r="AE44" i="11"/>
  <c r="AE94" i="11" s="1"/>
  <c r="AB91" i="11"/>
  <c r="AA91" i="11" s="1"/>
  <c r="I96" i="28" s="1"/>
  <c r="AD78" i="18"/>
  <c r="M178" i="28" s="1"/>
  <c r="O178" i="28" s="1"/>
  <c r="AB58" i="25"/>
  <c r="AE37" i="25"/>
  <c r="J228" i="28"/>
  <c r="AB68" i="21"/>
  <c r="AD70" i="20"/>
  <c r="M195" i="28" s="1"/>
  <c r="O195" i="28" s="1"/>
  <c r="AE36" i="25"/>
  <c r="AE57" i="25" s="1"/>
  <c r="AE34" i="24"/>
  <c r="AE63" i="24" s="1"/>
  <c r="AB62" i="24"/>
  <c r="AE30" i="24"/>
  <c r="AE62" i="24" s="1"/>
  <c r="AD59" i="24"/>
  <c r="AE41" i="21"/>
  <c r="AB65" i="21"/>
  <c r="AE11" i="21"/>
  <c r="AB63" i="21"/>
  <c r="C26" i="27" s="1"/>
  <c r="E26" i="27" s="1"/>
  <c r="AE53" i="21"/>
  <c r="AB85" i="17"/>
  <c r="AA85" i="17" s="1"/>
  <c r="I155" i="28" s="1"/>
  <c r="AE56" i="12"/>
  <c r="AE27" i="9"/>
  <c r="AE13" i="23"/>
  <c r="AE38" i="21"/>
  <c r="AE28" i="21"/>
  <c r="AE13" i="21"/>
  <c r="AD79" i="17"/>
  <c r="AC79" i="17" s="1"/>
  <c r="L149" i="28" s="1"/>
  <c r="AD86" i="14"/>
  <c r="AE20" i="14"/>
  <c r="AB99" i="12"/>
  <c r="AA99" i="12" s="1"/>
  <c r="I109" i="28" s="1"/>
  <c r="AE23" i="9"/>
  <c r="AB67" i="7"/>
  <c r="J54" i="28" s="1"/>
  <c r="AE34" i="7"/>
  <c r="AB56" i="6"/>
  <c r="C11" i="27" s="1"/>
  <c r="AE20" i="25"/>
  <c r="AE39" i="23"/>
  <c r="AE45" i="21"/>
  <c r="AB80" i="14"/>
  <c r="AE16" i="14"/>
  <c r="AE80" i="14" s="1"/>
  <c r="AB53" i="25"/>
  <c r="AE18" i="25"/>
  <c r="AB50" i="25"/>
  <c r="AE11" i="25"/>
  <c r="AB48" i="25"/>
  <c r="C30" i="27" s="1"/>
  <c r="AE51" i="11"/>
  <c r="AE31" i="9"/>
  <c r="AE17" i="9"/>
  <c r="AD60" i="6"/>
  <c r="AD56" i="6"/>
  <c r="D11" i="27" s="1"/>
  <c r="AE26" i="5"/>
  <c r="AE47" i="4"/>
  <c r="AE61" i="4" s="1"/>
  <c r="AE42" i="4"/>
  <c r="AB81" i="14"/>
  <c r="AB82" i="9"/>
  <c r="AE24" i="21"/>
  <c r="AE68" i="21" s="1"/>
  <c r="AB71" i="15"/>
  <c r="AA71" i="15" s="1"/>
  <c r="AE68" i="9"/>
  <c r="AE19" i="6"/>
  <c r="AE28" i="5"/>
  <c r="AE16" i="4"/>
  <c r="AE58" i="4" s="1"/>
  <c r="AD56" i="4"/>
  <c r="AD54" i="4"/>
  <c r="D9" i="27" s="1"/>
  <c r="AD78" i="14"/>
  <c r="AE69" i="10"/>
  <c r="AE38" i="9"/>
  <c r="AE45" i="6"/>
  <c r="AE62" i="6" s="1"/>
  <c r="AE45" i="4"/>
  <c r="AE40" i="4"/>
  <c r="AE40" i="25"/>
  <c r="AE27" i="6"/>
  <c r="AE43" i="4"/>
  <c r="AB67" i="21"/>
  <c r="AE16" i="21"/>
  <c r="AE67" i="21" s="1"/>
  <c r="AD80" i="13"/>
  <c r="M119" i="28" s="1"/>
  <c r="O119" i="28" s="1"/>
  <c r="AE11" i="7"/>
  <c r="AE62" i="7" s="1"/>
  <c r="AE19" i="17"/>
  <c r="AD81" i="17"/>
  <c r="AC81" i="17" s="1"/>
  <c r="AE14" i="20"/>
  <c r="AE70" i="20" s="1"/>
  <c r="AB70" i="20"/>
  <c r="J195" i="28" s="1"/>
  <c r="AB53" i="16"/>
  <c r="J139" i="28" s="1"/>
  <c r="K139" i="28" s="1"/>
  <c r="AE57" i="24"/>
  <c r="AB98" i="12"/>
  <c r="AD82" i="17"/>
  <c r="AC82" i="17" s="1"/>
  <c r="L152" i="28" s="1"/>
  <c r="AB55" i="25"/>
  <c r="AE27" i="25"/>
  <c r="AE55" i="25" s="1"/>
  <c r="AB95" i="12"/>
  <c r="J105" i="28" s="1"/>
  <c r="AE71" i="21"/>
  <c r="AE60" i="6"/>
  <c r="S57" i="26"/>
  <c r="G259" i="28" s="1"/>
  <c r="K245" i="28"/>
  <c r="AC52" i="5"/>
  <c r="L38" i="28" s="1"/>
  <c r="AB58" i="16"/>
  <c r="AE14" i="17"/>
  <c r="AE79" i="17" s="1"/>
  <c r="AC71" i="15"/>
  <c r="L163" i="28" s="1"/>
  <c r="AD70" i="15"/>
  <c r="AE18" i="12"/>
  <c r="AB97" i="12"/>
  <c r="AE48" i="12"/>
  <c r="AE101" i="12" s="1"/>
  <c r="AD79" i="13"/>
  <c r="M118" i="28" s="1"/>
  <c r="O118" i="28" s="1"/>
  <c r="U15" i="26"/>
  <c r="U32" i="26"/>
  <c r="AB84" i="9"/>
  <c r="J73" i="28" s="1"/>
  <c r="AB59" i="24"/>
  <c r="AE16" i="24"/>
  <c r="AB55" i="24"/>
  <c r="C29" i="27" s="1"/>
  <c r="E29" i="27" s="1"/>
  <c r="AD65" i="7"/>
  <c r="AE24" i="18"/>
  <c r="AB45" i="5"/>
  <c r="AC60" i="4"/>
  <c r="L27" i="28" s="1"/>
  <c r="AC58" i="4"/>
  <c r="L25" i="28" s="1"/>
  <c r="AC57" i="25"/>
  <c r="L255" i="28" s="1"/>
  <c r="AD72" i="15"/>
  <c r="AD74" i="15"/>
  <c r="M166" i="28" s="1"/>
  <c r="O166" i="28" s="1"/>
  <c r="G200" i="28"/>
  <c r="AE40" i="20"/>
  <c r="AE76" i="20" s="1"/>
  <c r="AB76" i="20"/>
  <c r="AA76" i="20" s="1"/>
  <c r="I201" i="28" s="1"/>
  <c r="AE32" i="23"/>
  <c r="AD82" i="23"/>
  <c r="AC82" i="23" s="1"/>
  <c r="AE44" i="23"/>
  <c r="AE57" i="23"/>
  <c r="AD85" i="23"/>
  <c r="AC85" i="23" s="1"/>
  <c r="AD85" i="13"/>
  <c r="M124" i="28" s="1"/>
  <c r="O124" i="28" s="1"/>
  <c r="AE70" i="13"/>
  <c r="AB81" i="10"/>
  <c r="T22" i="26"/>
  <c r="U22" i="26" s="1"/>
  <c r="T42" i="26"/>
  <c r="U42" i="26" s="1"/>
  <c r="T33" i="26"/>
  <c r="U33" i="26" s="1"/>
  <c r="T11" i="26"/>
  <c r="U11" i="26" s="1"/>
  <c r="T28" i="26"/>
  <c r="U28" i="26" s="1"/>
  <c r="T49" i="26"/>
  <c r="U49" i="26" s="1"/>
  <c r="T21" i="26"/>
  <c r="U21" i="26" s="1"/>
  <c r="U57" i="26" s="1"/>
  <c r="AB65" i="7"/>
  <c r="AA65" i="7" s="1"/>
  <c r="I52" i="28" s="1"/>
  <c r="AE22" i="9"/>
  <c r="AB82" i="14"/>
  <c r="J131" i="28" s="1"/>
  <c r="I33" i="1"/>
  <c r="AB76" i="18"/>
  <c r="J176" i="28" s="1"/>
  <c r="AB80" i="23"/>
  <c r="AA80" i="23" s="1"/>
  <c r="I227" i="28" s="1"/>
  <c r="AD57" i="16"/>
  <c r="M143" i="28" s="1"/>
  <c r="O143" i="28" s="1"/>
  <c r="AB72" i="20"/>
  <c r="AA72" i="20" s="1"/>
  <c r="AB83" i="23"/>
  <c r="AA83" i="23" s="1"/>
  <c r="AE49" i="21"/>
  <c r="AE38" i="17"/>
  <c r="AB86" i="14"/>
  <c r="AD84" i="13"/>
  <c r="M123" i="28" s="1"/>
  <c r="AB101" i="12"/>
  <c r="J111" i="28" s="1"/>
  <c r="K111" i="28" s="1"/>
  <c r="AD97" i="12"/>
  <c r="AC97" i="12" s="1"/>
  <c r="L107" i="28" s="1"/>
  <c r="AA86" i="23"/>
  <c r="I233" i="28" s="1"/>
  <c r="AE15" i="23"/>
  <c r="AE80" i="23" s="1"/>
  <c r="AE47" i="21"/>
  <c r="AD65" i="21"/>
  <c r="AD63" i="21"/>
  <c r="D26" i="27" s="1"/>
  <c r="AD42" i="11"/>
  <c r="AB42" i="11"/>
  <c r="AE40" i="21"/>
  <c r="AE67" i="14"/>
  <c r="AD35" i="14"/>
  <c r="AD76" i="14" s="1"/>
  <c r="D19" i="27" s="1"/>
  <c r="AB35" i="14"/>
  <c r="AD92" i="11"/>
  <c r="AD87" i="11"/>
  <c r="AD85" i="11"/>
  <c r="D16" i="27" s="1"/>
  <c r="Y80" i="9"/>
  <c r="I15" i="1" s="1"/>
  <c r="AE71" i="14"/>
  <c r="Y100" i="12"/>
  <c r="G110" i="28" s="1"/>
  <c r="AE77" i="9"/>
  <c r="AE29" i="9"/>
  <c r="AB63" i="6"/>
  <c r="AE18" i="24"/>
  <c r="AE46" i="14"/>
  <c r="AE55" i="11"/>
  <c r="AD53" i="25"/>
  <c r="AD50" i="25"/>
  <c r="AD48" i="25"/>
  <c r="D30" i="27" s="1"/>
  <c r="AE63" i="14"/>
  <c r="AD84" i="9"/>
  <c r="AE56" i="7"/>
  <c r="AB69" i="7"/>
  <c r="AE44" i="7"/>
  <c r="AE31" i="6"/>
  <c r="AB32" i="5"/>
  <c r="AB51" i="5" s="1"/>
  <c r="AD32" i="5"/>
  <c r="AD43" i="5" s="1"/>
  <c r="D10" i="27" s="1"/>
  <c r="AB92" i="11"/>
  <c r="AE29" i="7"/>
  <c r="AB70" i="21"/>
  <c r="AE33" i="13"/>
  <c r="AE82" i="13" s="1"/>
  <c r="AE23" i="6"/>
  <c r="AB58" i="4"/>
  <c r="Y76" i="14"/>
  <c r="I20" i="1" s="1"/>
  <c r="AB95" i="11"/>
  <c r="AE59" i="11"/>
  <c r="AE24" i="11"/>
  <c r="AE40" i="14"/>
  <c r="AE72" i="11"/>
  <c r="AD62" i="7"/>
  <c r="AD60" i="7"/>
  <c r="D12" i="27" s="1"/>
  <c r="Y43" i="5"/>
  <c r="I11" i="1" s="1"/>
  <c r="O208" i="28"/>
  <c r="K250" i="28"/>
  <c r="O250" i="28"/>
  <c r="K62" i="28"/>
  <c r="K134" i="28"/>
  <c r="K106" i="28"/>
  <c r="K203" i="28"/>
  <c r="K94" i="28"/>
  <c r="K26" i="28"/>
  <c r="K202" i="28"/>
  <c r="AB57" i="26"/>
  <c r="M259" i="28" s="1"/>
  <c r="O259" i="28" s="1"/>
  <c r="AC73" i="18"/>
  <c r="L173" i="28" s="1"/>
  <c r="M176" i="28"/>
  <c r="O176" i="28" s="1"/>
  <c r="AC76" i="18"/>
  <c r="L176" i="28" s="1"/>
  <c r="AD75" i="18"/>
  <c r="M175" i="28" s="1"/>
  <c r="O175" i="28" s="1"/>
  <c r="AD79" i="18"/>
  <c r="AE42" i="18"/>
  <c r="AE75" i="18"/>
  <c r="AE32" i="18"/>
  <c r="AE76" i="18" s="1"/>
  <c r="AC72" i="18"/>
  <c r="L172" i="28" s="1"/>
  <c r="AE31" i="18"/>
  <c r="AB78" i="18"/>
  <c r="AE40" i="18"/>
  <c r="AB79" i="18"/>
  <c r="AE49" i="18"/>
  <c r="AD77" i="18"/>
  <c r="AB74" i="18"/>
  <c r="AE21" i="18"/>
  <c r="AD74" i="18"/>
  <c r="AB75" i="18"/>
  <c r="AB73" i="18"/>
  <c r="AE16" i="18"/>
  <c r="AE73" i="18" s="1"/>
  <c r="AB72" i="18"/>
  <c r="AE14" i="18"/>
  <c r="AE72" i="18" s="1"/>
  <c r="AD71" i="18"/>
  <c r="AD69" i="18"/>
  <c r="D23" i="27" s="1"/>
  <c r="AE36" i="18"/>
  <c r="AE28" i="18"/>
  <c r="AB77" i="18"/>
  <c r="AE34" i="18"/>
  <c r="AB71" i="18"/>
  <c r="AE11" i="18"/>
  <c r="AB69" i="18"/>
  <c r="C23" i="27" s="1"/>
  <c r="AE48" i="5"/>
  <c r="AD63" i="8"/>
  <c r="M64" i="28" s="1"/>
  <c r="O64" i="28" s="1"/>
  <c r="AE12" i="8"/>
  <c r="AE59" i="8" s="1"/>
  <c r="AD65" i="8"/>
  <c r="AD67" i="8"/>
  <c r="M68" i="28" s="1"/>
  <c r="O68" i="28" s="1"/>
  <c r="AC60" i="8"/>
  <c r="L61" i="28" s="1"/>
  <c r="AB67" i="8"/>
  <c r="AE42" i="8"/>
  <c r="AB65" i="8"/>
  <c r="AE33" i="8"/>
  <c r="AE65" i="8" s="1"/>
  <c r="AE45" i="8"/>
  <c r="AB66" i="8"/>
  <c r="AE39" i="8"/>
  <c r="AE66" i="8" s="1"/>
  <c r="AB64" i="8"/>
  <c r="AE30" i="8"/>
  <c r="AE64" i="8" s="1"/>
  <c r="AA59" i="8"/>
  <c r="I60" i="28" s="1"/>
  <c r="AB60" i="8"/>
  <c r="AE14" i="8"/>
  <c r="AE60" i="8" s="1"/>
  <c r="AD66" i="8"/>
  <c r="AB62" i="8"/>
  <c r="AE18" i="8"/>
  <c r="AE62" i="8" s="1"/>
  <c r="AB63" i="8"/>
  <c r="AE25" i="8"/>
  <c r="AE63" i="8" s="1"/>
  <c r="AD57" i="8"/>
  <c r="D13" i="27" s="1"/>
  <c r="AB57" i="8"/>
  <c r="C13" i="27" s="1"/>
  <c r="AD75" i="10"/>
  <c r="M83" i="28" s="1"/>
  <c r="O83" i="28" s="1"/>
  <c r="AD76" i="10"/>
  <c r="M84" i="28" s="1"/>
  <c r="O84" i="28" s="1"/>
  <c r="AE14" i="10"/>
  <c r="AE75" i="10" s="1"/>
  <c r="AB75" i="10"/>
  <c r="J83" i="28" s="1"/>
  <c r="AB78" i="10"/>
  <c r="AD79" i="10"/>
  <c r="AB80" i="10"/>
  <c r="AE40" i="10"/>
  <c r="AE39" i="10"/>
  <c r="AE67" i="10"/>
  <c r="AD81" i="10"/>
  <c r="M89" i="28" s="1"/>
  <c r="O89" i="28" s="1"/>
  <c r="AD80" i="10"/>
  <c r="AC80" i="10" s="1"/>
  <c r="L88" i="28" s="1"/>
  <c r="AE20" i="10"/>
  <c r="AB77" i="10"/>
  <c r="AD77" i="22"/>
  <c r="AC77" i="22" s="1"/>
  <c r="AE29" i="22"/>
  <c r="AB78" i="22"/>
  <c r="AA78" i="22" s="1"/>
  <c r="AB73" i="22"/>
  <c r="AA73" i="22" s="1"/>
  <c r="AB79" i="22"/>
  <c r="J223" i="28" s="1"/>
  <c r="AE76" i="22"/>
  <c r="AD78" i="22"/>
  <c r="M222" i="28" s="1"/>
  <c r="O222" i="28" s="1"/>
  <c r="AD76" i="22"/>
  <c r="M220" i="28" s="1"/>
  <c r="O220" i="28" s="1"/>
  <c r="AD75" i="22"/>
  <c r="AC75" i="22" s="1"/>
  <c r="L219" i="28" s="1"/>
  <c r="AE16" i="22"/>
  <c r="AE74" i="22" s="1"/>
  <c r="AB74" i="22"/>
  <c r="AA74" i="22" s="1"/>
  <c r="AE20" i="22"/>
  <c r="AE75" i="22" s="1"/>
  <c r="AB75" i="22"/>
  <c r="AA75" i="22" s="1"/>
  <c r="AB77" i="22"/>
  <c r="J221" i="28" s="1"/>
  <c r="AB76" i="22"/>
  <c r="AA76" i="22" s="1"/>
  <c r="I220" i="28" s="1"/>
  <c r="AB81" i="13"/>
  <c r="AA81" i="13" s="1"/>
  <c r="I120" i="28" s="1"/>
  <c r="AE24" i="13"/>
  <c r="AB80" i="13"/>
  <c r="AE12" i="13"/>
  <c r="AB77" i="13"/>
  <c r="AD101" i="19"/>
  <c r="AC101" i="19" s="1"/>
  <c r="L190" i="28" s="1"/>
  <c r="AB95" i="19"/>
  <c r="AA95" i="19" s="1"/>
  <c r="I184" i="28" s="1"/>
  <c r="AB97" i="19"/>
  <c r="J186" i="28" s="1"/>
  <c r="Y91" i="19"/>
  <c r="I25" i="1" s="1"/>
  <c r="AD96" i="19"/>
  <c r="M185" i="28" s="1"/>
  <c r="O185" i="28" s="1"/>
  <c r="AE95" i="19"/>
  <c r="AE11" i="19"/>
  <c r="AE93" i="19" s="1"/>
  <c r="AB101" i="19"/>
  <c r="AA101" i="19" s="1"/>
  <c r="AE51" i="19"/>
  <c r="AE100" i="19" s="1"/>
  <c r="AD100" i="19"/>
  <c r="AC100" i="19" s="1"/>
  <c r="L189" i="28" s="1"/>
  <c r="AB98" i="19"/>
  <c r="Y99" i="19"/>
  <c r="G188" i="28" s="1"/>
  <c r="AE41" i="19"/>
  <c r="AE98" i="19" s="1"/>
  <c r="AB96" i="19"/>
  <c r="AA96" i="19" s="1"/>
  <c r="I185" i="28" s="1"/>
  <c r="AE26" i="16"/>
  <c r="AB57" i="16"/>
  <c r="AE19" i="16"/>
  <c r="AB55" i="16"/>
  <c r="AD87" i="9"/>
  <c r="AE34" i="9"/>
  <c r="AD74" i="3"/>
  <c r="AC74" i="3" s="1"/>
  <c r="L13" i="28" s="1"/>
  <c r="AC81" i="3"/>
  <c r="L20" i="28" s="1"/>
  <c r="AB73" i="3"/>
  <c r="AA73" i="3" s="1"/>
  <c r="I12" i="28" s="1"/>
  <c r="AC78" i="3"/>
  <c r="L17" i="28" s="1"/>
  <c r="AE23" i="3"/>
  <c r="AB75" i="3"/>
  <c r="J14" i="28" s="1"/>
  <c r="M14" i="28" s="1"/>
  <c r="O14" i="28" s="1"/>
  <c r="AB81" i="3"/>
  <c r="AA81" i="3" s="1"/>
  <c r="I20" i="28" s="1"/>
  <c r="AE63" i="3"/>
  <c r="AE78" i="3" s="1"/>
  <c r="AB78" i="3"/>
  <c r="AB79" i="3"/>
  <c r="AA79" i="3" s="1"/>
  <c r="I18" i="28" s="1"/>
  <c r="AB74" i="3"/>
  <c r="AB76" i="3"/>
  <c r="AB80" i="3"/>
  <c r="AD71" i="3"/>
  <c r="AC71" i="3" s="1"/>
  <c r="L10" i="28" s="1"/>
  <c r="Y77" i="3"/>
  <c r="G16" i="28" s="1"/>
  <c r="AC95" i="19"/>
  <c r="L184" i="28" s="1"/>
  <c r="AE63" i="10"/>
  <c r="AE59" i="10"/>
  <c r="AC74" i="10"/>
  <c r="L82" i="28" s="1"/>
  <c r="AB72" i="10"/>
  <c r="C15" i="27" s="1"/>
  <c r="AE11" i="10"/>
  <c r="AE74" i="10" s="1"/>
  <c r="AE36" i="10"/>
  <c r="AE43" i="10"/>
  <c r="AE41" i="10"/>
  <c r="AE29" i="10"/>
  <c r="AD72" i="10"/>
  <c r="D15" i="27" s="1"/>
  <c r="AE16" i="10"/>
  <c r="AE76" i="10" s="1"/>
  <c r="G82" i="28"/>
  <c r="AE55" i="10"/>
  <c r="AE38" i="10"/>
  <c r="AE46" i="10"/>
  <c r="AE81" i="10" s="1"/>
  <c r="AE35" i="22"/>
  <c r="AC79" i="22"/>
  <c r="L223" i="28" s="1"/>
  <c r="AD70" i="22"/>
  <c r="D27" i="27" s="1"/>
  <c r="AC74" i="22"/>
  <c r="L218" i="28" s="1"/>
  <c r="AC73" i="22"/>
  <c r="L217" i="28" s="1"/>
  <c r="AE45" i="22"/>
  <c r="AE79" i="22" s="1"/>
  <c r="AB70" i="22"/>
  <c r="C27" i="27" s="1"/>
  <c r="AC78" i="13"/>
  <c r="L117" i="28" s="1"/>
  <c r="M117" i="28"/>
  <c r="O117" i="28" s="1"/>
  <c r="AA84" i="13"/>
  <c r="I123" i="28" s="1"/>
  <c r="AE14" i="13"/>
  <c r="AE78" i="13" s="1"/>
  <c r="AE28" i="13"/>
  <c r="AE42" i="13"/>
  <c r="AE85" i="13" s="1"/>
  <c r="AE41" i="13"/>
  <c r="AE84" i="13" s="1"/>
  <c r="AE61" i="13"/>
  <c r="AE65" i="13"/>
  <c r="AC53" i="16"/>
  <c r="L139" i="28" s="1"/>
  <c r="AD75" i="13"/>
  <c r="D18" i="27" s="1"/>
  <c r="AB75" i="13"/>
  <c r="C18" i="27" s="1"/>
  <c r="AE11" i="13"/>
  <c r="AE34" i="13"/>
  <c r="J138" i="28"/>
  <c r="AE21" i="16"/>
  <c r="AC101" i="12"/>
  <c r="L111" i="28" s="1"/>
  <c r="AE87" i="12"/>
  <c r="AE86" i="12"/>
  <c r="AE89" i="12"/>
  <c r="AE88" i="12"/>
  <c r="AE11" i="12"/>
  <c r="AE94" i="12" s="1"/>
  <c r="AE66" i="12"/>
  <c r="AE103" i="12" s="1"/>
  <c r="AE19" i="12"/>
  <c r="AE38" i="12"/>
  <c r="AB42" i="12"/>
  <c r="AB100" i="12" s="1"/>
  <c r="AD42" i="12"/>
  <c r="AD100" i="12" s="1"/>
  <c r="Y92" i="12"/>
  <c r="I18" i="1" s="1"/>
  <c r="AE49" i="12"/>
  <c r="AE31" i="12"/>
  <c r="AC94" i="19"/>
  <c r="L183" i="28" s="1"/>
  <c r="AC93" i="19"/>
  <c r="L182" i="28" s="1"/>
  <c r="AA100" i="19"/>
  <c r="I189" i="28" s="1"/>
  <c r="AA94" i="19"/>
  <c r="M183" i="28"/>
  <c r="O183" i="28" s="1"/>
  <c r="AE22" i="19"/>
  <c r="AE96" i="19" s="1"/>
  <c r="AA93" i="19"/>
  <c r="I182" i="28" s="1"/>
  <c r="AE16" i="20"/>
  <c r="AE71" i="20" s="1"/>
  <c r="AE29" i="20"/>
  <c r="AE41" i="3"/>
  <c r="AE79" i="3" s="1"/>
  <c r="AE38" i="3"/>
  <c r="AE50" i="3"/>
  <c r="AE81" i="3" s="1"/>
  <c r="AE53" i="3"/>
  <c r="Y69" i="3"/>
  <c r="I9" i="1" s="1"/>
  <c r="AE62" i="3"/>
  <c r="AC79" i="3"/>
  <c r="L18" i="28" s="1"/>
  <c r="AA72" i="3"/>
  <c r="I11" i="28" s="1"/>
  <c r="AE17" i="3"/>
  <c r="AE74" i="3" s="1"/>
  <c r="AC80" i="3"/>
  <c r="L19" i="28" s="1"/>
  <c r="AE46" i="3"/>
  <c r="AE80" i="3" s="1"/>
  <c r="AE11" i="3"/>
  <c r="AE71" i="3" s="1"/>
  <c r="AC76" i="3"/>
  <c r="L15" i="28" s="1"/>
  <c r="AE13" i="3"/>
  <c r="AE72" i="3" s="1"/>
  <c r="AE36" i="3"/>
  <c r="AE29" i="3"/>
  <c r="AD34" i="3"/>
  <c r="AD69" i="3" s="1"/>
  <c r="D8" i="27" s="1"/>
  <c r="AB34" i="3"/>
  <c r="AB69" i="3" s="1"/>
  <c r="C8" i="27" s="1"/>
  <c r="AE26" i="3"/>
  <c r="AE37" i="23"/>
  <c r="AD77" i="23"/>
  <c r="D28" i="27" s="1"/>
  <c r="AE20" i="23"/>
  <c r="AE53" i="23"/>
  <c r="AE42" i="23"/>
  <c r="AE55" i="23"/>
  <c r="AE11" i="23"/>
  <c r="AE40" i="23"/>
  <c r="AE16" i="23"/>
  <c r="AE81" i="23" s="1"/>
  <c r="G216" i="28"/>
  <c r="M223" i="28"/>
  <c r="O223" i="28" s="1"/>
  <c r="AE34" i="22"/>
  <c r="AE11" i="22"/>
  <c r="AE72" i="22" s="1"/>
  <c r="AE39" i="22"/>
  <c r="AE78" i="22" s="1"/>
  <c r="AE14" i="22"/>
  <c r="AE73" i="22" s="1"/>
  <c r="AA73" i="20"/>
  <c r="Y67" i="20"/>
  <c r="I26" i="1" s="1"/>
  <c r="AA74" i="20"/>
  <c r="I199" i="28" s="1"/>
  <c r="J199" i="28"/>
  <c r="AC76" i="20"/>
  <c r="L201" i="28" s="1"/>
  <c r="AE11" i="20"/>
  <c r="AE69" i="20" s="1"/>
  <c r="AE34" i="20"/>
  <c r="AE30" i="20"/>
  <c r="AE27" i="20"/>
  <c r="AE73" i="20" s="1"/>
  <c r="AD38" i="20"/>
  <c r="AD75" i="20" s="1"/>
  <c r="AB38" i="20"/>
  <c r="AB75" i="20" s="1"/>
  <c r="M184" i="28"/>
  <c r="O184" i="28" s="1"/>
  <c r="G187" i="28"/>
  <c r="AE56" i="19"/>
  <c r="AE101" i="19" s="1"/>
  <c r="AE14" i="19"/>
  <c r="AE94" i="19" s="1"/>
  <c r="AD49" i="19"/>
  <c r="AD91" i="19" s="1"/>
  <c r="D24" i="27" s="1"/>
  <c r="AB49" i="19"/>
  <c r="AB99" i="19" s="1"/>
  <c r="AE45" i="19"/>
  <c r="AE33" i="19"/>
  <c r="AE97" i="19" s="1"/>
  <c r="AA69" i="15"/>
  <c r="AA74" i="15"/>
  <c r="I166" i="28" s="1"/>
  <c r="AA68" i="15"/>
  <c r="I160" i="28" s="1"/>
  <c r="AE30" i="15"/>
  <c r="J166" i="28"/>
  <c r="AE31" i="15"/>
  <c r="AE29" i="15"/>
  <c r="AE18" i="15"/>
  <c r="AE70" i="15" s="1"/>
  <c r="AE35" i="15"/>
  <c r="AE74" i="15" s="1"/>
  <c r="AE14" i="15"/>
  <c r="AE68" i="15" s="1"/>
  <c r="AE36" i="15"/>
  <c r="AE75" i="15" s="1"/>
  <c r="J160" i="28"/>
  <c r="M163" i="28"/>
  <c r="O163" i="28" s="1"/>
  <c r="AE11" i="15"/>
  <c r="AE67" i="15" s="1"/>
  <c r="AD33" i="15"/>
  <c r="AG8" i="15" s="1"/>
  <c r="AB33" i="15"/>
  <c r="AE16" i="15"/>
  <c r="AE69" i="15" s="1"/>
  <c r="AE32" i="15"/>
  <c r="K93" i="28"/>
  <c r="AE31" i="17"/>
  <c r="AD35" i="17"/>
  <c r="AD76" i="17" s="1"/>
  <c r="D21" i="27" s="1"/>
  <c r="AB35" i="17"/>
  <c r="AB84" i="17" s="1"/>
  <c r="AE12" i="17"/>
  <c r="AE27" i="17"/>
  <c r="AE82" i="17" s="1"/>
  <c r="AE42" i="17"/>
  <c r="AE16" i="17"/>
  <c r="B261" i="28"/>
  <c r="B263" i="28" s="1"/>
  <c r="K51" i="28"/>
  <c r="AE35" i="16"/>
  <c r="AE59" i="16" s="1"/>
  <c r="AE27" i="16"/>
  <c r="AE45" i="16"/>
  <c r="AE41" i="16"/>
  <c r="AE37" i="16"/>
  <c r="AE30" i="16"/>
  <c r="AE17" i="16"/>
  <c r="AB50" i="16"/>
  <c r="C20" i="27" s="1"/>
  <c r="AE47" i="16"/>
  <c r="AE43" i="16"/>
  <c r="AE39" i="16"/>
  <c r="AE24" i="16"/>
  <c r="K45" i="28"/>
  <c r="M11" i="28"/>
  <c r="O11" i="28" s="1"/>
  <c r="K233" i="28" l="1"/>
  <c r="AE82" i="23"/>
  <c r="AE83" i="23"/>
  <c r="AC86" i="23"/>
  <c r="L233" i="28" s="1"/>
  <c r="AE84" i="23"/>
  <c r="AG19" i="20"/>
  <c r="AG41" i="19"/>
  <c r="AG33" i="19"/>
  <c r="AH21" i="19"/>
  <c r="AG27" i="17"/>
  <c r="AG29" i="17"/>
  <c r="AA79" i="17"/>
  <c r="I149" i="28" s="1"/>
  <c r="AG19" i="17"/>
  <c r="AA80" i="17"/>
  <c r="I150" i="28" s="1"/>
  <c r="AE81" i="17"/>
  <c r="AA84" i="17"/>
  <c r="AD84" i="17"/>
  <c r="AC84" i="17" s="1"/>
  <c r="L154" i="28" s="1"/>
  <c r="AG8" i="14"/>
  <c r="AC83" i="14"/>
  <c r="L132" i="28" s="1"/>
  <c r="K132" i="28"/>
  <c r="AA83" i="14"/>
  <c r="I132" i="28" s="1"/>
  <c r="J128" i="28"/>
  <c r="K128" i="28" s="1"/>
  <c r="AE78" i="14"/>
  <c r="AC80" i="14"/>
  <c r="L129" i="28" s="1"/>
  <c r="AE81" i="14"/>
  <c r="AG8" i="12"/>
  <c r="AE80" i="13"/>
  <c r="AE83" i="13"/>
  <c r="AE79" i="13"/>
  <c r="AE98" i="12"/>
  <c r="AE102" i="12"/>
  <c r="AD93" i="11"/>
  <c r="M98" i="28" s="1"/>
  <c r="O98" i="28" s="1"/>
  <c r="AG26" i="11"/>
  <c r="K99" i="28"/>
  <c r="AA94" i="11"/>
  <c r="I99" i="28" s="1"/>
  <c r="K101" i="28"/>
  <c r="AC94" i="11"/>
  <c r="L99" i="28" s="1"/>
  <c r="AE91" i="11"/>
  <c r="AC77" i="10"/>
  <c r="L85" i="28" s="1"/>
  <c r="AA90" i="11"/>
  <c r="I95" i="28" s="1"/>
  <c r="M95" i="28"/>
  <c r="O95" i="28" s="1"/>
  <c r="AE92" i="11"/>
  <c r="AE77" i="10"/>
  <c r="AC69" i="7"/>
  <c r="L56" i="28" s="1"/>
  <c r="AB60" i="7"/>
  <c r="C12" i="27" s="1"/>
  <c r="E12" i="27" s="1"/>
  <c r="AA70" i="7"/>
  <c r="I57" i="28" s="1"/>
  <c r="AE68" i="7"/>
  <c r="AE69" i="7"/>
  <c r="AB68" i="7"/>
  <c r="J55" i="28" s="1"/>
  <c r="K55" i="28" s="1"/>
  <c r="AC63" i="7"/>
  <c r="L50" i="28" s="1"/>
  <c r="AC67" i="7"/>
  <c r="L54" i="28" s="1"/>
  <c r="AE66" i="7"/>
  <c r="AA48" i="5"/>
  <c r="I34" i="28" s="1"/>
  <c r="AA52" i="5"/>
  <c r="I38" i="28" s="1"/>
  <c r="J32" i="28"/>
  <c r="K32" i="28" s="1"/>
  <c r="AG16" i="3"/>
  <c r="AG22" i="3"/>
  <c r="AG21" i="9"/>
  <c r="AG27" i="9"/>
  <c r="AG35" i="9"/>
  <c r="K78" i="28"/>
  <c r="AA89" i="9"/>
  <c r="I78" i="28" s="1"/>
  <c r="AB88" i="9"/>
  <c r="J77" i="28" s="1"/>
  <c r="AC68" i="7"/>
  <c r="L55" i="28" s="1"/>
  <c r="AE84" i="9"/>
  <c r="AA83" i="9"/>
  <c r="I72" i="28" s="1"/>
  <c r="AE90" i="9"/>
  <c r="AG25" i="16"/>
  <c r="AG28" i="16"/>
  <c r="AG16" i="16"/>
  <c r="AE33" i="16"/>
  <c r="AE50" i="16" s="1"/>
  <c r="AC89" i="9"/>
  <c r="L78" i="28" s="1"/>
  <c r="AE56" i="16"/>
  <c r="AC81" i="14"/>
  <c r="L130" i="28" s="1"/>
  <c r="M79" i="28"/>
  <c r="O79" i="28" s="1"/>
  <c r="M230" i="28"/>
  <c r="O230" i="28" s="1"/>
  <c r="AC85" i="9"/>
  <c r="L74" i="28" s="1"/>
  <c r="K121" i="28"/>
  <c r="AA95" i="12"/>
  <c r="I105" i="28" s="1"/>
  <c r="AC82" i="13"/>
  <c r="L121" i="28" s="1"/>
  <c r="K74" i="28"/>
  <c r="AC56" i="25"/>
  <c r="L254" i="28" s="1"/>
  <c r="AC82" i="14"/>
  <c r="L131" i="28" s="1"/>
  <c r="AA90" i="9"/>
  <c r="I79" i="28" s="1"/>
  <c r="AC55" i="25"/>
  <c r="L253" i="28" s="1"/>
  <c r="AC66" i="7"/>
  <c r="L53" i="28" s="1"/>
  <c r="AA83" i="13"/>
  <c r="I122" i="28" s="1"/>
  <c r="AC62" i="8"/>
  <c r="L63" i="28" s="1"/>
  <c r="AC59" i="8"/>
  <c r="L60" i="28" s="1"/>
  <c r="K212" i="28"/>
  <c r="K60" i="28"/>
  <c r="AC45" i="5"/>
  <c r="L31" i="28" s="1"/>
  <c r="M75" i="28"/>
  <c r="O75" i="28" s="1"/>
  <c r="AC71" i="21"/>
  <c r="L212" i="28" s="1"/>
  <c r="AC51" i="25"/>
  <c r="L249" i="28" s="1"/>
  <c r="AE77" i="13"/>
  <c r="AE79" i="18"/>
  <c r="AE56" i="6"/>
  <c r="AE86" i="14"/>
  <c r="AE59" i="24"/>
  <c r="M210" i="28"/>
  <c r="K210" i="28" s="1"/>
  <c r="M100" i="28"/>
  <c r="O100" i="28" s="1"/>
  <c r="AE86" i="17"/>
  <c r="AE74" i="20"/>
  <c r="AE82" i="14"/>
  <c r="AE95" i="11"/>
  <c r="AE86" i="9"/>
  <c r="AE35" i="14"/>
  <c r="AE42" i="11"/>
  <c r="AE93" i="11" s="1"/>
  <c r="AE70" i="21"/>
  <c r="AE85" i="9"/>
  <c r="AE69" i="21"/>
  <c r="AD84" i="14"/>
  <c r="AC84" i="14" s="1"/>
  <c r="L133" i="28" s="1"/>
  <c r="AB76" i="17"/>
  <c r="C21" i="27" s="1"/>
  <c r="E21" i="27" s="1"/>
  <c r="AE51" i="25"/>
  <c r="AC91" i="11"/>
  <c r="L96" i="28" s="1"/>
  <c r="AC70" i="21"/>
  <c r="L211" i="28" s="1"/>
  <c r="J41" i="28"/>
  <c r="K41" i="28" s="1"/>
  <c r="AA58" i="6"/>
  <c r="I41" i="28" s="1"/>
  <c r="AA87" i="9"/>
  <c r="I76" i="28" s="1"/>
  <c r="AA57" i="4"/>
  <c r="I24" i="28" s="1"/>
  <c r="J24" i="28"/>
  <c r="K24" i="28" s="1"/>
  <c r="AA86" i="9"/>
  <c r="I75" i="28" s="1"/>
  <c r="AA70" i="20"/>
  <c r="I195" i="28" s="1"/>
  <c r="AA78" i="17"/>
  <c r="I148" i="28" s="1"/>
  <c r="AC79" i="13"/>
  <c r="L118" i="28" s="1"/>
  <c r="AC80" i="13"/>
  <c r="L119" i="28" s="1"/>
  <c r="AA85" i="13"/>
  <c r="I124" i="28" s="1"/>
  <c r="AC69" i="15"/>
  <c r="L161" i="28" s="1"/>
  <c r="O243" i="28"/>
  <c r="AC74" i="15"/>
  <c r="L166" i="28" s="1"/>
  <c r="AC64" i="8"/>
  <c r="L65" i="28" s="1"/>
  <c r="AA67" i="7"/>
  <c r="I54" i="28" s="1"/>
  <c r="AA66" i="7"/>
  <c r="I53" i="28" s="1"/>
  <c r="M107" i="28"/>
  <c r="O107" i="28" s="1"/>
  <c r="AA76" i="18"/>
  <c r="I176" i="28" s="1"/>
  <c r="J52" i="28"/>
  <c r="K54" i="28"/>
  <c r="AC78" i="18"/>
  <c r="L178" i="28" s="1"/>
  <c r="M144" i="28"/>
  <c r="O144" i="28" s="1"/>
  <c r="AC95" i="12"/>
  <c r="L105" i="28" s="1"/>
  <c r="AC71" i="20"/>
  <c r="L196" i="28" s="1"/>
  <c r="J96" i="28"/>
  <c r="K96" i="28" s="1"/>
  <c r="K105" i="28"/>
  <c r="M152" i="28"/>
  <c r="O152" i="28" s="1"/>
  <c r="M156" i="28"/>
  <c r="O156" i="28" s="1"/>
  <c r="O123" i="28"/>
  <c r="K123" i="28"/>
  <c r="M77" i="28"/>
  <c r="O77" i="28" s="1"/>
  <c r="AC88" i="9"/>
  <c r="L77" i="28" s="1"/>
  <c r="J130" i="28"/>
  <c r="K130" i="28" s="1"/>
  <c r="AA81" i="14"/>
  <c r="I130" i="28" s="1"/>
  <c r="J23" i="28"/>
  <c r="AA56" i="4"/>
  <c r="I23" i="28" s="1"/>
  <c r="AA82" i="13"/>
  <c r="I121" i="28" s="1"/>
  <c r="AC85" i="13"/>
  <c r="L124" i="28" s="1"/>
  <c r="AA84" i="9"/>
  <c r="I73" i="28" s="1"/>
  <c r="AA70" i="21"/>
  <c r="I211" i="28" s="1"/>
  <c r="J211" i="28"/>
  <c r="K211" i="28" s="1"/>
  <c r="AE32" i="5"/>
  <c r="AE51" i="5" s="1"/>
  <c r="J227" i="28"/>
  <c r="K227" i="28" s="1"/>
  <c r="J239" i="28"/>
  <c r="AA59" i="24"/>
  <c r="I239" i="28" s="1"/>
  <c r="AD51" i="5"/>
  <c r="J248" i="28"/>
  <c r="AA50" i="25"/>
  <c r="I248" i="28" s="1"/>
  <c r="M149" i="28"/>
  <c r="AE58" i="25"/>
  <c r="M113" i="28"/>
  <c r="O113" i="28" s="1"/>
  <c r="J44" i="28"/>
  <c r="AA61" i="6"/>
  <c r="I44" i="28" s="1"/>
  <c r="AA78" i="14"/>
  <c r="I127" i="28" s="1"/>
  <c r="J127" i="28"/>
  <c r="AA81" i="17"/>
  <c r="I151" i="28" s="1"/>
  <c r="J151" i="28"/>
  <c r="AA53" i="16"/>
  <c r="I139" i="28" s="1"/>
  <c r="AE80" i="17"/>
  <c r="AE35" i="17"/>
  <c r="AE76" i="17" s="1"/>
  <c r="K166" i="28"/>
  <c r="AE85" i="23"/>
  <c r="I35" i="1"/>
  <c r="K19" i="1" s="1"/>
  <c r="K196" i="28"/>
  <c r="AA85" i="9"/>
  <c r="I74" i="28" s="1"/>
  <c r="AA82" i="14"/>
  <c r="I131" i="28" s="1"/>
  <c r="AA58" i="4"/>
  <c r="I25" i="28" s="1"/>
  <c r="J25" i="28"/>
  <c r="K25" i="28" s="1"/>
  <c r="M73" i="28"/>
  <c r="O73" i="28" s="1"/>
  <c r="AC84" i="9"/>
  <c r="L73" i="28" s="1"/>
  <c r="M248" i="28"/>
  <c r="O248" i="28" s="1"/>
  <c r="AC50" i="25"/>
  <c r="L248" i="28" s="1"/>
  <c r="M92" i="28"/>
  <c r="AC87" i="11"/>
  <c r="L92" i="28" s="1"/>
  <c r="J135" i="28"/>
  <c r="AA86" i="14"/>
  <c r="I135" i="28" s="1"/>
  <c r="AB76" i="14"/>
  <c r="C19" i="27" s="1"/>
  <c r="E19" i="27" s="1"/>
  <c r="AB93" i="11"/>
  <c r="J253" i="28"/>
  <c r="K253" i="28" s="1"/>
  <c r="AA55" i="25"/>
  <c r="I253" i="28" s="1"/>
  <c r="AE55" i="24"/>
  <c r="AC56" i="4"/>
  <c r="L23" i="28" s="1"/>
  <c r="M23" i="28"/>
  <c r="O23" i="28" s="1"/>
  <c r="M43" i="28"/>
  <c r="AC60" i="6"/>
  <c r="L43" i="28" s="1"/>
  <c r="AE53" i="25"/>
  <c r="AE67" i="7"/>
  <c r="J155" i="28"/>
  <c r="J206" i="28"/>
  <c r="AA65" i="21"/>
  <c r="I206" i="28" s="1"/>
  <c r="J242" i="28"/>
  <c r="K242" i="28" s="1"/>
  <c r="AA62" i="24"/>
  <c r="I242" i="28" s="1"/>
  <c r="J256" i="28"/>
  <c r="K256" i="28" s="1"/>
  <c r="AA58" i="25"/>
  <c r="I256" i="28" s="1"/>
  <c r="AB43" i="5"/>
  <c r="C10" i="27" s="1"/>
  <c r="E10" i="27" s="1"/>
  <c r="AE85" i="17"/>
  <c r="J240" i="28"/>
  <c r="K240" i="28" s="1"/>
  <c r="AA60" i="24"/>
  <c r="I240" i="28" s="1"/>
  <c r="M150" i="28"/>
  <c r="AE56" i="4"/>
  <c r="AE54" i="4"/>
  <c r="AC85" i="17"/>
  <c r="L155" i="28" s="1"/>
  <c r="M155" i="28"/>
  <c r="O155" i="28" s="1"/>
  <c r="AE90" i="11"/>
  <c r="J100" i="28"/>
  <c r="AA95" i="11"/>
  <c r="I100" i="28" s="1"/>
  <c r="AA69" i="7"/>
  <c r="I56" i="28" s="1"/>
  <c r="J56" i="28"/>
  <c r="K56" i="28" s="1"/>
  <c r="AB85" i="11"/>
  <c r="C16" i="27" s="1"/>
  <c r="E16" i="27" s="1"/>
  <c r="AC78" i="14"/>
  <c r="L127" i="28" s="1"/>
  <c r="M127" i="28"/>
  <c r="O127" i="28" s="1"/>
  <c r="J37" i="28"/>
  <c r="AA51" i="5"/>
  <c r="I37" i="28" s="1"/>
  <c r="AE50" i="25"/>
  <c r="AE48" i="25"/>
  <c r="M239" i="28"/>
  <c r="O239" i="28" s="1"/>
  <c r="AC59" i="24"/>
  <c r="L239" i="28" s="1"/>
  <c r="M44" i="28"/>
  <c r="O44" i="28" s="1"/>
  <c r="AC61" i="6"/>
  <c r="L44" i="28" s="1"/>
  <c r="AA56" i="25"/>
  <c r="I254" i="28" s="1"/>
  <c r="J254" i="28"/>
  <c r="K254" i="28" s="1"/>
  <c r="K131" i="28"/>
  <c r="M52" i="28"/>
  <c r="O52" i="28" s="1"/>
  <c r="AC65" i="7"/>
  <c r="L52" i="28" s="1"/>
  <c r="AE60" i="7"/>
  <c r="J208" i="28"/>
  <c r="K208" i="28" s="1"/>
  <c r="AA67" i="21"/>
  <c r="I208" i="28" s="1"/>
  <c r="J129" i="28"/>
  <c r="K129" i="28" s="1"/>
  <c r="AA80" i="14"/>
  <c r="I129" i="28" s="1"/>
  <c r="E11" i="27"/>
  <c r="AE65" i="21"/>
  <c r="AE63" i="21"/>
  <c r="AC75" i="20"/>
  <c r="L200" i="28" s="1"/>
  <c r="AE79" i="23"/>
  <c r="AE77" i="23"/>
  <c r="AE87" i="23"/>
  <c r="AA101" i="12"/>
  <c r="I111" i="28" s="1"/>
  <c r="AC84" i="13"/>
  <c r="L123" i="28" s="1"/>
  <c r="K124" i="28"/>
  <c r="AD80" i="9"/>
  <c r="D14" i="27" s="1"/>
  <c r="E14" i="27" s="1"/>
  <c r="AE78" i="18"/>
  <c r="M49" i="28"/>
  <c r="AC62" i="7"/>
  <c r="L49" i="28" s="1"/>
  <c r="J97" i="28"/>
  <c r="AA92" i="11"/>
  <c r="I97" i="28" s="1"/>
  <c r="M251" i="28"/>
  <c r="O251" i="28" s="1"/>
  <c r="AC53" i="25"/>
  <c r="L251" i="28" s="1"/>
  <c r="J46" i="28"/>
  <c r="K46" i="28" s="1"/>
  <c r="AA63" i="6"/>
  <c r="I46" i="28" s="1"/>
  <c r="M97" i="28"/>
  <c r="O97" i="28" s="1"/>
  <c r="AC92" i="11"/>
  <c r="L97" i="28" s="1"/>
  <c r="M206" i="28"/>
  <c r="O206" i="28" s="1"/>
  <c r="AC65" i="21"/>
  <c r="L206" i="28" s="1"/>
  <c r="J31" i="28"/>
  <c r="K31" i="28" s="1"/>
  <c r="AA45" i="5"/>
  <c r="I31" i="28" s="1"/>
  <c r="AB84" i="14"/>
  <c r="AE97" i="12"/>
  <c r="AD73" i="15"/>
  <c r="AC73" i="15" s="1"/>
  <c r="L165" i="28" s="1"/>
  <c r="AE61" i="6"/>
  <c r="J71" i="28"/>
  <c r="K71" i="28" s="1"/>
  <c r="AA82" i="9"/>
  <c r="I71" i="28" s="1"/>
  <c r="E30" i="27"/>
  <c r="J251" i="28"/>
  <c r="AA53" i="25"/>
  <c r="I251" i="28" s="1"/>
  <c r="M135" i="28"/>
  <c r="O135" i="28" s="1"/>
  <c r="AC86" i="14"/>
  <c r="L135" i="28" s="1"/>
  <c r="J209" i="28"/>
  <c r="K209" i="28" s="1"/>
  <c r="AA68" i="21"/>
  <c r="I209" i="28" s="1"/>
  <c r="AA63" i="7"/>
  <c r="I50" i="28" s="1"/>
  <c r="J50" i="28"/>
  <c r="K50" i="28" s="1"/>
  <c r="K53" i="28"/>
  <c r="E9" i="27"/>
  <c r="AE40" i="9"/>
  <c r="AE88" i="9" s="1"/>
  <c r="J249" i="28"/>
  <c r="K249" i="28" s="1"/>
  <c r="AA51" i="25"/>
  <c r="I249" i="28" s="1"/>
  <c r="AE72" i="15"/>
  <c r="D32" i="27"/>
  <c r="K14" i="28"/>
  <c r="AC75" i="18"/>
  <c r="L175" i="28" s="1"/>
  <c r="M179" i="28"/>
  <c r="O179" i="28" s="1"/>
  <c r="AC79" i="18"/>
  <c r="L179" i="28" s="1"/>
  <c r="AE77" i="18"/>
  <c r="K176" i="28"/>
  <c r="AE71" i="18"/>
  <c r="AE69" i="18"/>
  <c r="J175" i="28"/>
  <c r="K175" i="28" s="1"/>
  <c r="AA75" i="18"/>
  <c r="I175" i="28" s="1"/>
  <c r="J174" i="28"/>
  <c r="AA74" i="18"/>
  <c r="I174" i="28" s="1"/>
  <c r="J171" i="28"/>
  <c r="AA71" i="18"/>
  <c r="I171" i="28" s="1"/>
  <c r="J172" i="28"/>
  <c r="K172" i="28" s="1"/>
  <c r="AA72" i="18"/>
  <c r="I172" i="28" s="1"/>
  <c r="M177" i="28"/>
  <c r="O177" i="28" s="1"/>
  <c r="AC77" i="18"/>
  <c r="L177" i="28" s="1"/>
  <c r="J178" i="28"/>
  <c r="K178" i="28" s="1"/>
  <c r="AA78" i="18"/>
  <c r="I178" i="28" s="1"/>
  <c r="M174" i="28"/>
  <c r="O174" i="28" s="1"/>
  <c r="AC74" i="18"/>
  <c r="L174" i="28" s="1"/>
  <c r="E23" i="27"/>
  <c r="J177" i="28"/>
  <c r="AA77" i="18"/>
  <c r="I177" i="28" s="1"/>
  <c r="M171" i="28"/>
  <c r="O171" i="28" s="1"/>
  <c r="AC71" i="18"/>
  <c r="L171" i="28" s="1"/>
  <c r="J173" i="28"/>
  <c r="K173" i="28" s="1"/>
  <c r="AA73" i="18"/>
  <c r="I173" i="28" s="1"/>
  <c r="AE74" i="18"/>
  <c r="AA79" i="18"/>
  <c r="I179" i="28" s="1"/>
  <c r="J179" i="28"/>
  <c r="AC63" i="8"/>
  <c r="L64" i="28" s="1"/>
  <c r="AC67" i="8"/>
  <c r="L68" i="28" s="1"/>
  <c r="AE67" i="8"/>
  <c r="AC65" i="8"/>
  <c r="L66" i="28" s="1"/>
  <c r="M66" i="28"/>
  <c r="O66" i="28" s="1"/>
  <c r="AC75" i="10"/>
  <c r="L83" i="28" s="1"/>
  <c r="AC81" i="10"/>
  <c r="L89" i="28" s="1"/>
  <c r="J64" i="28"/>
  <c r="K64" i="28" s="1"/>
  <c r="AA63" i="8"/>
  <c r="I64" i="28" s="1"/>
  <c r="M67" i="28"/>
  <c r="O67" i="28" s="1"/>
  <c r="AC66" i="8"/>
  <c r="L67" i="28" s="1"/>
  <c r="AA66" i="8"/>
  <c r="I67" i="28" s="1"/>
  <c r="J67" i="28"/>
  <c r="AC76" i="10"/>
  <c r="L84" i="28" s="1"/>
  <c r="E13" i="27"/>
  <c r="J66" i="28"/>
  <c r="AA65" i="8"/>
  <c r="I66" i="28" s="1"/>
  <c r="J61" i="28"/>
  <c r="K61" i="28" s="1"/>
  <c r="AA60" i="8"/>
  <c r="I61" i="28" s="1"/>
  <c r="J65" i="28"/>
  <c r="K65" i="28" s="1"/>
  <c r="AA64" i="8"/>
  <c r="I65" i="28" s="1"/>
  <c r="AE57" i="8"/>
  <c r="AA62" i="8"/>
  <c r="I63" i="28" s="1"/>
  <c r="J63" i="28"/>
  <c r="K63" i="28" s="1"/>
  <c r="J68" i="28"/>
  <c r="K68" i="28" s="1"/>
  <c r="AA67" i="8"/>
  <c r="I68" i="28" s="1"/>
  <c r="AE79" i="10"/>
  <c r="AA79" i="22"/>
  <c r="I223" i="28" s="1"/>
  <c r="AE78" i="10"/>
  <c r="AE80" i="10"/>
  <c r="AE77" i="22"/>
  <c r="J120" i="28"/>
  <c r="AC76" i="22"/>
  <c r="L220" i="28" s="1"/>
  <c r="J220" i="28"/>
  <c r="K220" i="28" s="1"/>
  <c r="AA77" i="22"/>
  <c r="I221" i="28" s="1"/>
  <c r="AE81" i="13"/>
  <c r="AD99" i="19"/>
  <c r="AC99" i="19" s="1"/>
  <c r="L188" i="28" s="1"/>
  <c r="AA99" i="19"/>
  <c r="AE78" i="17"/>
  <c r="AE57" i="16"/>
  <c r="AE55" i="16"/>
  <c r="M76" i="28"/>
  <c r="AC87" i="9"/>
  <c r="L76" i="28" s="1"/>
  <c r="AE87" i="9"/>
  <c r="AB73" i="15"/>
  <c r="AA73" i="15" s="1"/>
  <c r="J20" i="28"/>
  <c r="M20" i="28" s="1"/>
  <c r="O20" i="28" s="1"/>
  <c r="J12" i="28"/>
  <c r="M12" i="28" s="1"/>
  <c r="O12" i="28" s="1"/>
  <c r="AE73" i="3"/>
  <c r="AE75" i="3"/>
  <c r="AF22" i="3"/>
  <c r="AE76" i="3"/>
  <c r="AB77" i="3"/>
  <c r="AD77" i="3"/>
  <c r="AC77" i="3" s="1"/>
  <c r="L16" i="28" s="1"/>
  <c r="J185" i="28"/>
  <c r="K185" i="28" s="1"/>
  <c r="AC96" i="19"/>
  <c r="L185" i="28" s="1"/>
  <c r="M88" i="28"/>
  <c r="O88" i="28" s="1"/>
  <c r="J259" i="28"/>
  <c r="K259" i="28" s="1"/>
  <c r="C32" i="27"/>
  <c r="E32" i="27" s="1"/>
  <c r="K83" i="28"/>
  <c r="AA75" i="10"/>
  <c r="I83" i="28" s="1"/>
  <c r="J88" i="28"/>
  <c r="AA80" i="10"/>
  <c r="I88" i="28" s="1"/>
  <c r="AE72" i="10"/>
  <c r="J89" i="28"/>
  <c r="K89" i="28" s="1"/>
  <c r="AA81" i="10"/>
  <c r="I89" i="28" s="1"/>
  <c r="M87" i="28"/>
  <c r="O87" i="28" s="1"/>
  <c r="AC79" i="10"/>
  <c r="L87" i="28" s="1"/>
  <c r="J86" i="28"/>
  <c r="AA78" i="10"/>
  <c r="I86" i="28" s="1"/>
  <c r="E15" i="27"/>
  <c r="J82" i="28"/>
  <c r="K82" i="28" s="1"/>
  <c r="AA74" i="10"/>
  <c r="I82" i="28" s="1"/>
  <c r="J84" i="28"/>
  <c r="K84" i="28" s="1"/>
  <c r="AA76" i="10"/>
  <c r="I84" i="28" s="1"/>
  <c r="M86" i="28"/>
  <c r="O86" i="28" s="1"/>
  <c r="AC78" i="10"/>
  <c r="L86" i="28" s="1"/>
  <c r="J85" i="28"/>
  <c r="K85" i="28" s="1"/>
  <c r="AA77" i="10"/>
  <c r="I85" i="28" s="1"/>
  <c r="AA79" i="10"/>
  <c r="I87" i="28" s="1"/>
  <c r="J87" i="28"/>
  <c r="AC78" i="22"/>
  <c r="L222" i="28" s="1"/>
  <c r="K223" i="28"/>
  <c r="E27" i="27"/>
  <c r="AE70" i="22"/>
  <c r="M217" i="28"/>
  <c r="O217" i="28" s="1"/>
  <c r="J216" i="28"/>
  <c r="AA72" i="22"/>
  <c r="I216" i="28" s="1"/>
  <c r="M219" i="28"/>
  <c r="O219" i="28" s="1"/>
  <c r="M122" i="28"/>
  <c r="O122" i="28" s="1"/>
  <c r="AC81" i="13"/>
  <c r="L120" i="28" s="1"/>
  <c r="M120" i="28"/>
  <c r="O120" i="28" s="1"/>
  <c r="E18" i="27"/>
  <c r="J119" i="28"/>
  <c r="K119" i="28" s="1"/>
  <c r="AA80" i="13"/>
  <c r="I119" i="28" s="1"/>
  <c r="J118" i="28"/>
  <c r="K118" i="28" s="1"/>
  <c r="AA79" i="13"/>
  <c r="I118" i="28" s="1"/>
  <c r="AA78" i="13"/>
  <c r="I117" i="28" s="1"/>
  <c r="J117" i="28"/>
  <c r="K117" i="28" s="1"/>
  <c r="M141" i="28"/>
  <c r="O141" i="28" s="1"/>
  <c r="AC57" i="16"/>
  <c r="L143" i="28" s="1"/>
  <c r="AC59" i="16"/>
  <c r="L145" i="28" s="1"/>
  <c r="AA52" i="16"/>
  <c r="I138" i="28" s="1"/>
  <c r="J116" i="28"/>
  <c r="AA77" i="13"/>
  <c r="I116" i="28" s="1"/>
  <c r="M116" i="28"/>
  <c r="O116" i="28" s="1"/>
  <c r="AC77" i="13"/>
  <c r="L116" i="28" s="1"/>
  <c r="AE75" i="13"/>
  <c r="AC56" i="16"/>
  <c r="L142" i="28" s="1"/>
  <c r="M138" i="28"/>
  <c r="O138" i="28" s="1"/>
  <c r="AC52" i="16"/>
  <c r="L138" i="28" s="1"/>
  <c r="AC98" i="12"/>
  <c r="L108" i="28" s="1"/>
  <c r="AD92" i="12"/>
  <c r="D17" i="27" s="1"/>
  <c r="AE42" i="12"/>
  <c r="AE100" i="12" s="1"/>
  <c r="AA97" i="19"/>
  <c r="I186" i="28" s="1"/>
  <c r="J109" i="28"/>
  <c r="K109" i="28" s="1"/>
  <c r="AC99" i="12"/>
  <c r="L109" i="28" s="1"/>
  <c r="AC94" i="12"/>
  <c r="L104" i="28" s="1"/>
  <c r="M104" i="28"/>
  <c r="O104" i="28" s="1"/>
  <c r="J104" i="28"/>
  <c r="AA94" i="12"/>
  <c r="I104" i="28" s="1"/>
  <c r="J107" i="28"/>
  <c r="AA97" i="12"/>
  <c r="I107" i="28" s="1"/>
  <c r="J113" i="28"/>
  <c r="AA103" i="12"/>
  <c r="I113" i="28" s="1"/>
  <c r="AB92" i="12"/>
  <c r="C17" i="27" s="1"/>
  <c r="J112" i="28"/>
  <c r="AA102" i="12"/>
  <c r="I112" i="28" s="1"/>
  <c r="M110" i="28"/>
  <c r="O110" i="28" s="1"/>
  <c r="AC100" i="12"/>
  <c r="L110" i="28" s="1"/>
  <c r="M112" i="28"/>
  <c r="O112" i="28" s="1"/>
  <c r="AC102" i="12"/>
  <c r="L112" i="28" s="1"/>
  <c r="J108" i="28"/>
  <c r="K108" i="28" s="1"/>
  <c r="AA98" i="12"/>
  <c r="I108" i="28" s="1"/>
  <c r="J182" i="28"/>
  <c r="K182" i="28" s="1"/>
  <c r="M187" i="28"/>
  <c r="O187" i="28" s="1"/>
  <c r="AA98" i="19"/>
  <c r="I187" i="28" s="1"/>
  <c r="J187" i="28"/>
  <c r="M189" i="28"/>
  <c r="O189" i="28" s="1"/>
  <c r="AE49" i="19"/>
  <c r="AE99" i="19" s="1"/>
  <c r="AB91" i="19"/>
  <c r="C24" i="27" s="1"/>
  <c r="E24" i="27" s="1"/>
  <c r="M190" i="28"/>
  <c r="O190" i="28" s="1"/>
  <c r="J184" i="28"/>
  <c r="K184" i="28" s="1"/>
  <c r="AA71" i="20"/>
  <c r="I196" i="28" s="1"/>
  <c r="AC70" i="20"/>
  <c r="L195" i="28" s="1"/>
  <c r="K195" i="28"/>
  <c r="AD67" i="20"/>
  <c r="D25" i="27" s="1"/>
  <c r="AE38" i="20"/>
  <c r="AE67" i="20" s="1"/>
  <c r="J18" i="28"/>
  <c r="M18" i="28" s="1"/>
  <c r="O18" i="28" s="1"/>
  <c r="AA75" i="3"/>
  <c r="I14" i="28" s="1"/>
  <c r="E8" i="27"/>
  <c r="J17" i="28"/>
  <c r="M17" i="28" s="1"/>
  <c r="O17" i="28" s="1"/>
  <c r="AA78" i="3"/>
  <c r="I17" i="28" s="1"/>
  <c r="AA80" i="3"/>
  <c r="I19" i="28" s="1"/>
  <c r="J19" i="28"/>
  <c r="M19" i="28" s="1"/>
  <c r="J13" i="28"/>
  <c r="M13" i="28" s="1"/>
  <c r="O13" i="28" s="1"/>
  <c r="AA74" i="3"/>
  <c r="I13" i="28" s="1"/>
  <c r="J15" i="28"/>
  <c r="M15" i="28" s="1"/>
  <c r="O15" i="28" s="1"/>
  <c r="AA76" i="3"/>
  <c r="I15" i="28" s="1"/>
  <c r="AE34" i="3"/>
  <c r="AE69" i="3" s="1"/>
  <c r="J10" i="28"/>
  <c r="AA71" i="3"/>
  <c r="I10" i="28" s="1"/>
  <c r="M234" i="28"/>
  <c r="O234" i="28" s="1"/>
  <c r="L234" i="28"/>
  <c r="AA79" i="23"/>
  <c r="I226" i="28" s="1"/>
  <c r="J226" i="28"/>
  <c r="M232" i="28"/>
  <c r="O232" i="28" s="1"/>
  <c r="L232" i="28"/>
  <c r="I234" i="28"/>
  <c r="J234" i="28"/>
  <c r="J229" i="28"/>
  <c r="I229" i="28"/>
  <c r="J231" i="28"/>
  <c r="K231" i="28" s="1"/>
  <c r="I231" i="28"/>
  <c r="J230" i="28"/>
  <c r="I230" i="28"/>
  <c r="J232" i="28"/>
  <c r="I232" i="28"/>
  <c r="E28" i="27"/>
  <c r="L229" i="28"/>
  <c r="M229" i="28"/>
  <c r="O229" i="28" s="1"/>
  <c r="M228" i="28"/>
  <c r="L228" i="28"/>
  <c r="M226" i="28"/>
  <c r="O226" i="28" s="1"/>
  <c r="AC79" i="23"/>
  <c r="L226" i="28" s="1"/>
  <c r="J217" i="28"/>
  <c r="I217" i="28"/>
  <c r="M216" i="28"/>
  <c r="O216" i="28" s="1"/>
  <c r="AC72" i="22"/>
  <c r="L216" i="28" s="1"/>
  <c r="I222" i="28"/>
  <c r="J222" i="28"/>
  <c r="K222" i="28" s="1"/>
  <c r="M221" i="28"/>
  <c r="L221" i="28"/>
  <c r="J218" i="28"/>
  <c r="K218" i="28" s="1"/>
  <c r="I218" i="28"/>
  <c r="I219" i="28"/>
  <c r="J219" i="28"/>
  <c r="AC74" i="20"/>
  <c r="L199" i="28" s="1"/>
  <c r="K199" i="28"/>
  <c r="M201" i="28"/>
  <c r="O201" i="28" s="1"/>
  <c r="J201" i="28"/>
  <c r="M197" i="28"/>
  <c r="O197" i="28" s="1"/>
  <c r="AB67" i="20"/>
  <c r="C25" i="27" s="1"/>
  <c r="M198" i="28"/>
  <c r="O198" i="28" s="1"/>
  <c r="AA75" i="20"/>
  <c r="M200" i="28"/>
  <c r="O200" i="28" s="1"/>
  <c r="J198" i="28"/>
  <c r="I198" i="28"/>
  <c r="I197" i="28"/>
  <c r="J197" i="28"/>
  <c r="J194" i="28"/>
  <c r="AA69" i="20"/>
  <c r="I194" i="28" s="1"/>
  <c r="M194" i="28"/>
  <c r="O194" i="28" s="1"/>
  <c r="AC69" i="20"/>
  <c r="L194" i="28" s="1"/>
  <c r="M186" i="28"/>
  <c r="L186" i="28"/>
  <c r="I190" i="28"/>
  <c r="J190" i="28"/>
  <c r="J183" i="28"/>
  <c r="K183" i="28" s="1"/>
  <c r="I183" i="28"/>
  <c r="AC75" i="15"/>
  <c r="L167" i="28" s="1"/>
  <c r="M167" i="28"/>
  <c r="O167" i="28" s="1"/>
  <c r="AD65" i="15"/>
  <c r="D22" i="27" s="1"/>
  <c r="AA75" i="15"/>
  <c r="I167" i="28" s="1"/>
  <c r="J167" i="28"/>
  <c r="AC72" i="15"/>
  <c r="L164" i="28" s="1"/>
  <c r="M164" i="28"/>
  <c r="O164" i="28" s="1"/>
  <c r="AE33" i="15"/>
  <c r="AE73" i="15" s="1"/>
  <c r="AC70" i="15"/>
  <c r="L162" i="28" s="1"/>
  <c r="M162" i="28"/>
  <c r="O162" i="28" s="1"/>
  <c r="AC68" i="15"/>
  <c r="L160" i="28" s="1"/>
  <c r="M160" i="28"/>
  <c r="O160" i="28" s="1"/>
  <c r="AB65" i="15"/>
  <c r="C22" i="27" s="1"/>
  <c r="J162" i="28"/>
  <c r="I162" i="28"/>
  <c r="J164" i="28"/>
  <c r="I164" i="28"/>
  <c r="G261" i="28"/>
  <c r="G263" i="28" s="1"/>
  <c r="I163" i="28"/>
  <c r="J163" i="28"/>
  <c r="K163" i="28" s="1"/>
  <c r="J161" i="28"/>
  <c r="K161" i="28" s="1"/>
  <c r="I161" i="28"/>
  <c r="M159" i="28"/>
  <c r="O159" i="28" s="1"/>
  <c r="AC67" i="15"/>
  <c r="L159" i="28" s="1"/>
  <c r="AA67" i="15"/>
  <c r="I159" i="28" s="1"/>
  <c r="J159" i="28"/>
  <c r="M148" i="28"/>
  <c r="O148" i="28" s="1"/>
  <c r="AC78" i="17"/>
  <c r="L148" i="28" s="1"/>
  <c r="J152" i="28"/>
  <c r="I152" i="28"/>
  <c r="M153" i="28"/>
  <c r="O153" i="28" s="1"/>
  <c r="L153" i="28"/>
  <c r="J154" i="28"/>
  <c r="I154" i="28"/>
  <c r="I156" i="28"/>
  <c r="J156" i="28"/>
  <c r="L151" i="28"/>
  <c r="M151" i="28"/>
  <c r="J142" i="28"/>
  <c r="K142" i="28" s="1"/>
  <c r="AA56" i="16"/>
  <c r="I142" i="28" s="1"/>
  <c r="AA58" i="16"/>
  <c r="I144" i="28" s="1"/>
  <c r="J144" i="28"/>
  <c r="E20" i="27"/>
  <c r="J145" i="28"/>
  <c r="K145" i="28" s="1"/>
  <c r="AA59" i="16"/>
  <c r="I145" i="28" s="1"/>
  <c r="AA55" i="16"/>
  <c r="I141" i="28" s="1"/>
  <c r="J141" i="28"/>
  <c r="J143" i="28"/>
  <c r="K143" i="28" s="1"/>
  <c r="AA57" i="16"/>
  <c r="I143" i="28" s="1"/>
  <c r="K11" i="28"/>
  <c r="M154" i="28" l="1"/>
  <c r="O154" i="28" s="1"/>
  <c r="AC93" i="11"/>
  <c r="L98" i="28" s="1"/>
  <c r="K95" i="28"/>
  <c r="AE85" i="11"/>
  <c r="AA68" i="7"/>
  <c r="I55" i="28" s="1"/>
  <c r="AA88" i="9"/>
  <c r="I77" i="28" s="1"/>
  <c r="AE58" i="16"/>
  <c r="K33" i="1"/>
  <c r="L33" i="1" s="1"/>
  <c r="M33" i="1" s="1"/>
  <c r="K25" i="1"/>
  <c r="L25" i="1" s="1"/>
  <c r="M25" i="1" s="1"/>
  <c r="K20" i="1"/>
  <c r="L20" i="1" s="1"/>
  <c r="M20" i="1" s="1"/>
  <c r="K24" i="1"/>
  <c r="L24" i="1" s="1"/>
  <c r="M24" i="1" s="1"/>
  <c r="K26" i="1"/>
  <c r="L26" i="1" s="1"/>
  <c r="M26" i="1" s="1"/>
  <c r="K23" i="1"/>
  <c r="L23" i="1" s="1"/>
  <c r="M23" i="1" s="1"/>
  <c r="K16" i="1"/>
  <c r="L16" i="1" s="1"/>
  <c r="M16" i="1" s="1"/>
  <c r="K29" i="1"/>
  <c r="L29" i="1" s="1"/>
  <c r="M29" i="1" s="1"/>
  <c r="K27" i="1"/>
  <c r="L27" i="1" s="1"/>
  <c r="M27" i="1" s="1"/>
  <c r="K21" i="1"/>
  <c r="L21" i="1" s="1"/>
  <c r="M21" i="1" s="1"/>
  <c r="K9" i="1"/>
  <c r="L9" i="1" s="1"/>
  <c r="K28" i="1"/>
  <c r="L28" i="1" s="1"/>
  <c r="M28" i="1" s="1"/>
  <c r="K17" i="1"/>
  <c r="L17" i="1" s="1"/>
  <c r="M17" i="1" s="1"/>
  <c r="K11" i="1"/>
  <c r="L11" i="1" s="1"/>
  <c r="M11" i="1" s="1"/>
  <c r="K31" i="1"/>
  <c r="L31" i="1" s="1"/>
  <c r="M31" i="1" s="1"/>
  <c r="K10" i="1"/>
  <c r="L10" i="1" s="1"/>
  <c r="M10" i="1" s="1"/>
  <c r="K14" i="1"/>
  <c r="L14" i="1" s="1"/>
  <c r="M14" i="1" s="1"/>
  <c r="K18" i="1"/>
  <c r="L18" i="1" s="1"/>
  <c r="M18" i="1" s="1"/>
  <c r="K15" i="1"/>
  <c r="L15" i="1" s="1"/>
  <c r="M15" i="1" s="1"/>
  <c r="M133" i="28"/>
  <c r="O133" i="28" s="1"/>
  <c r="O210" i="28"/>
  <c r="K230" i="28"/>
  <c r="K79" i="28"/>
  <c r="K75" i="28"/>
  <c r="K100" i="28"/>
  <c r="K77" i="28"/>
  <c r="AE84" i="17"/>
  <c r="AE84" i="14"/>
  <c r="AE76" i="14"/>
  <c r="AE43" i="5"/>
  <c r="K113" i="28"/>
  <c r="K107" i="28"/>
  <c r="K152" i="28"/>
  <c r="K144" i="28"/>
  <c r="K156" i="28"/>
  <c r="K251" i="28"/>
  <c r="K135" i="28"/>
  <c r="M165" i="28"/>
  <c r="O165" i="28" s="1"/>
  <c r="K206" i="28"/>
  <c r="K97" i="28"/>
  <c r="K127" i="28"/>
  <c r="K248" i="28"/>
  <c r="E22" i="27"/>
  <c r="O150" i="28"/>
  <c r="K150" i="28"/>
  <c r="O149" i="28"/>
  <c r="K149" i="28"/>
  <c r="K12" i="1"/>
  <c r="L12" i="1" s="1"/>
  <c r="M12" i="1" s="1"/>
  <c r="K13" i="1"/>
  <c r="L13" i="1" s="1"/>
  <c r="M13" i="1" s="1"/>
  <c r="K30" i="1"/>
  <c r="L30" i="1" s="1"/>
  <c r="M30" i="1" s="1"/>
  <c r="K22" i="1"/>
  <c r="L22" i="1" s="1"/>
  <c r="M22" i="1" s="1"/>
  <c r="AE80" i="9"/>
  <c r="O49" i="28"/>
  <c r="K49" i="28"/>
  <c r="K73" i="28"/>
  <c r="J98" i="28"/>
  <c r="K98" i="28" s="1"/>
  <c r="AA93" i="11"/>
  <c r="I98" i="28" s="1"/>
  <c r="K44" i="28"/>
  <c r="K239" i="28"/>
  <c r="O92" i="28"/>
  <c r="K92" i="28"/>
  <c r="AE75" i="20"/>
  <c r="J133" i="28"/>
  <c r="AA84" i="14"/>
  <c r="I133" i="28" s="1"/>
  <c r="K52" i="28"/>
  <c r="K155" i="28"/>
  <c r="O43" i="28"/>
  <c r="K43" i="28"/>
  <c r="M37" i="28"/>
  <c r="O37" i="28" s="1"/>
  <c r="AC51" i="5"/>
  <c r="L37" i="28" s="1"/>
  <c r="K23" i="28"/>
  <c r="K151" i="28"/>
  <c r="O151" i="28"/>
  <c r="K19" i="28"/>
  <c r="O19" i="28"/>
  <c r="K228" i="28"/>
  <c r="O228" i="28"/>
  <c r="K76" i="28"/>
  <c r="O76" i="28"/>
  <c r="K186" i="28"/>
  <c r="O186" i="28"/>
  <c r="K221" i="28"/>
  <c r="O221" i="28"/>
  <c r="K148" i="28"/>
  <c r="K15" i="28"/>
  <c r="K122" i="28"/>
  <c r="K160" i="28"/>
  <c r="K18" i="28"/>
  <c r="K153" i="28"/>
  <c r="K13" i="28"/>
  <c r="K12" i="28"/>
  <c r="K138" i="28"/>
  <c r="K17" i="28"/>
  <c r="K189" i="28"/>
  <c r="K20" i="28"/>
  <c r="K179" i="28"/>
  <c r="K177" i="28"/>
  <c r="K174" i="28"/>
  <c r="K171" i="28"/>
  <c r="K66" i="28"/>
  <c r="K67" i="28"/>
  <c r="K120" i="28"/>
  <c r="AE92" i="12"/>
  <c r="AE77" i="3"/>
  <c r="K88" i="28"/>
  <c r="K87" i="28"/>
  <c r="K217" i="28"/>
  <c r="K86" i="28"/>
  <c r="K219" i="28"/>
  <c r="K216" i="28"/>
  <c r="K116" i="28"/>
  <c r="D34" i="27"/>
  <c r="D36" i="27" s="1"/>
  <c r="D40" i="27" s="1"/>
  <c r="E17" i="27"/>
  <c r="K104" i="28"/>
  <c r="AA100" i="12"/>
  <c r="I110" i="28" s="1"/>
  <c r="J110" i="28"/>
  <c r="K110" i="28" s="1"/>
  <c r="K112" i="28"/>
  <c r="K187" i="28"/>
  <c r="M188" i="28"/>
  <c r="O188" i="28" s="1"/>
  <c r="AE91" i="19"/>
  <c r="K190" i="28"/>
  <c r="E25" i="27"/>
  <c r="M10" i="28"/>
  <c r="J16" i="28"/>
  <c r="M16" i="28" s="1"/>
  <c r="O16" i="28" s="1"/>
  <c r="AA77" i="3"/>
  <c r="I16" i="28" s="1"/>
  <c r="K229" i="28"/>
  <c r="K232" i="28"/>
  <c r="K234" i="28"/>
  <c r="K226" i="28"/>
  <c r="K197" i="28"/>
  <c r="K201" i="28"/>
  <c r="K198" i="28"/>
  <c r="K194" i="28"/>
  <c r="J200" i="28"/>
  <c r="K200" i="28" s="1"/>
  <c r="I200" i="28"/>
  <c r="J188" i="28"/>
  <c r="I188" i="28"/>
  <c r="AE65" i="15"/>
  <c r="K164" i="28"/>
  <c r="K162" i="28"/>
  <c r="K167" i="28"/>
  <c r="K159" i="28"/>
  <c r="J165" i="28"/>
  <c r="I165" i="28"/>
  <c r="C34" i="27"/>
  <c r="K141" i="28"/>
  <c r="L19" i="1"/>
  <c r="M19" i="1" s="1"/>
  <c r="K154" i="28" l="1"/>
  <c r="K133" i="28"/>
  <c r="K35" i="1"/>
  <c r="K37" i="28"/>
  <c r="K165" i="28"/>
  <c r="K16" i="28"/>
  <c r="K10" i="28"/>
  <c r="O10" i="28"/>
  <c r="E34" i="27"/>
  <c r="E36" i="27" s="1"/>
  <c r="K188" i="28"/>
  <c r="M261" i="28"/>
  <c r="J261" i="28"/>
  <c r="J263" i="28" s="1"/>
  <c r="C36" i="27"/>
  <c r="C40" i="27" s="1"/>
  <c r="L35" i="1"/>
  <c r="M9" i="1"/>
  <c r="M35" i="1" s="1"/>
  <c r="M263" i="28" l="1"/>
  <c r="O261" i="28"/>
  <c r="O263" i="28" s="1"/>
  <c r="K261" i="28"/>
  <c r="K263" i="28" s="1"/>
</calcChain>
</file>

<file path=xl/sharedStrings.xml><?xml version="1.0" encoding="utf-8"?>
<sst xmlns="http://schemas.openxmlformats.org/spreadsheetml/2006/main" count="9846" uniqueCount="789">
  <si>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</si>
  <si>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</si>
  <si>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</si>
  <si>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</si>
  <si>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</si>
  <si>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</si>
  <si>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</si>
  <si>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</si>
  <si>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</si>
  <si>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</si>
  <si>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</si>
  <si>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</si>
  <si>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</si>
  <si>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</si>
  <si>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</si>
  <si>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</si>
  <si>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</si>
  <si>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</si>
  <si>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</si>
  <si>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</si>
  <si>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</si>
  <si>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</si>
  <si>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</si>
  <si>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</si>
  <si>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</si>
  <si>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</si>
  <si>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</si>
  <si>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</si>
  <si>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</si>
  <si>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</si>
  <si>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</si>
  <si>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</si>
  <si>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</si>
  <si>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</si>
  <si>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</si>
  <si>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</si>
  <si>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</si>
  <si>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</si>
  <si>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</si>
  <si>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</si>
  <si>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</si>
  <si>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</si>
  <si>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</si>
  <si>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</si>
  <si>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</si>
  <si>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</si>
  <si>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</si>
  <si>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</si>
  <si>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</si>
  <si>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</si>
  <si>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</si>
  <si>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</si>
  <si>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</si>
  <si>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</si>
  <si>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</si>
  <si>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</si>
  <si>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</si>
  <si>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</si>
  <si>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</si>
  <si>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</si>
  <si>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</si>
  <si>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</si>
  <si>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</si>
  <si>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</si>
  <si>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</si>
  <si>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</si>
  <si>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</si>
  <si>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</si>
  <si>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</si>
  <si>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</si>
  <si>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</si>
  <si>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</si>
  <si>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</si>
  <si>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</si>
  <si>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</si>
  <si>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</si>
  <si>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</si>
  <si>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</si>
  <si>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</si>
  <si>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</si>
  <si>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</si>
  <si>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</si>
  <si>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</si>
  <si>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</si>
  <si>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</si>
  <si>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</si>
  <si>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</si>
  <si>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</si>
  <si>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</si>
  <si>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</si>
  <si>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</si>
  <si>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</si>
  <si>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</si>
  <si>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</si>
  <si>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</si>
  <si>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</si>
  <si>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</si>
  <si>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</si>
  <si>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</si>
  <si>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</si>
  <si>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</si>
  <si>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</si>
  <si>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</si>
  <si>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</si>
  <si>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</si>
  <si>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</si>
  <si>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</si>
  <si>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</si>
  <si>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</si>
  <si>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</si>
  <si>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</si>
  <si>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</si>
  <si>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</si>
  <si>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</si>
  <si>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</si>
  <si>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</si>
  <si>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</si>
  <si>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</si>
  <si>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</si>
  <si>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</si>
  <si>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</si>
  <si>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</si>
  <si>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</si>
  <si>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</si>
  <si>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</si>
  <si>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</si>
  <si>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</si>
  <si>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</si>
  <si>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</si>
  <si>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</si>
  <si>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</si>
  <si>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</si>
  <si>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</si>
  <si>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</si>
  <si>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</si>
  <si>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</si>
  <si>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</si>
  <si>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</si>
  <si>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</si>
  <si>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</si>
  <si>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</si>
  <si>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</si>
  <si>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</si>
  <si>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</si>
  <si>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</si>
  <si>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</si>
  <si>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</si>
  <si>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</si>
  <si>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</si>
  <si>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</si>
  <si>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</si>
  <si>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</si>
  <si>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</si>
  <si>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</si>
  <si>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</si>
  <si>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</si>
  <si>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</si>
  <si>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</si>
  <si>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</si>
  <si>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</si>
  <si>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</si>
  <si>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</si>
  <si>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</si>
  <si>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</si>
  <si>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</si>
  <si>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</si>
  <si>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</si>
  <si>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</si>
  <si>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</si>
  <si>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</si>
  <si>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</si>
  <si>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</si>
  <si>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</si>
  <si>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</si>
  <si>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</si>
  <si>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</si>
  <si>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</si>
  <si>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</si>
  <si>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</si>
  <si>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</si>
  <si>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</si>
  <si>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</si>
  <si>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</si>
  <si>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</si>
  <si>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</si>
  <si>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</si>
  <si>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</si>
  <si>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</si>
  <si>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</si>
  <si>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</si>
  <si>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</si>
  <si>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</si>
  <si>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</si>
  <si>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</si>
  <si>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</si>
  <si>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</si>
  <si>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</si>
  <si>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</si>
  <si>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</si>
  <si>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</si>
  <si>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</si>
  <si>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</si>
  <si>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</si>
  <si>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</si>
  <si>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</si>
  <si>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</si>
  <si>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</si>
  <si>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</si>
  <si>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</si>
  <si>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</si>
  <si>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</si>
  <si>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</si>
  <si>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</si>
  <si>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</si>
  <si>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</si>
  <si>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</si>
  <si>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</si>
  <si>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</si>
  <si>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</si>
  <si>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</si>
  <si>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</si>
  <si>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</si>
  <si>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</si>
  <si>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</si>
  <si>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</si>
  <si>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</si>
  <si>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</si>
  <si>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</si>
  <si>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</si>
  <si>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</si>
  <si>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</si>
  <si>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</si>
  <si>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</si>
  <si>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</si>
  <si>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</si>
  <si>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</si>
  <si>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</si>
  <si>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</si>
  <si>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</si>
  <si>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</si>
  <si>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</si>
  <si>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</si>
  <si>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</si>
  <si>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</si>
  <si>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</si>
  <si>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</si>
  <si>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</si>
  <si>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</si>
  <si>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</si>
  <si>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</si>
  <si>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</si>
  <si>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</si>
  <si>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</si>
  <si>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</si>
  <si>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</si>
  <si>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</si>
  <si>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</si>
  <si>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</si>
  <si>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</si>
  <si>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</si>
  <si>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</si>
  <si>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</si>
  <si>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</si>
  <si>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</si>
  <si>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</si>
  <si>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</si>
  <si>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</si>
  <si>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</si>
  <si>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</si>
  <si>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</si>
  <si>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</si>
  <si>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</si>
  <si>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</si>
  <si>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</si>
  <si>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</si>
  <si>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</si>
  <si>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</si>
  <si>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</si>
  <si>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</si>
  <si>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</si>
  <si>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</si>
  <si>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</si>
  <si>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</si>
  <si>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</si>
  <si>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</si>
  <si>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</si>
  <si>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</si>
  <si>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</si>
  <si>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</si>
  <si>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</si>
  <si>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</si>
  <si>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</si>
  <si>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</si>
  <si>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</si>
  <si>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</si>
  <si>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</si>
  <si>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</si>
  <si>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</si>
  <si>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</si>
  <si>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</si>
  <si>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</si>
  <si>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</si>
  <si>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</si>
  <si>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</si>
  <si>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</si>
  <si>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</si>
  <si>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</si>
  <si>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</si>
  <si>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</si>
  <si>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</si>
  <si>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</si>
  <si>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</si>
  <si>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</si>
  <si>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</si>
  <si>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</si>
  <si>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</si>
  <si>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</si>
  <si>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</si>
  <si>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</si>
  <si>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</si>
  <si>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</si>
  <si>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</si>
  <si>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</si>
  <si>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</si>
  <si>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</si>
  <si>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</si>
  <si>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</si>
  <si>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</si>
  <si>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</si>
  <si>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</si>
  <si>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</si>
  <si>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</si>
  <si>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</si>
  <si>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</si>
  <si>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</si>
  <si>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</si>
  <si>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</si>
  <si>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</si>
  <si>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</si>
  <si>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</si>
  <si>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</si>
  <si>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</si>
  <si>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</si>
  <si>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</si>
  <si>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</si>
  <si>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</si>
  <si>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</si>
  <si>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</si>
  <si>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</si>
  <si>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</si>
  <si>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</si>
  <si>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</si>
  <si>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</si>
  <si>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</si>
  <si>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</si>
  <si>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</si>
  <si>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</si>
  <si>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</si>
  <si>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</si>
  <si>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</si>
  <si>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</si>
  <si>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</si>
  <si>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</si>
  <si>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</si>
  <si>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</si>
  <si>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</si>
  <si>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</si>
  <si>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</si>
  <si>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</si>
  <si>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</si>
  <si>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</si>
  <si>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</si>
  <si>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</si>
  <si>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</si>
  <si>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</si>
  <si>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</si>
  <si>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</si>
  <si>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</si>
  <si>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</si>
  <si>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</si>
  <si>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</si>
  <si>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</si>
  <si>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</si>
  <si>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</si>
  <si>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</si>
  <si>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</si>
  <si>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</si>
  <si>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</si>
  <si>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</si>
  <si>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</si>
  <si>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</si>
  <si>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</si>
  <si>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</si>
  <si>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</si>
  <si>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</si>
  <si>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</si>
  <si>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</si>
  <si>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</si>
  <si>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</si>
  <si>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</si>
  <si>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</si>
  <si>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</si>
  <si>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</si>
  <si>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</si>
  <si>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</si>
  <si>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</si>
  <si>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</si>
  <si>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</si>
  <si>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</si>
  <si>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</si>
  <si>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</si>
  <si>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</si>
  <si>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</si>
  <si>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</si>
  <si>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</si>
  <si>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</si>
  <si>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</si>
  <si>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</si>
  <si>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</si>
  <si>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</si>
  <si>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</si>
  <si>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</si>
  <si>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</si>
  <si>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</si>
  <si>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</si>
  <si>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</si>
  <si>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</si>
  <si>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</si>
  <si>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</si>
  <si>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</si>
  <si>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</si>
  <si>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</si>
  <si>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</si>
  <si>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</si>
  <si>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</si>
  <si>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</si>
  <si>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</si>
  <si>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</si>
  <si>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</si>
  <si>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</si>
  <si>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</si>
  <si>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</si>
  <si>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</si>
  <si>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</si>
  <si>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</si>
  <si>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</si>
  <si>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</si>
  <si>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</si>
  <si>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</si>
  <si>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</si>
  <si>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</si>
  <si>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</si>
  <si>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r>
  </si>
  <si>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</si>
  <si>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</si>
  <si>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</si>
  <si>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</si>
  <si>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</si>
  <si>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</si>
  <si>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</si>
  <si>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</si>
  <si>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</si>
  <si>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</si>
  <si>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</si>
  <si>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</si>
  <si>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</si>
  <si>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</si>
  <si>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</si>
  <si>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</si>
  <si>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</si>
  <si>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</si>
  <si>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</si>
  <si>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</si>
  <si>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</si>
  <si>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</si>
  <si>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</si>
  <si>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</si>
  <si>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</si>
  <si>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</si>
  <si>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</si>
  <si>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</si>
  <si>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</si>
  <si>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</si>
  <si>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</si>
  <si>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</si>
  <si>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</si>
  <si>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</si>
  <si>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</si>
  <si>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</si>
  <si>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</si>
  <si>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</si>
  <si>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</si>
  <si>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</si>
  <si>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</si>
  <si>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</si>
  <si>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</si>
  <si>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</si>
  <si>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</si>
  <si>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</si>
  <si>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</si>
  <si>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</si>
  <si>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</si>
  <si>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</si>
  <si>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</si>
  <si>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</si>
  <si>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</si>
  <si>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</si>
  <si>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</si>
  <si>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</si>
  <si>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</si>
  <si>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</si>
  <si>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</si>
  <si>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</si>
  <si>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</si>
  <si>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</si>
  <si>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</si>
  <si>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</si>
  <si>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</si>
  <si>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</si>
  <si>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</si>
  <si>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</si>
  <si>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</si>
  <si>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</si>
  <si>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</si>
  <si>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</si>
  <si>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</si>
  <si>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</si>
  <si>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</si>
  <si>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</si>
  <si>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</si>
  <si>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</si>
  <si>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</si>
  <si>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</si>
  <si>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</si>
  <si>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</si>
  <si>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</si>
  <si>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</si>
  <si>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</si>
  <si>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</si>
  <si>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</si>
  <si>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</si>
  <si>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</si>
  <si>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</si>
  <si>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</si>
  <si>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</si>
  <si>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</si>
  <si>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</si>
  <si>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</si>
  <si>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</si>
  <si>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</si>
  <si>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</si>
  <si>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</si>
  <si>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</si>
  <si>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</si>
  <si>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</si>
  <si>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</si>
  <si>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</si>
  <si>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</si>
  <si>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</si>
  <si>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</si>
  <si>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</si>
  <si>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</si>
  <si>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</si>
  <si>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</si>
  <si>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</si>
  <si>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</si>
  <si>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</si>
  <si>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</si>
  <si>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</si>
  <si>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</si>
  <si>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</si>
  <si>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</si>
  <si>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</si>
  <si>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</si>
  <si>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</si>
  <si>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</si>
  <si>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</si>
  <si>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</si>
  <si>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</si>
  <si>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</si>
  <si>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</si>
  <si>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</si>
  <si>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</si>
  <si>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</si>
  <si>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</si>
  <si>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</si>
  <si>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</si>
  <si>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</si>
  <si>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</si>
  <si>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</si>
  <si>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</si>
  <si>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</si>
  <si>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</si>
  <si>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</si>
  <si>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</si>
  <si>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</si>
  <si>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</si>
  <si>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</si>
  <si>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</si>
  <si>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</si>
  <si>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</si>
  <si>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</si>
  <si>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</si>
  <si>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</si>
  <si>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</si>
  <si>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</si>
  <si>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</si>
  <si>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</si>
  <si>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</si>
  <si>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</si>
  <si>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</si>
  <si>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</si>
  <si>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</si>
  <si>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Less Previous Certificate</t>
  </si>
  <si>
    <t>Pellings Projected Final Account</t>
  </si>
  <si>
    <t>Tendered Rate</t>
  </si>
  <si>
    <t>25 Herbert Street</t>
  </si>
  <si>
    <t>128 Prince of Wales Road</t>
  </si>
  <si>
    <t>London Borough of Camden - NW5</t>
  </si>
  <si>
    <t>Valuation 1</t>
  </si>
  <si>
    <t>Valuation 2</t>
  </si>
  <si>
    <t>Valuation 3</t>
  </si>
  <si>
    <t>Valuation 4</t>
  </si>
  <si>
    <t>Valuation 5</t>
  </si>
  <si>
    <t>Valuation 6</t>
  </si>
  <si>
    <t>Valuation 7</t>
  </si>
  <si>
    <t>Valuation 8</t>
  </si>
  <si>
    <t>REP BLK 1-44 DENYER HOUSE (CONS)</t>
  </si>
  <si>
    <t>RPK/49</t>
  </si>
  <si>
    <t>Roof Works</t>
  </si>
  <si>
    <t>Access Scaffolding</t>
  </si>
  <si>
    <t>Asbestos</t>
  </si>
  <si>
    <t>Windows</t>
  </si>
  <si>
    <t>REP BLK 1-25 TROYES HOUSE (CONS)</t>
  </si>
  <si>
    <t>Asbestos related</t>
  </si>
  <si>
    <t>REPB42149</t>
  </si>
  <si>
    <t>REP BLK 5 GILLIES STREET</t>
  </si>
  <si>
    <t>Access scaffold</t>
  </si>
  <si>
    <t>REP BLK 8 DALE ROAD (FLATS A-B)</t>
  </si>
  <si>
    <t>REP BLK 11 GILLIES STREET (FLATS A-B)</t>
  </si>
  <si>
    <t>Access scaffolding</t>
  </si>
  <si>
    <t>REP BLK 30 GROVE TERRACE (FLATS A-C)</t>
  </si>
  <si>
    <t>REP BLK 25 ELAINE GROVE (FLATS A-B)</t>
  </si>
  <si>
    <t>REP BLK 130 PRINCE OF WALES ROAD (FLATS</t>
  </si>
  <si>
    <t>Roof works</t>
  </si>
  <si>
    <t>REP BLK 25 HERBERT STREET (FLATS A-B)</t>
  </si>
  <si>
    <t>REP BLK 128 PRINCE OF WALES ROAD (FLATS</t>
  </si>
  <si>
    <t>REP BLK 10 GILLIES STREET</t>
  </si>
  <si>
    <t>REP BLK 17 ASCHAM STREET (FLATS A-B)</t>
  </si>
  <si>
    <t>REP BLK 13 DOYNTON STREET (FLATS A-B)</t>
  </si>
  <si>
    <t>REP BLK 111 CHETWYND ROAD (FLATS A-C)</t>
  </si>
  <si>
    <t>REP BLK 19 ASCHAM STREET (FLATS A-B)</t>
  </si>
  <si>
    <t>REP BLK 66 LEVERTON STREET (FLATS A-B)</t>
  </si>
  <si>
    <t>REP BLK 29 GROVE TERRACE (FLATS A-C)</t>
  </si>
  <si>
    <t>REP BLK 28 LEIGHTON ROAD (FLATS A-B)</t>
  </si>
  <si>
    <t>REP BLK 13 MORTIMER TERRACE (FLATS A-C)</t>
  </si>
  <si>
    <t>Supply and Install Pram Shed Doors</t>
  </si>
  <si>
    <t>Valuation No.6 - Project Overheads &amp; Scaffold</t>
  </si>
  <si>
    <t>Supply and install Bauder reinforced system to walkway deck</t>
  </si>
  <si>
    <t>Supply and install Bauder reinforced system to upstands, kerbs, outlets and details</t>
  </si>
  <si>
    <t>Replacement Balcony Outlets - Pro Sum</t>
  </si>
  <si>
    <t>Balustrade repairs - Pro Sum</t>
  </si>
  <si>
    <t>Provisional Sum for concrete repairs to underside of balcony walkways</t>
  </si>
  <si>
    <t>Class O Decs</t>
  </si>
  <si>
    <t>FED Renewals</t>
  </si>
  <si>
    <t>Smoke Alarms</t>
  </si>
  <si>
    <t>Emergency Lighting</t>
  </si>
  <si>
    <t>Roof works to Lift Motor Room - Pro Sum</t>
  </si>
  <si>
    <t>Replace Single Pane Dormer Louvres - Pro Sum</t>
  </si>
  <si>
    <t>Decoration of handrail on roof - Pro Sum</t>
  </si>
  <si>
    <t>Pressure clean to coping stone on parapet</t>
  </si>
  <si>
    <t>Extra over cost for battery powerd scaffold alarms</t>
  </si>
  <si>
    <t>E/O for additional Batteries to Alarms</t>
  </si>
  <si>
    <t>Scaffold adaptation to Lift Motor Room (including amendments to design)</t>
  </si>
  <si>
    <t>% increase on M2 rate in SC001 for scaffold above 5 storeys and not exceeding 10 storeys</t>
  </si>
  <si>
    <t xml:space="preserve">Additional Hire if required - % per week of total scaffolding costs. </t>
  </si>
  <si>
    <t>Window:Overhaul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</si>
  <si>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Window:Overhaul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</si>
  <si>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Dormers:Renew lead covering to dormers including remove old lead, cut, fit and dress new covering including all nailing and caps, drips, welted edges, bossed ends and intersections and all labours and remove waste and debris.</t>
  </si>
  <si>
    <t>BALCONY WALKWAY</t>
  </si>
  <si>
    <t>MOTOR ROOM</t>
  </si>
  <si>
    <t>nr.</t>
  </si>
  <si>
    <t>Prov</t>
  </si>
  <si>
    <t xml:space="preserve">item </t>
  </si>
  <si>
    <t>No</t>
  </si>
  <si>
    <t>nr</t>
  </si>
  <si>
    <t>Weeks</t>
  </si>
  <si>
    <t>PRAM SHED</t>
  </si>
  <si>
    <t>Labourer - Half a day per store to move contents in preperation for works (Provisional)</t>
  </si>
  <si>
    <t>Skips to clear rubbish from sheds (enclosed) - (Provisional)</t>
  </si>
  <si>
    <t>Soffit Repairs (Provisional)</t>
  </si>
  <si>
    <t>Roof Overhaul Allowance (Provisional)</t>
  </si>
  <si>
    <t>Days</t>
  </si>
  <si>
    <t>Asphalt:Renew asphalt to access balcony including take up existing asphalt and underlay, lay 25mm two coat work to deck and gutter on new isolating membrane, 13mm two coat work to upstands, downstands and including chases cut into brickwork or concrete and pointed in cement mortar and dressing asphalt around outlets, gullies and the like (measured all inclusive area over horizontal surfaces only), and remove waste and debris.</t>
  </si>
  <si>
    <t>Asphalt:Renew asphalt skirting ne 225mm high comprising 13mm two coat asphalt laid direct to structural background including all angles, coves and fillets, turn top edge into prepared groove, and remove waste and debris.</t>
  </si>
  <si>
    <t>Provisional Sum: Uplift specification of balcony works to Bauder System</t>
  </si>
  <si>
    <t>Extra over cost for battery powered scaffold alarms</t>
  </si>
  <si>
    <t>BALCONY</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</si>
  <si>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</si>
  <si>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Soaker:Renew or refix lead soaker not exceeding 250x330mm, including all necessary labours and remove waste and debris.</t>
  </si>
  <si>
    <t>Fascia/Barge:Renew fascia or barge with proprietary PVCu board ne 300mm wide fixed to roof timbers, remove/refix rainwater goods and any cabling, remove existing board, adjust roof tiles and felt, renewal of any support battens and all joints, including all cutting and packing to ensure line and level.</t>
  </si>
  <si>
    <t>Gutter:Renew any gutter with ne 112mm PVCu gutter of any profile including support brackets fixed to fascia complete with all necessary angles, outlets stop ends, including cutting, making gutters line and level and connections to existing guttering and downpipes, and remove waste and debris.</t>
  </si>
  <si>
    <t>Downpipe:Renew round or square PVCu downpipe to over 2, ne 4 storey dwelling complete with new brackets plugged to brickwork and all necessary branches, offset projections, hopperhead, shoe, terminal and slate if required including all cutting and making joints and make good to structure and all finishes, and remove waste and debris.</t>
  </si>
  <si>
    <t>Insulation:Supply and lay ne 270mm thick insulation quilt to loft area including gain access and moving/replacing contents within loft area in order to undertake work.</t>
  </si>
  <si>
    <t>Gutter:Renew lead chimney gutter lining not exceeding 450mm girth, clean out groove of brickwork, wedge with lead and repoint in mastic, including all necessary labours and remove waste and debris.</t>
  </si>
  <si>
    <t>Chimney:Rake out joints to brickwork to chimney stack, min 12mm, and repoint in cement lime mortar (1:1:6) to match existing and remove waste and debris.</t>
  </si>
  <si>
    <t xml:space="preserve">Timber integral routed draught proof seals to be installed around the
whole window. </t>
  </si>
  <si>
    <t>Remove Asbestos from loftspace in accordance with asbestos survey (AIB)</t>
  </si>
  <si>
    <t>PROVISIONAL SUM: Gate Post and Gate:Renew or repair any single fitting to post or timber or metal gate including any gate hinge, gudgeon, band, pivot plate or pivot socket, spring, any post or gate catch or bolt, remove waste and debris (measured per complete fitting)</t>
  </si>
  <si>
    <t>No.</t>
  </si>
  <si>
    <t>ASBESTOS REMOVAL</t>
  </si>
  <si>
    <t>Provisional Sum: Class O Decorations</t>
  </si>
  <si>
    <t>Provisional Sum: Class O Upgrade</t>
  </si>
  <si>
    <t>Provisional Sum: Front Entrance Doors Renewals</t>
  </si>
  <si>
    <t>Provisional Sum: Remove and replace external wastepipe due to current crack resulting in leak</t>
  </si>
  <si>
    <r>
      <t xml:space="preserve">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 </t>
    </r>
    <r>
      <rPr>
        <b/>
        <sz val="11"/>
        <color theme="1"/>
        <rFont val="Calibri"/>
        <family val="2"/>
        <scheme val="minor"/>
      </rPr>
      <t>(Provisional: Front and Rear)</t>
    </r>
  </si>
  <si>
    <t>Wall:Rake out existing joints of brickwork min 12mm and repoint brickwork in mortar to match existing and remove waste and debris.</t>
  </si>
  <si>
    <t>Provisional Item: Replace flat roof as a result of Bauder Report. (Rear)</t>
  </si>
  <si>
    <t>Provisional Item: Extra Items to window replacement</t>
  </si>
  <si>
    <t>Provisional Item: Removal of Asbestos Containing Materials in accordance with Asbestos survey, to be conducted</t>
  </si>
  <si>
    <t>Bow/Bay:Renew lead covering to flat bow/bay roof ne 3.00sm (measured on plan) including remove old lead, cut, fit and dress new covering including all nailing and caps, drips, welted edges, bossed ends and intersections, dressing to upstands and kerbs, clean out/reform grooves and wedge upstands with lead and repoint in cement mortar (1:3). Cut and dress lead around rainwater outlets.</t>
  </si>
  <si>
    <t>Slate:Remove existing lead or proprietary slate to ne 150mm diameter pipe and replace with 500x500mm lead slate with 200mm high collar to ne 150mm diameter pipe including all labours and remove waste and debris.</t>
  </si>
  <si>
    <t>Porch:Renew lead covering to porch including remove old lead, cut, fit and dress new porch covering including all nailing and caps, drips, welted edges, bossed ends and intersections and all labours and remove waste and debris.</t>
  </si>
  <si>
    <t>Flashing:Renew lead stepped flashing not exceeding 225mm girth, clean out groove of brickwork, wedge with lead and repoint in mastic, including all necessary labours and remove waste and debris.</t>
  </si>
  <si>
    <t>Wall:Hack off any thickness of render from walls, rake out and prepare brickwork or blockwork to receive rendering and remove waste and debris.</t>
  </si>
  <si>
    <t>Wall:Apply 12mm cement and sand render (1:3) with waterproofing agent and dry dash finish to external walls, dub out as necessary with cement and sand, including all labours and remove waste and debris.</t>
  </si>
  <si>
    <t>Render Repairs:Renew bellcast to any render over openings or above dampcourse, hack off, fix bellcast bead and form bellcast externally and and remove waste and debris.</t>
  </si>
  <si>
    <t>Wall:Rake out existing mortar joint as necessary min 12mm and repoint in mortar to match existing in joints to cills, sides of door/window frames or concrete cladding joints etc and remove waste and debris.</t>
  </si>
  <si>
    <t>Additional Battery for Lighting</t>
  </si>
  <si>
    <r>
      <rPr>
        <b/>
        <sz val="11"/>
        <color theme="1"/>
        <rFont val="Calibri"/>
        <family val="2"/>
        <scheme val="minor"/>
      </rPr>
      <t xml:space="preserve">PROVISIONAL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t>
    </r>
  </si>
  <si>
    <t xml:space="preserve">Window: Window survey to be carried out and issued. Highlighting any further remedial works required above the overhaul allowance. </t>
  </si>
  <si>
    <t xml:space="preserve">Timber integral routed draught proof seals to be installed around the
whole window. 
</t>
  </si>
  <si>
    <t xml:space="preserve">Provisional sum for timber repairs </t>
  </si>
  <si>
    <t>Removal of Asbestos Roof Tiles as per Asbestos Survey requirements</t>
  </si>
  <si>
    <t>Valley:Renew lead valley gutter not exceeding 800mm girth, complete with valley boards and tilting fillets, remove and refix roof tiles or slates as required, including all necessary labours and remove waste and debris.</t>
  </si>
  <si>
    <t>Lead parapet gutter 915mm therefore extra over</t>
  </si>
  <si>
    <t>Lead T-Prene Jpints to parapet gutter due to no steps in construction to allow for movement</t>
  </si>
  <si>
    <t>Flashing:Renew lead apron flashing not exceeding 300mm girth, clean out groove of brickwork, wedge with lead and repoint in mastic, including all necessary labours and remove waste and debris.</t>
  </si>
  <si>
    <t>Roof:Renew any existing flat roof covering with elastomeric sheet roofing system, strip existing covering, clear away to tip, lay 3.5mm aluminium lined elastomeric bitumen vapour barrier, 4mm glass fibre reinforced elastomeric bitumen underlay and 5mm polyester reinforced elastomeric bitumen capping sheet with mineral surface finish, including all kerbs, upstands, downstands, drips, angles, dressing into outlets, around pipes etc, and remove waste and debris.</t>
  </si>
  <si>
    <t>Downpipe:Renew round or square PVCu downpipe to ne 2 storey dwelling complete with new brackets plugged to brickwork and all necessary branches, offset projections, hopperhead, shoe, terminal and slate if required including all cutting and making joints and make good to structure and all finishes, and remove waste and debris.</t>
  </si>
  <si>
    <t>Provisional Sum: Emergency Lighting</t>
  </si>
  <si>
    <t>DOOR</t>
  </si>
  <si>
    <t>Door:Renew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</si>
  <si>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Flashing:Renew lead cover flashing not exceeding 150mm girth, clean out groove of brickwork, wedge with lead and repoint in mastic, including all necessary labours and remove waste and debris.</t>
  </si>
  <si>
    <t>Slate: Renew any size natural slates to roof fixed with clips or copper nails including double courses at eaves, verges cuttings, all labours renewing roofing felt and battens, and remove waste and debris.</t>
  </si>
  <si>
    <t xml:space="preserve">Timber Sash integral routed draught proof seals to be installed around the
whole window. 
</t>
  </si>
  <si>
    <t>Lead parapet gutter 1300mm therefore extra over</t>
  </si>
  <si>
    <t>Roof:Renew lead roof covering including remove old lead, cut, fit and dress new roof covering including all nailing and caps, drips, welted edges, bossed ends and intersections and all labours and remove waste and debris.</t>
  </si>
  <si>
    <t xml:space="preserve">Provisional Sum: Class O Upgrade </t>
  </si>
  <si>
    <t>Provisional Sum: Pointing work to Lead Work</t>
  </si>
  <si>
    <t>Modular Beams (Measured as lm include inside/outside face of scaffold- 2 beams included)</t>
  </si>
  <si>
    <t>Additional batteries for lighting</t>
  </si>
  <si>
    <t>Chimney:Supply and fix new Colt type cowl to chimney pot.</t>
  </si>
  <si>
    <t>Provisional Item: Removal of Asbestos Containing Materials in accordance with Asbestos survey (Floor Tiles presumed asbestos under existing laminate flooring)</t>
  </si>
  <si>
    <t>Window:Renew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</si>
  <si>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LABOUR</t>
  </si>
  <si>
    <t>2 x Laborours for 1 day to clean lean-to</t>
  </si>
  <si>
    <t>Provisional Item: Renew Perspex roofing - survey required</t>
  </si>
  <si>
    <t>Provisional Sum: Class O'Decorations</t>
  </si>
  <si>
    <t xml:space="preserve">Window:Window survey to be carried out and issued. Highlighting any further remedial works required above the overhaul allowance. </t>
  </si>
  <si>
    <t xml:space="preserve">Provisional Sum: Front Entrance Doors Renewals </t>
  </si>
  <si>
    <t>days</t>
  </si>
  <si>
    <t>Lm</t>
  </si>
  <si>
    <t>Provisional Sum: Remedial works to Ringbeam, Window Bay, Porch ceiling following structural engineer recommendations</t>
  </si>
  <si>
    <t>FRA</t>
  </si>
  <si>
    <t>Provisional Sum: Additional FRA Works</t>
  </si>
  <si>
    <t>Remove and Dispose of Asbestos containing floor tile</t>
  </si>
  <si>
    <t>Screed:Lay cement and sand floor screed ne 40mm thick, trowel smooth for floor finish, clean off, grout sub-base with cement slurry, apply liquid damp proof membrane and remove waste and debris.</t>
  </si>
  <si>
    <t>Provisional Sum: Structural Engineer survey/report</t>
  </si>
  <si>
    <t>Lead parapet gutter 1100mm therefore extra over</t>
  </si>
  <si>
    <t>Provisional Sum: Decorate rear external timber staircase</t>
  </si>
  <si>
    <t>Contingency for Scope Creep to non-validated properties</t>
  </si>
  <si>
    <t>Valuation No.8 - Summary</t>
  </si>
  <si>
    <t>Previously Certified</t>
  </si>
  <si>
    <t>Nett Amount Certified</t>
  </si>
  <si>
    <t>Previously paid</t>
  </si>
  <si>
    <t>External repairs</t>
  </si>
  <si>
    <t>Estate works</t>
  </si>
  <si>
    <t>Energy efficiency</t>
  </si>
  <si>
    <t>Window works</t>
  </si>
  <si>
    <t>Estate Works</t>
  </si>
  <si>
    <t>External Repairs</t>
  </si>
  <si>
    <t>Communal repairs</t>
  </si>
  <si>
    <t>Valuation 9</t>
  </si>
  <si>
    <t>Valuation 10</t>
  </si>
  <si>
    <t>REP BLK 11-20 LISSENDEN MANSIONS</t>
  </si>
  <si>
    <t>Certificate No. 7</t>
  </si>
  <si>
    <t>REP BLK 1-10 LISSENDEN MANSIONS</t>
  </si>
  <si>
    <t>ENERGY 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</si>
</sst>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
      <sz val="11"/>
      <name val="Calibri"/>
      <family val="2"/>
      <scheme val="minor"/>
    </font>
    <font>
      <sz val="10"/>
      <color rgb="FF00B050"/>
      <name val="Arial"/>
      <family val="2"/>
    </font>
    <font>
      <sz val="10"/>
      <color rgb="FF7030A0"/>
      <name val="Arial"/>
      <family val="2"/>
    </font>
  </fonts>
  <fills count="13">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s>
  <borders count="66">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tted">
        <color auto="1"/>
      </left>
      <right style="thin">
        <color auto="1"/>
      </right>
      <top style="thin">
        <color auto="1"/>
      </top>
      <bottom/>
      <diagonal/>
    </border>
    <border>
      <left style="medium">
        <color theme="1" tint="0.499984740745262"/>
      </left>
      <right style="medium">
        <color theme="1" tint="0.499984740745262"/>
      </right>
      <top style="medium">
        <color theme="1" tint="0.499984740745262"/>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medium">
        <color indexed="64"/>
      </top>
      <bottom style="medium">
        <color indexed="64"/>
      </bottom>
      <diagonal/>
    </border>
    <border>
      <left style="thin">
        <color auto="1"/>
      </left>
      <right/>
      <top style="thin">
        <color auto="1"/>
      </top>
      <bottom style="medium">
        <color indexed="64"/>
      </bottom>
      <diagonal/>
    </border>
    <border>
      <left/>
      <right/>
      <top style="medium">
        <color indexed="64"/>
      </top>
      <bottom/>
      <diagonal/>
    </border>
    <border>
      <left style="medium">
        <color auto="1"/>
      </left>
      <right style="medium">
        <color auto="1"/>
      </right>
      <top style="hair">
        <color auto="1"/>
      </top>
      <bottom style="double">
        <color indexed="64"/>
      </bottom>
      <diagonal/>
    </border>
    <border>
      <left style="hair">
        <color indexed="64"/>
      </left>
      <right style="hair">
        <color indexed="64"/>
      </right>
      <top style="hair">
        <color indexed="64"/>
      </top>
      <bottom style="hair">
        <color indexed="64"/>
      </bottom>
      <diagonal/>
    </border>
    <border>
      <left style="thin">
        <color auto="1"/>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xf numFmtId="0" fontId="7" fillId="0" borderId="0"/>
    <xf numFmtId="43" fontId="7" fillId="0" borderId="0" applyFont="0" applyFill="0" applyBorder="0" applyAlignment="0" applyProtection="0"/>
    <xf numFmtId="43" fontId="1" fillId="0" borderId="0" applyFont="0" applyFill="0" applyBorder="0" applyAlignment="0" applyProtection="0"/>
  </cellStyleXfs>
  <cellXfs count="562">
    <xf numFmtId="0" fontId="0" fillId="0" borderId="0" xfId="0"/>
    <xf numFmtId="0" fontId="5" fillId="0" borderId="0" xfId="0" applyFont="1" applyAlignment="1">
      <alignment vertical="top" wrapText="1"/>
    </xf>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0" fillId="0" borderId="21" xfId="0" applyNumberFormat="1" applyBorder="1" applyAlignment="1">
      <alignment horizontal="center" vertical="center"/>
    </xf>
    <xf numFmtId="10" fontId="0" fillId="0" borderId="0" xfId="0" applyNumberFormat="1" applyBorder="1" applyAlignment="1">
      <alignment horizontal="center" vertical="center"/>
    </xf>
    <xf numFmtId="0" fontId="6" fillId="3" borderId="37" xfId="0" applyFont="1" applyFill="1" applyBorder="1" applyAlignment="1">
      <alignment horizontal="left" vertical="top" wrapText="1"/>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6" fillId="3" borderId="1" xfId="0" applyNumberFormat="1" applyFont="1" applyFill="1" applyBorder="1" applyAlignment="1">
      <alignment horizontal="center" vertical="top" wrapText="1"/>
    </xf>
    <xf numFmtId="44" fontId="6" fillId="3" borderId="34" xfId="0" applyNumberFormat="1" applyFont="1" applyFill="1" applyBorder="1" applyAlignment="1">
      <alignment horizontal="center" vertical="top" wrapText="1"/>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0" fillId="0" borderId="0" xfId="0" applyNumberFormat="1" applyBorder="1" applyAlignment="1">
      <alignment horizontal="center" vertical="center"/>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0" fontId="17" fillId="0" borderId="0" xfId="0" applyFont="1" applyFill="1" applyAlignment="1">
      <alignment vertical="center"/>
    </xf>
    <xf numFmtId="0" fontId="16" fillId="0" borderId="0" xfId="0" applyFont="1"/>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0" fontId="21" fillId="4" borderId="38" xfId="0" applyFont="1" applyFill="1" applyBorder="1" applyAlignment="1">
      <alignment horizontal="left"/>
    </xf>
    <xf numFmtId="44" fontId="21" fillId="0" borderId="35"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9" xfId="0" applyNumberFormat="1" applyFont="1" applyFill="1" applyBorder="1"/>
    <xf numFmtId="44" fontId="21" fillId="6" borderId="29" xfId="0" applyNumberFormat="1" applyFont="1" applyFill="1" applyBorder="1"/>
    <xf numFmtId="44" fontId="21" fillId="7" borderId="29"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42" xfId="0" applyNumberFormat="1" applyFill="1" applyBorder="1" applyAlignment="1">
      <alignment horizontal="center"/>
    </xf>
    <xf numFmtId="44" fontId="6" fillId="0" borderId="42"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0" fontId="0" fillId="9" borderId="0" xfId="0" applyFill="1" applyAlignment="1">
      <alignment vertical="center"/>
    </xf>
    <xf numFmtId="0" fontId="0" fillId="0" borderId="21" xfId="0" applyFill="1" applyBorder="1" applyAlignment="1">
      <alignment vertical="top" wrapText="1"/>
    </xf>
    <xf numFmtId="44" fontId="0" fillId="0" borderId="21" xfId="0" applyNumberFormat="1" applyFill="1" applyBorder="1" applyAlignment="1" applyProtection="1">
      <alignment vertical="center"/>
      <protection locked="0"/>
    </xf>
    <xf numFmtId="4" fontId="0" fillId="0" borderId="21" xfId="0" applyNumberFormat="1" applyFill="1" applyBorder="1" applyAlignment="1">
      <alignment vertical="center" wrapText="1"/>
    </xf>
    <xf numFmtId="14" fontId="0" fillId="0" borderId="42" xfId="0" applyNumberFormat="1" applyFill="1" applyBorder="1" applyAlignment="1">
      <alignment horizontal="center"/>
    </xf>
    <xf numFmtId="2" fontId="0" fillId="0" borderId="42" xfId="0" applyNumberFormat="1" applyFill="1" applyBorder="1" applyAlignment="1">
      <alignment horizontal="center"/>
    </xf>
    <xf numFmtId="0" fontId="0" fillId="0" borderId="42" xfId="0" applyFill="1" applyBorder="1" applyAlignment="1">
      <alignment horizontal="center"/>
    </xf>
    <xf numFmtId="0" fontId="2" fillId="6" borderId="46" xfId="0" applyFont="1" applyFill="1" applyBorder="1" applyAlignment="1">
      <alignment horizontal="center" vertical="center"/>
    </xf>
    <xf numFmtId="9" fontId="2" fillId="6" borderId="47" xfId="0" applyNumberFormat="1" applyFont="1" applyFill="1" applyBorder="1" applyAlignment="1">
      <alignment horizontal="center" vertical="center"/>
    </xf>
    <xf numFmtId="0" fontId="2" fillId="6" borderId="47" xfId="0" applyFont="1" applyFill="1" applyBorder="1" applyAlignment="1">
      <alignment horizontal="center" vertical="center"/>
    </xf>
    <xf numFmtId="164" fontId="2" fillId="6" borderId="47" xfId="0" applyNumberFormat="1" applyFont="1" applyFill="1" applyBorder="1" applyAlignment="1">
      <alignment horizontal="center" vertical="center" wrapText="1"/>
    </xf>
    <xf numFmtId="164" fontId="0" fillId="0" borderId="33" xfId="0" applyNumberFormat="1" applyBorder="1" applyAlignment="1">
      <alignment horizontal="center" vertical="center"/>
    </xf>
    <xf numFmtId="164" fontId="0" fillId="0" borderId="4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49" xfId="0" applyNumberFormat="1" applyBorder="1" applyAlignment="1">
      <alignment horizontal="center" vertical="center"/>
    </xf>
    <xf numFmtId="164" fontId="0" fillId="0" borderId="50" xfId="0" applyNumberFormat="1" applyBorder="1" applyAlignment="1">
      <alignment horizontal="center" vertical="center"/>
    </xf>
    <xf numFmtId="2" fontId="0" fillId="0" borderId="49" xfId="0" applyNumberFormat="1" applyBorder="1" applyAlignment="1">
      <alignment horizontal="center" vertical="center"/>
    </xf>
    <xf numFmtId="0" fontId="0" fillId="0" borderId="49" xfId="0" applyBorder="1" applyAlignment="1">
      <alignment horizontal="center" vertical="center"/>
    </xf>
    <xf numFmtId="164" fontId="0" fillId="0" borderId="51" xfId="0" applyNumberFormat="1" applyBorder="1" applyAlignment="1">
      <alignment horizontal="center" vertical="center"/>
    </xf>
    <xf numFmtId="164" fontId="0" fillId="0" borderId="52" xfId="0" applyNumberFormat="1" applyBorder="1" applyAlignment="1">
      <alignment horizontal="center" vertical="center"/>
    </xf>
    <xf numFmtId="164" fontId="0" fillId="0" borderId="53" xfId="0" applyNumberFormat="1" applyBorder="1" applyAlignment="1">
      <alignment horizontal="center" vertical="center"/>
    </xf>
    <xf numFmtId="0" fontId="0" fillId="0" borderId="0" xfId="0" applyFont="1" applyFill="1" applyBorder="1" applyAlignment="1">
      <alignment horizontal="left" vertical="center"/>
    </xf>
    <xf numFmtId="44" fontId="0" fillId="0" borderId="0" xfId="0" applyNumberFormat="1" applyFill="1" applyAlignment="1">
      <alignment horizontal="left" vertical="top" wrapText="1"/>
    </xf>
    <xf numFmtId="0" fontId="1" fillId="0" borderId="21" xfId="4" applyBorder="1" applyAlignment="1">
      <alignment horizontal="center" vertical="center" wrapText="1"/>
    </xf>
    <xf numFmtId="10" fontId="14" fillId="0" borderId="0" xfId="0" applyNumberFormat="1" applyFont="1" applyAlignment="1">
      <alignment horizontal="center"/>
    </xf>
    <xf numFmtId="10" fontId="2" fillId="0" borderId="0" xfId="0" applyNumberFormat="1" applyFont="1" applyAlignment="1">
      <alignment horizontal="center"/>
    </xf>
    <xf numFmtId="44" fontId="14" fillId="10" borderId="7" xfId="0" applyNumberFormat="1" applyFont="1" applyFill="1" applyBorder="1" applyAlignment="1">
      <alignment horizontal="center" vertical="center" wrapText="1"/>
    </xf>
    <xf numFmtId="44" fontId="7" fillId="4" borderId="29" xfId="0" applyNumberFormat="1" applyFont="1" applyFill="1" applyBorder="1"/>
    <xf numFmtId="44" fontId="7" fillId="10" borderId="29" xfId="0" applyNumberFormat="1" applyFont="1" applyFill="1" applyBorder="1"/>
    <xf numFmtId="10" fontId="7" fillId="2" borderId="29" xfId="0" applyNumberFormat="1" applyFont="1" applyFill="1" applyBorder="1" applyAlignment="1">
      <alignment horizontal="center"/>
    </xf>
    <xf numFmtId="10" fontId="7" fillId="6" borderId="29" xfId="0" applyNumberFormat="1" applyFont="1" applyFill="1" applyBorder="1" applyAlignment="1">
      <alignment horizontal="center"/>
    </xf>
    <xf numFmtId="44" fontId="7" fillId="4" borderId="31" xfId="0" applyNumberFormat="1" applyFont="1" applyFill="1" applyBorder="1"/>
    <xf numFmtId="44" fontId="7" fillId="10" borderId="31" xfId="0" applyNumberFormat="1" applyFont="1" applyFill="1" applyBorder="1"/>
    <xf numFmtId="10" fontId="7" fillId="2" borderId="31" xfId="0" applyNumberFormat="1" applyFont="1" applyFill="1" applyBorder="1" applyAlignment="1">
      <alignment horizontal="center"/>
    </xf>
    <xf numFmtId="10" fontId="7" fillId="6" borderId="31" xfId="0" applyNumberFormat="1" applyFont="1" applyFill="1" applyBorder="1" applyAlignment="1">
      <alignment horizontal="center"/>
    </xf>
    <xf numFmtId="44" fontId="6" fillId="4" borderId="30" xfId="0" applyNumberFormat="1" applyFont="1" applyFill="1" applyBorder="1" applyAlignment="1">
      <alignment horizontal="center" vertical="center"/>
    </xf>
    <xf numFmtId="44" fontId="6" fillId="10" borderId="30" xfId="0" applyNumberFormat="1" applyFont="1" applyFill="1" applyBorder="1" applyAlignment="1">
      <alignment horizontal="center" vertical="center"/>
    </xf>
    <xf numFmtId="10" fontId="6" fillId="2" borderId="30" xfId="0" applyNumberFormat="1" applyFont="1" applyFill="1" applyBorder="1" applyAlignment="1">
      <alignment horizontal="center" vertical="center"/>
    </xf>
    <xf numFmtId="10" fontId="6" fillId="6" borderId="30" xfId="0" applyNumberFormat="1" applyFont="1" applyFill="1" applyBorder="1" applyAlignment="1">
      <alignment horizontal="center" vertical="center"/>
    </xf>
    <xf numFmtId="10" fontId="7" fillId="0" borderId="0" xfId="0" applyNumberFormat="1" applyFont="1" applyAlignment="1">
      <alignment horizontal="center"/>
    </xf>
    <xf numFmtId="10" fontId="0" fillId="0" borderId="0" xfId="0" applyNumberFormat="1" applyAlignment="1">
      <alignment horizontal="center"/>
    </xf>
    <xf numFmtId="44" fontId="7" fillId="4" borderId="29" xfId="0" applyNumberFormat="1" applyFont="1" applyFill="1" applyBorder="1" applyAlignment="1">
      <alignment horizontal="left" vertical="center"/>
    </xf>
    <xf numFmtId="44" fontId="7" fillId="9" borderId="29" xfId="0" applyNumberFormat="1" applyFont="1" applyFill="1" applyBorder="1" applyAlignment="1">
      <alignment horizontal="left" vertical="center"/>
    </xf>
    <xf numFmtId="10" fontId="0" fillId="0" borderId="0" xfId="0" applyNumberFormat="1"/>
    <xf numFmtId="44" fontId="14" fillId="10" borderId="17" xfId="0" applyNumberFormat="1" applyFont="1" applyFill="1" applyBorder="1" applyAlignment="1">
      <alignment horizontal="center" vertical="center" wrapText="1"/>
    </xf>
    <xf numFmtId="10" fontId="0" fillId="0" borderId="0" xfId="0" applyNumberFormat="1" applyFont="1" applyFill="1" applyBorder="1" applyAlignment="1">
      <alignment horizontal="left" vertical="center" wrapText="1"/>
    </xf>
    <xf numFmtId="44" fontId="0" fillId="0" borderId="0" xfId="0" applyNumberFormat="1" applyFill="1" applyBorder="1" applyAlignment="1">
      <alignment horizontal="center" vertical="center"/>
    </xf>
    <xf numFmtId="44" fontId="0" fillId="0" borderId="0" xfId="0" applyNumberFormat="1" applyFill="1" applyBorder="1" applyAlignment="1" applyProtection="1">
      <alignment vertical="center"/>
      <protection locked="0"/>
    </xf>
    <xf numFmtId="44" fontId="0" fillId="0" borderId="0" xfId="0" applyNumberFormat="1" applyAlignment="1">
      <alignment vertical="center"/>
    </xf>
    <xf numFmtId="10" fontId="0" fillId="0" borderId="22" xfId="0" applyNumberFormat="1" applyFont="1" applyFill="1" applyBorder="1" applyAlignment="1">
      <alignment horizontal="left" vertical="center" wrapText="1"/>
    </xf>
    <xf numFmtId="7" fontId="0" fillId="0" borderId="22" xfId="0" applyNumberFormat="1" applyFill="1" applyBorder="1" applyAlignment="1">
      <alignment vertical="center" wrapText="1"/>
    </xf>
    <xf numFmtId="44" fontId="0" fillId="0" borderId="23" xfId="0" applyNumberFormat="1" applyFill="1" applyBorder="1" applyAlignment="1">
      <alignment vertical="center"/>
    </xf>
    <xf numFmtId="44" fontId="0" fillId="0" borderId="54" xfId="0" applyNumberFormat="1" applyFill="1" applyBorder="1" applyAlignment="1">
      <alignment horizontal="center" vertical="center"/>
    </xf>
    <xf numFmtId="44" fontId="0" fillId="0" borderId="32" xfId="0" applyNumberFormat="1" applyFill="1" applyBorder="1" applyAlignment="1" applyProtection="1">
      <alignment vertical="center"/>
      <protection locked="0"/>
    </xf>
    <xf numFmtId="44" fontId="0" fillId="0" borderId="14" xfId="0" applyNumberFormat="1" applyFill="1" applyBorder="1" applyAlignment="1" applyProtection="1">
      <alignment vertical="center"/>
      <protection locked="0"/>
    </xf>
    <xf numFmtId="44" fontId="0" fillId="0" borderId="14" xfId="0" applyNumberFormat="1" applyFill="1" applyBorder="1" applyAlignment="1">
      <alignment horizontal="center" vertical="center"/>
    </xf>
    <xf numFmtId="44" fontId="0" fillId="0" borderId="14" xfId="0" applyNumberFormat="1" applyFill="1" applyBorder="1" applyAlignment="1">
      <alignment vertical="center" wrapText="1"/>
    </xf>
    <xf numFmtId="10" fontId="0" fillId="0" borderId="21" xfId="0" applyNumberFormat="1"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21" xfId="0" applyFill="1" applyBorder="1" applyAlignment="1">
      <alignment horizontal="left" vertical="top" wrapText="1"/>
    </xf>
    <xf numFmtId="0" fontId="0" fillId="0" borderId="21" xfId="0" applyFill="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21" xfId="0" applyFill="1" applyBorder="1" applyAlignment="1">
      <alignment vertical="center" wrapText="1"/>
    </xf>
    <xf numFmtId="0" fontId="8" fillId="0" borderId="21" xfId="0" applyFont="1" applyFill="1" applyBorder="1" applyAlignment="1">
      <alignment vertical="center"/>
    </xf>
    <xf numFmtId="44" fontId="0" fillId="0" borderId="21" xfId="0" applyNumberFormat="1" applyFill="1" applyBorder="1" applyAlignment="1">
      <alignment vertical="center"/>
    </xf>
    <xf numFmtId="44" fontId="0" fillId="0" borderId="21" xfId="0" applyNumberFormat="1" applyFill="1" applyBorder="1" applyAlignment="1">
      <alignment horizontal="center" vertical="center"/>
    </xf>
    <xf numFmtId="44" fontId="0" fillId="0" borderId="21" xfId="0" applyNumberFormat="1" applyFill="1" applyBorder="1" applyAlignment="1">
      <alignment vertical="center" wrapText="1"/>
    </xf>
    <xf numFmtId="9" fontId="0" fillId="2" borderId="14" xfId="0" applyNumberFormat="1" applyFill="1" applyBorder="1" applyAlignment="1">
      <alignment horizontal="center" vertical="center"/>
    </xf>
    <xf numFmtId="44" fontId="0" fillId="2" borderId="14" xfId="0" applyNumberFormat="1" applyFill="1" applyBorder="1" applyAlignment="1">
      <alignment horizontal="center" vertical="center"/>
    </xf>
    <xf numFmtId="9" fontId="0" fillId="6" borderId="14" xfId="0" applyNumberFormat="1" applyFill="1" applyBorder="1" applyAlignment="1">
      <alignment horizontal="center" vertical="center"/>
    </xf>
    <xf numFmtId="44" fontId="0" fillId="6" borderId="14" xfId="0" applyNumberFormat="1" applyFill="1" applyBorder="1" applyAlignment="1">
      <alignment horizontal="center" vertical="center"/>
    </xf>
    <xf numFmtId="44" fontId="0" fillId="7" borderId="55" xfId="0" applyNumberFormat="1" applyFont="1" applyFill="1" applyBorder="1" applyAlignment="1">
      <alignment horizontal="center" vertical="center"/>
    </xf>
    <xf numFmtId="9" fontId="0" fillId="2" borderId="21" xfId="0" applyNumberFormat="1" applyFill="1" applyBorder="1" applyAlignment="1">
      <alignment horizontal="center" vertical="center"/>
    </xf>
    <xf numFmtId="44" fontId="0" fillId="2" borderId="21" xfId="0" applyNumberFormat="1" applyFill="1" applyBorder="1" applyAlignment="1">
      <alignment horizontal="center" vertical="center"/>
    </xf>
    <xf numFmtId="9" fontId="0" fillId="6" borderId="21" xfId="0" applyNumberFormat="1" applyFill="1" applyBorder="1" applyAlignment="1">
      <alignment horizontal="center" vertical="center"/>
    </xf>
    <xf numFmtId="44" fontId="0" fillId="6" borderId="21" xfId="0" applyNumberFormat="1" applyFill="1" applyBorder="1" applyAlignment="1">
      <alignment horizontal="center" vertical="center"/>
    </xf>
    <xf numFmtId="44" fontId="0" fillId="7" borderId="21" xfId="0" applyNumberFormat="1" applyFont="1" applyFill="1" applyBorder="1" applyAlignment="1">
      <alignment horizontal="center" vertical="center"/>
    </xf>
    <xf numFmtId="9" fontId="16" fillId="2" borderId="21" xfId="0" applyNumberFormat="1" applyFont="1" applyFill="1" applyBorder="1" applyAlignment="1">
      <alignment horizontal="center" vertical="center"/>
    </xf>
    <xf numFmtId="44" fontId="16" fillId="2" borderId="21" xfId="0" applyNumberFormat="1" applyFont="1" applyFill="1" applyBorder="1" applyAlignment="1">
      <alignment horizontal="center" vertical="center"/>
    </xf>
    <xf numFmtId="9" fontId="16" fillId="6" borderId="21" xfId="0" applyNumberFormat="1" applyFont="1" applyFill="1" applyBorder="1" applyAlignment="1">
      <alignment horizontal="center" vertical="center"/>
    </xf>
    <xf numFmtId="44" fontId="16" fillId="6" borderId="21" xfId="0" applyNumberFormat="1" applyFont="1" applyFill="1" applyBorder="1" applyAlignment="1">
      <alignment horizontal="center" vertical="center"/>
    </xf>
    <xf numFmtId="44" fontId="16" fillId="7" borderId="21" xfId="0" applyNumberFormat="1" applyFont="1" applyFill="1" applyBorder="1" applyAlignment="1">
      <alignment horizontal="center" vertical="center"/>
    </xf>
    <xf numFmtId="10" fontId="0" fillId="0" borderId="21" xfId="0" applyNumberFormat="1" applyFont="1" applyFill="1" applyBorder="1" applyAlignment="1">
      <alignment horizontal="left" vertical="center"/>
    </xf>
    <xf numFmtId="0" fontId="0" fillId="0" borderId="21" xfId="0" applyFill="1" applyBorder="1" applyAlignment="1">
      <alignment vertical="center"/>
    </xf>
    <xf numFmtId="0" fontId="0" fillId="0" borderId="21" xfId="0" applyFill="1" applyBorder="1" applyAlignment="1">
      <alignment vertical="top"/>
    </xf>
    <xf numFmtId="7" fontId="0" fillId="0" borderId="21" xfId="0" applyNumberFormat="1" applyFill="1" applyBorder="1" applyAlignment="1">
      <alignment vertical="center" wrapText="1"/>
    </xf>
    <xf numFmtId="14" fontId="0" fillId="0" borderId="21" xfId="0" applyNumberFormat="1" applyFill="1" applyBorder="1" applyAlignment="1">
      <alignment horizontal="center" vertical="center" wrapText="1"/>
    </xf>
    <xf numFmtId="0" fontId="0" fillId="0" borderId="21" xfId="0" applyFont="1" applyFill="1" applyBorder="1" applyAlignment="1">
      <alignment horizontal="left" vertical="center"/>
    </xf>
    <xf numFmtId="0" fontId="8" fillId="0" borderId="21" xfId="0" applyFont="1" applyFill="1" applyBorder="1" applyAlignment="1">
      <alignment vertical="center" wrapText="1"/>
    </xf>
    <xf numFmtId="10" fontId="16" fillId="0" borderId="21" xfId="0" applyNumberFormat="1" applyFont="1" applyFill="1" applyBorder="1" applyAlignment="1">
      <alignment horizontal="left" vertical="center"/>
    </xf>
    <xf numFmtId="0" fontId="16" fillId="0" borderId="21" xfId="0" applyFont="1" applyFill="1" applyBorder="1" applyAlignment="1">
      <alignment horizontal="left" vertical="center" wrapText="1"/>
    </xf>
    <xf numFmtId="0" fontId="16" fillId="0" borderId="21" xfId="0" applyFont="1" applyFill="1" applyBorder="1" applyAlignment="1">
      <alignment horizontal="center" vertical="center" wrapText="1"/>
    </xf>
    <xf numFmtId="0" fontId="16" fillId="0" borderId="21" xfId="0" applyFont="1" applyFill="1" applyBorder="1" applyAlignment="1">
      <alignment horizontal="left" vertical="top" wrapText="1"/>
    </xf>
    <xf numFmtId="2" fontId="16" fillId="0" borderId="21" xfId="0" applyNumberFormat="1" applyFont="1" applyFill="1" applyBorder="1" applyAlignment="1">
      <alignment horizontal="center" vertical="center" wrapText="1"/>
    </xf>
    <xf numFmtId="0" fontId="16" fillId="0" borderId="21" xfId="0" applyFont="1" applyFill="1" applyBorder="1" applyAlignment="1">
      <alignment vertical="center" wrapText="1"/>
    </xf>
    <xf numFmtId="4" fontId="16" fillId="0" borderId="21" xfId="0" applyNumberFormat="1" applyFont="1" applyFill="1" applyBorder="1" applyAlignment="1">
      <alignment vertical="center" wrapText="1"/>
    </xf>
    <xf numFmtId="7" fontId="16" fillId="0" borderId="21" xfId="0" applyNumberFormat="1" applyFont="1" applyFill="1" applyBorder="1" applyAlignment="1">
      <alignment vertical="center"/>
    </xf>
    <xf numFmtId="4" fontId="16" fillId="0" borderId="21" xfId="0" applyNumberFormat="1" applyFont="1" applyFill="1" applyBorder="1" applyAlignment="1">
      <alignment vertical="center"/>
    </xf>
    <xf numFmtId="0" fontId="17" fillId="0" borderId="21" xfId="0" applyFont="1" applyFill="1" applyBorder="1" applyAlignment="1">
      <alignment vertical="center"/>
    </xf>
    <xf numFmtId="44" fontId="16" fillId="0" borderId="21" xfId="0" applyNumberFormat="1" applyFont="1" applyFill="1" applyBorder="1" applyAlignment="1">
      <alignment vertical="center"/>
    </xf>
    <xf numFmtId="44" fontId="16" fillId="0" borderId="21" xfId="0" applyNumberFormat="1" applyFont="1" applyFill="1" applyBorder="1" applyAlignment="1">
      <alignment horizontal="center" vertical="center"/>
    </xf>
    <xf numFmtId="44" fontId="16" fillId="0" borderId="21" xfId="0" applyNumberFormat="1" applyFont="1" applyFill="1" applyBorder="1" applyAlignment="1" applyProtection="1">
      <alignment vertical="center"/>
      <protection locked="0"/>
    </xf>
    <xf numFmtId="0" fontId="16" fillId="0" borderId="21" xfId="0" applyFont="1" applyBorder="1"/>
    <xf numFmtId="44" fontId="0" fillId="0" borderId="21" xfId="0" applyNumberFormat="1" applyBorder="1" applyAlignment="1">
      <alignment horizontal="center" vertical="center"/>
    </xf>
    <xf numFmtId="0" fontId="6" fillId="0" borderId="21" xfId="0" applyFont="1" applyFill="1" applyBorder="1" applyAlignment="1">
      <alignment horizontal="left" vertical="top" wrapText="1"/>
    </xf>
    <xf numFmtId="44" fontId="0" fillId="0" borderId="21" xfId="0" applyNumberFormat="1" applyBorder="1" applyAlignment="1">
      <alignment vertical="center"/>
    </xf>
    <xf numFmtId="0" fontId="0" fillId="0" borderId="21" xfId="0" applyFill="1" applyBorder="1"/>
    <xf numFmtId="10" fontId="0" fillId="0" borderId="56" xfId="0" applyNumberFormat="1" applyFont="1" applyFill="1" applyBorder="1" applyAlignment="1">
      <alignment horizontal="left" vertical="center" wrapText="1"/>
    </xf>
    <xf numFmtId="44" fontId="0" fillId="0" borderId="21" xfId="1" applyFont="1" applyBorder="1" applyAlignment="1">
      <alignment horizontal="center" vertical="center" wrapText="1"/>
    </xf>
    <xf numFmtId="2" fontId="0" fillId="0" borderId="21" xfId="0" applyNumberFormat="1" applyFont="1" applyBorder="1" applyAlignment="1">
      <alignment horizontal="center" vertical="center" wrapText="1"/>
    </xf>
    <xf numFmtId="44" fontId="0" fillId="0" borderId="21" xfId="0" applyNumberFormat="1" applyFont="1" applyFill="1" applyBorder="1" applyAlignment="1" applyProtection="1">
      <alignment vertical="center"/>
      <protection locked="0"/>
    </xf>
    <xf numFmtId="0" fontId="0" fillId="0" borderId="56" xfId="0" applyFont="1" applyFill="1" applyBorder="1" applyAlignment="1">
      <alignment horizontal="left" vertical="center" wrapText="1"/>
    </xf>
    <xf numFmtId="0" fontId="0" fillId="0" borderId="56" xfId="0" applyFont="1" applyFill="1" applyBorder="1" applyAlignment="1">
      <alignment horizontal="center" vertical="center" wrapText="1"/>
    </xf>
    <xf numFmtId="0" fontId="0" fillId="0" borderId="56" xfId="0" applyFill="1" applyBorder="1" applyAlignment="1">
      <alignment horizontal="left" vertical="top" wrapText="1"/>
    </xf>
    <xf numFmtId="0" fontId="0" fillId="0" borderId="56" xfId="0" applyFill="1" applyBorder="1" applyAlignment="1">
      <alignment horizontal="center" vertical="center" wrapText="1"/>
    </xf>
    <xf numFmtId="2" fontId="0" fillId="0" borderId="56" xfId="0" applyNumberFormat="1" applyFill="1" applyBorder="1" applyAlignment="1">
      <alignment horizontal="center" vertical="center" wrapText="1"/>
    </xf>
    <xf numFmtId="0" fontId="0" fillId="0" borderId="56" xfId="0" applyFill="1" applyBorder="1" applyAlignment="1">
      <alignment vertical="center" wrapText="1"/>
    </xf>
    <xf numFmtId="4" fontId="0" fillId="0" borderId="56" xfId="0" applyNumberFormat="1" applyFill="1" applyBorder="1" applyAlignment="1">
      <alignment vertical="center" wrapText="1"/>
    </xf>
    <xf numFmtId="4" fontId="0" fillId="0" borderId="56" xfId="0" applyNumberFormat="1" applyFill="1" applyBorder="1" applyAlignment="1">
      <alignment vertical="center"/>
    </xf>
    <xf numFmtId="0" fontId="0" fillId="0" borderId="21" xfId="0" applyFont="1" applyBorder="1" applyAlignment="1">
      <alignment horizontal="left" vertical="center" wrapText="1"/>
    </xf>
    <xf numFmtId="0" fontId="0" fillId="0" borderId="21" xfId="4" applyFont="1" applyBorder="1" applyAlignment="1">
      <alignment horizontal="center" vertical="center" wrapText="1"/>
    </xf>
    <xf numFmtId="0" fontId="0" fillId="0" borderId="21" xfId="0" applyFont="1" applyBorder="1" applyAlignment="1">
      <alignment wrapText="1"/>
    </xf>
    <xf numFmtId="44" fontId="0" fillId="0" borderId="21" xfId="6" applyNumberFormat="1" applyFont="1" applyBorder="1" applyAlignment="1">
      <alignment horizontal="left" vertical="center" wrapText="1"/>
    </xf>
    <xf numFmtId="0" fontId="22" fillId="0" borderId="21" xfId="0" applyFont="1" applyFill="1" applyBorder="1" applyAlignment="1">
      <alignment horizontal="left" vertical="center" wrapText="1"/>
    </xf>
    <xf numFmtId="0" fontId="22" fillId="0" borderId="21" xfId="0" applyFont="1" applyFill="1" applyBorder="1" applyAlignment="1">
      <alignment horizontal="center" vertical="center" wrapText="1"/>
    </xf>
    <xf numFmtId="2" fontId="0" fillId="0" borderId="21" xfId="0" applyNumberFormat="1" applyFill="1" applyBorder="1" applyAlignment="1">
      <alignment vertical="center" wrapText="1"/>
    </xf>
    <xf numFmtId="0" fontId="0" fillId="0" borderId="21" xfId="0" applyFont="1" applyBorder="1" applyAlignment="1">
      <alignment horizontal="left" vertical="top" wrapText="1"/>
    </xf>
    <xf numFmtId="0" fontId="0" fillId="0" borderId="21" xfId="4" applyFont="1" applyBorder="1" applyAlignment="1">
      <alignment horizontal="center" vertical="top" wrapText="1"/>
    </xf>
    <xf numFmtId="0" fontId="0" fillId="0" borderId="21" xfId="0" applyFont="1" applyFill="1" applyBorder="1" applyAlignment="1">
      <alignment horizontal="left" vertical="top" wrapText="1"/>
    </xf>
    <xf numFmtId="0" fontId="0" fillId="0" borderId="21" xfId="0" applyFont="1" applyBorder="1" applyAlignment="1">
      <alignment horizontal="left" wrapText="1"/>
    </xf>
    <xf numFmtId="0" fontId="0" fillId="0" borderId="21" xfId="0" applyFont="1" applyBorder="1" applyAlignment="1">
      <alignment horizontal="left"/>
    </xf>
    <xf numFmtId="0" fontId="0" fillId="0" borderId="21" xfId="7" applyFont="1" applyFill="1" applyBorder="1" applyAlignment="1">
      <alignment horizontal="left" wrapText="1"/>
    </xf>
    <xf numFmtId="0" fontId="0" fillId="0" borderId="21" xfId="7" applyFont="1" applyBorder="1" applyAlignment="1">
      <alignment horizontal="left" wrapText="1"/>
    </xf>
    <xf numFmtId="44" fontId="0" fillId="0" borderId="21" xfId="6" applyNumberFormat="1" applyFont="1" applyBorder="1" applyAlignment="1">
      <alignment horizontal="right" vertical="top" wrapText="1"/>
    </xf>
    <xf numFmtId="44" fontId="0" fillId="0" borderId="21" xfId="0" applyNumberFormat="1" applyFont="1" applyFill="1" applyBorder="1" applyAlignment="1" applyProtection="1">
      <alignment horizontal="right" vertical="center"/>
      <protection locked="0"/>
    </xf>
    <xf numFmtId="44" fontId="0" fillId="0" borderId="21" xfId="6" applyNumberFormat="1" applyFont="1" applyBorder="1" applyAlignment="1">
      <alignment horizontal="right" vertical="center" wrapText="1"/>
    </xf>
    <xf numFmtId="2" fontId="0" fillId="0" borderId="21" xfId="0" applyNumberFormat="1" applyFont="1" applyBorder="1" applyAlignment="1">
      <alignment horizontal="center" vertical="center"/>
    </xf>
    <xf numFmtId="44" fontId="0" fillId="0" borderId="21" xfId="0" applyNumberFormat="1" applyFont="1" applyBorder="1" applyAlignment="1">
      <alignment horizontal="right" vertical="center"/>
    </xf>
    <xf numFmtId="2" fontId="0" fillId="0" borderId="21" xfId="0" applyNumberFormat="1" applyBorder="1" applyAlignment="1">
      <alignment horizontal="center" vertical="center" wrapText="1"/>
    </xf>
    <xf numFmtId="44" fontId="0" fillId="0" borderId="21" xfId="0" applyNumberFormat="1" applyFill="1" applyBorder="1" applyAlignment="1" applyProtection="1">
      <alignment horizontal="right" vertical="center"/>
      <protection locked="0"/>
    </xf>
    <xf numFmtId="2" fontId="0" fillId="0" borderId="21" xfId="1" applyNumberFormat="1" applyFont="1" applyBorder="1" applyAlignment="1">
      <alignment horizontal="center" vertical="center" wrapText="1"/>
    </xf>
    <xf numFmtId="44" fontId="0" fillId="0" borderId="21" xfId="0" applyNumberFormat="1" applyFont="1" applyBorder="1" applyAlignment="1">
      <alignment horizontal="right"/>
    </xf>
    <xf numFmtId="0" fontId="0" fillId="0" borderId="21" xfId="0" applyFont="1" applyBorder="1" applyAlignment="1">
      <alignment horizontal="left" vertical="center"/>
    </xf>
    <xf numFmtId="2" fontId="0" fillId="0" borderId="21" xfId="0" applyNumberFormat="1" applyFont="1" applyFill="1" applyBorder="1" applyAlignment="1">
      <alignment horizontal="center" vertical="center" wrapText="1"/>
    </xf>
    <xf numFmtId="2" fontId="0" fillId="0" borderId="21" xfId="1" applyNumberFormat="1" applyFont="1" applyFill="1" applyBorder="1" applyAlignment="1">
      <alignment horizontal="center" vertical="center" wrapText="1"/>
    </xf>
    <xf numFmtId="0" fontId="0" fillId="0" borderId="21" xfId="3" applyFont="1" applyFill="1" applyBorder="1" applyAlignment="1">
      <alignment horizontal="left" vertical="center"/>
    </xf>
    <xf numFmtId="0" fontId="0" fillId="0" borderId="21" xfId="3" applyFont="1" applyFill="1" applyBorder="1"/>
    <xf numFmtId="0" fontId="0" fillId="0" borderId="21" xfId="0" applyFont="1" applyBorder="1" applyAlignment="1">
      <alignment horizontal="center" vertical="center" wrapText="1"/>
    </xf>
    <xf numFmtId="0" fontId="3" fillId="0" borderId="21" xfId="3" applyFill="1" applyBorder="1" applyAlignment="1">
      <alignment horizontal="left" vertical="center"/>
    </xf>
    <xf numFmtId="0" fontId="0" fillId="0" borderId="21" xfId="0" applyFont="1" applyFill="1" applyBorder="1" applyAlignment="1">
      <alignment horizontal="left" wrapText="1"/>
    </xf>
    <xf numFmtId="0" fontId="0" fillId="0" borderId="21" xfId="0" applyFont="1" applyBorder="1" applyAlignment="1">
      <alignment horizontal="center"/>
    </xf>
    <xf numFmtId="0" fontId="22" fillId="0" borderId="21" xfId="0" applyFont="1" applyFill="1" applyBorder="1" applyAlignment="1">
      <alignment horizontal="left" vertical="top" wrapText="1"/>
    </xf>
    <xf numFmtId="2" fontId="0" fillId="0" borderId="21" xfId="0" applyNumberFormat="1" applyFill="1" applyBorder="1" applyAlignment="1">
      <alignment horizontal="right" vertical="center" wrapText="1"/>
    </xf>
    <xf numFmtId="2" fontId="0" fillId="0" borderId="21" xfId="0" applyNumberFormat="1" applyFont="1" applyBorder="1" applyAlignment="1">
      <alignment horizontal="right" vertical="center" wrapText="1"/>
    </xf>
    <xf numFmtId="44" fontId="0" fillId="0" borderId="21" xfId="0" applyNumberFormat="1" applyFont="1" applyBorder="1" applyAlignment="1">
      <alignment horizontal="center" vertical="center"/>
    </xf>
    <xf numFmtId="0" fontId="7" fillId="4" borderId="38" xfId="0" applyFont="1" applyFill="1" applyBorder="1" applyAlignment="1">
      <alignment horizontal="left" wrapText="1"/>
    </xf>
    <xf numFmtId="0" fontId="21" fillId="4" borderId="38" xfId="0" applyFont="1" applyFill="1" applyBorder="1" applyAlignment="1">
      <alignment horizontal="left" wrapText="1"/>
    </xf>
    <xf numFmtId="0" fontId="0" fillId="3" borderId="39" xfId="0" applyFill="1" applyBorder="1" applyAlignment="1">
      <alignment horizontal="left" wrapText="1"/>
    </xf>
    <xf numFmtId="164" fontId="2" fillId="6" borderId="57" xfId="0" applyNumberFormat="1" applyFont="1" applyFill="1" applyBorder="1" applyAlignment="1">
      <alignment horizontal="center" vertical="center" wrapText="1"/>
    </xf>
    <xf numFmtId="164" fontId="0" fillId="0" borderId="58" xfId="0" applyNumberFormat="1" applyBorder="1" applyAlignment="1">
      <alignment horizontal="center" vertical="center"/>
    </xf>
    <xf numFmtId="10" fontId="0" fillId="0" borderId="49" xfId="0" applyNumberFormat="1" applyBorder="1" applyAlignment="1">
      <alignment horizontal="center" vertical="center"/>
    </xf>
    <xf numFmtId="10" fontId="0" fillId="6" borderId="49" xfId="0" applyNumberFormat="1" applyFill="1" applyBorder="1" applyAlignment="1">
      <alignment horizontal="center" vertical="center"/>
    </xf>
    <xf numFmtId="10" fontId="0" fillId="0" borderId="51" xfId="0" applyNumberFormat="1" applyBorder="1" applyAlignment="1">
      <alignment horizontal="center" vertical="center"/>
    </xf>
    <xf numFmtId="0" fontId="0" fillId="0" borderId="42" xfId="0" applyBorder="1" applyAlignment="1">
      <alignment horizontal="center" vertical="center"/>
    </xf>
    <xf numFmtId="0" fontId="0" fillId="0" borderId="51" xfId="0" applyBorder="1" applyAlignment="1">
      <alignment horizontal="center" vertical="center"/>
    </xf>
    <xf numFmtId="10" fontId="0" fillId="0" borderId="52" xfId="0" applyNumberFormat="1" applyBorder="1" applyAlignment="1">
      <alignment horizontal="center" vertical="center"/>
    </xf>
    <xf numFmtId="2" fontId="0" fillId="0" borderId="52" xfId="0" applyNumberFormat="1" applyBorder="1" applyAlignment="1">
      <alignment horizontal="center" vertical="center"/>
    </xf>
    <xf numFmtId="0" fontId="0" fillId="0" borderId="52" xfId="0" applyBorder="1" applyAlignment="1">
      <alignment horizontal="center" vertical="center"/>
    </xf>
    <xf numFmtId="0" fontId="0" fillId="0" borderId="42" xfId="0" applyBorder="1"/>
    <xf numFmtId="0" fontId="0" fillId="0" borderId="43" xfId="0" applyBorder="1" applyAlignment="1">
      <alignment horizontal="center" vertical="center"/>
    </xf>
    <xf numFmtId="0" fontId="0" fillId="0" borderId="50" xfId="0" applyBorder="1" applyAlignment="1">
      <alignment horizontal="center" vertical="center"/>
    </xf>
    <xf numFmtId="0" fontId="0" fillId="0" borderId="44" xfId="0" applyBorder="1"/>
    <xf numFmtId="0" fontId="0" fillId="0" borderId="52" xfId="0" applyBorder="1"/>
    <xf numFmtId="0" fontId="0" fillId="0" borderId="52" xfId="0" applyBorder="1" applyAlignment="1">
      <alignment horizontal="left" vertical="center"/>
    </xf>
    <xf numFmtId="0" fontId="0" fillId="0" borderId="53" xfId="0" applyBorder="1" applyAlignment="1">
      <alignment horizontal="center" vertical="center"/>
    </xf>
    <xf numFmtId="0" fontId="2" fillId="0" borderId="46" xfId="0" applyFont="1" applyBorder="1" applyAlignment="1">
      <alignment horizontal="center" vertical="center"/>
    </xf>
    <xf numFmtId="0" fontId="2" fillId="0" borderId="47" xfId="0" applyFont="1" applyBorder="1"/>
    <xf numFmtId="0" fontId="2" fillId="0" borderId="47"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10" fontId="2" fillId="0" borderId="47" xfId="0" applyNumberFormat="1" applyFont="1" applyBorder="1" applyAlignment="1">
      <alignment horizontal="center" vertical="center"/>
    </xf>
    <xf numFmtId="164" fontId="2" fillId="0" borderId="47" xfId="0" applyNumberFormat="1" applyFont="1" applyBorder="1" applyAlignment="1">
      <alignment horizontal="center" vertical="center" wrapText="1"/>
    </xf>
    <xf numFmtId="164" fontId="2" fillId="0" borderId="48" xfId="0" applyNumberFormat="1" applyFont="1" applyBorder="1" applyAlignment="1">
      <alignment horizontal="center" vertical="center"/>
    </xf>
    <xf numFmtId="2" fontId="2" fillId="0" borderId="47" xfId="0" applyNumberFormat="1" applyFont="1" applyBorder="1" applyAlignment="1">
      <alignment horizontal="center" vertical="center"/>
    </xf>
    <xf numFmtId="10" fontId="2" fillId="0" borderId="46" xfId="0" applyNumberFormat="1" applyFont="1" applyBorder="1" applyAlignment="1">
      <alignment horizontal="center" vertical="center" wrapText="1"/>
    </xf>
    <xf numFmtId="44" fontId="14" fillId="11" borderId="7" xfId="0" applyNumberFormat="1" applyFont="1" applyFill="1" applyBorder="1" applyAlignment="1">
      <alignment horizontal="center" vertical="center" wrapText="1"/>
    </xf>
    <xf numFmtId="44" fontId="14" fillId="11" borderId="19" xfId="0" applyNumberFormat="1" applyFont="1" applyFill="1" applyBorder="1" applyAlignment="1">
      <alignment horizontal="center" vertical="center" wrapText="1"/>
    </xf>
    <xf numFmtId="44" fontId="7" fillId="11" borderId="29" xfId="0" applyNumberFormat="1" applyFont="1" applyFill="1" applyBorder="1"/>
    <xf numFmtId="44" fontId="7" fillId="11" borderId="60" xfId="0" applyNumberFormat="1" applyFont="1" applyFill="1" applyBorder="1"/>
    <xf numFmtId="44" fontId="14" fillId="11" borderId="16" xfId="0" applyNumberFormat="1" applyFont="1" applyFill="1" applyBorder="1"/>
    <xf numFmtId="0" fontId="11" fillId="0" borderId="61" xfId="8" applyFont="1" applyBorder="1"/>
    <xf numFmtId="0" fontId="11" fillId="0" borderId="61" xfId="8" applyFont="1" applyBorder="1" applyAlignment="1">
      <alignment horizontal="center"/>
    </xf>
    <xf numFmtId="0" fontId="11" fillId="0" borderId="0" xfId="8" applyFont="1"/>
    <xf numFmtId="0" fontId="13" fillId="0" borderId="61" xfId="8" applyFont="1" applyBorder="1" applyAlignment="1">
      <alignment horizontal="center"/>
    </xf>
    <xf numFmtId="0" fontId="13" fillId="0" borderId="61" xfId="8" applyFont="1" applyBorder="1"/>
    <xf numFmtId="0" fontId="13" fillId="0" borderId="61" xfId="8" applyFont="1" applyFill="1" applyBorder="1"/>
    <xf numFmtId="0" fontId="11" fillId="0" borderId="61" xfId="8" applyFont="1" applyFill="1" applyBorder="1"/>
    <xf numFmtId="43" fontId="11" fillId="0" borderId="61" xfId="9" applyFont="1" applyBorder="1"/>
    <xf numFmtId="4" fontId="11" fillId="0" borderId="61" xfId="8" applyNumberFormat="1" applyFont="1" applyBorder="1"/>
    <xf numFmtId="43" fontId="23" fillId="0" borderId="61" xfId="9" applyFont="1" applyFill="1" applyBorder="1"/>
    <xf numFmtId="43" fontId="24" fillId="0" borderId="61" xfId="9" applyFont="1" applyBorder="1"/>
    <xf numFmtId="43" fontId="11" fillId="0" borderId="0" xfId="8" applyNumberFormat="1" applyFont="1"/>
    <xf numFmtId="2" fontId="11" fillId="0" borderId="61" xfId="8" applyNumberFormat="1" applyFont="1" applyBorder="1"/>
    <xf numFmtId="0" fontId="11" fillId="0" borderId="61" xfId="8" applyFont="1" applyFill="1" applyBorder="1" applyAlignment="1">
      <alignment horizontal="center"/>
    </xf>
    <xf numFmtId="0" fontId="23" fillId="0" borderId="61" xfId="8" applyFont="1" applyFill="1" applyBorder="1"/>
    <xf numFmtId="2" fontId="24" fillId="0" borderId="61" xfId="8" applyNumberFormat="1" applyFont="1" applyBorder="1"/>
    <xf numFmtId="43" fontId="11" fillId="0" borderId="61" xfId="9" applyNumberFormat="1" applyFont="1" applyBorder="1"/>
    <xf numFmtId="43" fontId="11" fillId="0" borderId="61" xfId="8" applyNumberFormat="1" applyFont="1" applyBorder="1"/>
    <xf numFmtId="14" fontId="11" fillId="0" borderId="61" xfId="8" applyNumberFormat="1" applyFont="1" applyBorder="1"/>
    <xf numFmtId="0" fontId="24" fillId="0" borderId="61" xfId="8" applyFont="1" applyBorder="1"/>
    <xf numFmtId="43" fontId="11" fillId="0" borderId="61" xfId="9" applyFont="1" applyBorder="1" applyAlignment="1">
      <alignment horizontal="right"/>
    </xf>
    <xf numFmtId="0" fontId="11" fillId="0" borderId="62" xfId="8" applyFont="1" applyBorder="1"/>
    <xf numFmtId="0" fontId="11" fillId="0" borderId="63" xfId="8" applyFont="1" applyBorder="1"/>
    <xf numFmtId="0" fontId="11" fillId="0" borderId="64" xfId="8" applyFont="1" applyBorder="1"/>
    <xf numFmtId="43" fontId="11" fillId="0" borderId="61" xfId="9" applyFont="1" applyFill="1" applyBorder="1" applyAlignment="1">
      <alignment horizontal="right"/>
    </xf>
    <xf numFmtId="43" fontId="24" fillId="0" borderId="61" xfId="9" applyFont="1" applyFill="1" applyBorder="1"/>
    <xf numFmtId="43" fontId="11" fillId="0" borderId="61" xfId="9" applyFont="1" applyFill="1" applyBorder="1"/>
    <xf numFmtId="43" fontId="11" fillId="0" borderId="61" xfId="9" applyFont="1" applyFill="1" applyBorder="1" applyAlignment="1"/>
    <xf numFmtId="2" fontId="11" fillId="0" borderId="61" xfId="8" applyNumberFormat="1" applyFont="1" applyFill="1" applyBorder="1" applyAlignment="1">
      <alignment horizontal="right"/>
    </xf>
    <xf numFmtId="0" fontId="11" fillId="12" borderId="61" xfId="8" applyFont="1" applyFill="1" applyBorder="1"/>
    <xf numFmtId="0" fontId="11" fillId="0" borderId="61" xfId="8" applyFont="1" applyBorder="1" applyAlignment="1">
      <alignment horizontal="right"/>
    </xf>
    <xf numFmtId="0" fontId="11" fillId="0" borderId="61" xfId="8" applyFont="1" applyBorder="1" applyAlignment="1"/>
    <xf numFmtId="0" fontId="11" fillId="0" borderId="61" xfId="8" applyFont="1" applyFill="1" applyBorder="1" applyAlignment="1">
      <alignment horizontal="right"/>
    </xf>
    <xf numFmtId="2" fontId="11" fillId="0" borderId="61" xfId="8" applyNumberFormat="1" applyFont="1" applyBorder="1" applyAlignment="1"/>
    <xf numFmtId="2" fontId="23" fillId="0" borderId="61" xfId="8" applyNumberFormat="1" applyFont="1" applyFill="1" applyBorder="1"/>
    <xf numFmtId="2" fontId="11" fillId="0" borderId="61" xfId="8" applyNumberFormat="1" applyFont="1" applyBorder="1" applyAlignment="1">
      <alignment horizontal="center"/>
    </xf>
    <xf numFmtId="4" fontId="11" fillId="0" borderId="61" xfId="8" applyNumberFormat="1" applyFont="1" applyBorder="1" applyAlignment="1"/>
    <xf numFmtId="0" fontId="11" fillId="0" borderId="65" xfId="8" applyFont="1" applyBorder="1"/>
    <xf numFmtId="14" fontId="11" fillId="0" borderId="61" xfId="8" applyNumberFormat="1" applyFont="1" applyBorder="1" applyAlignment="1"/>
    <xf numFmtId="43" fontId="11" fillId="0" borderId="61" xfId="9" applyFont="1" applyBorder="1" applyAlignment="1"/>
    <xf numFmtId="43" fontId="11" fillId="0" borderId="0" xfId="9" applyFont="1"/>
    <xf numFmtId="0" fontId="11" fillId="0" borderId="0" xfId="8" applyFont="1" applyAlignment="1">
      <alignment horizontal="center"/>
    </xf>
    <xf numFmtId="14" fontId="11" fillId="0" borderId="0" xfId="8" applyNumberFormat="1" applyFont="1"/>
    <xf numFmtId="4" fontId="11" fillId="0" borderId="0" xfId="8" applyNumberFormat="1" applyFont="1"/>
    <xf numFmtId="2" fontId="11" fillId="0" borderId="0" xfId="8" applyNumberFormat="1" applyFont="1"/>
    <xf numFmtId="2" fontId="0" fillId="0" borderId="0" xfId="0" applyNumberFormat="1"/>
    <xf numFmtId="43" fontId="0" fillId="0" borderId="0" xfId="10" applyFont="1"/>
    <xf numFmtId="2" fontId="18" fillId="0" borderId="0" xfId="0" applyNumberFormat="1" applyFont="1" applyAlignment="1">
      <alignment wrapText="1"/>
    </xf>
    <xf numFmtId="7" fontId="0" fillId="0" borderId="21" xfId="6" applyNumberFormat="1" applyFont="1" applyBorder="1" applyAlignment="1">
      <alignment horizontal="right" vertical="top" wrapText="1"/>
    </xf>
    <xf numFmtId="44" fontId="0" fillId="0" borderId="21" xfId="1" applyFont="1" applyBorder="1" applyAlignment="1">
      <alignment horizontal="left" vertical="center" wrapText="1"/>
    </xf>
    <xf numFmtId="7" fontId="0" fillId="0" borderId="21" xfId="6" applyNumberFormat="1" applyFont="1" applyBorder="1" applyAlignment="1">
      <alignment horizontal="right" vertical="center" wrapText="1"/>
    </xf>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44" fontId="14" fillId="2" borderId="17" xfId="0" applyNumberFormat="1" applyFont="1" applyFill="1" applyBorder="1" applyAlignment="1">
      <alignment horizontal="center" vertical="center" wrapText="1"/>
    </xf>
    <xf numFmtId="44" fontId="14" fillId="2" borderId="19" xfId="0" applyNumberFormat="1" applyFont="1" applyFill="1" applyBorder="1" applyAlignment="1">
      <alignment horizontal="center" vertical="center" wrapText="1"/>
    </xf>
    <xf numFmtId="44" fontId="14" fillId="6" borderId="17" xfId="0" applyNumberFormat="1" applyFont="1" applyFill="1" applyBorder="1" applyAlignment="1">
      <alignment horizontal="center" vertical="center" wrapText="1"/>
    </xf>
    <xf numFmtId="44" fontId="14" fillId="6" borderId="19" xfId="0" applyNumberFormat="1" applyFont="1" applyFill="1" applyBorder="1" applyAlignment="1">
      <alignment horizontal="center" vertical="center" wrapText="1"/>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cellXfs>
  <cellStyles count="11">
    <cellStyle name="Comma" xfId="10" builtinId="3"/>
    <cellStyle name="Comma 2" xfId="9" xr:uid="{00000000-0005-0000-0000-000000000000}"/>
    <cellStyle name="Currency" xfId="1" builtinId="4"/>
    <cellStyle name="Currency 4 5" xfId="6" xr:uid="{00000000-0005-0000-0000-000002000000}"/>
    <cellStyle name="Normal" xfId="0" builtinId="0"/>
    <cellStyle name="Normal 16 32" xfId="3" xr:uid="{00000000-0005-0000-0000-000004000000}"/>
    <cellStyle name="Normal 2" xfId="5" xr:uid="{00000000-0005-0000-0000-000005000000}"/>
    <cellStyle name="Normal 2 3" xfId="4" xr:uid="{00000000-0005-0000-0000-000006000000}"/>
    <cellStyle name="Normal 3" xfId="8" xr:uid="{00000000-0005-0000-0000-000007000000}"/>
    <cellStyle name="Normal 3 33" xfId="2" xr:uid="{00000000-0005-0000-0000-000008000000}"/>
    <cellStyle name="Normal 4 3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efreshError="1"/>
      <sheetData sheetId="1" refreshError="1"/>
      <sheetData sheetId="2" refreshError="1"/>
      <sheetData sheetId="3" refreshError="1"/>
      <sheetData sheetId="4" refreshError="1">
        <row r="1">
          <cell r="J1">
            <v>0</v>
          </cell>
        </row>
        <row r="7">
          <cell r="V7" t="str">
            <v xml:space="preserve">1-44 Denyer House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49"/>
  <sheetViews>
    <sheetView tabSelected="1" topLeftCell="B1" workbookViewId="0">
      <pane ySplit="2" topLeftCell="A54" activePane="bottomLeft" state="frozen"/>
      <selection pane="bottomLeft" activeCell="B86" sqref="B86"/>
    </sheetView>
  </sheetViews>
  <sheetFormatPr defaultColWidth="9.140625" defaultRowHeight="12.75" x14ac:dyDescent="0.2"/>
  <cols>
    <col min="1" max="1" width="13.42578125" style="490" customWidth="1"/>
    <col min="2" max="2" width="43.7109375" style="490" customWidth="1"/>
    <col min="3" max="3" width="9.140625" style="490"/>
    <col min="4" max="4" width="20.7109375" style="490" customWidth="1"/>
    <col min="5" max="5" width="14.28515625" style="529" customWidth="1"/>
    <col min="6" max="7" width="9.140625" style="490" customWidth="1"/>
    <col min="8" max="8" width="12.85546875" style="490" customWidth="1"/>
    <col min="9" max="9" width="14.5703125" style="490" customWidth="1"/>
    <col min="10" max="10" width="17" style="490" customWidth="1"/>
    <col min="11" max="11" width="12.42578125" style="490" customWidth="1"/>
    <col min="12" max="12" width="12.7109375" style="490" customWidth="1"/>
    <col min="13" max="16" width="12.42578125" style="490" customWidth="1"/>
    <col min="17" max="17" width="12.7109375" style="490" customWidth="1"/>
    <col min="18" max="18" width="13.7109375" style="490" customWidth="1"/>
    <col min="19" max="22" width="9.140625" style="490"/>
    <col min="23" max="23" width="13.140625" style="490" customWidth="1"/>
    <col min="24" max="16384" width="9.140625" style="490"/>
  </cols>
  <sheetData>
    <row r="1" spans="1:18" x14ac:dyDescent="0.2">
      <c r="A1" s="488"/>
      <c r="B1" s="488"/>
      <c r="C1" s="488"/>
      <c r="D1" s="488"/>
      <c r="E1" s="489"/>
      <c r="F1" s="488"/>
      <c r="G1" s="488"/>
      <c r="H1" s="488"/>
      <c r="I1" s="488"/>
      <c r="J1" s="488"/>
      <c r="K1" s="488"/>
      <c r="L1" s="488"/>
      <c r="M1" s="488"/>
      <c r="N1" s="488"/>
      <c r="O1" s="488"/>
      <c r="P1" s="488"/>
      <c r="Q1" s="488"/>
      <c r="R1" s="490" t="s">
        <v>775</v>
      </c>
    </row>
    <row r="2" spans="1:18" x14ac:dyDescent="0.2">
      <c r="A2" s="488"/>
      <c r="B2" s="488"/>
      <c r="C2" s="488"/>
      <c r="D2" s="488"/>
      <c r="E2" s="491" t="s">
        <v>377</v>
      </c>
      <c r="F2" s="488"/>
      <c r="G2" s="488"/>
      <c r="H2" s="492" t="s">
        <v>619</v>
      </c>
      <c r="I2" s="492" t="s">
        <v>620</v>
      </c>
      <c r="J2" s="491" t="s">
        <v>621</v>
      </c>
      <c r="K2" s="492" t="s">
        <v>622</v>
      </c>
      <c r="L2" s="493" t="s">
        <v>623</v>
      </c>
      <c r="M2" s="492" t="s">
        <v>624</v>
      </c>
      <c r="N2" s="492" t="s">
        <v>625</v>
      </c>
      <c r="O2" s="492" t="s">
        <v>626</v>
      </c>
      <c r="P2" s="492" t="s">
        <v>783</v>
      </c>
      <c r="Q2" s="492" t="s">
        <v>784</v>
      </c>
    </row>
    <row r="3" spans="1:18" x14ac:dyDescent="0.2">
      <c r="A3" s="488"/>
      <c r="B3" s="488"/>
      <c r="C3" s="488"/>
      <c r="D3" s="488"/>
      <c r="E3" s="489"/>
      <c r="F3" s="488"/>
      <c r="G3" s="488"/>
      <c r="H3" s="488"/>
      <c r="I3" s="488"/>
      <c r="J3" s="488"/>
      <c r="K3" s="488"/>
      <c r="L3" s="494"/>
      <c r="M3" s="488"/>
      <c r="N3" s="488"/>
      <c r="O3" s="488"/>
      <c r="P3" s="488"/>
      <c r="Q3" s="488"/>
    </row>
    <row r="4" spans="1:18" x14ac:dyDescent="0.2">
      <c r="A4" s="488" t="s">
        <v>23</v>
      </c>
      <c r="B4" s="488" t="s">
        <v>627</v>
      </c>
      <c r="C4" s="488" t="s">
        <v>628</v>
      </c>
      <c r="D4" s="488" t="s">
        <v>629</v>
      </c>
      <c r="E4" s="489">
        <v>624</v>
      </c>
      <c r="F4" s="488"/>
      <c r="G4" s="488"/>
      <c r="H4" s="495"/>
      <c r="I4" s="495"/>
      <c r="J4" s="496">
        <v>2834.81</v>
      </c>
      <c r="K4" s="496">
        <v>14645.93</v>
      </c>
      <c r="L4" s="497">
        <v>1417.98</v>
      </c>
      <c r="M4" s="498">
        <v>1417.98</v>
      </c>
      <c r="N4" s="495"/>
      <c r="O4" s="495"/>
      <c r="P4" s="495"/>
      <c r="Q4" s="495"/>
      <c r="R4" s="499">
        <f>SUM(H4:M4)</f>
        <v>20316.7</v>
      </c>
    </row>
    <row r="5" spans="1:18" x14ac:dyDescent="0.2">
      <c r="A5" s="488" t="s">
        <v>23</v>
      </c>
      <c r="B5" s="488" t="s">
        <v>627</v>
      </c>
      <c r="C5" s="488" t="s">
        <v>628</v>
      </c>
      <c r="D5" s="488" t="s">
        <v>3</v>
      </c>
      <c r="E5" s="489">
        <v>628</v>
      </c>
      <c r="F5" s="488"/>
      <c r="G5" s="488"/>
      <c r="H5" s="495"/>
      <c r="I5" s="496">
        <v>18955.009999999998</v>
      </c>
      <c r="J5" s="496">
        <v>2369.38</v>
      </c>
      <c r="K5" s="496">
        <v>11223.36</v>
      </c>
      <c r="L5" s="497">
        <v>7482.24</v>
      </c>
      <c r="M5" s="498">
        <v>4489.34</v>
      </c>
      <c r="N5" s="495">
        <v>3527.34</v>
      </c>
      <c r="O5" s="495"/>
      <c r="P5" s="495"/>
      <c r="Q5" s="495"/>
      <c r="R5" s="499">
        <f>SUM(H5:N5)</f>
        <v>48046.67</v>
      </c>
    </row>
    <row r="6" spans="1:18" x14ac:dyDescent="0.2">
      <c r="A6" s="488" t="s">
        <v>23</v>
      </c>
      <c r="B6" s="488" t="s">
        <v>627</v>
      </c>
      <c r="C6" s="488" t="s">
        <v>628</v>
      </c>
      <c r="D6" s="488" t="s">
        <v>630</v>
      </c>
      <c r="E6" s="489">
        <v>798</v>
      </c>
      <c r="F6" s="488"/>
      <c r="G6" s="488"/>
      <c r="H6" s="496">
        <v>52798.6</v>
      </c>
      <c r="I6" s="495"/>
      <c r="J6" s="495"/>
      <c r="K6" s="495"/>
      <c r="L6" s="497"/>
      <c r="M6" s="498"/>
      <c r="N6" s="495">
        <f>R6-H6</f>
        <v>0</v>
      </c>
      <c r="O6" s="495"/>
      <c r="P6" s="495"/>
      <c r="Q6" s="495"/>
      <c r="R6" s="499">
        <f t="shared" ref="R6:R16" si="0">SUM(H6:M6)</f>
        <v>52798.6</v>
      </c>
    </row>
    <row r="7" spans="1:18" x14ac:dyDescent="0.2">
      <c r="A7" s="488" t="s">
        <v>23</v>
      </c>
      <c r="B7" s="488" t="s">
        <v>627</v>
      </c>
      <c r="C7" s="488" t="s">
        <v>628</v>
      </c>
      <c r="D7" s="488" t="s">
        <v>631</v>
      </c>
      <c r="E7" s="489">
        <v>799</v>
      </c>
      <c r="F7" s="488"/>
      <c r="G7" s="488"/>
      <c r="H7" s="495"/>
      <c r="I7" s="495"/>
      <c r="J7" s="495"/>
      <c r="K7" s="500">
        <v>444.6</v>
      </c>
      <c r="L7" s="497">
        <v>444.6</v>
      </c>
      <c r="M7" s="498"/>
      <c r="N7" s="495"/>
      <c r="O7" s="495"/>
      <c r="P7" s="495"/>
      <c r="Q7" s="495"/>
      <c r="R7" s="499">
        <f t="shared" si="0"/>
        <v>889.2</v>
      </c>
    </row>
    <row r="8" spans="1:18" x14ac:dyDescent="0.2">
      <c r="A8" s="488" t="s">
        <v>23</v>
      </c>
      <c r="B8" s="488" t="s">
        <v>627</v>
      </c>
      <c r="C8" s="488" t="s">
        <v>628</v>
      </c>
      <c r="D8" s="488" t="s">
        <v>632</v>
      </c>
      <c r="E8" s="489">
        <v>627</v>
      </c>
      <c r="F8" s="488"/>
      <c r="G8" s="488"/>
      <c r="H8" s="495"/>
      <c r="I8" s="495"/>
      <c r="J8" s="495"/>
      <c r="K8" s="500"/>
      <c r="L8" s="497"/>
      <c r="M8" s="498">
        <v>1224.9000000000001</v>
      </c>
      <c r="N8" s="495">
        <v>7256.74</v>
      </c>
      <c r="O8" s="495"/>
      <c r="P8" s="495"/>
      <c r="Q8" s="495"/>
      <c r="R8" s="499">
        <f t="shared" si="0"/>
        <v>1224.9000000000001</v>
      </c>
    </row>
    <row r="9" spans="1:18" x14ac:dyDescent="0.2">
      <c r="A9" s="488" t="s">
        <v>23</v>
      </c>
      <c r="B9" s="488" t="s">
        <v>627</v>
      </c>
      <c r="C9" s="488" t="s">
        <v>628</v>
      </c>
      <c r="D9" s="488" t="s">
        <v>776</v>
      </c>
      <c r="E9" s="489">
        <v>623</v>
      </c>
      <c r="F9" s="488"/>
      <c r="G9" s="488"/>
      <c r="H9" s="495"/>
      <c r="I9" s="495"/>
      <c r="J9" s="495"/>
      <c r="K9" s="500"/>
      <c r="L9" s="497"/>
      <c r="M9" s="498"/>
      <c r="N9" s="495">
        <v>2878.1</v>
      </c>
      <c r="O9" s="495"/>
      <c r="P9" s="495"/>
      <c r="Q9" s="495"/>
      <c r="R9" s="499">
        <f t="shared" si="0"/>
        <v>0</v>
      </c>
    </row>
    <row r="10" spans="1:18" x14ac:dyDescent="0.2">
      <c r="A10" s="490" t="s">
        <v>23</v>
      </c>
      <c r="B10" s="488" t="s">
        <v>627</v>
      </c>
      <c r="C10" s="488" t="s">
        <v>628</v>
      </c>
      <c r="D10" s="488" t="s">
        <v>777</v>
      </c>
      <c r="E10" s="489">
        <v>622</v>
      </c>
      <c r="F10" s="488"/>
      <c r="G10" s="488"/>
      <c r="H10" s="495"/>
      <c r="I10" s="495"/>
      <c r="J10" s="495"/>
      <c r="K10" s="500"/>
      <c r="L10" s="497"/>
      <c r="M10" s="498"/>
      <c r="N10" s="495">
        <v>3988.5</v>
      </c>
      <c r="O10" s="495"/>
      <c r="P10" s="495"/>
      <c r="Q10" s="495"/>
      <c r="R10" s="499">
        <f t="shared" si="0"/>
        <v>0</v>
      </c>
    </row>
    <row r="11" spans="1:18" x14ac:dyDescent="0.2">
      <c r="A11" s="488"/>
      <c r="B11" s="488"/>
      <c r="C11" s="488"/>
      <c r="D11" s="488"/>
      <c r="E11" s="489"/>
      <c r="F11" s="488"/>
      <c r="G11" s="488"/>
      <c r="H11" s="495"/>
      <c r="I11" s="495"/>
      <c r="J11" s="495"/>
      <c r="K11" s="500"/>
      <c r="L11" s="497"/>
      <c r="M11" s="498"/>
      <c r="N11" s="495"/>
      <c r="O11" s="495"/>
      <c r="P11" s="495"/>
      <c r="Q11" s="495"/>
      <c r="R11" s="499">
        <f t="shared" si="0"/>
        <v>0</v>
      </c>
    </row>
    <row r="12" spans="1:18" x14ac:dyDescent="0.2">
      <c r="A12" s="494"/>
      <c r="B12" s="494"/>
      <c r="C12" s="494"/>
      <c r="D12" s="494"/>
      <c r="E12" s="501"/>
      <c r="F12" s="494"/>
      <c r="G12" s="494"/>
      <c r="H12" s="494"/>
      <c r="I12" s="494"/>
      <c r="J12" s="494"/>
      <c r="K12" s="494"/>
      <c r="L12" s="497"/>
      <c r="M12" s="498"/>
      <c r="N12" s="495"/>
      <c r="O12" s="495"/>
      <c r="P12" s="495"/>
      <c r="Q12" s="495"/>
      <c r="R12" s="499">
        <f t="shared" si="0"/>
        <v>0</v>
      </c>
    </row>
    <row r="13" spans="1:18" x14ac:dyDescent="0.2">
      <c r="A13" s="488" t="s">
        <v>52</v>
      </c>
      <c r="B13" s="488" t="s">
        <v>633</v>
      </c>
      <c r="C13" s="488" t="s">
        <v>628</v>
      </c>
      <c r="D13" s="488" t="s">
        <v>630</v>
      </c>
      <c r="E13" s="489">
        <v>728</v>
      </c>
      <c r="F13" s="488">
        <v>728</v>
      </c>
      <c r="G13" s="488"/>
      <c r="H13" s="488">
        <v>8614.41</v>
      </c>
      <c r="I13" s="495"/>
      <c r="J13" s="495"/>
      <c r="K13" s="495"/>
      <c r="L13" s="497"/>
      <c r="M13" s="498"/>
      <c r="N13" s="495">
        <f>R13-H13</f>
        <v>0</v>
      </c>
      <c r="O13" s="495"/>
      <c r="P13" s="495"/>
      <c r="Q13" s="495"/>
      <c r="R13" s="499">
        <f t="shared" si="0"/>
        <v>8614.41</v>
      </c>
    </row>
    <row r="14" spans="1:18" x14ac:dyDescent="0.2">
      <c r="A14" s="488" t="s">
        <v>52</v>
      </c>
      <c r="B14" s="488" t="s">
        <v>633</v>
      </c>
      <c r="C14" s="488" t="s">
        <v>628</v>
      </c>
      <c r="D14" s="488" t="s">
        <v>634</v>
      </c>
      <c r="E14" s="489">
        <v>729</v>
      </c>
      <c r="F14" s="488"/>
      <c r="G14" s="488"/>
      <c r="H14" s="495"/>
      <c r="I14" s="495"/>
      <c r="J14" s="495"/>
      <c r="K14" s="495">
        <v>222.3</v>
      </c>
      <c r="L14" s="497"/>
      <c r="M14" s="498">
        <v>222.3</v>
      </c>
      <c r="N14" s="495"/>
      <c r="O14" s="495"/>
      <c r="P14" s="495"/>
      <c r="Q14" s="495"/>
      <c r="R14" s="499">
        <f t="shared" si="0"/>
        <v>444.6</v>
      </c>
    </row>
    <row r="15" spans="1:18" x14ac:dyDescent="0.2">
      <c r="A15" s="488" t="s">
        <v>52</v>
      </c>
      <c r="B15" s="488" t="s">
        <v>633</v>
      </c>
      <c r="C15" s="488" t="s">
        <v>628</v>
      </c>
      <c r="D15" s="488" t="s">
        <v>3</v>
      </c>
      <c r="E15" s="501">
        <v>740</v>
      </c>
      <c r="F15" s="494"/>
      <c r="G15" s="494"/>
      <c r="H15" s="496">
        <v>10353.5</v>
      </c>
      <c r="I15" s="496">
        <v>5521.85</v>
      </c>
      <c r="J15" s="488">
        <v>690.23</v>
      </c>
      <c r="K15" s="496">
        <v>3269.52</v>
      </c>
      <c r="L15" s="497">
        <v>2179.6799999999998</v>
      </c>
      <c r="M15" s="498">
        <v>1307.81</v>
      </c>
      <c r="N15" s="495">
        <v>1027.56</v>
      </c>
      <c r="O15" s="495"/>
      <c r="P15" s="495"/>
      <c r="Q15" s="495"/>
      <c r="R15" s="499">
        <f t="shared" si="0"/>
        <v>23322.590000000004</v>
      </c>
    </row>
    <row r="16" spans="1:18" x14ac:dyDescent="0.2">
      <c r="A16" s="494"/>
      <c r="B16" s="494"/>
      <c r="C16" s="494"/>
      <c r="D16" s="494"/>
      <c r="E16" s="501"/>
      <c r="F16" s="494"/>
      <c r="G16" s="494"/>
      <c r="H16" s="494"/>
      <c r="I16" s="494"/>
      <c r="J16" s="494"/>
      <c r="K16" s="494"/>
      <c r="L16" s="497"/>
      <c r="M16" s="495"/>
      <c r="N16" s="495"/>
      <c r="O16" s="495"/>
      <c r="P16" s="495"/>
      <c r="Q16" s="495"/>
      <c r="R16" s="499">
        <f t="shared" si="0"/>
        <v>0</v>
      </c>
    </row>
    <row r="17" spans="1:18" x14ac:dyDescent="0.2">
      <c r="A17" s="494"/>
      <c r="B17" s="494"/>
      <c r="C17" s="494"/>
      <c r="D17" s="494"/>
      <c r="E17" s="501"/>
      <c r="F17" s="494"/>
      <c r="G17" s="494"/>
      <c r="H17" s="494"/>
      <c r="I17" s="494"/>
      <c r="J17" s="494"/>
      <c r="K17" s="494"/>
      <c r="L17" s="497"/>
      <c r="M17" s="495"/>
      <c r="N17" s="495"/>
      <c r="O17" s="495"/>
      <c r="P17" s="495"/>
      <c r="Q17" s="495"/>
      <c r="R17" s="499"/>
    </row>
    <row r="18" spans="1:18" x14ac:dyDescent="0.2">
      <c r="A18" s="488"/>
      <c r="B18" s="488" t="s">
        <v>636</v>
      </c>
      <c r="C18" s="488" t="s">
        <v>628</v>
      </c>
      <c r="D18" s="488" t="s">
        <v>779</v>
      </c>
      <c r="E18" s="489">
        <v>711</v>
      </c>
      <c r="F18" s="488"/>
      <c r="G18" s="488"/>
      <c r="H18" s="488"/>
      <c r="I18" s="488"/>
      <c r="J18" s="488"/>
      <c r="K18" s="488"/>
      <c r="L18" s="502"/>
      <c r="M18" s="488"/>
      <c r="N18" s="488">
        <v>399.75</v>
      </c>
      <c r="O18" s="488"/>
      <c r="P18" s="488"/>
      <c r="Q18" s="488"/>
      <c r="R18" s="499">
        <f>SUM(H18:M18)</f>
        <v>0</v>
      </c>
    </row>
    <row r="19" spans="1:18" x14ac:dyDescent="0.2">
      <c r="A19" s="488" t="s">
        <v>635</v>
      </c>
      <c r="B19" s="488" t="s">
        <v>636</v>
      </c>
      <c r="C19" s="488" t="s">
        <v>628</v>
      </c>
      <c r="D19" s="488" t="s">
        <v>3</v>
      </c>
      <c r="E19" s="489">
        <v>712</v>
      </c>
      <c r="F19" s="488"/>
      <c r="G19" s="488"/>
      <c r="H19" s="488">
        <v>843.03</v>
      </c>
      <c r="I19" s="488">
        <v>449.61</v>
      </c>
      <c r="J19" s="500">
        <v>56.2</v>
      </c>
      <c r="K19" s="488">
        <v>266.22000000000003</v>
      </c>
      <c r="L19" s="497">
        <v>177.48</v>
      </c>
      <c r="M19" s="498">
        <v>106.49</v>
      </c>
      <c r="N19" s="495">
        <v>83.67</v>
      </c>
      <c r="O19" s="495"/>
      <c r="P19" s="495"/>
      <c r="Q19" s="495"/>
      <c r="R19" s="499">
        <f>SUM(H19:M19)</f>
        <v>1899.03</v>
      </c>
    </row>
    <row r="20" spans="1:18" x14ac:dyDescent="0.2">
      <c r="A20" s="494" t="s">
        <v>635</v>
      </c>
      <c r="B20" s="494" t="s">
        <v>636</v>
      </c>
      <c r="C20" s="494" t="s">
        <v>628</v>
      </c>
      <c r="D20" s="494" t="s">
        <v>637</v>
      </c>
      <c r="E20" s="489">
        <v>882</v>
      </c>
      <c r="F20" s="488"/>
      <c r="G20" s="488"/>
      <c r="H20" s="488"/>
      <c r="I20" s="495"/>
      <c r="J20" s="496">
        <v>1789.2</v>
      </c>
      <c r="K20" s="495"/>
      <c r="L20" s="497"/>
      <c r="M20" s="495"/>
      <c r="N20" s="495">
        <v>0</v>
      </c>
      <c r="O20" s="495"/>
      <c r="P20" s="495"/>
      <c r="Q20" s="495"/>
      <c r="R20" s="499">
        <f>SUM(H20:M20)</f>
        <v>1789.2</v>
      </c>
    </row>
    <row r="21" spans="1:18" x14ac:dyDescent="0.2">
      <c r="A21" s="494" t="s">
        <v>635</v>
      </c>
      <c r="B21" s="494" t="s">
        <v>636</v>
      </c>
      <c r="C21" s="494" t="s">
        <v>628</v>
      </c>
      <c r="D21" s="494" t="s">
        <v>634</v>
      </c>
      <c r="E21" s="489">
        <v>883</v>
      </c>
      <c r="F21" s="488"/>
      <c r="G21" s="488"/>
      <c r="H21" s="488"/>
      <c r="I21" s="488"/>
      <c r="J21" s="495"/>
      <c r="K21" s="495">
        <v>222.3</v>
      </c>
      <c r="L21" s="502"/>
      <c r="M21" s="488"/>
      <c r="N21" s="488">
        <v>0</v>
      </c>
      <c r="O21" s="488"/>
      <c r="P21" s="488"/>
      <c r="Q21" s="488"/>
      <c r="R21" s="499">
        <f>SUM(H21:M21)</f>
        <v>222.3</v>
      </c>
    </row>
    <row r="22" spans="1:18" x14ac:dyDescent="0.2">
      <c r="A22" s="494"/>
      <c r="B22" s="494" t="s">
        <v>636</v>
      </c>
      <c r="C22" s="494" t="s">
        <v>628</v>
      </c>
      <c r="D22" s="494" t="s">
        <v>776</v>
      </c>
      <c r="E22" s="489">
        <v>889</v>
      </c>
      <c r="F22" s="488"/>
      <c r="G22" s="488"/>
      <c r="H22" s="488"/>
      <c r="I22" s="488"/>
      <c r="J22" s="495"/>
      <c r="K22" s="495"/>
      <c r="L22" s="502"/>
      <c r="M22" s="488"/>
      <c r="N22" s="488">
        <v>940.68</v>
      </c>
      <c r="O22" s="488"/>
      <c r="P22" s="488"/>
      <c r="Q22" s="488"/>
      <c r="R22" s="499"/>
    </row>
    <row r="23" spans="1:18" x14ac:dyDescent="0.2">
      <c r="A23" s="494"/>
      <c r="B23" s="494" t="s">
        <v>636</v>
      </c>
      <c r="C23" s="494" t="s">
        <v>628</v>
      </c>
      <c r="D23" s="494" t="s">
        <v>780</v>
      </c>
      <c r="E23" s="489">
        <v>888</v>
      </c>
      <c r="F23" s="488"/>
      <c r="G23" s="488"/>
      <c r="H23" s="488"/>
      <c r="I23" s="488"/>
      <c r="J23" s="495"/>
      <c r="K23" s="495"/>
      <c r="L23" s="502"/>
      <c r="M23" s="488"/>
      <c r="N23" s="500">
        <v>945.5</v>
      </c>
      <c r="O23" s="500"/>
      <c r="P23" s="500"/>
      <c r="Q23" s="488"/>
      <c r="R23" s="499"/>
    </row>
    <row r="24" spans="1:18" x14ac:dyDescent="0.2">
      <c r="A24" s="494" t="s">
        <v>635</v>
      </c>
      <c r="B24" s="494" t="s">
        <v>636</v>
      </c>
      <c r="C24" s="494" t="s">
        <v>628</v>
      </c>
      <c r="D24" s="494" t="s">
        <v>629</v>
      </c>
      <c r="E24" s="489">
        <v>890</v>
      </c>
      <c r="F24" s="488"/>
      <c r="G24" s="488"/>
      <c r="H24" s="488"/>
      <c r="I24" s="488"/>
      <c r="J24" s="495"/>
      <c r="K24" s="495"/>
      <c r="L24" s="502">
        <v>551.25</v>
      </c>
      <c r="M24" s="503">
        <v>350</v>
      </c>
      <c r="N24" s="488">
        <v>0</v>
      </c>
      <c r="O24" s="488"/>
      <c r="P24" s="488"/>
      <c r="Q24" s="488"/>
      <c r="R24" s="499">
        <f>SUM(H24:M24)</f>
        <v>901.25</v>
      </c>
    </row>
    <row r="25" spans="1:18" x14ac:dyDescent="0.2">
      <c r="A25" s="494"/>
      <c r="B25" s="494"/>
      <c r="C25" s="494"/>
      <c r="D25" s="494"/>
      <c r="E25" s="489"/>
      <c r="F25" s="488"/>
      <c r="G25" s="488"/>
      <c r="H25" s="488"/>
      <c r="I25" s="488"/>
      <c r="J25" s="495"/>
      <c r="K25" s="495"/>
      <c r="L25" s="502"/>
      <c r="M25" s="503"/>
      <c r="N25" s="488"/>
      <c r="O25" s="488"/>
      <c r="P25" s="488"/>
      <c r="Q25" s="488"/>
      <c r="R25" s="499"/>
    </row>
    <row r="26" spans="1:18" x14ac:dyDescent="0.2">
      <c r="A26" s="488"/>
      <c r="B26" s="488"/>
      <c r="C26" s="488"/>
      <c r="D26" s="488"/>
      <c r="E26" s="489"/>
      <c r="F26" s="488"/>
      <c r="G26" s="488"/>
      <c r="H26" s="488"/>
      <c r="I26" s="488"/>
      <c r="J26" s="488"/>
      <c r="K26" s="488"/>
      <c r="L26" s="502"/>
      <c r="M26" s="488"/>
      <c r="N26" s="488"/>
      <c r="O26" s="488"/>
      <c r="P26" s="488"/>
      <c r="Q26" s="488"/>
      <c r="R26" s="499">
        <f>SUM(H26:M26)</f>
        <v>0</v>
      </c>
    </row>
    <row r="27" spans="1:18" x14ac:dyDescent="0.2">
      <c r="A27" s="488" t="s">
        <v>34</v>
      </c>
      <c r="B27" s="488" t="s">
        <v>638</v>
      </c>
      <c r="C27" s="488" t="s">
        <v>628</v>
      </c>
      <c r="D27" s="488" t="s">
        <v>630</v>
      </c>
      <c r="E27" s="489">
        <v>868</v>
      </c>
      <c r="F27" s="488"/>
      <c r="G27" s="488"/>
      <c r="H27" s="495"/>
      <c r="I27" s="495"/>
      <c r="J27" s="495"/>
      <c r="K27" s="488">
        <v>2742.14</v>
      </c>
      <c r="L27" s="497"/>
      <c r="M27" s="495"/>
      <c r="N27" s="495"/>
      <c r="O27" s="495"/>
      <c r="P27" s="495"/>
      <c r="Q27" s="495"/>
      <c r="R27" s="499">
        <f>SUM(H27:M27)</f>
        <v>2742.14</v>
      </c>
    </row>
    <row r="28" spans="1:18" x14ac:dyDescent="0.2">
      <c r="A28" s="488" t="s">
        <v>34</v>
      </c>
      <c r="B28" s="488" t="s">
        <v>638</v>
      </c>
      <c r="C28" s="488" t="s">
        <v>628</v>
      </c>
      <c r="D28" s="488" t="s">
        <v>634</v>
      </c>
      <c r="E28" s="489">
        <v>869</v>
      </c>
      <c r="F28" s="488"/>
      <c r="G28" s="488"/>
      <c r="H28" s="495"/>
      <c r="I28" s="504"/>
      <c r="J28" s="504"/>
      <c r="K28" s="505">
        <v>222.3</v>
      </c>
      <c r="L28" s="497"/>
      <c r="M28" s="495"/>
      <c r="N28" s="495"/>
      <c r="O28" s="495"/>
      <c r="P28" s="495"/>
      <c r="Q28" s="495"/>
      <c r="R28" s="499">
        <f>SUM(H28:M28)</f>
        <v>222.3</v>
      </c>
    </row>
    <row r="29" spans="1:18" x14ac:dyDescent="0.2">
      <c r="A29" s="488" t="s">
        <v>34</v>
      </c>
      <c r="B29" s="488" t="s">
        <v>638</v>
      </c>
      <c r="C29" s="488" t="s">
        <v>628</v>
      </c>
      <c r="D29" s="488" t="s">
        <v>3</v>
      </c>
      <c r="E29" s="489">
        <v>880</v>
      </c>
      <c r="F29" s="488"/>
      <c r="G29" s="488"/>
      <c r="H29" s="496">
        <v>1299</v>
      </c>
      <c r="I29" s="505">
        <v>692.8</v>
      </c>
      <c r="J29" s="505">
        <v>86.6</v>
      </c>
      <c r="K29" s="505">
        <v>410.21</v>
      </c>
      <c r="L29" s="497">
        <v>273.47000000000003</v>
      </c>
      <c r="M29" s="498">
        <v>164.09</v>
      </c>
      <c r="N29" s="495">
        <v>149.75</v>
      </c>
      <c r="O29" s="495"/>
      <c r="P29" s="495"/>
      <c r="Q29" s="495"/>
      <c r="R29" s="499">
        <f>SUM(H29:N29)</f>
        <v>3075.92</v>
      </c>
    </row>
    <row r="30" spans="1:18" x14ac:dyDescent="0.2">
      <c r="A30" s="488" t="s">
        <v>34</v>
      </c>
      <c r="B30" s="488" t="s">
        <v>638</v>
      </c>
      <c r="C30" s="488" t="s">
        <v>628</v>
      </c>
      <c r="D30" s="488" t="s">
        <v>781</v>
      </c>
      <c r="E30" s="489">
        <v>875</v>
      </c>
      <c r="F30" s="488"/>
      <c r="G30" s="488"/>
      <c r="H30" s="488"/>
      <c r="I30" s="488"/>
      <c r="J30" s="488"/>
      <c r="K30" s="506"/>
      <c r="L30" s="502"/>
      <c r="M30" s="507"/>
      <c r="N30" s="488">
        <v>128.91999999999999</v>
      </c>
      <c r="O30" s="488"/>
      <c r="P30" s="488"/>
      <c r="Q30" s="488"/>
      <c r="R30" s="499">
        <f>SUM(H30:M30)</f>
        <v>0</v>
      </c>
    </row>
    <row r="31" spans="1:18" x14ac:dyDescent="0.2">
      <c r="A31" s="488"/>
      <c r="B31" s="488"/>
      <c r="C31" s="488"/>
      <c r="D31" s="488"/>
      <c r="E31" s="489"/>
      <c r="F31" s="488"/>
      <c r="G31" s="488"/>
      <c r="H31" s="488"/>
      <c r="I31" s="488"/>
      <c r="J31" s="488"/>
      <c r="K31" s="506"/>
      <c r="L31" s="502"/>
      <c r="M31" s="507"/>
      <c r="N31" s="488"/>
      <c r="O31" s="488"/>
      <c r="P31" s="488"/>
      <c r="Q31" s="488"/>
      <c r="R31" s="499"/>
    </row>
    <row r="32" spans="1:18" x14ac:dyDescent="0.2">
      <c r="A32" s="488"/>
      <c r="B32" s="488"/>
      <c r="C32" s="488"/>
      <c r="D32" s="488"/>
      <c r="E32" s="489"/>
      <c r="F32" s="488"/>
      <c r="G32" s="488"/>
      <c r="H32" s="495"/>
      <c r="I32" s="495"/>
      <c r="J32" s="495"/>
      <c r="K32" s="495"/>
      <c r="L32" s="497"/>
      <c r="M32" s="498"/>
      <c r="N32" s="495"/>
      <c r="O32" s="495"/>
      <c r="P32" s="495"/>
      <c r="Q32" s="495"/>
      <c r="R32" s="499">
        <f>SUM(H32:M32)</f>
        <v>0</v>
      </c>
    </row>
    <row r="33" spans="1:25" x14ac:dyDescent="0.2">
      <c r="A33" s="488" t="s">
        <v>94</v>
      </c>
      <c r="B33" s="488" t="s">
        <v>639</v>
      </c>
      <c r="C33" s="488" t="s">
        <v>628</v>
      </c>
      <c r="D33" s="488" t="s">
        <v>640</v>
      </c>
      <c r="E33" s="489">
        <v>714</v>
      </c>
      <c r="F33" s="488"/>
      <c r="G33" s="488"/>
      <c r="H33" s="495"/>
      <c r="I33" s="495"/>
      <c r="J33" s="495">
        <v>2459.96</v>
      </c>
      <c r="K33" s="495"/>
      <c r="L33" s="497"/>
      <c r="M33" s="498"/>
      <c r="N33" s="495"/>
      <c r="O33" s="495"/>
      <c r="P33" s="495"/>
      <c r="Q33" s="495"/>
      <c r="R33" s="499">
        <f>SUM(H33:M33)</f>
        <v>2459.96</v>
      </c>
    </row>
    <row r="34" spans="1:25" x14ac:dyDescent="0.2">
      <c r="A34" s="488" t="s">
        <v>94</v>
      </c>
      <c r="B34" s="488" t="s">
        <v>639</v>
      </c>
      <c r="C34" s="488" t="s">
        <v>628</v>
      </c>
      <c r="D34" s="488" t="s">
        <v>634</v>
      </c>
      <c r="E34" s="489">
        <v>715</v>
      </c>
      <c r="F34" s="488"/>
      <c r="G34" s="488"/>
      <c r="H34" s="495"/>
      <c r="I34" s="495"/>
      <c r="J34" s="488"/>
      <c r="K34" s="495">
        <v>222.3</v>
      </c>
      <c r="L34" s="497"/>
      <c r="M34" s="498"/>
      <c r="N34" s="495"/>
      <c r="O34" s="495"/>
      <c r="P34" s="495"/>
      <c r="Q34" s="495"/>
      <c r="R34" s="499">
        <f>SUM(H34:M34)</f>
        <v>222.3</v>
      </c>
    </row>
    <row r="35" spans="1:25" x14ac:dyDescent="0.2">
      <c r="A35" s="488" t="s">
        <v>94</v>
      </c>
      <c r="B35" s="488" t="s">
        <v>639</v>
      </c>
      <c r="C35" s="488" t="s">
        <v>628</v>
      </c>
      <c r="D35" s="488" t="s">
        <v>3</v>
      </c>
      <c r="E35" s="489">
        <v>726</v>
      </c>
      <c r="F35" s="488"/>
      <c r="G35" s="488"/>
      <c r="H35" s="495">
        <v>2068.02</v>
      </c>
      <c r="I35" s="495">
        <v>1102.9000000000001</v>
      </c>
      <c r="J35" s="488">
        <v>137.87</v>
      </c>
      <c r="K35" s="495">
        <v>653.05999999999995</v>
      </c>
      <c r="L35" s="497">
        <v>435.37</v>
      </c>
      <c r="M35" s="498">
        <v>261.22000000000003</v>
      </c>
      <c r="N35" s="495">
        <v>205.25</v>
      </c>
      <c r="O35" s="495"/>
      <c r="P35" s="495"/>
      <c r="Q35" s="495"/>
      <c r="R35" s="499">
        <f>SUM(H35:M35)</f>
        <v>4658.4400000000005</v>
      </c>
    </row>
    <row r="36" spans="1:25" x14ac:dyDescent="0.2">
      <c r="A36" s="488" t="s">
        <v>94</v>
      </c>
      <c r="B36" s="488" t="s">
        <v>639</v>
      </c>
      <c r="C36" s="488" t="s">
        <v>628</v>
      </c>
      <c r="D36" s="488" t="s">
        <v>782</v>
      </c>
      <c r="E36" s="489">
        <v>717</v>
      </c>
      <c r="F36" s="488"/>
      <c r="G36" s="488"/>
      <c r="H36" s="495"/>
      <c r="I36" s="495"/>
      <c r="J36" s="488"/>
      <c r="K36" s="495"/>
      <c r="L36" s="497"/>
      <c r="M36" s="498"/>
      <c r="N36" s="495">
        <v>6.34</v>
      </c>
      <c r="O36" s="495"/>
      <c r="P36" s="495"/>
      <c r="Q36" s="495"/>
      <c r="R36" s="499"/>
    </row>
    <row r="37" spans="1:25" x14ac:dyDescent="0.2">
      <c r="A37" s="488" t="s">
        <v>94</v>
      </c>
      <c r="B37" s="488" t="s">
        <v>639</v>
      </c>
      <c r="C37" s="488" t="s">
        <v>628</v>
      </c>
      <c r="D37" s="488" t="s">
        <v>644</v>
      </c>
      <c r="E37" s="489">
        <v>722</v>
      </c>
      <c r="F37" s="488"/>
      <c r="G37" s="488"/>
      <c r="H37" s="495"/>
      <c r="I37" s="495"/>
      <c r="J37" s="488"/>
      <c r="K37" s="495"/>
      <c r="L37" s="497"/>
      <c r="M37" s="498"/>
      <c r="N37" s="495">
        <v>5932.72</v>
      </c>
      <c r="O37" s="495"/>
      <c r="P37" s="495"/>
      <c r="Q37" s="495"/>
      <c r="R37" s="499"/>
    </row>
    <row r="38" spans="1:25" x14ac:dyDescent="0.2">
      <c r="A38" s="488" t="s">
        <v>94</v>
      </c>
      <c r="B38" s="488" t="s">
        <v>639</v>
      </c>
      <c r="C38" s="488" t="s">
        <v>628</v>
      </c>
      <c r="D38" s="488" t="s">
        <v>779</v>
      </c>
      <c r="E38" s="489">
        <v>725</v>
      </c>
      <c r="F38" s="488"/>
      <c r="G38" s="488"/>
      <c r="H38" s="495"/>
      <c r="I38" s="495"/>
      <c r="J38" s="488"/>
      <c r="K38" s="495"/>
      <c r="L38" s="497"/>
      <c r="M38" s="498"/>
      <c r="N38" s="495">
        <v>883.47</v>
      </c>
      <c r="O38" s="495"/>
      <c r="P38" s="495"/>
      <c r="Q38" s="495"/>
      <c r="R38" s="499"/>
    </row>
    <row r="39" spans="1:25" x14ac:dyDescent="0.2">
      <c r="A39" s="488" t="s">
        <v>94</v>
      </c>
      <c r="B39" s="488" t="s">
        <v>639</v>
      </c>
      <c r="C39" s="488" t="s">
        <v>628</v>
      </c>
      <c r="D39" s="488" t="s">
        <v>776</v>
      </c>
      <c r="E39" s="489">
        <v>721</v>
      </c>
      <c r="F39" s="488"/>
      <c r="G39" s="488"/>
      <c r="H39" s="495"/>
      <c r="I39" s="495"/>
      <c r="J39" s="488"/>
      <c r="K39" s="495"/>
      <c r="L39" s="497"/>
      <c r="M39" s="498"/>
      <c r="N39" s="495">
        <v>907.31</v>
      </c>
      <c r="O39" s="495"/>
      <c r="P39" s="495"/>
      <c r="Q39" s="495"/>
      <c r="R39" s="499"/>
    </row>
    <row r="40" spans="1:25" x14ac:dyDescent="0.2">
      <c r="A40" s="488"/>
      <c r="B40" s="488"/>
      <c r="C40" s="488"/>
      <c r="D40" s="488"/>
      <c r="E40" s="489"/>
      <c r="F40" s="488"/>
      <c r="G40" s="488"/>
      <c r="H40" s="495"/>
      <c r="I40" s="495"/>
      <c r="J40" s="488"/>
      <c r="K40" s="495"/>
      <c r="L40" s="497"/>
      <c r="M40" s="498"/>
      <c r="N40" s="495"/>
      <c r="O40" s="495"/>
      <c r="P40" s="495"/>
      <c r="Q40" s="495"/>
      <c r="R40" s="499"/>
    </row>
    <row r="41" spans="1:25" x14ac:dyDescent="0.2">
      <c r="A41" s="488"/>
      <c r="B41" s="488"/>
      <c r="C41" s="488"/>
      <c r="D41" s="488"/>
      <c r="E41" s="489"/>
      <c r="F41" s="488"/>
      <c r="G41" s="488"/>
      <c r="H41" s="495"/>
      <c r="I41" s="495"/>
      <c r="J41" s="495"/>
      <c r="K41" s="495"/>
      <c r="L41" s="497"/>
      <c r="M41" s="498"/>
      <c r="N41" s="495"/>
      <c r="O41" s="495"/>
      <c r="P41" s="495"/>
      <c r="Q41" s="495"/>
      <c r="R41" s="499">
        <f>SUM(H41:M41)</f>
        <v>0</v>
      </c>
    </row>
    <row r="42" spans="1:25" x14ac:dyDescent="0.2">
      <c r="A42" s="488" t="s">
        <v>88</v>
      </c>
      <c r="B42" s="488" t="s">
        <v>641</v>
      </c>
      <c r="C42" s="488" t="s">
        <v>628</v>
      </c>
      <c r="D42" s="488" t="s">
        <v>630</v>
      </c>
      <c r="E42" s="489">
        <v>826</v>
      </c>
      <c r="F42" s="488"/>
      <c r="G42" s="488"/>
      <c r="H42" s="495"/>
      <c r="I42" s="495"/>
      <c r="J42" s="488">
        <v>3740.31</v>
      </c>
      <c r="K42" s="495"/>
      <c r="L42" s="497"/>
      <c r="M42" s="498"/>
      <c r="N42" s="495"/>
      <c r="O42" s="495"/>
      <c r="P42" s="495"/>
      <c r="Q42" s="495"/>
      <c r="R42" s="499">
        <f>SUM(H42:M42)</f>
        <v>3740.31</v>
      </c>
    </row>
    <row r="43" spans="1:25" x14ac:dyDescent="0.2">
      <c r="A43" s="488" t="s">
        <v>88</v>
      </c>
      <c r="B43" s="488" t="s">
        <v>641</v>
      </c>
      <c r="C43" s="488" t="s">
        <v>628</v>
      </c>
      <c r="D43" s="488" t="s">
        <v>634</v>
      </c>
      <c r="E43" s="489">
        <v>827</v>
      </c>
      <c r="F43" s="488"/>
      <c r="G43" s="488"/>
      <c r="H43" s="495"/>
      <c r="I43" s="495"/>
      <c r="J43" s="495"/>
      <c r="K43" s="500">
        <v>222.3</v>
      </c>
      <c r="L43" s="497"/>
      <c r="M43" s="498"/>
      <c r="N43" s="495"/>
      <c r="O43" s="495"/>
      <c r="P43" s="495"/>
      <c r="Q43" s="495"/>
      <c r="R43" s="499">
        <f>SUM(H43:M43)</f>
        <v>222.3</v>
      </c>
    </row>
    <row r="44" spans="1:25" x14ac:dyDescent="0.2">
      <c r="A44" s="488" t="s">
        <v>88</v>
      </c>
      <c r="B44" s="488" t="s">
        <v>641</v>
      </c>
      <c r="C44" s="488" t="s">
        <v>628</v>
      </c>
      <c r="D44" s="488" t="s">
        <v>3</v>
      </c>
      <c r="E44" s="489">
        <v>838</v>
      </c>
      <c r="F44" s="488"/>
      <c r="G44" s="488"/>
      <c r="H44" s="488">
        <v>1686.04</v>
      </c>
      <c r="I44" s="495"/>
      <c r="J44" s="488">
        <v>166.57</v>
      </c>
      <c r="K44" s="488">
        <v>789.07</v>
      </c>
      <c r="L44" s="497">
        <v>532.42999999999995</v>
      </c>
      <c r="M44" s="498">
        <v>319.45999999999998</v>
      </c>
      <c r="N44" s="495">
        <v>251.01</v>
      </c>
      <c r="O44" s="495"/>
      <c r="P44" s="495"/>
      <c r="Q44" s="495"/>
      <c r="R44" s="499">
        <f>SUM(H44:M44)</f>
        <v>3493.5699999999997</v>
      </c>
      <c r="Y44" s="532"/>
    </row>
    <row r="45" spans="1:25" x14ac:dyDescent="0.2">
      <c r="A45" s="488" t="s">
        <v>88</v>
      </c>
      <c r="B45" s="488" t="s">
        <v>641</v>
      </c>
      <c r="C45" s="488" t="s">
        <v>628</v>
      </c>
      <c r="D45" s="488" t="s">
        <v>776</v>
      </c>
      <c r="E45" s="489">
        <v>833</v>
      </c>
      <c r="F45" s="488"/>
      <c r="G45" s="488"/>
      <c r="H45" s="488"/>
      <c r="I45" s="495"/>
      <c r="J45" s="488"/>
      <c r="K45" s="488"/>
      <c r="L45" s="497"/>
      <c r="M45" s="498"/>
      <c r="N45" s="495">
        <v>196.91</v>
      </c>
      <c r="O45" s="495"/>
      <c r="P45" s="495"/>
      <c r="Q45" s="495"/>
      <c r="R45" s="499">
        <f>SUM(H45:M45)</f>
        <v>0</v>
      </c>
    </row>
    <row r="46" spans="1:25" x14ac:dyDescent="0.2">
      <c r="A46" s="488" t="s">
        <v>88</v>
      </c>
      <c r="B46" s="488" t="s">
        <v>641</v>
      </c>
      <c r="C46" s="488" t="s">
        <v>628</v>
      </c>
      <c r="D46" s="488" t="s">
        <v>644</v>
      </c>
      <c r="E46" s="489">
        <v>834</v>
      </c>
      <c r="F46" s="488"/>
      <c r="G46" s="488"/>
      <c r="H46" s="488"/>
      <c r="I46" s="495"/>
      <c r="J46" s="488"/>
      <c r="K46" s="488"/>
      <c r="L46" s="497"/>
      <c r="M46" s="498"/>
      <c r="N46" s="495">
        <v>1115.6600000000001</v>
      </c>
      <c r="O46" s="495"/>
      <c r="P46" s="495"/>
      <c r="Q46" s="495"/>
      <c r="R46" s="499"/>
    </row>
    <row r="47" spans="1:25" x14ac:dyDescent="0.2">
      <c r="A47" s="488"/>
      <c r="B47" s="488"/>
      <c r="C47" s="488"/>
      <c r="D47" s="488"/>
      <c r="E47" s="489"/>
      <c r="F47" s="488"/>
      <c r="G47" s="488"/>
      <c r="H47" s="495"/>
      <c r="I47" s="495"/>
      <c r="J47" s="495"/>
      <c r="K47" s="495"/>
      <c r="L47" s="497"/>
      <c r="M47" s="498"/>
      <c r="N47" s="495"/>
      <c r="O47" s="495"/>
      <c r="P47" s="495"/>
      <c r="Q47" s="495"/>
      <c r="R47" s="499">
        <f t="shared" ref="R47:R52" si="1">SUM(H47:M47)</f>
        <v>0</v>
      </c>
    </row>
    <row r="48" spans="1:25" x14ac:dyDescent="0.2">
      <c r="A48" s="488"/>
      <c r="B48" s="488"/>
      <c r="C48" s="488"/>
      <c r="D48" s="488"/>
      <c r="E48" s="489"/>
      <c r="F48" s="488"/>
      <c r="G48" s="488"/>
      <c r="H48" s="495"/>
      <c r="I48" s="495"/>
      <c r="J48" s="495"/>
      <c r="K48" s="495"/>
      <c r="L48" s="497"/>
      <c r="M48" s="498"/>
      <c r="N48" s="495"/>
      <c r="O48" s="495"/>
      <c r="P48" s="495"/>
      <c r="Q48" s="495"/>
      <c r="R48" s="499">
        <f t="shared" si="1"/>
        <v>0</v>
      </c>
    </row>
    <row r="49" spans="1:25" x14ac:dyDescent="0.2">
      <c r="A49" s="488" t="s">
        <v>49</v>
      </c>
      <c r="B49" s="488" t="s">
        <v>642</v>
      </c>
      <c r="C49" s="488" t="s">
        <v>628</v>
      </c>
      <c r="D49" s="488" t="s">
        <v>630</v>
      </c>
      <c r="E49" s="489">
        <v>11730</v>
      </c>
      <c r="F49" s="488"/>
      <c r="G49" s="488"/>
      <c r="H49" s="495">
        <v>3401.25</v>
      </c>
      <c r="I49" s="495"/>
      <c r="J49" s="495"/>
      <c r="K49" s="495"/>
      <c r="L49" s="497"/>
      <c r="M49" s="498"/>
      <c r="N49" s="495"/>
      <c r="O49" s="495"/>
      <c r="P49" s="495"/>
      <c r="Q49" s="495"/>
      <c r="R49" s="499">
        <f t="shared" si="1"/>
        <v>3401.25</v>
      </c>
    </row>
    <row r="50" spans="1:25" x14ac:dyDescent="0.2">
      <c r="A50" s="488" t="s">
        <v>49</v>
      </c>
      <c r="B50" s="488" t="s">
        <v>642</v>
      </c>
      <c r="C50" s="488" t="s">
        <v>628</v>
      </c>
      <c r="D50" s="488" t="s">
        <v>634</v>
      </c>
      <c r="E50" s="489">
        <v>11731</v>
      </c>
      <c r="F50" s="488"/>
      <c r="G50" s="488"/>
      <c r="H50" s="495"/>
      <c r="I50" s="495"/>
      <c r="J50" s="495"/>
      <c r="K50" s="495">
        <v>222.3</v>
      </c>
      <c r="L50" s="497"/>
      <c r="M50" s="498"/>
      <c r="N50" s="495"/>
      <c r="O50" s="495"/>
      <c r="P50" s="495"/>
      <c r="Q50" s="495"/>
      <c r="R50" s="499">
        <f t="shared" si="1"/>
        <v>222.3</v>
      </c>
    </row>
    <row r="51" spans="1:25" x14ac:dyDescent="0.2">
      <c r="A51" s="488" t="s">
        <v>49</v>
      </c>
      <c r="B51" s="488" t="s">
        <v>642</v>
      </c>
      <c r="C51" s="488" t="s">
        <v>628</v>
      </c>
      <c r="D51" s="488" t="s">
        <v>3</v>
      </c>
      <c r="E51" s="489">
        <v>11742</v>
      </c>
      <c r="F51" s="488"/>
      <c r="G51" s="488"/>
      <c r="H51" s="495">
        <v>1862.2</v>
      </c>
      <c r="I51" s="495">
        <v>993.2</v>
      </c>
      <c r="J51" s="495">
        <v>124.14</v>
      </c>
      <c r="K51" s="488">
        <v>588.04999999999995</v>
      </c>
      <c r="L51" s="497">
        <v>392.03</v>
      </c>
      <c r="M51" s="498">
        <v>235.22</v>
      </c>
      <c r="N51" s="495">
        <v>184.81</v>
      </c>
      <c r="O51" s="495"/>
      <c r="P51" s="495"/>
      <c r="Q51" s="495"/>
      <c r="R51" s="499">
        <f t="shared" si="1"/>
        <v>4194.84</v>
      </c>
    </row>
    <row r="52" spans="1:25" x14ac:dyDescent="0.2">
      <c r="A52" s="488" t="s">
        <v>49</v>
      </c>
      <c r="B52" s="488" t="s">
        <v>642</v>
      </c>
      <c r="C52" s="488" t="s">
        <v>628</v>
      </c>
      <c r="D52" s="488" t="s">
        <v>778</v>
      </c>
      <c r="E52" s="489">
        <v>13310</v>
      </c>
      <c r="F52" s="488"/>
      <c r="G52" s="488"/>
      <c r="H52" s="495"/>
      <c r="I52" s="495"/>
      <c r="J52" s="495"/>
      <c r="K52" s="488"/>
      <c r="L52" s="497">
        <v>400</v>
      </c>
      <c r="M52" s="498"/>
      <c r="N52" s="495"/>
      <c r="O52" s="495"/>
      <c r="P52" s="495"/>
      <c r="Q52" s="495"/>
      <c r="R52" s="499">
        <f t="shared" si="1"/>
        <v>400</v>
      </c>
    </row>
    <row r="53" spans="1:25" x14ac:dyDescent="0.2">
      <c r="A53" s="488" t="s">
        <v>49</v>
      </c>
      <c r="B53" s="488" t="s">
        <v>642</v>
      </c>
      <c r="C53" s="488" t="s">
        <v>628</v>
      </c>
      <c r="D53" s="488" t="s">
        <v>779</v>
      </c>
      <c r="E53" s="489">
        <v>11741</v>
      </c>
      <c r="F53" s="488"/>
      <c r="G53" s="488"/>
      <c r="H53" s="495"/>
      <c r="I53" s="495"/>
      <c r="J53" s="495"/>
      <c r="K53" s="488"/>
      <c r="L53" s="497"/>
      <c r="M53" s="498"/>
      <c r="N53" s="495">
        <v>766.52</v>
      </c>
      <c r="O53" s="495"/>
      <c r="P53" s="495"/>
      <c r="Q53" s="495"/>
      <c r="R53" s="499"/>
    </row>
    <row r="54" spans="1:25" x14ac:dyDescent="0.2">
      <c r="A54" s="488" t="s">
        <v>49</v>
      </c>
      <c r="B54" s="488" t="s">
        <v>642</v>
      </c>
      <c r="C54" s="488" t="s">
        <v>628</v>
      </c>
      <c r="D54" s="488" t="s">
        <v>644</v>
      </c>
      <c r="E54" s="489">
        <v>11738</v>
      </c>
      <c r="F54" s="488"/>
      <c r="G54" s="488"/>
      <c r="H54" s="495"/>
      <c r="I54" s="495"/>
      <c r="J54" s="495"/>
      <c r="K54" s="488"/>
      <c r="L54" s="497"/>
      <c r="M54" s="498"/>
      <c r="N54" s="495">
        <v>4593.8</v>
      </c>
      <c r="O54" s="495"/>
      <c r="P54" s="495"/>
      <c r="Q54" s="495"/>
      <c r="R54" s="499"/>
    </row>
    <row r="55" spans="1:25" x14ac:dyDescent="0.2">
      <c r="A55" s="488" t="s">
        <v>49</v>
      </c>
      <c r="B55" s="488" t="s">
        <v>642</v>
      </c>
      <c r="C55" s="488" t="s">
        <v>628</v>
      </c>
      <c r="D55" s="488" t="s">
        <v>776</v>
      </c>
      <c r="E55" s="489">
        <v>11737</v>
      </c>
      <c r="F55" s="488"/>
      <c r="G55" s="488"/>
      <c r="H55" s="495"/>
      <c r="I55" s="495"/>
      <c r="J55" s="495"/>
      <c r="K55" s="488"/>
      <c r="L55" s="497"/>
      <c r="M55" s="498"/>
      <c r="N55" s="495">
        <v>29.84</v>
      </c>
      <c r="O55" s="495"/>
      <c r="P55" s="495"/>
      <c r="Q55" s="495"/>
      <c r="R55" s="499"/>
    </row>
    <row r="56" spans="1:25" x14ac:dyDescent="0.2">
      <c r="A56" s="488"/>
      <c r="B56" s="488"/>
      <c r="C56" s="488"/>
      <c r="D56" s="488"/>
      <c r="E56" s="489"/>
      <c r="F56" s="488"/>
      <c r="G56" s="488"/>
      <c r="H56" s="495"/>
      <c r="I56" s="495"/>
      <c r="J56" s="495"/>
      <c r="K56" s="488"/>
      <c r="L56" s="497"/>
      <c r="M56" s="498"/>
      <c r="N56" s="495"/>
      <c r="O56" s="495"/>
      <c r="P56" s="495"/>
      <c r="Q56" s="495"/>
      <c r="R56" s="499"/>
    </row>
    <row r="57" spans="1:25" x14ac:dyDescent="0.2">
      <c r="A57" s="488"/>
      <c r="B57" s="488"/>
      <c r="C57" s="488"/>
      <c r="D57" s="488"/>
      <c r="E57" s="489"/>
      <c r="F57" s="488"/>
      <c r="G57" s="488"/>
      <c r="H57" s="488"/>
      <c r="I57" s="488"/>
      <c r="J57" s="488"/>
      <c r="K57" s="488"/>
      <c r="L57" s="497"/>
      <c r="M57" s="498"/>
      <c r="N57" s="495"/>
      <c r="O57" s="495"/>
      <c r="P57" s="495"/>
      <c r="Q57" s="495"/>
      <c r="R57" s="499">
        <f>SUM(H57:M57)</f>
        <v>0</v>
      </c>
    </row>
    <row r="58" spans="1:25" x14ac:dyDescent="0.2">
      <c r="A58" s="488" t="s">
        <v>438</v>
      </c>
      <c r="B58" s="488" t="s">
        <v>643</v>
      </c>
      <c r="C58" s="488" t="s">
        <v>628</v>
      </c>
      <c r="D58" s="488" t="s">
        <v>630</v>
      </c>
      <c r="E58" s="489">
        <v>12423</v>
      </c>
      <c r="F58" s="488"/>
      <c r="G58" s="488"/>
      <c r="H58" s="488"/>
      <c r="I58" s="495"/>
      <c r="J58" s="495">
        <v>2544.8000000000002</v>
      </c>
      <c r="K58" s="495"/>
      <c r="L58" s="497"/>
      <c r="M58" s="498"/>
      <c r="N58" s="495"/>
      <c r="O58" s="495"/>
      <c r="P58" s="495"/>
      <c r="Q58" s="495"/>
      <c r="R58" s="499">
        <f>SUM(H58:M58)</f>
        <v>2544.8000000000002</v>
      </c>
    </row>
    <row r="59" spans="1:25" x14ac:dyDescent="0.2">
      <c r="A59" s="488" t="s">
        <v>438</v>
      </c>
      <c r="B59" s="488" t="s">
        <v>643</v>
      </c>
      <c r="C59" s="488" t="s">
        <v>628</v>
      </c>
      <c r="D59" s="488" t="s">
        <v>634</v>
      </c>
      <c r="E59" s="489">
        <v>12424</v>
      </c>
      <c r="F59" s="488"/>
      <c r="G59" s="488"/>
      <c r="H59" s="495"/>
      <c r="I59" s="495"/>
      <c r="J59" s="495"/>
      <c r="K59" s="495">
        <v>222.3</v>
      </c>
      <c r="L59" s="497"/>
      <c r="M59" s="498"/>
      <c r="N59" s="495"/>
      <c r="O59" s="495"/>
      <c r="P59" s="495"/>
      <c r="Q59" s="495"/>
      <c r="R59" s="499">
        <f>SUM(H59:M59)</f>
        <v>222.3</v>
      </c>
      <c r="Y59" s="532"/>
    </row>
    <row r="60" spans="1:25" x14ac:dyDescent="0.2">
      <c r="A60" s="488" t="s">
        <v>438</v>
      </c>
      <c r="B60" s="488" t="s">
        <v>643</v>
      </c>
      <c r="C60" s="488" t="s">
        <v>628</v>
      </c>
      <c r="D60" s="488" t="s">
        <v>644</v>
      </c>
      <c r="E60" s="489">
        <v>12431</v>
      </c>
      <c r="F60" s="488"/>
      <c r="G60" s="488"/>
      <c r="H60" s="488"/>
      <c r="I60" s="488"/>
      <c r="J60" s="488"/>
      <c r="K60" s="495">
        <v>3520</v>
      </c>
      <c r="L60" s="497">
        <v>440</v>
      </c>
      <c r="M60" s="498">
        <v>440</v>
      </c>
      <c r="N60" s="495">
        <v>0</v>
      </c>
      <c r="O60" s="495"/>
      <c r="P60" s="495"/>
      <c r="Q60" s="495"/>
      <c r="R60" s="499">
        <f>SUM(H60:M60)</f>
        <v>4400</v>
      </c>
    </row>
    <row r="61" spans="1:25" x14ac:dyDescent="0.2">
      <c r="A61" s="488" t="s">
        <v>438</v>
      </c>
      <c r="B61" s="488" t="s">
        <v>643</v>
      </c>
      <c r="C61" s="488" t="s">
        <v>628</v>
      </c>
      <c r="D61" s="488" t="s">
        <v>3</v>
      </c>
      <c r="E61" s="489">
        <v>12435</v>
      </c>
      <c r="F61" s="488"/>
      <c r="G61" s="488"/>
      <c r="H61" s="495">
        <v>1962.3</v>
      </c>
      <c r="I61" s="495">
        <v>1046.55</v>
      </c>
      <c r="J61" s="495">
        <v>130.82</v>
      </c>
      <c r="K61" s="495">
        <v>619.66999999999996</v>
      </c>
      <c r="L61" s="497">
        <v>413.11</v>
      </c>
      <c r="M61" s="498">
        <v>247.87</v>
      </c>
      <c r="N61" s="495">
        <v>194.75</v>
      </c>
      <c r="O61" s="495"/>
      <c r="P61" s="495"/>
      <c r="Q61" s="495"/>
      <c r="R61" s="499">
        <f>SUM(H61:N61)</f>
        <v>4615.07</v>
      </c>
    </row>
    <row r="62" spans="1:25" x14ac:dyDescent="0.2">
      <c r="A62" s="488" t="s">
        <v>438</v>
      </c>
      <c r="B62" s="488" t="s">
        <v>643</v>
      </c>
      <c r="C62" s="488" t="s">
        <v>628</v>
      </c>
      <c r="D62" s="488" t="s">
        <v>778</v>
      </c>
      <c r="E62" s="489">
        <v>13339</v>
      </c>
      <c r="F62" s="488"/>
      <c r="G62" s="488"/>
      <c r="H62" s="495"/>
      <c r="I62" s="495"/>
      <c r="J62" s="495"/>
      <c r="K62" s="495"/>
      <c r="L62" s="497"/>
      <c r="M62" s="498"/>
      <c r="N62" s="495">
        <v>400</v>
      </c>
      <c r="O62" s="495"/>
      <c r="P62" s="495"/>
      <c r="Q62" s="495"/>
      <c r="R62" s="499"/>
    </row>
    <row r="63" spans="1:25" x14ac:dyDescent="0.2">
      <c r="A63" s="488" t="s">
        <v>438</v>
      </c>
      <c r="B63" s="488" t="s">
        <v>643</v>
      </c>
      <c r="C63" s="488" t="s">
        <v>628</v>
      </c>
      <c r="D63" s="488" t="s">
        <v>776</v>
      </c>
      <c r="E63" s="489">
        <v>12430</v>
      </c>
      <c r="F63" s="488"/>
      <c r="G63" s="488"/>
      <c r="H63" s="495"/>
      <c r="I63" s="495"/>
      <c r="J63" s="495"/>
      <c r="K63" s="495"/>
      <c r="L63" s="497"/>
      <c r="M63" s="498"/>
      <c r="N63" s="495">
        <v>1557.37</v>
      </c>
      <c r="O63" s="495"/>
      <c r="P63" s="495"/>
      <c r="Q63" s="495"/>
      <c r="R63" s="499"/>
    </row>
    <row r="64" spans="1:25" x14ac:dyDescent="0.2">
      <c r="A64" s="488" t="s">
        <v>438</v>
      </c>
      <c r="B64" s="488" t="s">
        <v>643</v>
      </c>
      <c r="C64" s="488" t="s">
        <v>628</v>
      </c>
      <c r="D64" s="488" t="s">
        <v>779</v>
      </c>
      <c r="E64" s="489">
        <v>12434</v>
      </c>
      <c r="F64" s="488"/>
      <c r="G64" s="488"/>
      <c r="H64" s="495"/>
      <c r="I64" s="495"/>
      <c r="J64" s="495"/>
      <c r="K64" s="495"/>
      <c r="L64" s="497"/>
      <c r="M64" s="498"/>
      <c r="N64" s="495">
        <v>726.15</v>
      </c>
      <c r="O64" s="495"/>
      <c r="P64" s="495"/>
      <c r="Q64" s="495"/>
      <c r="R64" s="499"/>
    </row>
    <row r="65" spans="1:25" x14ac:dyDescent="0.2">
      <c r="A65" s="488"/>
      <c r="B65" s="488"/>
      <c r="C65" s="488"/>
      <c r="D65" s="488"/>
      <c r="E65" s="489"/>
      <c r="F65" s="488"/>
      <c r="G65" s="488"/>
      <c r="H65" s="495"/>
      <c r="I65" s="495"/>
      <c r="J65" s="495"/>
      <c r="K65" s="495"/>
      <c r="L65" s="497"/>
      <c r="M65" s="498"/>
      <c r="N65" s="495"/>
      <c r="O65" s="495"/>
      <c r="P65" s="495"/>
      <c r="Q65" s="495"/>
      <c r="R65" s="499"/>
    </row>
    <row r="66" spans="1:25" x14ac:dyDescent="0.2">
      <c r="A66" s="488"/>
      <c r="B66" s="488"/>
      <c r="C66" s="488"/>
      <c r="D66" s="488"/>
      <c r="E66" s="489"/>
      <c r="F66" s="488"/>
      <c r="G66" s="488"/>
      <c r="H66" s="495"/>
      <c r="I66" s="495"/>
      <c r="J66" s="495"/>
      <c r="K66" s="495"/>
      <c r="L66" s="497"/>
      <c r="M66" s="498"/>
      <c r="N66" s="495"/>
      <c r="O66" s="495"/>
      <c r="P66" s="495"/>
      <c r="Q66" s="495"/>
      <c r="R66" s="499">
        <f>SUM(H66:M66)</f>
        <v>0</v>
      </c>
    </row>
    <row r="67" spans="1:25" x14ac:dyDescent="0.2">
      <c r="A67" s="488" t="s">
        <v>91</v>
      </c>
      <c r="B67" s="488" t="s">
        <v>645</v>
      </c>
      <c r="C67" s="488" t="s">
        <v>628</v>
      </c>
      <c r="D67" s="488" t="s">
        <v>640</v>
      </c>
      <c r="E67" s="489">
        <v>784</v>
      </c>
      <c r="F67" s="488"/>
      <c r="G67" s="488"/>
      <c r="H67" s="495"/>
      <c r="I67" s="495"/>
      <c r="J67" s="495"/>
      <c r="K67" s="495">
        <v>1892.57</v>
      </c>
      <c r="L67" s="497"/>
      <c r="M67" s="498"/>
      <c r="N67" s="495"/>
      <c r="O67" s="495"/>
      <c r="P67" s="495"/>
      <c r="Q67" s="495"/>
      <c r="R67" s="499">
        <f>SUM(H67:M67)</f>
        <v>1892.57</v>
      </c>
      <c r="Y67" s="532"/>
    </row>
    <row r="68" spans="1:25" x14ac:dyDescent="0.2">
      <c r="A68" s="488" t="s">
        <v>91</v>
      </c>
      <c r="B68" s="488" t="s">
        <v>645</v>
      </c>
      <c r="C68" s="488" t="s">
        <v>628</v>
      </c>
      <c r="D68" s="488" t="s">
        <v>634</v>
      </c>
      <c r="E68" s="489">
        <v>785</v>
      </c>
      <c r="F68" s="488"/>
      <c r="G68" s="488"/>
      <c r="H68" s="495"/>
      <c r="I68" s="495"/>
      <c r="J68" s="495"/>
      <c r="K68" s="508">
        <v>222.3</v>
      </c>
      <c r="L68" s="497"/>
      <c r="M68" s="498"/>
      <c r="N68" s="495"/>
      <c r="O68" s="495"/>
      <c r="P68" s="495"/>
      <c r="Q68" s="495"/>
      <c r="R68" s="499">
        <f>SUM(H68:M68)</f>
        <v>222.3</v>
      </c>
    </row>
    <row r="69" spans="1:25" x14ac:dyDescent="0.2">
      <c r="A69" s="488" t="s">
        <v>91</v>
      </c>
      <c r="B69" s="488" t="s">
        <v>645</v>
      </c>
      <c r="C69" s="488" t="s">
        <v>628</v>
      </c>
      <c r="D69" s="488" t="s">
        <v>3</v>
      </c>
      <c r="E69" s="489">
        <v>796</v>
      </c>
      <c r="F69" s="488"/>
      <c r="G69" s="488"/>
      <c r="H69" s="508">
        <v>983.06</v>
      </c>
      <c r="I69" s="508">
        <v>524.29999999999995</v>
      </c>
      <c r="J69" s="508">
        <v>65.540000000000006</v>
      </c>
      <c r="K69" s="508">
        <v>310.44</v>
      </c>
      <c r="L69" s="497">
        <v>206.96</v>
      </c>
      <c r="M69" s="498">
        <v>124.17</v>
      </c>
      <c r="N69" s="495">
        <v>97.57</v>
      </c>
      <c r="O69" s="495"/>
      <c r="P69" s="495"/>
      <c r="Q69" s="495"/>
      <c r="R69" s="499">
        <f>SUM(H69:N69)</f>
        <v>2312.04</v>
      </c>
    </row>
    <row r="70" spans="1:25" x14ac:dyDescent="0.2">
      <c r="A70" s="525" t="s">
        <v>91</v>
      </c>
      <c r="B70" s="488" t="s">
        <v>645</v>
      </c>
      <c r="C70" s="488" t="s">
        <v>628</v>
      </c>
      <c r="D70" s="488" t="s">
        <v>776</v>
      </c>
      <c r="E70" s="489">
        <v>791</v>
      </c>
      <c r="F70" s="488"/>
      <c r="G70" s="488"/>
      <c r="H70" s="508"/>
      <c r="I70" s="508"/>
      <c r="J70" s="508"/>
      <c r="K70" s="508"/>
      <c r="L70" s="497"/>
      <c r="M70" s="498"/>
      <c r="N70" s="495">
        <v>52.59</v>
      </c>
      <c r="O70" s="495"/>
      <c r="P70" s="495"/>
      <c r="Q70" s="495"/>
      <c r="R70" s="499"/>
    </row>
    <row r="71" spans="1:25" x14ac:dyDescent="0.2">
      <c r="A71" s="525"/>
      <c r="B71" s="488"/>
      <c r="C71" s="488"/>
      <c r="D71" s="488"/>
      <c r="E71" s="489"/>
      <c r="F71" s="488"/>
      <c r="G71" s="488"/>
      <c r="H71" s="508"/>
      <c r="I71" s="508"/>
      <c r="J71" s="508"/>
      <c r="K71" s="508"/>
      <c r="L71" s="497"/>
      <c r="M71" s="498"/>
      <c r="N71" s="495"/>
      <c r="O71" s="495"/>
      <c r="P71" s="495"/>
      <c r="Q71" s="495"/>
      <c r="R71" s="499"/>
    </row>
    <row r="72" spans="1:25" x14ac:dyDescent="0.2">
      <c r="A72" s="509"/>
      <c r="B72" s="488"/>
      <c r="D72" s="488"/>
      <c r="E72" s="489"/>
      <c r="F72" s="488"/>
      <c r="G72" s="488"/>
      <c r="H72" s="508"/>
      <c r="I72" s="508"/>
      <c r="J72" s="508"/>
      <c r="K72" s="508"/>
      <c r="L72" s="497"/>
      <c r="M72" s="498"/>
      <c r="N72" s="495"/>
      <c r="O72" s="495"/>
      <c r="P72" s="495"/>
      <c r="Q72" s="495"/>
      <c r="R72" s="499">
        <f>SUM(H72:M72)</f>
        <v>0</v>
      </c>
    </row>
    <row r="73" spans="1:25" x14ac:dyDescent="0.2">
      <c r="A73" s="510" t="s">
        <v>229</v>
      </c>
      <c r="B73" s="510" t="s">
        <v>646</v>
      </c>
      <c r="C73" s="488" t="s">
        <v>628</v>
      </c>
      <c r="D73" s="488" t="s">
        <v>630</v>
      </c>
      <c r="E73" s="489">
        <v>630</v>
      </c>
      <c r="F73" s="488"/>
      <c r="G73" s="488"/>
      <c r="H73" s="508"/>
      <c r="I73" s="508"/>
      <c r="J73" s="496">
        <v>2025.85</v>
      </c>
      <c r="K73" s="508"/>
      <c r="L73" s="497"/>
      <c r="M73" s="498"/>
      <c r="N73" s="495"/>
      <c r="O73" s="495"/>
      <c r="P73" s="495"/>
      <c r="Q73" s="495"/>
      <c r="R73" s="499">
        <f>SUM(H73:M73)</f>
        <v>2025.85</v>
      </c>
      <c r="S73" s="511"/>
    </row>
    <row r="74" spans="1:25" x14ac:dyDescent="0.2">
      <c r="A74" s="488" t="s">
        <v>229</v>
      </c>
      <c r="B74" s="488" t="s">
        <v>646</v>
      </c>
      <c r="C74" s="488" t="s">
        <v>628</v>
      </c>
      <c r="D74" s="488" t="s">
        <v>634</v>
      </c>
      <c r="E74" s="489">
        <v>631</v>
      </c>
      <c r="F74" s="488"/>
      <c r="G74" s="488"/>
      <c r="H74" s="508"/>
      <c r="I74" s="508"/>
      <c r="J74" s="508"/>
      <c r="K74" s="488">
        <v>222.3</v>
      </c>
      <c r="L74" s="497"/>
      <c r="M74" s="498"/>
      <c r="N74" s="495"/>
      <c r="O74" s="495"/>
      <c r="P74" s="495"/>
      <c r="Q74" s="495"/>
      <c r="R74" s="499">
        <f>SUM(H74:M74)</f>
        <v>222.3</v>
      </c>
    </row>
    <row r="75" spans="1:25" x14ac:dyDescent="0.2">
      <c r="A75" s="488" t="s">
        <v>229</v>
      </c>
      <c r="B75" s="488" t="s">
        <v>646</v>
      </c>
      <c r="C75" s="488" t="s">
        <v>628</v>
      </c>
      <c r="D75" s="488" t="s">
        <v>3</v>
      </c>
      <c r="E75" s="489">
        <v>642</v>
      </c>
      <c r="F75" s="488"/>
      <c r="G75" s="488"/>
      <c r="H75" s="488">
        <v>976.03</v>
      </c>
      <c r="I75" s="488">
        <v>520.54999999999995</v>
      </c>
      <c r="J75" s="488">
        <v>65.069999999999993</v>
      </c>
      <c r="K75" s="488">
        <v>308.22000000000003</v>
      </c>
      <c r="L75" s="497"/>
      <c r="M75" s="498"/>
      <c r="N75" s="495">
        <v>96.87</v>
      </c>
      <c r="O75" s="495"/>
      <c r="P75" s="495"/>
      <c r="Q75" s="495"/>
      <c r="R75" s="499">
        <f>SUM(H75:N75)</f>
        <v>1966.7399999999998</v>
      </c>
    </row>
    <row r="76" spans="1:25" x14ac:dyDescent="0.2">
      <c r="A76" s="488" t="s">
        <v>229</v>
      </c>
      <c r="B76" s="488" t="s">
        <v>646</v>
      </c>
      <c r="C76" s="488" t="s">
        <v>628</v>
      </c>
      <c r="D76" s="488" t="s">
        <v>778</v>
      </c>
      <c r="E76" s="489">
        <v>13338</v>
      </c>
      <c r="F76" s="488"/>
      <c r="G76" s="488"/>
      <c r="H76" s="488"/>
      <c r="I76" s="488"/>
      <c r="J76" s="488"/>
      <c r="K76" s="488"/>
      <c r="L76" s="497">
        <v>400</v>
      </c>
      <c r="M76" s="498"/>
      <c r="N76" s="495"/>
      <c r="O76" s="495"/>
      <c r="P76" s="495"/>
      <c r="Q76" s="495"/>
      <c r="R76" s="499">
        <f>SUM(H76:M76)</f>
        <v>400</v>
      </c>
      <c r="Y76" s="532"/>
    </row>
    <row r="77" spans="1:25" x14ac:dyDescent="0.2">
      <c r="A77" s="488" t="s">
        <v>229</v>
      </c>
      <c r="B77" s="488" t="s">
        <v>646</v>
      </c>
      <c r="C77" s="488" t="s">
        <v>628</v>
      </c>
      <c r="D77" s="488" t="s">
        <v>779</v>
      </c>
      <c r="E77" s="489">
        <v>641</v>
      </c>
      <c r="F77" s="488"/>
      <c r="G77" s="488"/>
      <c r="H77" s="488"/>
      <c r="I77" s="488"/>
      <c r="J77" s="488"/>
      <c r="K77" s="488"/>
      <c r="L77" s="497"/>
      <c r="M77" s="498"/>
      <c r="N77" s="495">
        <v>183.59</v>
      </c>
      <c r="O77" s="495"/>
      <c r="P77" s="495"/>
      <c r="Q77" s="495"/>
      <c r="R77" s="499"/>
    </row>
    <row r="78" spans="1:25" x14ac:dyDescent="0.2">
      <c r="A78" s="488" t="s">
        <v>229</v>
      </c>
      <c r="B78" s="488" t="s">
        <v>646</v>
      </c>
      <c r="C78" s="488" t="s">
        <v>628</v>
      </c>
      <c r="D78" s="488" t="s">
        <v>776</v>
      </c>
      <c r="E78" s="489">
        <v>637</v>
      </c>
      <c r="F78" s="488"/>
      <c r="G78" s="488"/>
      <c r="H78" s="488"/>
      <c r="I78" s="488"/>
      <c r="J78" s="488"/>
      <c r="K78" s="488"/>
      <c r="L78" s="497"/>
      <c r="M78" s="498"/>
      <c r="N78" s="495">
        <v>347.44</v>
      </c>
      <c r="O78" s="495"/>
      <c r="P78" s="495"/>
      <c r="Q78" s="495"/>
      <c r="R78" s="499"/>
    </row>
    <row r="79" spans="1:25" x14ac:dyDescent="0.2">
      <c r="A79" s="488"/>
      <c r="B79" s="488"/>
      <c r="C79" s="488"/>
      <c r="D79" s="488"/>
      <c r="E79" s="489"/>
      <c r="F79" s="488"/>
      <c r="G79" s="488"/>
      <c r="H79" s="488"/>
      <c r="I79" s="488"/>
      <c r="J79" s="488"/>
      <c r="K79" s="488"/>
      <c r="L79" s="497"/>
      <c r="M79" s="498"/>
      <c r="N79" s="495"/>
      <c r="O79" s="495"/>
      <c r="P79" s="495"/>
      <c r="Q79" s="495"/>
      <c r="R79" s="499"/>
    </row>
    <row r="80" spans="1:25" x14ac:dyDescent="0.2">
      <c r="A80" s="488"/>
      <c r="B80" s="488"/>
      <c r="C80" s="488"/>
      <c r="D80" s="488"/>
      <c r="E80" s="489"/>
      <c r="F80" s="488"/>
      <c r="G80" s="488"/>
      <c r="H80" s="488"/>
      <c r="I80" s="488"/>
      <c r="J80" s="488"/>
      <c r="K80" s="488"/>
      <c r="L80" s="497"/>
      <c r="M80" s="498"/>
      <c r="N80" s="495"/>
      <c r="O80" s="495"/>
      <c r="P80" s="495"/>
      <c r="Q80" s="495"/>
      <c r="R80" s="499"/>
    </row>
    <row r="81" spans="1:18" x14ac:dyDescent="0.2">
      <c r="A81" s="494" t="s">
        <v>271</v>
      </c>
      <c r="B81" s="494" t="s">
        <v>647</v>
      </c>
      <c r="C81" s="494" t="s">
        <v>628</v>
      </c>
      <c r="D81" s="494" t="s">
        <v>630</v>
      </c>
      <c r="E81" s="501">
        <v>11977</v>
      </c>
      <c r="F81" s="494"/>
      <c r="G81" s="494"/>
      <c r="H81" s="512"/>
      <c r="I81" s="512"/>
      <c r="J81" s="512">
        <v>2315</v>
      </c>
      <c r="K81" s="512"/>
      <c r="L81" s="497"/>
      <c r="M81" s="513"/>
      <c r="N81" s="514"/>
      <c r="O81" s="514"/>
      <c r="P81" s="514"/>
      <c r="Q81" s="514"/>
      <c r="R81" s="499">
        <f>SUM(H81:M81)</f>
        <v>2315</v>
      </c>
    </row>
    <row r="82" spans="1:18" x14ac:dyDescent="0.2">
      <c r="A82" s="494" t="s">
        <v>271</v>
      </c>
      <c r="B82" s="494" t="s">
        <v>647</v>
      </c>
      <c r="C82" s="494" t="s">
        <v>628</v>
      </c>
      <c r="D82" s="494" t="s">
        <v>634</v>
      </c>
      <c r="E82" s="501">
        <v>11978</v>
      </c>
      <c r="F82" s="494"/>
      <c r="G82" s="494"/>
      <c r="H82" s="512"/>
      <c r="I82" s="512"/>
      <c r="J82" s="512"/>
      <c r="K82" s="515">
        <v>222.3</v>
      </c>
      <c r="L82" s="497"/>
      <c r="M82" s="514"/>
      <c r="N82" s="514"/>
      <c r="O82" s="514"/>
      <c r="P82" s="514"/>
      <c r="Q82" s="514"/>
      <c r="R82" s="499">
        <f>SUM(H82:M82)</f>
        <v>222.3</v>
      </c>
    </row>
    <row r="83" spans="1:18" x14ac:dyDescent="0.2">
      <c r="A83" s="494" t="s">
        <v>271</v>
      </c>
      <c r="B83" s="494" t="s">
        <v>647</v>
      </c>
      <c r="C83" s="494" t="s">
        <v>628</v>
      </c>
      <c r="D83" s="494" t="s">
        <v>3</v>
      </c>
      <c r="E83" s="501">
        <v>11989</v>
      </c>
      <c r="F83" s="494"/>
      <c r="G83" s="494"/>
      <c r="H83" s="516">
        <v>735.3</v>
      </c>
      <c r="I83" s="512">
        <v>672.22</v>
      </c>
      <c r="J83" s="512">
        <v>31.51</v>
      </c>
      <c r="K83" s="515">
        <v>149.26</v>
      </c>
      <c r="L83" s="497">
        <v>99.51</v>
      </c>
      <c r="M83" s="513">
        <v>59.7</v>
      </c>
      <c r="N83" s="514">
        <v>46.91</v>
      </c>
      <c r="O83" s="514"/>
      <c r="P83" s="514"/>
      <c r="Q83" s="514"/>
      <c r="R83" s="499">
        <f>SUM(H83:M83)</f>
        <v>1747.5</v>
      </c>
    </row>
    <row r="84" spans="1:18" x14ac:dyDescent="0.2">
      <c r="A84" s="494" t="s">
        <v>271</v>
      </c>
      <c r="B84" s="494" t="s">
        <v>647</v>
      </c>
      <c r="C84" s="494" t="s">
        <v>628</v>
      </c>
      <c r="D84" s="494" t="s">
        <v>779</v>
      </c>
      <c r="E84" s="501">
        <v>11988</v>
      </c>
      <c r="F84" s="494"/>
      <c r="G84" s="494"/>
      <c r="H84" s="516"/>
      <c r="I84" s="512"/>
      <c r="J84" s="512"/>
      <c r="K84" s="515"/>
      <c r="L84" s="497"/>
      <c r="M84" s="513"/>
      <c r="N84" s="514">
        <v>593.29</v>
      </c>
      <c r="O84" s="514"/>
      <c r="P84" s="514"/>
      <c r="Q84" s="514"/>
      <c r="R84" s="499"/>
    </row>
    <row r="85" spans="1:18" x14ac:dyDescent="0.2">
      <c r="A85" s="494" t="s">
        <v>271</v>
      </c>
      <c r="B85" s="494" t="s">
        <v>647</v>
      </c>
      <c r="C85" s="494" t="s">
        <v>628</v>
      </c>
      <c r="D85" s="494" t="s">
        <v>644</v>
      </c>
      <c r="E85" s="501">
        <v>11985</v>
      </c>
      <c r="F85" s="494"/>
      <c r="G85" s="494"/>
      <c r="H85" s="516"/>
      <c r="I85" s="512"/>
      <c r="J85" s="512"/>
      <c r="K85" s="515"/>
      <c r="L85" s="497"/>
      <c r="M85" s="513"/>
      <c r="N85" s="514">
        <v>46.11</v>
      </c>
      <c r="O85" s="514"/>
      <c r="P85" s="514"/>
      <c r="Q85" s="514"/>
      <c r="R85" s="499"/>
    </row>
    <row r="86" spans="1:18" x14ac:dyDescent="0.2">
      <c r="A86" s="494"/>
      <c r="B86" s="494"/>
      <c r="C86" s="494"/>
      <c r="D86" s="494"/>
      <c r="E86" s="501"/>
      <c r="F86" s="494"/>
      <c r="G86" s="494"/>
      <c r="H86" s="512"/>
      <c r="I86" s="512"/>
      <c r="J86" s="512"/>
      <c r="K86" s="515"/>
      <c r="L86" s="497"/>
      <c r="M86" s="513"/>
      <c r="N86" s="514"/>
      <c r="O86" s="514"/>
      <c r="P86" s="514"/>
      <c r="Q86" s="514"/>
      <c r="R86" s="499">
        <f>SUM(H86:M86)</f>
        <v>0</v>
      </c>
    </row>
    <row r="87" spans="1:18" x14ac:dyDescent="0.2">
      <c r="A87" s="517"/>
      <c r="B87" s="517"/>
      <c r="C87" s="517"/>
      <c r="D87" s="488"/>
      <c r="E87" s="489"/>
      <c r="F87" s="488"/>
      <c r="G87" s="488"/>
      <c r="H87" s="518"/>
      <c r="I87" s="518"/>
      <c r="J87" s="518"/>
      <c r="K87" s="519"/>
      <c r="L87" s="502"/>
      <c r="M87" s="507"/>
      <c r="N87" s="488"/>
      <c r="O87" s="488"/>
      <c r="P87" s="488"/>
      <c r="Q87" s="488"/>
      <c r="R87" s="499">
        <f>SUM(H87:M87)</f>
        <v>0</v>
      </c>
    </row>
    <row r="88" spans="1:18" x14ac:dyDescent="0.2">
      <c r="A88" s="488" t="s">
        <v>37</v>
      </c>
      <c r="B88" s="488" t="s">
        <v>648</v>
      </c>
      <c r="C88" s="488" t="s">
        <v>628</v>
      </c>
      <c r="D88" s="488" t="s">
        <v>630</v>
      </c>
      <c r="E88" s="489">
        <v>742</v>
      </c>
      <c r="F88" s="494"/>
      <c r="G88" s="494"/>
      <c r="H88" s="520"/>
      <c r="I88" s="520"/>
      <c r="J88" s="520"/>
      <c r="K88" s="519">
        <v>2799.92</v>
      </c>
      <c r="L88" s="502"/>
      <c r="M88" s="507"/>
      <c r="N88" s="488"/>
      <c r="O88" s="488"/>
      <c r="P88" s="488"/>
      <c r="Q88" s="488"/>
      <c r="R88" s="499">
        <f>SUM(H88:M88)</f>
        <v>2799.92</v>
      </c>
    </row>
    <row r="89" spans="1:18" x14ac:dyDescent="0.2">
      <c r="A89" s="494" t="s">
        <v>37</v>
      </c>
      <c r="B89" s="494" t="s">
        <v>648</v>
      </c>
      <c r="C89" s="494" t="s">
        <v>628</v>
      </c>
      <c r="D89" s="488" t="s">
        <v>634</v>
      </c>
      <c r="E89" s="489">
        <v>743</v>
      </c>
      <c r="F89" s="494"/>
      <c r="G89" s="494"/>
      <c r="H89" s="520"/>
      <c r="I89" s="520"/>
      <c r="J89" s="520"/>
      <c r="K89" s="519">
        <v>222.3</v>
      </c>
      <c r="L89" s="502"/>
      <c r="M89" s="507"/>
      <c r="N89" s="488"/>
      <c r="O89" s="488"/>
      <c r="P89" s="488"/>
      <c r="Q89" s="488"/>
      <c r="R89" s="499">
        <f t="shared" ref="R89:R140" si="2">SUM(H89:M89)</f>
        <v>222.3</v>
      </c>
    </row>
    <row r="90" spans="1:18" x14ac:dyDescent="0.2">
      <c r="A90" s="494" t="s">
        <v>37</v>
      </c>
      <c r="B90" s="494" t="s">
        <v>648</v>
      </c>
      <c r="C90" s="494" t="s">
        <v>628</v>
      </c>
      <c r="D90" s="488" t="s">
        <v>3</v>
      </c>
      <c r="E90" s="489">
        <v>754</v>
      </c>
      <c r="F90" s="494"/>
      <c r="G90" s="494"/>
      <c r="H90" s="518">
        <v>1465.46</v>
      </c>
      <c r="I90" s="518">
        <v>781.52</v>
      </c>
      <c r="J90" s="518">
        <v>97.69</v>
      </c>
      <c r="K90" s="519">
        <v>462.74</v>
      </c>
      <c r="L90" s="502">
        <v>308.49</v>
      </c>
      <c r="M90" s="503">
        <v>185.1</v>
      </c>
      <c r="N90" s="488">
        <v>145.43</v>
      </c>
      <c r="O90" s="488"/>
      <c r="P90" s="488"/>
      <c r="Q90" s="488"/>
      <c r="R90" s="499">
        <f t="shared" si="2"/>
        <v>3300.9999999999995</v>
      </c>
    </row>
    <row r="91" spans="1:18" x14ac:dyDescent="0.2">
      <c r="A91" s="494" t="s">
        <v>37</v>
      </c>
      <c r="B91" s="494" t="s">
        <v>648</v>
      </c>
      <c r="C91" s="494" t="s">
        <v>628</v>
      </c>
      <c r="D91" s="488" t="s">
        <v>644</v>
      </c>
      <c r="E91" s="489">
        <v>750</v>
      </c>
      <c r="F91" s="494"/>
      <c r="G91" s="494"/>
      <c r="H91" s="518"/>
      <c r="I91" s="518"/>
      <c r="J91" s="518"/>
      <c r="K91" s="519"/>
      <c r="L91" s="502">
        <v>366.72</v>
      </c>
      <c r="M91" s="507"/>
      <c r="N91" s="488">
        <v>0.03</v>
      </c>
      <c r="O91" s="488"/>
      <c r="P91" s="488"/>
      <c r="Q91" s="488"/>
      <c r="R91" s="499">
        <f t="shared" si="2"/>
        <v>366.72</v>
      </c>
    </row>
    <row r="92" spans="1:18" x14ac:dyDescent="0.2">
      <c r="A92" s="494" t="s">
        <v>37</v>
      </c>
      <c r="B92" s="494" t="s">
        <v>648</v>
      </c>
      <c r="C92" s="494" t="s">
        <v>628</v>
      </c>
      <c r="D92" s="488" t="s">
        <v>776</v>
      </c>
      <c r="E92" s="489">
        <v>749</v>
      </c>
      <c r="F92" s="494"/>
      <c r="G92" s="494"/>
      <c r="H92" s="518"/>
      <c r="I92" s="518"/>
      <c r="J92" s="518"/>
      <c r="K92" s="519"/>
      <c r="L92" s="502"/>
      <c r="M92" s="507">
        <v>122.35</v>
      </c>
      <c r="N92" s="488">
        <v>122.35</v>
      </c>
      <c r="O92" s="488"/>
      <c r="P92" s="488"/>
      <c r="Q92" s="488"/>
      <c r="R92" s="499">
        <f t="shared" si="2"/>
        <v>122.35</v>
      </c>
    </row>
    <row r="93" spans="1:18" x14ac:dyDescent="0.2">
      <c r="A93" s="494"/>
      <c r="B93" s="494"/>
      <c r="C93" s="494"/>
      <c r="D93" s="488"/>
      <c r="E93" s="489"/>
      <c r="F93" s="488"/>
      <c r="G93" s="488"/>
      <c r="H93" s="488"/>
      <c r="I93" s="488"/>
      <c r="J93" s="488"/>
      <c r="K93" s="519"/>
      <c r="L93" s="502"/>
      <c r="M93" s="507"/>
      <c r="N93" s="488"/>
      <c r="O93" s="488"/>
      <c r="P93" s="488"/>
      <c r="Q93" s="488"/>
      <c r="R93" s="499">
        <f t="shared" si="2"/>
        <v>0</v>
      </c>
    </row>
    <row r="94" spans="1:18" x14ac:dyDescent="0.2">
      <c r="A94" s="494"/>
      <c r="B94" s="494"/>
      <c r="C94" s="494"/>
      <c r="D94" s="488"/>
      <c r="E94" s="489"/>
      <c r="F94" s="488"/>
      <c r="G94" s="488"/>
      <c r="H94" s="488"/>
      <c r="I94" s="488"/>
      <c r="J94" s="488"/>
      <c r="K94" s="519"/>
      <c r="L94" s="502"/>
      <c r="M94" s="507"/>
      <c r="N94" s="488"/>
      <c r="O94" s="488"/>
      <c r="P94" s="488"/>
      <c r="Q94" s="488"/>
      <c r="R94" s="499">
        <f t="shared" si="2"/>
        <v>0</v>
      </c>
    </row>
    <row r="95" spans="1:18" x14ac:dyDescent="0.2">
      <c r="A95" s="488" t="s">
        <v>200</v>
      </c>
      <c r="B95" s="488" t="s">
        <v>649</v>
      </c>
      <c r="C95" s="488" t="s">
        <v>628</v>
      </c>
      <c r="D95" s="488" t="s">
        <v>630</v>
      </c>
      <c r="E95" s="489">
        <v>952</v>
      </c>
      <c r="F95" s="488"/>
      <c r="G95" s="488"/>
      <c r="H95" s="489">
        <v>1177.4000000000001</v>
      </c>
      <c r="I95" s="488"/>
      <c r="J95" s="488"/>
      <c r="K95" s="519"/>
      <c r="L95" s="502"/>
      <c r="M95" s="507"/>
      <c r="N95" s="488"/>
      <c r="O95" s="488"/>
      <c r="P95" s="488"/>
      <c r="Q95" s="488"/>
      <c r="R95" s="499">
        <f t="shared" si="2"/>
        <v>1177.4000000000001</v>
      </c>
    </row>
    <row r="96" spans="1:18" x14ac:dyDescent="0.2">
      <c r="A96" s="488" t="s">
        <v>200</v>
      </c>
      <c r="B96" s="488" t="s">
        <v>649</v>
      </c>
      <c r="C96" s="488" t="s">
        <v>628</v>
      </c>
      <c r="D96" s="488" t="s">
        <v>634</v>
      </c>
      <c r="E96" s="489">
        <v>953</v>
      </c>
      <c r="F96" s="488"/>
      <c r="G96" s="488"/>
      <c r="H96" s="488"/>
      <c r="I96" s="488"/>
      <c r="J96" s="488"/>
      <c r="K96" s="521">
        <v>222.3</v>
      </c>
      <c r="L96" s="502"/>
      <c r="M96" s="507"/>
      <c r="N96" s="488"/>
      <c r="O96" s="488"/>
      <c r="P96" s="488"/>
      <c r="Q96" s="488"/>
      <c r="R96" s="499">
        <f t="shared" si="2"/>
        <v>222.3</v>
      </c>
    </row>
    <row r="97" spans="1:23" x14ac:dyDescent="0.2">
      <c r="A97" s="488" t="s">
        <v>200</v>
      </c>
      <c r="B97" s="488" t="s">
        <v>649</v>
      </c>
      <c r="C97" s="488" t="s">
        <v>628</v>
      </c>
      <c r="D97" s="488" t="s">
        <v>644</v>
      </c>
      <c r="E97" s="489">
        <v>960</v>
      </c>
      <c r="F97" s="488"/>
      <c r="G97" s="488"/>
      <c r="H97" s="488"/>
      <c r="I97" s="488"/>
      <c r="J97" s="488"/>
      <c r="K97" s="519">
        <v>916.8</v>
      </c>
      <c r="L97" s="502"/>
      <c r="M97" s="507"/>
      <c r="N97" s="488">
        <v>0</v>
      </c>
      <c r="O97" s="488"/>
      <c r="P97" s="488"/>
      <c r="Q97" s="488"/>
      <c r="R97" s="499">
        <f t="shared" si="2"/>
        <v>916.8</v>
      </c>
      <c r="W97" s="532"/>
    </row>
    <row r="98" spans="1:23" x14ac:dyDescent="0.2">
      <c r="A98" s="488" t="s">
        <v>200</v>
      </c>
      <c r="B98" s="488" t="s">
        <v>649</v>
      </c>
      <c r="C98" s="488" t="s">
        <v>628</v>
      </c>
      <c r="D98" s="488" t="s">
        <v>3</v>
      </c>
      <c r="E98" s="489">
        <v>964</v>
      </c>
      <c r="F98" s="488"/>
      <c r="G98" s="488"/>
      <c r="H98" s="489">
        <v>923.4</v>
      </c>
      <c r="I98" s="489">
        <v>492.5</v>
      </c>
      <c r="J98" s="489">
        <v>61.56</v>
      </c>
      <c r="K98" s="519">
        <v>291.60000000000002</v>
      </c>
      <c r="L98" s="522">
        <v>194.4</v>
      </c>
      <c r="M98" s="507">
        <v>116.64</v>
      </c>
      <c r="N98" s="488">
        <v>91.64</v>
      </c>
      <c r="O98" s="488"/>
      <c r="P98" s="488"/>
      <c r="Q98" s="488"/>
      <c r="R98" s="499">
        <f t="shared" si="2"/>
        <v>2080.1</v>
      </c>
    </row>
    <row r="99" spans="1:23" x14ac:dyDescent="0.2">
      <c r="A99" s="488" t="s">
        <v>200</v>
      </c>
      <c r="B99" s="488" t="s">
        <v>649</v>
      </c>
      <c r="C99" s="488" t="s">
        <v>628</v>
      </c>
      <c r="D99" s="488" t="s">
        <v>779</v>
      </c>
      <c r="E99" s="489">
        <v>963</v>
      </c>
      <c r="F99" s="488"/>
      <c r="G99" s="488"/>
      <c r="H99" s="489"/>
      <c r="I99" s="489"/>
      <c r="J99" s="489"/>
      <c r="K99" s="519"/>
      <c r="L99" s="522"/>
      <c r="M99" s="507"/>
      <c r="N99" s="488">
        <v>367.19</v>
      </c>
      <c r="O99" s="488"/>
      <c r="P99" s="488"/>
      <c r="Q99" s="488"/>
      <c r="R99" s="499"/>
    </row>
    <row r="100" spans="1:23" x14ac:dyDescent="0.2">
      <c r="A100" s="488" t="s">
        <v>200</v>
      </c>
      <c r="B100" s="488" t="s">
        <v>649</v>
      </c>
      <c r="C100" s="488" t="s">
        <v>628</v>
      </c>
      <c r="D100" s="488" t="s">
        <v>776</v>
      </c>
      <c r="E100" s="489">
        <v>959</v>
      </c>
      <c r="F100" s="488"/>
      <c r="G100" s="488"/>
      <c r="H100" s="489"/>
      <c r="I100" s="489"/>
      <c r="J100" s="489"/>
      <c r="K100" s="519"/>
      <c r="L100" s="522"/>
      <c r="M100" s="507"/>
      <c r="N100" s="488">
        <v>1155.19</v>
      </c>
      <c r="O100" s="488"/>
      <c r="P100" s="488"/>
      <c r="Q100" s="488"/>
      <c r="R100" s="499"/>
    </row>
    <row r="101" spans="1:23" x14ac:dyDescent="0.2">
      <c r="A101" s="488"/>
      <c r="B101" s="488"/>
      <c r="C101" s="488"/>
      <c r="D101" s="488"/>
      <c r="E101" s="489"/>
      <c r="F101" s="488"/>
      <c r="G101" s="488"/>
      <c r="H101" s="489"/>
      <c r="I101" s="489"/>
      <c r="J101" s="489"/>
      <c r="K101" s="519"/>
      <c r="L101" s="522"/>
      <c r="M101" s="507"/>
      <c r="N101" s="488"/>
      <c r="O101" s="488"/>
      <c r="P101" s="488"/>
      <c r="Q101" s="488"/>
      <c r="R101" s="499"/>
    </row>
    <row r="102" spans="1:23" x14ac:dyDescent="0.2">
      <c r="A102" s="488"/>
      <c r="B102" s="488"/>
      <c r="D102" s="488"/>
      <c r="E102" s="489"/>
      <c r="F102" s="488"/>
      <c r="G102" s="488"/>
      <c r="H102" s="488"/>
      <c r="I102" s="488"/>
      <c r="J102" s="488"/>
      <c r="K102" s="519"/>
      <c r="L102" s="502"/>
      <c r="M102" s="507"/>
      <c r="N102" s="488"/>
      <c r="O102" s="488"/>
      <c r="P102" s="488"/>
      <c r="Q102" s="488"/>
      <c r="R102" s="499">
        <f t="shared" si="2"/>
        <v>0</v>
      </c>
    </row>
    <row r="103" spans="1:23" x14ac:dyDescent="0.2">
      <c r="A103" s="488" t="s">
        <v>71</v>
      </c>
      <c r="B103" s="488" t="s">
        <v>650</v>
      </c>
      <c r="C103" s="488" t="s">
        <v>628</v>
      </c>
      <c r="D103" s="488" t="s">
        <v>3</v>
      </c>
      <c r="E103" s="489">
        <v>810</v>
      </c>
      <c r="F103" s="488"/>
      <c r="G103" s="488"/>
      <c r="H103" s="523">
        <v>3586.6</v>
      </c>
      <c r="I103" s="523">
        <v>1912.9</v>
      </c>
      <c r="J103" s="523">
        <v>239.1</v>
      </c>
      <c r="K103" s="521">
        <v>1132.5999999999999</v>
      </c>
      <c r="L103" s="502">
        <v>755.07</v>
      </c>
      <c r="M103" s="507">
        <v>453.04</v>
      </c>
      <c r="N103" s="488">
        <v>355.96</v>
      </c>
      <c r="O103" s="488"/>
      <c r="P103" s="488"/>
      <c r="Q103" s="488"/>
      <c r="R103" s="499">
        <f t="shared" si="2"/>
        <v>8079.31</v>
      </c>
    </row>
    <row r="104" spans="1:23" x14ac:dyDescent="0.2">
      <c r="A104" s="488"/>
      <c r="B104" s="488"/>
      <c r="C104" s="488"/>
      <c r="D104" s="488"/>
      <c r="E104" s="489"/>
      <c r="F104" s="488"/>
      <c r="G104" s="488"/>
      <c r="H104" s="523"/>
      <c r="I104" s="523"/>
      <c r="J104" s="523"/>
      <c r="K104" s="519"/>
      <c r="L104" s="502"/>
      <c r="M104" s="507"/>
      <c r="N104" s="488"/>
      <c r="O104" s="488"/>
      <c r="P104" s="488"/>
      <c r="Q104" s="488"/>
      <c r="R104" s="499">
        <f t="shared" si="2"/>
        <v>0</v>
      </c>
    </row>
    <row r="105" spans="1:23" x14ac:dyDescent="0.2">
      <c r="A105" s="488"/>
      <c r="B105" s="488"/>
      <c r="C105" s="488"/>
      <c r="D105" s="488"/>
      <c r="E105" s="489"/>
      <c r="F105" s="488"/>
      <c r="G105" s="488"/>
      <c r="H105" s="488"/>
      <c r="I105" s="488"/>
      <c r="J105" s="488"/>
      <c r="K105" s="519"/>
      <c r="L105" s="502"/>
      <c r="M105" s="507"/>
      <c r="N105" s="488"/>
      <c r="O105" s="488"/>
      <c r="P105" s="488"/>
      <c r="Q105" s="488"/>
      <c r="R105" s="499">
        <f t="shared" si="2"/>
        <v>0</v>
      </c>
    </row>
    <row r="106" spans="1:23" x14ac:dyDescent="0.2">
      <c r="A106" s="488" t="s">
        <v>132</v>
      </c>
      <c r="B106" s="488" t="s">
        <v>651</v>
      </c>
      <c r="C106" s="488" t="s">
        <v>628</v>
      </c>
      <c r="D106" s="488" t="s">
        <v>630</v>
      </c>
      <c r="E106" s="489">
        <v>756</v>
      </c>
      <c r="F106" s="488"/>
      <c r="G106" s="488"/>
      <c r="H106" s="518"/>
      <c r="I106" s="518"/>
      <c r="J106" s="518">
        <v>1904.06</v>
      </c>
      <c r="K106" s="519"/>
      <c r="L106" s="502"/>
      <c r="M106" s="507"/>
      <c r="N106" s="488"/>
      <c r="O106" s="488"/>
      <c r="P106" s="488"/>
      <c r="Q106" s="488"/>
      <c r="R106" s="499">
        <f t="shared" si="2"/>
        <v>1904.06</v>
      </c>
    </row>
    <row r="107" spans="1:23" x14ac:dyDescent="0.2">
      <c r="A107" s="488" t="s">
        <v>132</v>
      </c>
      <c r="B107" s="488" t="s">
        <v>651</v>
      </c>
      <c r="C107" s="488" t="s">
        <v>628</v>
      </c>
      <c r="D107" s="488" t="s">
        <v>634</v>
      </c>
      <c r="E107" s="489">
        <v>757</v>
      </c>
      <c r="F107" s="488"/>
      <c r="G107" s="488"/>
      <c r="H107" s="518"/>
      <c r="I107" s="518"/>
      <c r="J107" s="518"/>
      <c r="K107" s="521">
        <v>222.3</v>
      </c>
      <c r="L107" s="502"/>
      <c r="M107" s="507"/>
      <c r="N107" s="488"/>
      <c r="O107" s="488"/>
      <c r="P107" s="488"/>
      <c r="Q107" s="488"/>
      <c r="R107" s="499">
        <f t="shared" si="2"/>
        <v>222.3</v>
      </c>
    </row>
    <row r="108" spans="1:23" x14ac:dyDescent="0.2">
      <c r="A108" s="488" t="s">
        <v>132</v>
      </c>
      <c r="B108" s="488" t="s">
        <v>651</v>
      </c>
      <c r="C108" s="488" t="s">
        <v>628</v>
      </c>
      <c r="D108" s="488" t="s">
        <v>3</v>
      </c>
      <c r="E108" s="489">
        <v>768</v>
      </c>
      <c r="F108" s="488"/>
      <c r="G108" s="488"/>
      <c r="H108" s="521">
        <v>1567.2</v>
      </c>
      <c r="I108" s="519">
        <v>835.84</v>
      </c>
      <c r="J108" s="519">
        <v>104.48</v>
      </c>
      <c r="K108" s="519">
        <v>494.91</v>
      </c>
      <c r="L108" s="502">
        <v>329.94</v>
      </c>
      <c r="M108" s="507">
        <v>197.96</v>
      </c>
      <c r="N108" s="488">
        <v>155.54</v>
      </c>
      <c r="O108" s="488"/>
      <c r="P108" s="488"/>
      <c r="Q108" s="488"/>
      <c r="R108" s="499">
        <f>SUM(H108:N108)</f>
        <v>3685.87</v>
      </c>
    </row>
    <row r="109" spans="1:23" x14ac:dyDescent="0.2">
      <c r="A109" s="488" t="s">
        <v>132</v>
      </c>
      <c r="B109" s="488" t="s">
        <v>651</v>
      </c>
      <c r="C109" s="488" t="s">
        <v>628</v>
      </c>
      <c r="D109" s="488" t="s">
        <v>778</v>
      </c>
      <c r="E109" s="489">
        <v>13377</v>
      </c>
      <c r="F109" s="488"/>
      <c r="G109" s="488"/>
      <c r="H109" s="521"/>
      <c r="I109" s="519"/>
      <c r="J109" s="519"/>
      <c r="K109" s="519"/>
      <c r="L109" s="522">
        <v>400</v>
      </c>
      <c r="M109" s="507"/>
      <c r="N109" s="488"/>
      <c r="O109" s="488"/>
      <c r="P109" s="488"/>
      <c r="Q109" s="488"/>
      <c r="R109" s="499">
        <f t="shared" si="2"/>
        <v>400</v>
      </c>
    </row>
    <row r="110" spans="1:23" x14ac:dyDescent="0.2">
      <c r="A110" s="488" t="s">
        <v>132</v>
      </c>
      <c r="B110" s="488" t="s">
        <v>651</v>
      </c>
      <c r="C110" s="488" t="s">
        <v>628</v>
      </c>
      <c r="D110" s="488" t="s">
        <v>644</v>
      </c>
      <c r="E110" s="489">
        <v>764</v>
      </c>
      <c r="F110" s="488"/>
      <c r="G110" s="488"/>
      <c r="H110" s="521"/>
      <c r="I110" s="519"/>
      <c r="J110" s="519"/>
      <c r="K110" s="519"/>
      <c r="L110" s="502">
        <v>1443.45</v>
      </c>
      <c r="M110" s="507"/>
      <c r="N110" s="488">
        <v>0</v>
      </c>
      <c r="O110" s="488"/>
      <c r="P110" s="488"/>
      <c r="Q110" s="488"/>
      <c r="R110" s="499">
        <f t="shared" si="2"/>
        <v>1443.45</v>
      </c>
    </row>
    <row r="111" spans="1:23" x14ac:dyDescent="0.2">
      <c r="A111" s="488"/>
      <c r="B111" s="488"/>
      <c r="C111" s="488"/>
      <c r="D111" s="488"/>
      <c r="E111" s="489"/>
      <c r="F111" s="488"/>
      <c r="G111" s="488"/>
      <c r="H111" s="521"/>
      <c r="I111" s="519"/>
      <c r="J111" s="519"/>
      <c r="K111" s="519"/>
      <c r="L111" s="502"/>
      <c r="M111" s="507"/>
      <c r="N111" s="488"/>
      <c r="O111" s="488"/>
      <c r="P111" s="488"/>
      <c r="Q111" s="488"/>
      <c r="R111" s="499">
        <f t="shared" si="2"/>
        <v>0</v>
      </c>
    </row>
    <row r="112" spans="1:23" x14ac:dyDescent="0.2">
      <c r="A112" s="488"/>
      <c r="B112" s="488"/>
      <c r="C112" s="488"/>
      <c r="D112" s="488"/>
      <c r="E112" s="489"/>
      <c r="F112" s="488"/>
      <c r="G112" s="488"/>
      <c r="H112" s="519"/>
      <c r="I112" s="519"/>
      <c r="J112" s="519"/>
      <c r="K112" s="519"/>
      <c r="L112" s="502"/>
      <c r="M112" s="507"/>
      <c r="N112" s="488"/>
      <c r="O112" s="488"/>
      <c r="P112" s="488"/>
      <c r="Q112" s="488"/>
      <c r="R112" s="499">
        <f t="shared" si="2"/>
        <v>0</v>
      </c>
    </row>
    <row r="113" spans="1:18" x14ac:dyDescent="0.2">
      <c r="A113" s="488" t="s">
        <v>99</v>
      </c>
      <c r="B113" s="488" t="s">
        <v>652</v>
      </c>
      <c r="C113" s="488" t="s">
        <v>628</v>
      </c>
      <c r="D113" s="488" t="s">
        <v>630</v>
      </c>
      <c r="E113" s="489">
        <v>12049</v>
      </c>
      <c r="F113" s="488"/>
      <c r="G113" s="488"/>
      <c r="H113" s="519"/>
      <c r="I113" s="519"/>
      <c r="J113" s="524">
        <v>2510.2199999999998</v>
      </c>
      <c r="K113" s="519"/>
      <c r="L113" s="502"/>
      <c r="M113" s="507"/>
      <c r="N113" s="488"/>
      <c r="O113" s="488"/>
      <c r="P113" s="488"/>
      <c r="Q113" s="488"/>
      <c r="R113" s="499">
        <f t="shared" si="2"/>
        <v>2510.2199999999998</v>
      </c>
    </row>
    <row r="114" spans="1:18" x14ac:dyDescent="0.2">
      <c r="A114" s="488" t="s">
        <v>99</v>
      </c>
      <c r="B114" s="488" t="s">
        <v>652</v>
      </c>
      <c r="C114" s="488" t="s">
        <v>628</v>
      </c>
      <c r="D114" s="488" t="s">
        <v>634</v>
      </c>
      <c r="E114" s="489">
        <v>12050</v>
      </c>
      <c r="F114" s="488"/>
      <c r="G114" s="488"/>
      <c r="H114" s="519"/>
      <c r="I114" s="519"/>
      <c r="J114" s="519"/>
      <c r="K114" s="521">
        <v>222.3</v>
      </c>
      <c r="L114" s="502"/>
      <c r="M114" s="507"/>
      <c r="N114" s="488"/>
      <c r="O114" s="488"/>
      <c r="P114" s="488"/>
      <c r="Q114" s="488"/>
      <c r="R114" s="499">
        <f t="shared" si="2"/>
        <v>222.3</v>
      </c>
    </row>
    <row r="115" spans="1:18" x14ac:dyDescent="0.2">
      <c r="A115" s="488" t="s">
        <v>99</v>
      </c>
      <c r="B115" s="488" t="s">
        <v>652</v>
      </c>
      <c r="C115" s="488" t="s">
        <v>628</v>
      </c>
      <c r="D115" s="488" t="s">
        <v>3</v>
      </c>
      <c r="E115" s="489">
        <v>12061</v>
      </c>
      <c r="F115" s="488"/>
      <c r="G115" s="488"/>
      <c r="H115" s="524">
        <v>2081.0500000000002</v>
      </c>
      <c r="I115" s="524">
        <v>1109.9000000000001</v>
      </c>
      <c r="J115" s="519">
        <v>138.74</v>
      </c>
      <c r="K115" s="519">
        <v>657.17</v>
      </c>
      <c r="L115" s="502">
        <v>438.12</v>
      </c>
      <c r="M115" s="507">
        <v>262.87</v>
      </c>
      <c r="N115" s="488">
        <v>206.54</v>
      </c>
      <c r="O115" s="488"/>
      <c r="P115" s="488"/>
      <c r="Q115" s="488"/>
      <c r="R115" s="499">
        <f t="shared" si="2"/>
        <v>4687.8500000000004</v>
      </c>
    </row>
    <row r="116" spans="1:18" x14ac:dyDescent="0.2">
      <c r="A116" s="509" t="s">
        <v>99</v>
      </c>
      <c r="B116" s="488" t="s">
        <v>652</v>
      </c>
      <c r="C116" s="525" t="s">
        <v>628</v>
      </c>
      <c r="D116" s="488" t="s">
        <v>778</v>
      </c>
      <c r="E116" s="489">
        <v>13241</v>
      </c>
      <c r="F116" s="488"/>
      <c r="G116" s="488"/>
      <c r="H116" s="524"/>
      <c r="I116" s="524"/>
      <c r="J116" s="519"/>
      <c r="K116" s="519"/>
      <c r="L116" s="522">
        <v>400</v>
      </c>
      <c r="M116" s="507"/>
      <c r="N116" s="488"/>
      <c r="O116" s="488"/>
      <c r="P116" s="488"/>
      <c r="Q116" s="488"/>
      <c r="R116" s="499">
        <f t="shared" si="2"/>
        <v>400</v>
      </c>
    </row>
    <row r="117" spans="1:18" x14ac:dyDescent="0.2">
      <c r="A117" s="509" t="s">
        <v>99</v>
      </c>
      <c r="B117" s="488" t="s">
        <v>652</v>
      </c>
      <c r="C117" s="525" t="s">
        <v>628</v>
      </c>
      <c r="D117" s="488" t="s">
        <v>644</v>
      </c>
      <c r="E117" s="489">
        <v>12057</v>
      </c>
      <c r="F117" s="488"/>
      <c r="G117" s="488"/>
      <c r="H117" s="524"/>
      <c r="I117" s="524"/>
      <c r="J117" s="519"/>
      <c r="K117" s="519"/>
      <c r="L117" s="502">
        <v>4424.96</v>
      </c>
      <c r="M117" s="507"/>
      <c r="N117" s="488"/>
      <c r="O117" s="488"/>
      <c r="P117" s="488"/>
      <c r="Q117" s="488"/>
      <c r="R117" s="499">
        <f t="shared" si="2"/>
        <v>4424.96</v>
      </c>
    </row>
    <row r="118" spans="1:18" x14ac:dyDescent="0.2">
      <c r="A118" s="525" t="s">
        <v>99</v>
      </c>
      <c r="B118" s="525" t="s">
        <v>652</v>
      </c>
      <c r="C118" s="525" t="s">
        <v>628</v>
      </c>
      <c r="D118" s="488" t="s">
        <v>776</v>
      </c>
      <c r="E118" s="489">
        <v>12056</v>
      </c>
      <c r="F118" s="488"/>
      <c r="G118" s="488"/>
      <c r="H118" s="524"/>
      <c r="I118" s="524"/>
      <c r="J118" s="519"/>
      <c r="K118" s="519"/>
      <c r="L118" s="502"/>
      <c r="M118" s="507"/>
      <c r="N118" s="488">
        <v>556.77</v>
      </c>
      <c r="O118" s="488"/>
      <c r="P118" s="488"/>
      <c r="Q118" s="488"/>
      <c r="R118" s="499"/>
    </row>
    <row r="119" spans="1:18" x14ac:dyDescent="0.2">
      <c r="A119" s="525" t="s">
        <v>99</v>
      </c>
      <c r="B119" s="525" t="s">
        <v>652</v>
      </c>
      <c r="C119" s="525" t="s">
        <v>628</v>
      </c>
      <c r="D119" s="488" t="s">
        <v>779</v>
      </c>
      <c r="E119" s="489">
        <v>12060</v>
      </c>
      <c r="F119" s="488"/>
      <c r="G119" s="488"/>
      <c r="H119" s="524"/>
      <c r="I119" s="524"/>
      <c r="J119" s="519"/>
      <c r="K119" s="519"/>
      <c r="L119" s="502"/>
      <c r="M119" s="507"/>
      <c r="N119" s="488">
        <v>371.69</v>
      </c>
      <c r="O119" s="488"/>
      <c r="P119" s="488"/>
      <c r="Q119" s="488"/>
      <c r="R119" s="499"/>
    </row>
    <row r="120" spans="1:18" x14ac:dyDescent="0.2">
      <c r="A120" s="525" t="s">
        <v>99</v>
      </c>
      <c r="B120" s="525" t="s">
        <v>652</v>
      </c>
      <c r="C120" s="525" t="s">
        <v>628</v>
      </c>
      <c r="D120" s="488" t="s">
        <v>782</v>
      </c>
      <c r="E120" s="489">
        <v>12052</v>
      </c>
      <c r="F120" s="488"/>
      <c r="G120" s="488"/>
      <c r="H120" s="524"/>
      <c r="I120" s="524"/>
      <c r="J120" s="519"/>
      <c r="K120" s="519"/>
      <c r="L120" s="502"/>
      <c r="M120" s="507"/>
      <c r="N120" s="488">
        <v>141.04</v>
      </c>
      <c r="O120" s="488"/>
      <c r="P120" s="488"/>
      <c r="Q120" s="488"/>
      <c r="R120" s="499"/>
    </row>
    <row r="121" spans="1:18" x14ac:dyDescent="0.2">
      <c r="A121" s="525"/>
      <c r="B121" s="525"/>
      <c r="C121" s="525"/>
      <c r="D121" s="488"/>
      <c r="E121" s="489"/>
      <c r="F121" s="488"/>
      <c r="G121" s="488"/>
      <c r="H121" s="524"/>
      <c r="I121" s="524"/>
      <c r="J121" s="519"/>
      <c r="K121" s="519"/>
      <c r="L121" s="502"/>
      <c r="M121" s="507"/>
      <c r="N121" s="488"/>
      <c r="O121" s="488"/>
      <c r="P121" s="488"/>
      <c r="Q121" s="488"/>
      <c r="R121" s="499"/>
    </row>
    <row r="122" spans="1:18" x14ac:dyDescent="0.2">
      <c r="A122" s="488"/>
      <c r="B122" s="488"/>
      <c r="C122" s="488"/>
      <c r="D122" s="488"/>
      <c r="E122" s="489"/>
      <c r="F122" s="488"/>
      <c r="G122" s="488"/>
      <c r="H122" s="519"/>
      <c r="I122" s="519"/>
      <c r="J122" s="519"/>
      <c r="K122" s="519"/>
      <c r="L122" s="502"/>
      <c r="M122" s="507"/>
      <c r="N122" s="488"/>
      <c r="O122" s="488"/>
      <c r="P122" s="488"/>
      <c r="Q122" s="488"/>
      <c r="R122" s="499">
        <f t="shared" si="2"/>
        <v>0</v>
      </c>
    </row>
    <row r="123" spans="1:18" x14ac:dyDescent="0.2">
      <c r="A123" s="488" t="s">
        <v>491</v>
      </c>
      <c r="B123" s="488" t="s">
        <v>653</v>
      </c>
      <c r="C123" s="488" t="s">
        <v>628</v>
      </c>
      <c r="D123" s="488" t="s">
        <v>630</v>
      </c>
      <c r="E123" s="489">
        <v>812</v>
      </c>
      <c r="F123" s="488"/>
      <c r="G123" s="488"/>
      <c r="H123" s="519"/>
      <c r="I123" s="519"/>
      <c r="J123" s="519"/>
      <c r="K123" s="519">
        <v>3740.31</v>
      </c>
      <c r="L123" s="502"/>
      <c r="M123" s="507"/>
      <c r="N123" s="488">
        <v>0</v>
      </c>
      <c r="O123" s="488"/>
      <c r="P123" s="488"/>
      <c r="Q123" s="488"/>
      <c r="R123" s="499">
        <f t="shared" si="2"/>
        <v>3740.31</v>
      </c>
    </row>
    <row r="124" spans="1:18" x14ac:dyDescent="0.2">
      <c r="A124" s="488" t="s">
        <v>491</v>
      </c>
      <c r="B124" s="488" t="s">
        <v>653</v>
      </c>
      <c r="C124" s="488" t="s">
        <v>628</v>
      </c>
      <c r="D124" s="488" t="s">
        <v>634</v>
      </c>
      <c r="E124" s="489">
        <v>813</v>
      </c>
      <c r="F124" s="488"/>
      <c r="G124" s="488"/>
      <c r="H124" s="519"/>
      <c r="I124" s="519"/>
      <c r="J124" s="519"/>
      <c r="K124" s="521">
        <v>222.3</v>
      </c>
      <c r="L124" s="502"/>
      <c r="M124" s="507"/>
      <c r="N124" s="488">
        <v>0</v>
      </c>
      <c r="O124" s="488"/>
      <c r="P124" s="488"/>
      <c r="Q124" s="488"/>
      <c r="R124" s="499">
        <f t="shared" si="2"/>
        <v>222.3</v>
      </c>
    </row>
    <row r="125" spans="1:18" x14ac:dyDescent="0.2">
      <c r="A125" s="488" t="s">
        <v>491</v>
      </c>
      <c r="B125" s="488" t="s">
        <v>653</v>
      </c>
      <c r="C125" s="488" t="s">
        <v>628</v>
      </c>
      <c r="D125" s="488" t="s">
        <v>3</v>
      </c>
      <c r="E125" s="489">
        <v>824</v>
      </c>
      <c r="F125" s="488"/>
      <c r="G125" s="488"/>
      <c r="H125" s="519">
        <v>1679.9</v>
      </c>
      <c r="I125" s="519">
        <v>895.91</v>
      </c>
      <c r="J125" s="519">
        <v>111.99</v>
      </c>
      <c r="K125" s="519">
        <v>530.47</v>
      </c>
      <c r="L125" s="502">
        <v>353.65</v>
      </c>
      <c r="M125" s="507">
        <v>212.19</v>
      </c>
      <c r="N125" s="488">
        <v>166.72</v>
      </c>
      <c r="O125" s="488"/>
      <c r="P125" s="488"/>
      <c r="Q125" s="488"/>
      <c r="R125" s="499">
        <f>SUM(H125:N125)</f>
        <v>3950.8299999999995</v>
      </c>
    </row>
    <row r="126" spans="1:18" x14ac:dyDescent="0.2">
      <c r="A126" s="488" t="s">
        <v>491</v>
      </c>
      <c r="B126" s="488" t="s">
        <v>653</v>
      </c>
      <c r="C126" s="488" t="s">
        <v>628</v>
      </c>
      <c r="D126" s="488" t="s">
        <v>644</v>
      </c>
      <c r="E126" s="489">
        <v>820</v>
      </c>
      <c r="F126" s="488"/>
      <c r="G126" s="488"/>
      <c r="H126" s="488"/>
      <c r="I126" s="488"/>
      <c r="J126" s="488"/>
      <c r="K126" s="526"/>
      <c r="L126" s="502"/>
      <c r="M126" s="507"/>
      <c r="N126" s="488">
        <v>939.71</v>
      </c>
      <c r="O126" s="488"/>
      <c r="P126" s="488"/>
      <c r="Q126" s="488"/>
      <c r="R126" s="499">
        <f t="shared" si="2"/>
        <v>0</v>
      </c>
    </row>
    <row r="127" spans="1:18" x14ac:dyDescent="0.2">
      <c r="A127" s="488" t="s">
        <v>491</v>
      </c>
      <c r="B127" s="488" t="s">
        <v>653</v>
      </c>
      <c r="C127" s="488" t="s">
        <v>628</v>
      </c>
      <c r="D127" s="488" t="s">
        <v>777</v>
      </c>
      <c r="E127" s="489">
        <v>818</v>
      </c>
      <c r="F127" s="488"/>
      <c r="G127" s="488"/>
      <c r="H127" s="488"/>
      <c r="I127" s="488"/>
      <c r="J127" s="488"/>
      <c r="K127" s="526"/>
      <c r="L127" s="502"/>
      <c r="M127" s="507"/>
      <c r="N127" s="488">
        <v>191.89</v>
      </c>
      <c r="O127" s="488"/>
      <c r="P127" s="488"/>
      <c r="Q127" s="488"/>
      <c r="R127" s="499"/>
    </row>
    <row r="128" spans="1:18" x14ac:dyDescent="0.2">
      <c r="A128" s="488" t="s">
        <v>491</v>
      </c>
      <c r="B128" s="488" t="s">
        <v>653</v>
      </c>
      <c r="C128" s="488" t="s">
        <v>628</v>
      </c>
      <c r="D128" s="488" t="s">
        <v>776</v>
      </c>
      <c r="E128" s="489">
        <v>819</v>
      </c>
      <c r="F128" s="488"/>
      <c r="G128" s="488"/>
      <c r="H128" s="488"/>
      <c r="I128" s="488"/>
      <c r="J128" s="488"/>
      <c r="K128" s="526"/>
      <c r="L128" s="502"/>
      <c r="M128" s="507"/>
      <c r="N128" s="488">
        <v>167.08</v>
      </c>
      <c r="O128" s="488"/>
      <c r="P128" s="488"/>
      <c r="Q128" s="488"/>
      <c r="R128" s="499"/>
    </row>
    <row r="129" spans="1:18" x14ac:dyDescent="0.2">
      <c r="A129" s="488"/>
      <c r="B129" s="488"/>
      <c r="C129" s="488"/>
      <c r="D129" s="488"/>
      <c r="E129" s="489"/>
      <c r="F129" s="488"/>
      <c r="G129" s="488"/>
      <c r="H129" s="488"/>
      <c r="I129" s="488"/>
      <c r="J129" s="488"/>
      <c r="K129" s="526"/>
      <c r="L129" s="502"/>
      <c r="M129" s="507"/>
      <c r="N129" s="488"/>
      <c r="O129" s="488"/>
      <c r="P129" s="488"/>
      <c r="Q129" s="488"/>
      <c r="R129" s="499"/>
    </row>
    <row r="130" spans="1:18" x14ac:dyDescent="0.2">
      <c r="A130" s="488"/>
      <c r="B130" s="488"/>
      <c r="C130" s="488"/>
      <c r="D130" s="488"/>
      <c r="E130" s="489"/>
      <c r="F130" s="488"/>
      <c r="G130" s="488"/>
      <c r="H130" s="496"/>
      <c r="I130" s="488"/>
      <c r="J130" s="488"/>
      <c r="K130" s="526"/>
      <c r="L130" s="502"/>
      <c r="M130" s="507"/>
      <c r="N130" s="488"/>
      <c r="O130" s="488"/>
      <c r="P130" s="488"/>
      <c r="Q130" s="488"/>
      <c r="R130" s="499">
        <f t="shared" si="2"/>
        <v>0</v>
      </c>
    </row>
    <row r="131" spans="1:18" x14ac:dyDescent="0.2">
      <c r="A131" s="488" t="s">
        <v>80</v>
      </c>
      <c r="B131" s="488" t="s">
        <v>654</v>
      </c>
      <c r="C131" s="488" t="s">
        <v>628</v>
      </c>
      <c r="D131" s="488" t="s">
        <v>630</v>
      </c>
      <c r="E131" s="489">
        <v>770</v>
      </c>
      <c r="F131" s="488"/>
      <c r="G131" s="488"/>
      <c r="H131" s="488"/>
      <c r="I131" s="488"/>
      <c r="J131" s="488"/>
      <c r="K131" s="524">
        <v>2105.86</v>
      </c>
      <c r="L131" s="502"/>
      <c r="M131" s="507"/>
      <c r="N131" s="488">
        <v>0</v>
      </c>
      <c r="O131" s="488"/>
      <c r="P131" s="488"/>
      <c r="Q131" s="488"/>
      <c r="R131" s="499">
        <f t="shared" si="2"/>
        <v>2105.86</v>
      </c>
    </row>
    <row r="132" spans="1:18" x14ac:dyDescent="0.2">
      <c r="A132" s="488" t="s">
        <v>80</v>
      </c>
      <c r="B132" s="488" t="s">
        <v>654</v>
      </c>
      <c r="C132" s="488" t="s">
        <v>628</v>
      </c>
      <c r="D132" s="488" t="s">
        <v>634</v>
      </c>
      <c r="E132" s="489">
        <v>771</v>
      </c>
      <c r="F132" s="488"/>
      <c r="G132" s="488"/>
      <c r="H132" s="496"/>
      <c r="I132" s="488"/>
      <c r="J132" s="488"/>
      <c r="K132" s="521">
        <v>222.3</v>
      </c>
      <c r="L132" s="502"/>
      <c r="M132" s="507"/>
      <c r="N132" s="488">
        <v>0</v>
      </c>
      <c r="O132" s="488"/>
      <c r="P132" s="488"/>
      <c r="Q132" s="488"/>
      <c r="R132" s="499">
        <f t="shared" si="2"/>
        <v>222.3</v>
      </c>
    </row>
    <row r="133" spans="1:18" s="528" customFormat="1" x14ac:dyDescent="0.2">
      <c r="A133" s="527" t="s">
        <v>80</v>
      </c>
      <c r="B133" s="495" t="s">
        <v>654</v>
      </c>
      <c r="C133" s="495" t="s">
        <v>628</v>
      </c>
      <c r="D133" s="488" t="s">
        <v>3</v>
      </c>
      <c r="E133" s="489">
        <v>782</v>
      </c>
      <c r="F133" s="495"/>
      <c r="G133" s="495"/>
      <c r="H133" s="496">
        <v>2059.9</v>
      </c>
      <c r="I133" s="496">
        <v>1098.6099999999999</v>
      </c>
      <c r="J133" s="488">
        <v>137.33000000000001</v>
      </c>
      <c r="K133" s="519">
        <v>650.49</v>
      </c>
      <c r="L133" s="497">
        <v>433.66</v>
      </c>
      <c r="M133" s="498">
        <v>260.2</v>
      </c>
      <c r="N133" s="495">
        <v>204.44</v>
      </c>
      <c r="O133" s="495"/>
      <c r="P133" s="495"/>
      <c r="Q133" s="495"/>
      <c r="R133" s="499">
        <f t="shared" si="2"/>
        <v>4640.1899999999996</v>
      </c>
    </row>
    <row r="134" spans="1:18" x14ac:dyDescent="0.2">
      <c r="A134" s="488"/>
      <c r="B134" s="488"/>
      <c r="C134" s="488"/>
      <c r="D134" s="488"/>
      <c r="E134" s="489"/>
      <c r="F134" s="488"/>
      <c r="G134" s="488"/>
      <c r="H134" s="488"/>
      <c r="I134" s="488"/>
      <c r="J134" s="488"/>
      <c r="K134" s="526"/>
      <c r="L134" s="502"/>
      <c r="M134" s="507"/>
      <c r="N134" s="488"/>
      <c r="O134" s="488"/>
      <c r="P134" s="488"/>
      <c r="Q134" s="488"/>
      <c r="R134" s="499">
        <f t="shared" si="2"/>
        <v>0</v>
      </c>
    </row>
    <row r="135" spans="1:18" x14ac:dyDescent="0.2">
      <c r="A135" s="488"/>
      <c r="B135" s="488"/>
      <c r="C135" s="488"/>
      <c r="D135" s="488"/>
      <c r="E135" s="489"/>
      <c r="F135" s="488"/>
      <c r="G135" s="488"/>
      <c r="H135" s="488"/>
      <c r="I135" s="488"/>
      <c r="J135" s="488"/>
      <c r="K135" s="526"/>
      <c r="L135" s="502"/>
      <c r="M135" s="507"/>
      <c r="N135" s="488"/>
      <c r="O135" s="488"/>
      <c r="P135" s="488"/>
      <c r="Q135" s="488"/>
      <c r="R135" s="499">
        <f t="shared" si="2"/>
        <v>0</v>
      </c>
    </row>
    <row r="136" spans="1:18" x14ac:dyDescent="0.2">
      <c r="A136" s="488" t="s">
        <v>260</v>
      </c>
      <c r="B136" s="488" t="s">
        <v>655</v>
      </c>
      <c r="C136" s="488" t="s">
        <v>628</v>
      </c>
      <c r="D136" s="488" t="s">
        <v>630</v>
      </c>
      <c r="E136" s="489">
        <v>840</v>
      </c>
      <c r="F136" s="488"/>
      <c r="G136" s="488"/>
      <c r="H136" s="488"/>
      <c r="I136" s="488"/>
      <c r="J136" s="488"/>
      <c r="K136" s="524">
        <v>1185.21</v>
      </c>
      <c r="L136" s="522">
        <v>508</v>
      </c>
      <c r="M136" s="507">
        <v>507.95</v>
      </c>
      <c r="N136" s="488">
        <v>0</v>
      </c>
      <c r="O136" s="488"/>
      <c r="P136" s="488"/>
      <c r="Q136" s="488"/>
      <c r="R136" s="499">
        <f t="shared" si="2"/>
        <v>2201.16</v>
      </c>
    </row>
    <row r="137" spans="1:18" x14ac:dyDescent="0.2">
      <c r="A137" s="488" t="s">
        <v>260</v>
      </c>
      <c r="B137" s="488" t="s">
        <v>655</v>
      </c>
      <c r="C137" s="488" t="s">
        <v>628</v>
      </c>
      <c r="D137" s="488" t="s">
        <v>634</v>
      </c>
      <c r="E137" s="489">
        <v>841</v>
      </c>
      <c r="F137" s="488"/>
      <c r="G137" s="488"/>
      <c r="H137" s="488"/>
      <c r="I137" s="488"/>
      <c r="J137" s="488"/>
      <c r="K137" s="521">
        <v>222.3</v>
      </c>
      <c r="L137" s="502"/>
      <c r="M137" s="488"/>
      <c r="N137" s="488">
        <v>0</v>
      </c>
      <c r="O137" s="488"/>
      <c r="P137" s="488"/>
      <c r="Q137" s="488"/>
      <c r="R137" s="499">
        <f t="shared" si="2"/>
        <v>222.3</v>
      </c>
    </row>
    <row r="138" spans="1:18" x14ac:dyDescent="0.2">
      <c r="A138" s="488" t="s">
        <v>260</v>
      </c>
      <c r="B138" s="488" t="s">
        <v>655</v>
      </c>
      <c r="C138" s="488" t="s">
        <v>628</v>
      </c>
      <c r="D138" s="488" t="s">
        <v>3</v>
      </c>
      <c r="E138" s="489">
        <v>852</v>
      </c>
      <c r="F138" s="488"/>
      <c r="G138" s="488"/>
      <c r="H138" s="496">
        <v>1145.9000000000001</v>
      </c>
      <c r="I138" s="488">
        <v>611.14</v>
      </c>
      <c r="J138" s="488">
        <v>76.39</v>
      </c>
      <c r="K138" s="519">
        <v>361.86</v>
      </c>
      <c r="L138" s="502">
        <v>241.24</v>
      </c>
      <c r="M138" s="507">
        <v>144.74</v>
      </c>
      <c r="N138" s="488">
        <v>113.73</v>
      </c>
      <c r="O138" s="488"/>
      <c r="P138" s="488"/>
      <c r="Q138" s="488"/>
      <c r="R138" s="499">
        <f>SUM(H138:N138)</f>
        <v>2694.9999999999995</v>
      </c>
    </row>
    <row r="139" spans="1:18" x14ac:dyDescent="0.2">
      <c r="A139" s="488"/>
      <c r="B139" s="488"/>
      <c r="C139" s="488"/>
      <c r="D139" s="488"/>
      <c r="E139" s="489"/>
      <c r="F139" s="488"/>
      <c r="G139" s="488"/>
      <c r="H139" s="488"/>
      <c r="I139" s="488"/>
      <c r="J139" s="488"/>
      <c r="K139" s="506"/>
      <c r="L139" s="494"/>
      <c r="M139" s="488"/>
      <c r="N139" s="488"/>
      <c r="O139" s="488"/>
      <c r="P139" s="488"/>
      <c r="Q139" s="488"/>
      <c r="R139" s="499">
        <f t="shared" si="2"/>
        <v>0</v>
      </c>
    </row>
    <row r="140" spans="1:18" x14ac:dyDescent="0.2">
      <c r="A140" s="488"/>
      <c r="B140" s="488"/>
      <c r="C140" s="488"/>
      <c r="D140" s="488"/>
      <c r="E140" s="488"/>
      <c r="F140" s="488"/>
      <c r="G140" s="488"/>
      <c r="H140" s="488"/>
      <c r="I140" s="488"/>
      <c r="J140" s="488"/>
      <c r="K140" s="488"/>
      <c r="L140" s="488"/>
      <c r="M140" s="488"/>
      <c r="N140" s="488"/>
      <c r="O140" s="488"/>
      <c r="P140" s="488"/>
      <c r="Q140" s="488"/>
      <c r="R140" s="499">
        <f t="shared" si="2"/>
        <v>0</v>
      </c>
    </row>
    <row r="141" spans="1:18" x14ac:dyDescent="0.2">
      <c r="A141" s="490" t="s">
        <v>76</v>
      </c>
      <c r="B141" s="490" t="s">
        <v>785</v>
      </c>
      <c r="C141" s="490" t="s">
        <v>628</v>
      </c>
      <c r="D141" s="490" t="s">
        <v>3</v>
      </c>
      <c r="E141" s="489">
        <v>866</v>
      </c>
      <c r="F141" s="488"/>
      <c r="G141" s="488"/>
      <c r="H141" s="488"/>
      <c r="I141" s="488"/>
      <c r="J141" s="488"/>
      <c r="K141" s="488"/>
      <c r="L141" s="488"/>
      <c r="M141" s="488"/>
      <c r="N141" s="488">
        <v>1228.33</v>
      </c>
      <c r="O141" s="488"/>
      <c r="P141" s="488"/>
      <c r="Q141" s="488"/>
      <c r="R141" s="499">
        <f t="shared" ref="R141:R146" si="3">SUM(H141:M141)</f>
        <v>0</v>
      </c>
    </row>
    <row r="142" spans="1:18" x14ac:dyDescent="0.2">
      <c r="A142" s="488"/>
      <c r="B142" s="488"/>
      <c r="C142" s="488"/>
      <c r="D142" s="488"/>
      <c r="E142" s="488"/>
      <c r="F142" s="488"/>
      <c r="G142" s="488"/>
      <c r="H142" s="488"/>
      <c r="I142" s="488"/>
      <c r="J142" s="488"/>
      <c r="K142" s="488"/>
      <c r="L142" s="488"/>
      <c r="M142" s="488"/>
      <c r="N142" s="488"/>
      <c r="O142" s="488"/>
      <c r="P142" s="488"/>
      <c r="Q142" s="488"/>
      <c r="R142" s="499">
        <f t="shared" si="3"/>
        <v>0</v>
      </c>
    </row>
    <row r="143" spans="1:18" x14ac:dyDescent="0.2">
      <c r="A143" s="488"/>
      <c r="B143" s="488"/>
      <c r="C143" s="488"/>
      <c r="D143" s="488"/>
      <c r="E143" s="488"/>
      <c r="F143" s="488"/>
      <c r="G143" s="488"/>
      <c r="H143" s="488"/>
      <c r="I143" s="488"/>
      <c r="J143" s="488"/>
      <c r="K143" s="488"/>
      <c r="L143" s="488"/>
      <c r="M143" s="488"/>
      <c r="N143" s="488"/>
      <c r="O143" s="488"/>
      <c r="P143" s="488"/>
      <c r="Q143" s="488"/>
      <c r="R143" s="499">
        <f t="shared" si="3"/>
        <v>0</v>
      </c>
    </row>
    <row r="144" spans="1:18" x14ac:dyDescent="0.2">
      <c r="A144" s="490" t="s">
        <v>45</v>
      </c>
      <c r="B144" s="490" t="s">
        <v>787</v>
      </c>
      <c r="C144" s="490" t="s">
        <v>628</v>
      </c>
      <c r="D144" s="490" t="s">
        <v>3</v>
      </c>
      <c r="E144" s="489">
        <v>12476</v>
      </c>
      <c r="F144" s="488"/>
      <c r="G144" s="488"/>
      <c r="H144" s="488"/>
      <c r="I144" s="488"/>
      <c r="J144" s="488"/>
      <c r="K144" s="488"/>
      <c r="L144" s="488"/>
      <c r="M144" s="488"/>
      <c r="N144" s="488">
        <v>1228.97</v>
      </c>
      <c r="O144" s="488"/>
      <c r="P144" s="488"/>
      <c r="Q144" s="488"/>
      <c r="R144" s="499">
        <f t="shared" si="3"/>
        <v>0</v>
      </c>
    </row>
    <row r="145" spans="1:18" x14ac:dyDescent="0.2">
      <c r="A145" s="488"/>
      <c r="B145" s="488"/>
      <c r="C145" s="488"/>
      <c r="D145" s="488"/>
      <c r="E145" s="488"/>
      <c r="F145" s="488"/>
      <c r="G145" s="488"/>
      <c r="H145" s="488"/>
      <c r="I145" s="488"/>
      <c r="J145" s="488"/>
      <c r="K145" s="488"/>
      <c r="L145" s="488"/>
      <c r="M145" s="488"/>
      <c r="N145" s="488"/>
      <c r="O145" s="488"/>
      <c r="P145" s="488"/>
      <c r="Q145" s="488"/>
      <c r="R145" s="499">
        <f t="shared" si="3"/>
        <v>0</v>
      </c>
    </row>
    <row r="146" spans="1:18" x14ac:dyDescent="0.2">
      <c r="A146" s="488"/>
      <c r="B146" s="488"/>
      <c r="C146" s="488"/>
      <c r="D146" s="488"/>
      <c r="E146" s="488"/>
      <c r="F146" s="488"/>
      <c r="G146" s="488"/>
      <c r="H146" s="488"/>
      <c r="I146" s="488"/>
      <c r="J146" s="488"/>
      <c r="K146" s="488"/>
      <c r="L146" s="488"/>
      <c r="M146" s="488"/>
      <c r="N146" s="488"/>
      <c r="O146" s="488"/>
      <c r="P146" s="488"/>
      <c r="Q146" s="488"/>
      <c r="R146" s="499">
        <f t="shared" si="3"/>
        <v>0</v>
      </c>
    </row>
    <row r="147" spans="1:18" x14ac:dyDescent="0.2">
      <c r="F147" s="490">
        <v>12476</v>
      </c>
      <c r="G147" s="490">
        <v>4299.1400000000003</v>
      </c>
      <c r="H147" s="490">
        <v>43007</v>
      </c>
      <c r="I147" s="490">
        <v>1228.3257142857144</v>
      </c>
      <c r="K147" s="530" t="s">
        <v>786</v>
      </c>
    </row>
    <row r="148" spans="1:18" x14ac:dyDescent="0.2">
      <c r="F148" s="490">
        <v>866</v>
      </c>
      <c r="G148" s="490">
        <v>4301.38</v>
      </c>
      <c r="H148" s="490">
        <v>43007</v>
      </c>
      <c r="I148" s="490">
        <v>1228.9657142857143</v>
      </c>
      <c r="K148" s="530" t="s">
        <v>786</v>
      </c>
    </row>
    <row r="149" spans="1:18" x14ac:dyDescent="0.2">
      <c r="H149" s="531"/>
      <c r="K149" s="530"/>
    </row>
  </sheetData>
  <pageMargins left="0.70866141732283472" right="0.70866141732283472" top="0.74803149606299213" bottom="0.74803149606299213" header="0.31496062992125984" footer="0.31496062992125984"/>
  <pageSetup paperSize="8" scale="7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0070C0"/>
  </sheetPr>
  <dimension ref="A1:AG70"/>
  <sheetViews>
    <sheetView topLeftCell="B1" zoomScale="70" zoomScaleNormal="70" workbookViewId="0">
      <pane xSplit="9" ySplit="8" topLeftCell="U9" activePane="bottomRight" state="frozen"/>
      <selection activeCell="S45" sqref="S45"/>
      <selection pane="topRight" activeCell="S45" sqref="S45"/>
      <selection pane="bottomLeft" activeCell="S45" sqref="S45"/>
      <selection pane="bottomRight" activeCell="E72" sqref="E7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8.28515625" customWidth="1"/>
  </cols>
  <sheetData>
    <row r="1" spans="1:33" s="199" customFormat="1" x14ac:dyDescent="0.25">
      <c r="B1" s="199" t="str">
        <f>'Valuation Summary'!B1</f>
        <v>Mulalley &amp; Co Ltd</v>
      </c>
    </row>
    <row r="2" spans="1:33" s="199" customFormat="1" x14ac:dyDescent="0.25"/>
    <row r="3" spans="1:33" s="199" customFormat="1" x14ac:dyDescent="0.25">
      <c r="B3" s="199" t="str">
        <f>'Valuation Summary'!B3</f>
        <v>Camden Better Homes - NW5 Blocks</v>
      </c>
    </row>
    <row r="4" spans="1:33" s="199" customFormat="1" x14ac:dyDescent="0.25"/>
    <row r="5" spans="1:33" s="199" customFormat="1" x14ac:dyDescent="0.25">
      <c r="B5" s="199" t="s">
        <v>506</v>
      </c>
    </row>
    <row r="6" spans="1:33"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3"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3" s="283" customFormat="1" ht="75.75" thickBot="1" x14ac:dyDescent="0.3">
      <c r="A8" s="275" t="s">
        <v>377</v>
      </c>
      <c r="B8" s="276" t="s">
        <v>40</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3" hidden="1" x14ac:dyDescent="0.25">
      <c r="A9" s="30"/>
      <c r="B9" s="31"/>
      <c r="C9" s="32"/>
      <c r="D9" s="33"/>
      <c r="E9" s="34"/>
      <c r="F9" s="30"/>
      <c r="G9" s="30"/>
      <c r="H9" s="35"/>
      <c r="I9" s="30"/>
      <c r="J9" s="36"/>
      <c r="K9" s="30"/>
      <c r="L9" s="37"/>
      <c r="M9" s="36"/>
      <c r="N9" s="37"/>
      <c r="O9" s="19"/>
      <c r="P9" s="20"/>
      <c r="Q9" s="21"/>
      <c r="R9" s="38"/>
      <c r="S9" s="38"/>
      <c r="T9" s="38"/>
      <c r="AA9" s="77"/>
      <c r="AB9" s="77"/>
      <c r="AC9" s="77"/>
      <c r="AD9" s="77"/>
      <c r="AG9" s="164">
        <f>SUM(AD11:AD12)</f>
        <v>399.99552</v>
      </c>
    </row>
    <row r="10" spans="1:33" hidden="1" x14ac:dyDescent="0.25">
      <c r="A10" s="30"/>
      <c r="B10" s="380" t="s">
        <v>40</v>
      </c>
      <c r="C10" s="355" t="s">
        <v>788</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3" ht="90" hidden="1" x14ac:dyDescent="0.25">
      <c r="A11" s="30"/>
      <c r="B11" s="380" t="s">
        <v>40</v>
      </c>
      <c r="C11" s="355" t="s">
        <v>788</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3" ht="45" hidden="1" x14ac:dyDescent="0.25">
      <c r="A12" s="30"/>
      <c r="B12" s="380" t="s">
        <v>40</v>
      </c>
      <c r="C12" s="355" t="s">
        <v>788</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5" si="0">W12*X12</f>
        <v>399.99552</v>
      </c>
      <c r="Z12" s="19"/>
      <c r="AA12" s="370">
        <v>1</v>
      </c>
      <c r="AB12" s="371">
        <f t="shared" ref="AB12:AB46" si="1">Y12*AA12</f>
        <v>399.99552</v>
      </c>
      <c r="AC12" s="372">
        <v>1</v>
      </c>
      <c r="AD12" s="373">
        <f t="shared" ref="AD12:AD46" si="2">Y12*AC12</f>
        <v>399.99552</v>
      </c>
      <c r="AE12" s="374">
        <f>AB12-AD12</f>
        <v>0</v>
      </c>
    </row>
    <row r="13" spans="1:33" hidden="1" x14ac:dyDescent="0.25">
      <c r="A13" s="16"/>
      <c r="B13" s="380" t="s">
        <v>40</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c r="AB13" s="371"/>
      <c r="AC13" s="372"/>
      <c r="AD13" s="373"/>
      <c r="AE13" s="374"/>
      <c r="AG13" s="164">
        <f>SUM(AD14)</f>
        <v>222.29999999999998</v>
      </c>
    </row>
    <row r="14" spans="1:33" ht="30" hidden="1" x14ac:dyDescent="0.25">
      <c r="A14" s="16"/>
      <c r="B14" s="380" t="s">
        <v>40</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AB14-AD14</f>
        <v>0</v>
      </c>
    </row>
    <row r="15" spans="1:33" hidden="1" x14ac:dyDescent="0.25">
      <c r="A15" s="16"/>
      <c r="B15" s="380" t="s">
        <v>40</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row>
    <row r="16" spans="1:33" hidden="1" x14ac:dyDescent="0.25">
      <c r="A16" s="16"/>
      <c r="B16" s="380" t="s">
        <v>40</v>
      </c>
      <c r="C16" s="355"/>
      <c r="D16" s="356"/>
      <c r="E16" s="357"/>
      <c r="F16" s="384"/>
      <c r="G16" s="384"/>
      <c r="H16" s="359"/>
      <c r="I16" s="384"/>
      <c r="J16" s="360"/>
      <c r="K16" s="358"/>
      <c r="L16" s="300"/>
      <c r="M16" s="383"/>
      <c r="N16" s="126"/>
      <c r="O16" s="361"/>
      <c r="P16" s="381"/>
      <c r="Q16" s="382"/>
      <c r="R16" s="382"/>
      <c r="S16" s="382"/>
      <c r="T16" s="382"/>
      <c r="U16" s="113"/>
      <c r="V16" s="358"/>
      <c r="W16" s="300"/>
      <c r="X16" s="382"/>
      <c r="Y16" s="362"/>
      <c r="Z16" s="19"/>
      <c r="AA16" s="370"/>
      <c r="AB16" s="371"/>
      <c r="AC16" s="372"/>
      <c r="AD16" s="373"/>
      <c r="AE16" s="374"/>
    </row>
    <row r="17" spans="1:33" ht="60.75" hidden="1" x14ac:dyDescent="0.25">
      <c r="A17" s="16"/>
      <c r="B17" s="380" t="s">
        <v>40</v>
      </c>
      <c r="C17" s="385" t="s">
        <v>189</v>
      </c>
      <c r="D17" s="356" t="s">
        <v>378</v>
      </c>
      <c r="E17" s="402" t="s">
        <v>501</v>
      </c>
      <c r="F17" s="384"/>
      <c r="G17" s="384"/>
      <c r="H17" s="359"/>
      <c r="I17" s="384"/>
      <c r="J17" s="360"/>
      <c r="K17" s="358"/>
      <c r="L17" s="300"/>
      <c r="M17" s="360"/>
      <c r="N17" s="300"/>
      <c r="O17" s="361"/>
      <c r="P17" s="360"/>
      <c r="Q17" s="298"/>
      <c r="R17" s="298"/>
      <c r="S17" s="298"/>
      <c r="T17" s="298"/>
      <c r="U17" s="113"/>
      <c r="V17" s="358"/>
      <c r="W17" s="300"/>
      <c r="X17" s="298"/>
      <c r="Y17" s="362"/>
      <c r="Z17" s="19"/>
      <c r="AA17" s="370"/>
      <c r="AB17" s="371"/>
      <c r="AC17" s="372"/>
      <c r="AD17" s="373"/>
      <c r="AE17" s="374"/>
      <c r="AG17" s="533">
        <f>SUBTOTAL(9,AD18:AD26)</f>
        <v>0</v>
      </c>
    </row>
    <row r="18" spans="1:33" ht="75" hidden="1" x14ac:dyDescent="0.25">
      <c r="A18" s="16"/>
      <c r="B18" s="380" t="s">
        <v>40</v>
      </c>
      <c r="C18" s="385" t="s">
        <v>189</v>
      </c>
      <c r="D18" s="356" t="s">
        <v>25</v>
      </c>
      <c r="E18" s="357" t="s">
        <v>282</v>
      </c>
      <c r="F18" s="384"/>
      <c r="G18" s="384"/>
      <c r="H18" s="359">
        <v>6.11</v>
      </c>
      <c r="I18" s="384"/>
      <c r="J18" s="360" t="s">
        <v>283</v>
      </c>
      <c r="K18" s="358" t="s">
        <v>284</v>
      </c>
      <c r="L18" s="300">
        <v>1</v>
      </c>
      <c r="M18" s="383">
        <v>79.14</v>
      </c>
      <c r="N18" s="300">
        <v>79.14</v>
      </c>
      <c r="O18" s="361"/>
      <c r="P18" s="362" t="e">
        <v>#VALUE!</v>
      </c>
      <c r="Q18" s="363" t="e">
        <f t="shared" ref="Q18:Q26" si="3">IF(J18="PROV SUM",N18,L18*P18)</f>
        <v>#VALUE!</v>
      </c>
      <c r="R18" s="299">
        <v>0</v>
      </c>
      <c r="S18" s="299">
        <v>63.312000000000005</v>
      </c>
      <c r="T18" s="363">
        <f t="shared" ref="T18:T26" si="4">IF(J18="SC024",N18,IF(ISERROR(S18),"",IF(J18="PROV SUM",N18,L18*S18)))</f>
        <v>63.312000000000005</v>
      </c>
      <c r="U18" s="113"/>
      <c r="V18" s="358" t="s">
        <v>284</v>
      </c>
      <c r="W18" s="300">
        <v>1</v>
      </c>
      <c r="X18" s="299">
        <v>63.312000000000005</v>
      </c>
      <c r="Y18" s="362">
        <f t="shared" si="0"/>
        <v>63.312000000000005</v>
      </c>
      <c r="Z18" s="19"/>
      <c r="AA18" s="370">
        <v>1</v>
      </c>
      <c r="AB18" s="371">
        <f t="shared" si="1"/>
        <v>63.312000000000005</v>
      </c>
      <c r="AC18" s="372">
        <v>1</v>
      </c>
      <c r="AD18" s="373">
        <f t="shared" si="2"/>
        <v>63.312000000000005</v>
      </c>
      <c r="AE18" s="374">
        <f t="shared" ref="AE18:AE46" si="5">AB18-AD18</f>
        <v>0</v>
      </c>
    </row>
    <row r="19" spans="1:33" ht="60" hidden="1" x14ac:dyDescent="0.25">
      <c r="A19" s="16"/>
      <c r="B19" s="380" t="s">
        <v>40</v>
      </c>
      <c r="C19" s="385" t="s">
        <v>189</v>
      </c>
      <c r="D19" s="356" t="s">
        <v>25</v>
      </c>
      <c r="E19" s="357" t="s">
        <v>190</v>
      </c>
      <c r="F19" s="384"/>
      <c r="G19" s="384"/>
      <c r="H19" s="359">
        <v>6.82</v>
      </c>
      <c r="I19" s="384"/>
      <c r="J19" s="360" t="s">
        <v>191</v>
      </c>
      <c r="K19" s="358" t="s">
        <v>104</v>
      </c>
      <c r="L19" s="300">
        <v>8</v>
      </c>
      <c r="M19" s="383">
        <v>44.12</v>
      </c>
      <c r="N19" s="300">
        <v>352.96</v>
      </c>
      <c r="O19" s="361"/>
      <c r="P19" s="362" t="e">
        <v>#VALUE!</v>
      </c>
      <c r="Q19" s="363" t="e">
        <f t="shared" si="3"/>
        <v>#VALUE!</v>
      </c>
      <c r="R19" s="299">
        <v>0</v>
      </c>
      <c r="S19" s="299">
        <v>31.986999999999998</v>
      </c>
      <c r="T19" s="363">
        <f t="shared" si="4"/>
        <v>255.89599999999999</v>
      </c>
      <c r="U19" s="113"/>
      <c r="V19" s="358" t="s">
        <v>104</v>
      </c>
      <c r="W19" s="300">
        <v>8</v>
      </c>
      <c r="X19" s="299">
        <v>31.986999999999998</v>
      </c>
      <c r="Y19" s="362">
        <f t="shared" si="0"/>
        <v>255.89599999999999</v>
      </c>
      <c r="Z19" s="19"/>
      <c r="AA19" s="370">
        <v>1</v>
      </c>
      <c r="AB19" s="371">
        <f t="shared" si="1"/>
        <v>255.89599999999999</v>
      </c>
      <c r="AC19" s="372">
        <v>1</v>
      </c>
      <c r="AD19" s="373">
        <f t="shared" si="2"/>
        <v>255.89599999999999</v>
      </c>
      <c r="AE19" s="374">
        <f>AB19-AD19</f>
        <v>0</v>
      </c>
    </row>
    <row r="20" spans="1:33" ht="45" hidden="1" x14ac:dyDescent="0.25">
      <c r="A20" s="16"/>
      <c r="B20" s="380" t="s">
        <v>40</v>
      </c>
      <c r="C20" s="385" t="s">
        <v>189</v>
      </c>
      <c r="D20" s="356" t="s">
        <v>25</v>
      </c>
      <c r="E20" s="357" t="s">
        <v>417</v>
      </c>
      <c r="F20" s="384"/>
      <c r="G20" s="384"/>
      <c r="H20" s="359">
        <v>6.16100000000002</v>
      </c>
      <c r="I20" s="384"/>
      <c r="J20" s="360" t="s">
        <v>206</v>
      </c>
      <c r="K20" s="358" t="s">
        <v>104</v>
      </c>
      <c r="L20" s="300">
        <v>10</v>
      </c>
      <c r="M20" s="383">
        <v>38.25</v>
      </c>
      <c r="N20" s="300">
        <v>382.5</v>
      </c>
      <c r="O20" s="361"/>
      <c r="P20" s="362" t="e">
        <v>#VALUE!</v>
      </c>
      <c r="Q20" s="363" t="e">
        <f t="shared" si="3"/>
        <v>#VALUE!</v>
      </c>
      <c r="R20" s="299">
        <v>0</v>
      </c>
      <c r="S20" s="299">
        <v>27.731249999999999</v>
      </c>
      <c r="T20" s="363">
        <f t="shared" si="4"/>
        <v>277.3125</v>
      </c>
      <c r="U20" s="113"/>
      <c r="V20" s="358" t="s">
        <v>104</v>
      </c>
      <c r="W20" s="300">
        <v>10</v>
      </c>
      <c r="X20" s="299">
        <v>27.731249999999999</v>
      </c>
      <c r="Y20" s="362">
        <f t="shared" si="0"/>
        <v>277.3125</v>
      </c>
      <c r="Z20" s="19"/>
      <c r="AA20" s="370">
        <v>1</v>
      </c>
      <c r="AB20" s="371">
        <f t="shared" si="1"/>
        <v>277.3125</v>
      </c>
      <c r="AC20" s="372">
        <v>1</v>
      </c>
      <c r="AD20" s="373">
        <f t="shared" si="2"/>
        <v>277.3125</v>
      </c>
      <c r="AE20" s="374">
        <f t="shared" si="5"/>
        <v>0</v>
      </c>
    </row>
    <row r="21" spans="1:33" ht="45" hidden="1" x14ac:dyDescent="0.25">
      <c r="A21" s="16"/>
      <c r="B21" s="380" t="s">
        <v>40</v>
      </c>
      <c r="C21" s="385" t="s">
        <v>189</v>
      </c>
      <c r="D21" s="356" t="s">
        <v>25</v>
      </c>
      <c r="E21" s="357" t="s">
        <v>219</v>
      </c>
      <c r="F21" s="384"/>
      <c r="G21" s="384"/>
      <c r="H21" s="359">
        <v>6.1850000000000298</v>
      </c>
      <c r="I21" s="384"/>
      <c r="J21" s="360" t="s">
        <v>220</v>
      </c>
      <c r="K21" s="358" t="s">
        <v>79</v>
      </c>
      <c r="L21" s="300">
        <v>35</v>
      </c>
      <c r="M21" s="383">
        <v>11.01</v>
      </c>
      <c r="N21" s="300">
        <v>385.35</v>
      </c>
      <c r="O21" s="361"/>
      <c r="P21" s="362" t="e">
        <v>#VALUE!</v>
      </c>
      <c r="Q21" s="363" t="e">
        <f t="shared" si="3"/>
        <v>#VALUE!</v>
      </c>
      <c r="R21" s="299">
        <v>0</v>
      </c>
      <c r="S21" s="299">
        <v>9.3584999999999994</v>
      </c>
      <c r="T21" s="363">
        <f t="shared" si="4"/>
        <v>327.54749999999996</v>
      </c>
      <c r="U21" s="113"/>
      <c r="V21" s="358" t="s">
        <v>79</v>
      </c>
      <c r="W21" s="300">
        <v>35</v>
      </c>
      <c r="X21" s="299">
        <v>9.3584999999999994</v>
      </c>
      <c r="Y21" s="362">
        <f t="shared" si="0"/>
        <v>327.54749999999996</v>
      </c>
      <c r="Z21" s="19"/>
      <c r="AA21" s="370">
        <v>1</v>
      </c>
      <c r="AB21" s="371">
        <f t="shared" si="1"/>
        <v>327.54749999999996</v>
      </c>
      <c r="AC21" s="372">
        <v>1</v>
      </c>
      <c r="AD21" s="373">
        <f t="shared" si="2"/>
        <v>327.54749999999996</v>
      </c>
      <c r="AE21" s="374">
        <f t="shared" si="5"/>
        <v>0</v>
      </c>
    </row>
    <row r="22" spans="1:33" ht="30" hidden="1" x14ac:dyDescent="0.25">
      <c r="A22" s="16"/>
      <c r="B22" s="380" t="s">
        <v>40</v>
      </c>
      <c r="C22" s="385" t="s">
        <v>189</v>
      </c>
      <c r="D22" s="356" t="s">
        <v>25</v>
      </c>
      <c r="E22" s="357" t="s">
        <v>269</v>
      </c>
      <c r="F22" s="384"/>
      <c r="G22" s="384"/>
      <c r="H22" s="359">
        <v>6.2620000000000502</v>
      </c>
      <c r="I22" s="384"/>
      <c r="J22" s="360" t="s">
        <v>270</v>
      </c>
      <c r="K22" s="358" t="s">
        <v>79</v>
      </c>
      <c r="L22" s="300">
        <v>10</v>
      </c>
      <c r="M22" s="383">
        <v>16.86</v>
      </c>
      <c r="N22" s="300">
        <v>168.6</v>
      </c>
      <c r="O22" s="361"/>
      <c r="P22" s="362" t="e">
        <v>#VALUE!</v>
      </c>
      <c r="Q22" s="363" t="e">
        <f t="shared" si="3"/>
        <v>#VALUE!</v>
      </c>
      <c r="R22" s="299">
        <v>0</v>
      </c>
      <c r="S22" s="299">
        <v>14.331</v>
      </c>
      <c r="T22" s="363">
        <f t="shared" si="4"/>
        <v>143.31</v>
      </c>
      <c r="U22" s="113"/>
      <c r="V22" s="358" t="s">
        <v>79</v>
      </c>
      <c r="W22" s="300">
        <v>10</v>
      </c>
      <c r="X22" s="299">
        <v>14.331</v>
      </c>
      <c r="Y22" s="362">
        <f t="shared" si="0"/>
        <v>143.31</v>
      </c>
      <c r="Z22" s="19"/>
      <c r="AA22" s="370">
        <v>1</v>
      </c>
      <c r="AB22" s="371">
        <f t="shared" si="1"/>
        <v>143.31</v>
      </c>
      <c r="AC22" s="372">
        <v>1</v>
      </c>
      <c r="AD22" s="373">
        <f t="shared" si="2"/>
        <v>143.31</v>
      </c>
      <c r="AE22" s="374">
        <f t="shared" si="5"/>
        <v>0</v>
      </c>
    </row>
    <row r="23" spans="1:33" ht="30" hidden="1" x14ac:dyDescent="0.25">
      <c r="A23" s="16"/>
      <c r="B23" s="380" t="s">
        <v>40</v>
      </c>
      <c r="C23" s="385" t="s">
        <v>312</v>
      </c>
      <c r="D23" s="356" t="s">
        <v>25</v>
      </c>
      <c r="E23" s="357" t="s">
        <v>278</v>
      </c>
      <c r="F23" s="384"/>
      <c r="G23" s="384"/>
      <c r="H23" s="359">
        <v>6.2710000000000603</v>
      </c>
      <c r="I23" s="384"/>
      <c r="J23" s="360" t="s">
        <v>279</v>
      </c>
      <c r="K23" s="358" t="s">
        <v>79</v>
      </c>
      <c r="L23" s="300">
        <v>1</v>
      </c>
      <c r="M23" s="383">
        <v>8.17</v>
      </c>
      <c r="N23" s="300">
        <v>8.17</v>
      </c>
      <c r="O23" s="361"/>
      <c r="P23" s="362" t="e">
        <v>#VALUE!</v>
      </c>
      <c r="Q23" s="363" t="e">
        <f t="shared" si="3"/>
        <v>#VALUE!</v>
      </c>
      <c r="R23" s="299">
        <v>0</v>
      </c>
      <c r="S23" s="299">
        <v>6.9444999999999997</v>
      </c>
      <c r="T23" s="363">
        <f t="shared" si="4"/>
        <v>6.9444999999999997</v>
      </c>
      <c r="U23" s="113"/>
      <c r="V23" s="358" t="s">
        <v>79</v>
      </c>
      <c r="W23" s="300">
        <v>1</v>
      </c>
      <c r="X23" s="299">
        <v>6.9444999999999997</v>
      </c>
      <c r="Y23" s="362">
        <f t="shared" si="0"/>
        <v>6.9444999999999997</v>
      </c>
      <c r="Z23" s="19"/>
      <c r="AA23" s="370">
        <v>0</v>
      </c>
      <c r="AB23" s="371">
        <f t="shared" si="1"/>
        <v>0</v>
      </c>
      <c r="AC23" s="372">
        <v>0</v>
      </c>
      <c r="AD23" s="373">
        <f t="shared" si="2"/>
        <v>0</v>
      </c>
      <c r="AE23" s="374">
        <f t="shared" si="5"/>
        <v>0</v>
      </c>
    </row>
    <row r="24" spans="1:33" ht="30" hidden="1" x14ac:dyDescent="0.25">
      <c r="A24" s="16"/>
      <c r="B24" s="380" t="s">
        <v>40</v>
      </c>
      <c r="C24" s="385" t="s">
        <v>189</v>
      </c>
      <c r="D24" s="356" t="s">
        <v>25</v>
      </c>
      <c r="E24" s="357" t="s">
        <v>280</v>
      </c>
      <c r="F24" s="384"/>
      <c r="G24" s="384"/>
      <c r="H24" s="359">
        <v>6.2760000000000602</v>
      </c>
      <c r="I24" s="384"/>
      <c r="J24" s="360" t="s">
        <v>281</v>
      </c>
      <c r="K24" s="358" t="s">
        <v>139</v>
      </c>
      <c r="L24" s="300">
        <v>1</v>
      </c>
      <c r="M24" s="383">
        <v>33.520000000000003</v>
      </c>
      <c r="N24" s="300">
        <v>33.520000000000003</v>
      </c>
      <c r="O24" s="361"/>
      <c r="P24" s="362" t="e">
        <v>#VALUE!</v>
      </c>
      <c r="Q24" s="363" t="e">
        <f t="shared" si="3"/>
        <v>#VALUE!</v>
      </c>
      <c r="R24" s="299">
        <v>0</v>
      </c>
      <c r="S24" s="299">
        <v>28.492000000000001</v>
      </c>
      <c r="T24" s="363">
        <f t="shared" si="4"/>
        <v>28.492000000000001</v>
      </c>
      <c r="U24" s="113"/>
      <c r="V24" s="358" t="s">
        <v>139</v>
      </c>
      <c r="W24" s="300">
        <v>1</v>
      </c>
      <c r="X24" s="299">
        <v>28.492000000000001</v>
      </c>
      <c r="Y24" s="362">
        <f t="shared" si="0"/>
        <v>28.492000000000001</v>
      </c>
      <c r="Z24" s="19"/>
      <c r="AA24" s="370">
        <v>1</v>
      </c>
      <c r="AB24" s="371">
        <f t="shared" si="1"/>
        <v>28.492000000000001</v>
      </c>
      <c r="AC24" s="372">
        <v>1</v>
      </c>
      <c r="AD24" s="373">
        <f t="shared" si="2"/>
        <v>28.492000000000001</v>
      </c>
      <c r="AE24" s="374">
        <f t="shared" si="5"/>
        <v>0</v>
      </c>
    </row>
    <row r="25" spans="1:33" ht="45" hidden="1" x14ac:dyDescent="0.25">
      <c r="A25" s="16"/>
      <c r="B25" s="380" t="s">
        <v>40</v>
      </c>
      <c r="C25" s="385" t="s">
        <v>189</v>
      </c>
      <c r="D25" s="356" t="s">
        <v>25</v>
      </c>
      <c r="E25" s="357" t="s">
        <v>211</v>
      </c>
      <c r="F25" s="384"/>
      <c r="G25" s="384"/>
      <c r="H25" s="359">
        <v>6.3060000000000702</v>
      </c>
      <c r="I25" s="384"/>
      <c r="J25" s="360" t="s">
        <v>212</v>
      </c>
      <c r="K25" s="358" t="s">
        <v>104</v>
      </c>
      <c r="L25" s="300">
        <v>35</v>
      </c>
      <c r="M25" s="383">
        <v>6.87</v>
      </c>
      <c r="N25" s="300">
        <v>240.45</v>
      </c>
      <c r="O25" s="361"/>
      <c r="P25" s="362" t="e">
        <v>#VALUE!</v>
      </c>
      <c r="Q25" s="363" t="e">
        <f t="shared" si="3"/>
        <v>#VALUE!</v>
      </c>
      <c r="R25" s="299">
        <v>0</v>
      </c>
      <c r="S25" s="299">
        <v>4.9807499999999996</v>
      </c>
      <c r="T25" s="363">
        <f t="shared" si="4"/>
        <v>174.32624999999999</v>
      </c>
      <c r="U25" s="113"/>
      <c r="V25" s="358" t="s">
        <v>104</v>
      </c>
      <c r="W25" s="300">
        <v>35</v>
      </c>
      <c r="X25" s="299">
        <v>4.9807499999999996</v>
      </c>
      <c r="Y25" s="362">
        <f t="shared" si="0"/>
        <v>174.32624999999999</v>
      </c>
      <c r="Z25" s="19"/>
      <c r="AA25" s="370">
        <v>1</v>
      </c>
      <c r="AB25" s="371">
        <f t="shared" si="1"/>
        <v>174.32624999999999</v>
      </c>
      <c r="AC25" s="372">
        <v>1</v>
      </c>
      <c r="AD25" s="373">
        <f t="shared" si="2"/>
        <v>174.32624999999999</v>
      </c>
      <c r="AE25" s="374">
        <f t="shared" si="5"/>
        <v>0</v>
      </c>
    </row>
    <row r="26" spans="1:33" ht="15.75" hidden="1" x14ac:dyDescent="0.25">
      <c r="A26" s="16"/>
      <c r="B26" s="380" t="s">
        <v>40</v>
      </c>
      <c r="C26" s="385" t="s">
        <v>189</v>
      </c>
      <c r="D26" s="356" t="s">
        <v>25</v>
      </c>
      <c r="E26" s="357" t="s">
        <v>418</v>
      </c>
      <c r="F26" s="384"/>
      <c r="G26" s="384"/>
      <c r="H26" s="359">
        <v>6.399</v>
      </c>
      <c r="I26" s="384"/>
      <c r="J26" s="360" t="s">
        <v>379</v>
      </c>
      <c r="K26" s="358" t="s">
        <v>380</v>
      </c>
      <c r="L26" s="300">
        <v>1</v>
      </c>
      <c r="M26" s="300">
        <v>300</v>
      </c>
      <c r="N26" s="300">
        <v>300</v>
      </c>
      <c r="O26" s="361"/>
      <c r="P26" s="362" t="e">
        <v>#VALUE!</v>
      </c>
      <c r="Q26" s="363">
        <f t="shared" si="3"/>
        <v>300</v>
      </c>
      <c r="R26" s="299" t="s">
        <v>381</v>
      </c>
      <c r="S26" s="299" t="s">
        <v>381</v>
      </c>
      <c r="T26" s="363">
        <f t="shared" si="4"/>
        <v>300</v>
      </c>
      <c r="U26" s="113"/>
      <c r="V26" s="358" t="s">
        <v>380</v>
      </c>
      <c r="W26" s="300">
        <v>1</v>
      </c>
      <c r="X26" s="299" t="s">
        <v>381</v>
      </c>
      <c r="Y26" s="362">
        <v>300</v>
      </c>
      <c r="Z26" s="19"/>
      <c r="AA26" s="370">
        <v>0</v>
      </c>
      <c r="AB26" s="371">
        <f t="shared" si="1"/>
        <v>0</v>
      </c>
      <c r="AC26" s="372">
        <v>0</v>
      </c>
      <c r="AD26" s="373">
        <f t="shared" si="2"/>
        <v>0</v>
      </c>
      <c r="AE26" s="374">
        <f t="shared" si="5"/>
        <v>0</v>
      </c>
    </row>
    <row r="27" spans="1:33" hidden="1" x14ac:dyDescent="0.25">
      <c r="A27" s="16"/>
      <c r="B27" s="380" t="s">
        <v>40</v>
      </c>
      <c r="C27" s="385" t="s">
        <v>72</v>
      </c>
      <c r="D27" s="356" t="s">
        <v>378</v>
      </c>
      <c r="E27" s="357"/>
      <c r="F27" s="384"/>
      <c r="G27" s="384"/>
      <c r="H27" s="359"/>
      <c r="I27" s="384"/>
      <c r="J27" s="360"/>
      <c r="K27" s="358"/>
      <c r="L27" s="300"/>
      <c r="M27" s="360"/>
      <c r="N27" s="300"/>
      <c r="O27" s="386"/>
      <c r="P27" s="360"/>
      <c r="Q27" s="298"/>
      <c r="R27" s="298"/>
      <c r="S27" s="298"/>
      <c r="T27" s="298"/>
      <c r="U27" s="113"/>
      <c r="V27" s="358"/>
      <c r="W27" s="300"/>
      <c r="X27" s="298"/>
      <c r="Y27" s="362"/>
      <c r="Z27" s="19"/>
      <c r="AA27" s="370">
        <v>0</v>
      </c>
      <c r="AB27" s="371">
        <f t="shared" si="1"/>
        <v>0</v>
      </c>
      <c r="AC27" s="372">
        <v>0</v>
      </c>
      <c r="AD27" s="373">
        <f t="shared" si="2"/>
        <v>0</v>
      </c>
      <c r="AE27" s="374">
        <f t="shared" si="5"/>
        <v>0</v>
      </c>
      <c r="AG27" s="534">
        <f>SUBTOTAL(9,AD28:AD54)</f>
        <v>399.74503499999997</v>
      </c>
    </row>
    <row r="28" spans="1:33" ht="120" hidden="1" x14ac:dyDescent="0.25">
      <c r="A28" s="16"/>
      <c r="B28" s="380" t="s">
        <v>40</v>
      </c>
      <c r="C28" s="385" t="s">
        <v>72</v>
      </c>
      <c r="D28" s="356" t="s">
        <v>25</v>
      </c>
      <c r="E28" s="357" t="s">
        <v>419</v>
      </c>
      <c r="F28" s="384"/>
      <c r="G28" s="384"/>
      <c r="H28" s="359">
        <v>3.1799999999999899</v>
      </c>
      <c r="I28" s="384"/>
      <c r="J28" s="360" t="s">
        <v>106</v>
      </c>
      <c r="K28" s="358" t="s">
        <v>79</v>
      </c>
      <c r="L28" s="300">
        <v>50</v>
      </c>
      <c r="M28" s="383">
        <v>10.17</v>
      </c>
      <c r="N28" s="300">
        <v>508.5</v>
      </c>
      <c r="O28" s="386"/>
      <c r="P28" s="362" t="e">
        <v>#VALUE!</v>
      </c>
      <c r="Q28" s="363" t="e">
        <f>IF(J28="PROV SUM",N28,L28*P28)</f>
        <v>#VALUE!</v>
      </c>
      <c r="R28" s="299">
        <v>0</v>
      </c>
      <c r="S28" s="299">
        <v>8.136000000000001</v>
      </c>
      <c r="T28" s="363">
        <f>IF(J28="SC024",N28,IF(ISERROR(S28),"",IF(J28="PROV SUM",N28,L28*S28)))</f>
        <v>406.80000000000007</v>
      </c>
      <c r="U28" s="113"/>
      <c r="V28" s="358" t="s">
        <v>79</v>
      </c>
      <c r="W28" s="300">
        <v>50</v>
      </c>
      <c r="X28" s="299">
        <v>8.136000000000001</v>
      </c>
      <c r="Y28" s="362">
        <f t="shared" si="0"/>
        <v>406.80000000000007</v>
      </c>
      <c r="Z28" s="19"/>
      <c r="AA28" s="370">
        <v>0</v>
      </c>
      <c r="AB28" s="371">
        <f t="shared" si="1"/>
        <v>0</v>
      </c>
      <c r="AC28" s="372">
        <v>0</v>
      </c>
      <c r="AD28" s="373">
        <f t="shared" si="2"/>
        <v>0</v>
      </c>
      <c r="AE28" s="374">
        <f t="shared" si="5"/>
        <v>0</v>
      </c>
    </row>
    <row r="29" spans="1:33" ht="45" hidden="1" x14ac:dyDescent="0.25">
      <c r="A29" s="16"/>
      <c r="B29" s="380" t="s">
        <v>40</v>
      </c>
      <c r="C29" s="385" t="s">
        <v>72</v>
      </c>
      <c r="D29" s="356" t="s">
        <v>25</v>
      </c>
      <c r="E29" s="357" t="s">
        <v>109</v>
      </c>
      <c r="F29" s="384"/>
      <c r="G29" s="384"/>
      <c r="H29" s="359">
        <v>3.1859999999999902</v>
      </c>
      <c r="I29" s="384"/>
      <c r="J29" s="360" t="s">
        <v>110</v>
      </c>
      <c r="K29" s="358" t="s">
        <v>104</v>
      </c>
      <c r="L29" s="300">
        <v>10</v>
      </c>
      <c r="M29" s="383">
        <v>17.43</v>
      </c>
      <c r="N29" s="300">
        <v>174.3</v>
      </c>
      <c r="O29" s="386"/>
      <c r="P29" s="362" t="e">
        <v>#VALUE!</v>
      </c>
      <c r="Q29" s="363" t="e">
        <f>IF(J29="PROV SUM",N29,L29*P29)</f>
        <v>#VALUE!</v>
      </c>
      <c r="R29" s="299">
        <v>0</v>
      </c>
      <c r="S29" s="299">
        <v>13.944000000000001</v>
      </c>
      <c r="T29" s="363">
        <f>IF(J29="SC024",N29,IF(ISERROR(S29),"",IF(J29="PROV SUM",N29,L29*S29)))</f>
        <v>139.44</v>
      </c>
      <c r="U29" s="113"/>
      <c r="V29" s="358" t="s">
        <v>104</v>
      </c>
      <c r="W29" s="300">
        <v>10</v>
      </c>
      <c r="X29" s="299">
        <v>13.944000000000001</v>
      </c>
      <c r="Y29" s="362">
        <f t="shared" si="0"/>
        <v>139.44</v>
      </c>
      <c r="Z29" s="19"/>
      <c r="AA29" s="370">
        <v>1</v>
      </c>
      <c r="AB29" s="371">
        <f t="shared" si="1"/>
        <v>139.44</v>
      </c>
      <c r="AC29" s="372">
        <v>0</v>
      </c>
      <c r="AD29" s="373">
        <f t="shared" si="2"/>
        <v>0</v>
      </c>
      <c r="AE29" s="374">
        <f t="shared" si="5"/>
        <v>139.44</v>
      </c>
    </row>
    <row r="30" spans="1:33" hidden="1" x14ac:dyDescent="0.25">
      <c r="A30" s="16"/>
      <c r="B30" s="380" t="s">
        <v>40</v>
      </c>
      <c r="C30" s="385" t="s">
        <v>72</v>
      </c>
      <c r="D30" s="356" t="s">
        <v>25</v>
      </c>
      <c r="E30" s="357" t="s">
        <v>144</v>
      </c>
      <c r="F30" s="384"/>
      <c r="G30" s="384"/>
      <c r="H30" s="359">
        <v>3.33</v>
      </c>
      <c r="I30" s="384"/>
      <c r="J30" s="360" t="s">
        <v>145</v>
      </c>
      <c r="K30" s="358" t="s">
        <v>75</v>
      </c>
      <c r="L30" s="300">
        <v>1</v>
      </c>
      <c r="M30" s="383">
        <v>6.76</v>
      </c>
      <c r="N30" s="300">
        <v>6.76</v>
      </c>
      <c r="O30" s="386"/>
      <c r="P30" s="362" t="e">
        <v>#VALUE!</v>
      </c>
      <c r="Q30" s="363" t="e">
        <f>IF(J30="PROV SUM",N30,L30*P30)</f>
        <v>#VALUE!</v>
      </c>
      <c r="R30" s="299">
        <v>0</v>
      </c>
      <c r="S30" s="299">
        <v>5.009836</v>
      </c>
      <c r="T30" s="363">
        <f>IF(J30="SC024",N30,IF(ISERROR(S30),"",IF(J30="PROV SUM",N30,L30*S30)))</f>
        <v>5.009836</v>
      </c>
      <c r="U30" s="113"/>
      <c r="V30" s="358" t="s">
        <v>75</v>
      </c>
      <c r="W30" s="300">
        <v>1</v>
      </c>
      <c r="X30" s="299">
        <v>5.009836</v>
      </c>
      <c r="Y30" s="362">
        <f t="shared" si="0"/>
        <v>5.009836</v>
      </c>
      <c r="Z30" s="19"/>
      <c r="AA30" s="370">
        <v>1</v>
      </c>
      <c r="AB30" s="371">
        <f t="shared" si="1"/>
        <v>5.009836</v>
      </c>
      <c r="AC30" s="372">
        <v>0</v>
      </c>
      <c r="AD30" s="373">
        <f t="shared" si="2"/>
        <v>0</v>
      </c>
      <c r="AE30" s="374">
        <f t="shared" si="5"/>
        <v>5.009836</v>
      </c>
    </row>
    <row r="31" spans="1:33" ht="15.75" hidden="1" x14ac:dyDescent="0.25">
      <c r="A31" s="16"/>
      <c r="B31" s="380" t="s">
        <v>40</v>
      </c>
      <c r="C31" s="385" t="s">
        <v>72</v>
      </c>
      <c r="D31" s="356" t="s">
        <v>25</v>
      </c>
      <c r="E31" s="357" t="s">
        <v>420</v>
      </c>
      <c r="F31" s="384"/>
      <c r="G31" s="384"/>
      <c r="H31" s="359">
        <v>3.4340000000000002</v>
      </c>
      <c r="I31" s="384"/>
      <c r="J31" s="360" t="s">
        <v>379</v>
      </c>
      <c r="K31" s="358" t="s">
        <v>380</v>
      </c>
      <c r="L31" s="300">
        <v>1</v>
      </c>
      <c r="M31" s="300">
        <v>150</v>
      </c>
      <c r="N31" s="300">
        <v>150</v>
      </c>
      <c r="O31" s="386"/>
      <c r="P31" s="362" t="e">
        <v>#VALUE!</v>
      </c>
      <c r="Q31" s="363">
        <f>IF(J31="PROV SUM",N31,L31*P31)</f>
        <v>150</v>
      </c>
      <c r="R31" s="299" t="s">
        <v>381</v>
      </c>
      <c r="S31" s="299" t="s">
        <v>381</v>
      </c>
      <c r="T31" s="363">
        <f>IF(J31="SC024",N31,IF(ISERROR(S31),"",IF(J31="PROV SUM",N31,L31*S31)))</f>
        <v>150</v>
      </c>
      <c r="U31" s="113"/>
      <c r="V31" s="358" t="s">
        <v>380</v>
      </c>
      <c r="W31" s="300">
        <v>1</v>
      </c>
      <c r="X31" s="299" t="s">
        <v>381</v>
      </c>
      <c r="Y31" s="362">
        <v>150</v>
      </c>
      <c r="Z31" s="19"/>
      <c r="AA31" s="370">
        <v>1</v>
      </c>
      <c r="AB31" s="371">
        <f t="shared" si="1"/>
        <v>150</v>
      </c>
      <c r="AC31" s="372">
        <v>0</v>
      </c>
      <c r="AD31" s="373">
        <f t="shared" si="2"/>
        <v>0</v>
      </c>
      <c r="AE31" s="374">
        <f t="shared" si="5"/>
        <v>150</v>
      </c>
    </row>
    <row r="32" spans="1:33" ht="30.75" hidden="1" x14ac:dyDescent="0.25">
      <c r="A32" s="16"/>
      <c r="B32" s="380" t="s">
        <v>40</v>
      </c>
      <c r="C32" s="385" t="s">
        <v>72</v>
      </c>
      <c r="D32" s="356" t="s">
        <v>25</v>
      </c>
      <c r="E32" s="357" t="s">
        <v>421</v>
      </c>
      <c r="F32" s="384"/>
      <c r="G32" s="384"/>
      <c r="H32" s="359">
        <v>3.4350000000000001</v>
      </c>
      <c r="I32" s="384"/>
      <c r="J32" s="360" t="s">
        <v>379</v>
      </c>
      <c r="K32" s="358" t="s">
        <v>380</v>
      </c>
      <c r="L32" s="300">
        <v>1</v>
      </c>
      <c r="M32" s="300">
        <v>200</v>
      </c>
      <c r="N32" s="300">
        <v>200</v>
      </c>
      <c r="O32" s="386"/>
      <c r="P32" s="362" t="e">
        <v>#VALUE!</v>
      </c>
      <c r="Q32" s="363">
        <f>IF(J32="PROV SUM",N32,L32*P32)</f>
        <v>200</v>
      </c>
      <c r="R32" s="299" t="s">
        <v>381</v>
      </c>
      <c r="S32" s="299" t="s">
        <v>381</v>
      </c>
      <c r="T32" s="363">
        <f>IF(J32="SC024",N32,IF(ISERROR(S32),"",IF(J32="PROV SUM",N32,L32*S32)))</f>
        <v>200</v>
      </c>
      <c r="U32" s="113"/>
      <c r="V32" s="358" t="s">
        <v>380</v>
      </c>
      <c r="W32" s="300">
        <v>1</v>
      </c>
      <c r="X32" s="299" t="s">
        <v>381</v>
      </c>
      <c r="Y32" s="362">
        <v>200</v>
      </c>
      <c r="Z32" s="19"/>
      <c r="AA32" s="370">
        <v>1</v>
      </c>
      <c r="AB32" s="371">
        <f t="shared" si="1"/>
        <v>200</v>
      </c>
      <c r="AC32" s="372">
        <v>0</v>
      </c>
      <c r="AD32" s="373">
        <f t="shared" si="2"/>
        <v>0</v>
      </c>
      <c r="AE32" s="374">
        <f t="shared" si="5"/>
        <v>200</v>
      </c>
    </row>
    <row r="33" spans="1:33" x14ac:dyDescent="0.25">
      <c r="A33" s="16"/>
      <c r="B33" s="380" t="s">
        <v>40</v>
      </c>
      <c r="C33" s="385" t="s">
        <v>164</v>
      </c>
      <c r="D33" s="356" t="s">
        <v>378</v>
      </c>
      <c r="E33" s="357"/>
      <c r="F33" s="384"/>
      <c r="G33" s="384"/>
      <c r="H33" s="359"/>
      <c r="I33" s="384"/>
      <c r="J33" s="360"/>
      <c r="K33" s="358"/>
      <c r="L33" s="300"/>
      <c r="M33" s="360"/>
      <c r="N33" s="300"/>
      <c r="O33" s="386"/>
      <c r="P33" s="360"/>
      <c r="Q33" s="298"/>
      <c r="R33" s="298"/>
      <c r="S33" s="298"/>
      <c r="T33" s="298"/>
      <c r="U33" s="113"/>
      <c r="V33" s="358"/>
      <c r="W33" s="300"/>
      <c r="X33" s="298"/>
      <c r="Y33" s="362">
        <f t="shared" si="0"/>
        <v>0</v>
      </c>
      <c r="Z33" s="19"/>
      <c r="AA33" s="370">
        <v>0</v>
      </c>
      <c r="AB33" s="371">
        <f t="shared" si="1"/>
        <v>0</v>
      </c>
      <c r="AC33" s="372">
        <v>0</v>
      </c>
      <c r="AD33" s="373">
        <f t="shared" si="2"/>
        <v>0</v>
      </c>
      <c r="AE33" s="374">
        <f t="shared" si="5"/>
        <v>0</v>
      </c>
      <c r="AG33" s="533">
        <f>SUBTOTAL(9,AD34:AD55)</f>
        <v>2264.3350350000001</v>
      </c>
    </row>
    <row r="34" spans="1:33" ht="45" x14ac:dyDescent="0.25">
      <c r="A34" s="16"/>
      <c r="B34" s="380" t="s">
        <v>40</v>
      </c>
      <c r="C34" s="385" t="s">
        <v>164</v>
      </c>
      <c r="D34" s="356" t="s">
        <v>25</v>
      </c>
      <c r="E34" s="357" t="s">
        <v>187</v>
      </c>
      <c r="F34" s="384"/>
      <c r="G34" s="384"/>
      <c r="H34" s="359">
        <v>4.1399999999999997</v>
      </c>
      <c r="I34" s="384"/>
      <c r="J34" s="360" t="s">
        <v>188</v>
      </c>
      <c r="K34" s="358" t="s">
        <v>57</v>
      </c>
      <c r="L34" s="300">
        <v>10</v>
      </c>
      <c r="M34" s="383">
        <v>6.75</v>
      </c>
      <c r="N34" s="300">
        <v>67.5</v>
      </c>
      <c r="O34" s="386"/>
      <c r="P34" s="362" t="e">
        <v>#VALUE!</v>
      </c>
      <c r="Q34" s="363" t="e">
        <f>IF(J34="PROV SUM",N34,L34*P34)</f>
        <v>#VALUE!</v>
      </c>
      <c r="R34" s="299">
        <v>0</v>
      </c>
      <c r="S34" s="299">
        <v>6.4124999999999996</v>
      </c>
      <c r="T34" s="363">
        <f>IF(J34="SC024",N34,IF(ISERROR(S34),"",IF(J34="PROV SUM",N34,L34*S34)))</f>
        <v>64.125</v>
      </c>
      <c r="U34" s="113"/>
      <c r="V34" s="358" t="s">
        <v>57</v>
      </c>
      <c r="W34" s="300">
        <v>10</v>
      </c>
      <c r="X34" s="299">
        <v>6.4124999999999996</v>
      </c>
      <c r="Y34" s="362">
        <f t="shared" si="0"/>
        <v>64.125</v>
      </c>
      <c r="Z34" s="19"/>
      <c r="AA34" s="370">
        <v>1</v>
      </c>
      <c r="AB34" s="371">
        <f t="shared" si="1"/>
        <v>64.125</v>
      </c>
      <c r="AC34" s="372">
        <v>1</v>
      </c>
      <c r="AD34" s="373">
        <f t="shared" si="2"/>
        <v>64.125</v>
      </c>
      <c r="AE34" s="374">
        <f t="shared" si="5"/>
        <v>0</v>
      </c>
    </row>
    <row r="35" spans="1:33" ht="90" x14ac:dyDescent="0.25">
      <c r="A35" s="16"/>
      <c r="B35" s="380" t="s">
        <v>40</v>
      </c>
      <c r="C35" s="385" t="s">
        <v>164</v>
      </c>
      <c r="D35" s="356" t="s">
        <v>25</v>
      </c>
      <c r="E35" s="357" t="s">
        <v>169</v>
      </c>
      <c r="F35" s="384"/>
      <c r="G35" s="384"/>
      <c r="H35" s="359">
        <v>4.8899999999999801</v>
      </c>
      <c r="I35" s="384"/>
      <c r="J35" s="360" t="s">
        <v>170</v>
      </c>
      <c r="K35" s="358" t="s">
        <v>75</v>
      </c>
      <c r="L35" s="300">
        <v>2</v>
      </c>
      <c r="M35" s="383">
        <v>29.05</v>
      </c>
      <c r="N35" s="300">
        <v>58.1</v>
      </c>
      <c r="O35" s="386"/>
      <c r="P35" s="362" t="e">
        <v>#VALUE!</v>
      </c>
      <c r="Q35" s="363" t="e">
        <f>IF(J35="PROV SUM",N35,L35*P35)</f>
        <v>#VALUE!</v>
      </c>
      <c r="R35" s="299">
        <v>0</v>
      </c>
      <c r="S35" s="299">
        <v>25.752824999999998</v>
      </c>
      <c r="T35" s="363">
        <f>IF(J35="SC024",N35,IF(ISERROR(S35),"",IF(J35="PROV SUM",N35,L35*S35)))</f>
        <v>51.505649999999996</v>
      </c>
      <c r="U35" s="113"/>
      <c r="V35" s="358" t="s">
        <v>75</v>
      </c>
      <c r="W35" s="300">
        <v>2</v>
      </c>
      <c r="X35" s="299">
        <v>25.752824999999998</v>
      </c>
      <c r="Y35" s="362">
        <f t="shared" si="0"/>
        <v>51.505649999999996</v>
      </c>
      <c r="Z35" s="19"/>
      <c r="AA35" s="370">
        <v>1</v>
      </c>
      <c r="AB35" s="371">
        <f t="shared" si="1"/>
        <v>51.505649999999996</v>
      </c>
      <c r="AC35" s="372">
        <v>1</v>
      </c>
      <c r="AD35" s="373">
        <f t="shared" si="2"/>
        <v>51.505649999999996</v>
      </c>
      <c r="AE35" s="374">
        <f t="shared" si="5"/>
        <v>0</v>
      </c>
    </row>
    <row r="36" spans="1:33" ht="90" x14ac:dyDescent="0.25">
      <c r="A36" s="16"/>
      <c r="B36" s="380" t="s">
        <v>40</v>
      </c>
      <c r="C36" s="385" t="s">
        <v>164</v>
      </c>
      <c r="D36" s="356" t="s">
        <v>25</v>
      </c>
      <c r="E36" s="357" t="s">
        <v>171</v>
      </c>
      <c r="F36" s="384"/>
      <c r="G36" s="384"/>
      <c r="H36" s="359">
        <v>4.8999999999999799</v>
      </c>
      <c r="I36" s="384"/>
      <c r="J36" s="360" t="s">
        <v>172</v>
      </c>
      <c r="K36" s="358" t="s">
        <v>75</v>
      </c>
      <c r="L36" s="300">
        <v>9</v>
      </c>
      <c r="M36" s="383">
        <v>35.61</v>
      </c>
      <c r="N36" s="300">
        <v>320.49</v>
      </c>
      <c r="O36" s="386"/>
      <c r="P36" s="362" t="e">
        <v>#VALUE!</v>
      </c>
      <c r="Q36" s="363" t="e">
        <f>IF(J36="PROV SUM",N36,L36*P36)</f>
        <v>#VALUE!</v>
      </c>
      <c r="R36" s="299">
        <v>0</v>
      </c>
      <c r="S36" s="299">
        <v>31.568264999999997</v>
      </c>
      <c r="T36" s="363">
        <f>IF(J36="SC024",N36,IF(ISERROR(S36),"",IF(J36="PROV SUM",N36,L36*S36)))</f>
        <v>284.11438499999997</v>
      </c>
      <c r="U36" s="113"/>
      <c r="V36" s="358" t="s">
        <v>75</v>
      </c>
      <c r="W36" s="300">
        <v>9</v>
      </c>
      <c r="X36" s="299">
        <v>31.568264999999997</v>
      </c>
      <c r="Y36" s="362">
        <f t="shared" si="0"/>
        <v>284.11438499999997</v>
      </c>
      <c r="Z36" s="19"/>
      <c r="AA36" s="370">
        <v>1</v>
      </c>
      <c r="AB36" s="371">
        <f t="shared" si="1"/>
        <v>284.11438499999997</v>
      </c>
      <c r="AC36" s="372">
        <v>1</v>
      </c>
      <c r="AD36" s="373">
        <f t="shared" si="2"/>
        <v>284.11438499999997</v>
      </c>
      <c r="AE36" s="374">
        <f>AB36-AD36</f>
        <v>0</v>
      </c>
    </row>
    <row r="37" spans="1:33" hidden="1" x14ac:dyDescent="0.25">
      <c r="A37" s="16"/>
      <c r="B37" s="380" t="s">
        <v>40</v>
      </c>
      <c r="C37" s="385" t="s">
        <v>24</v>
      </c>
      <c r="D37" s="356" t="s">
        <v>378</v>
      </c>
      <c r="E37" s="357"/>
      <c r="F37" s="384"/>
      <c r="G37" s="384"/>
      <c r="H37" s="359"/>
      <c r="I37" s="384"/>
      <c r="J37" s="360"/>
      <c r="K37" s="358"/>
      <c r="L37" s="300"/>
      <c r="M37" s="360"/>
      <c r="N37" s="300"/>
      <c r="O37" s="386"/>
      <c r="P37" s="360"/>
      <c r="Q37" s="298"/>
      <c r="R37" s="298"/>
      <c r="S37" s="298"/>
      <c r="T37" s="298"/>
      <c r="U37" s="113"/>
      <c r="V37" s="358"/>
      <c r="W37" s="300"/>
      <c r="X37" s="298"/>
      <c r="Y37" s="362">
        <f t="shared" si="0"/>
        <v>0</v>
      </c>
      <c r="Z37" s="19"/>
      <c r="AA37" s="370">
        <v>0</v>
      </c>
      <c r="AB37" s="371">
        <f t="shared" si="1"/>
        <v>0</v>
      </c>
      <c r="AC37" s="372">
        <v>0</v>
      </c>
      <c r="AD37" s="373">
        <f t="shared" si="2"/>
        <v>0</v>
      </c>
      <c r="AE37" s="374">
        <f t="shared" si="5"/>
        <v>0</v>
      </c>
      <c r="AG37">
        <f>SUBTOTAL(9,AD38:AD39)</f>
        <v>0</v>
      </c>
    </row>
    <row r="38" spans="1:33" ht="120" hidden="1" x14ac:dyDescent="0.25">
      <c r="A38" s="22"/>
      <c r="B38" s="355" t="s">
        <v>40</v>
      </c>
      <c r="C38" s="355" t="s">
        <v>24</v>
      </c>
      <c r="D38" s="356" t="s">
        <v>25</v>
      </c>
      <c r="E38" s="357" t="s">
        <v>26</v>
      </c>
      <c r="F38" s="358"/>
      <c r="G38" s="358"/>
      <c r="H38" s="359">
        <v>2.1</v>
      </c>
      <c r="I38" s="358"/>
      <c r="J38" s="360" t="s">
        <v>27</v>
      </c>
      <c r="K38" s="358" t="s">
        <v>28</v>
      </c>
      <c r="L38" s="300">
        <v>90</v>
      </c>
      <c r="M38" s="125">
        <v>12.92</v>
      </c>
      <c r="N38" s="126">
        <v>1162.8</v>
      </c>
      <c r="O38" s="361"/>
      <c r="P38" s="362" t="e">
        <v>#VALUE!</v>
      </c>
      <c r="Q38" s="363" t="e">
        <f>IF(J38="PROV SUM",N38,L38*P38)</f>
        <v>#VALUE!</v>
      </c>
      <c r="R38" s="299">
        <v>0</v>
      </c>
      <c r="S38" s="299">
        <v>16.4084</v>
      </c>
      <c r="T38" s="363">
        <f>IF(J38="SC024",N38,IF(ISERROR(S38),"",IF(J38="PROV SUM",N38,L38*S38)))</f>
        <v>1476.7560000000001</v>
      </c>
      <c r="U38" s="113"/>
      <c r="V38" s="358" t="s">
        <v>28</v>
      </c>
      <c r="W38" s="300">
        <v>90</v>
      </c>
      <c r="X38" s="299">
        <v>16.4084</v>
      </c>
      <c r="Y38" s="362">
        <f t="shared" si="0"/>
        <v>1476.7560000000001</v>
      </c>
      <c r="Z38" s="19"/>
      <c r="AA38" s="370">
        <v>1</v>
      </c>
      <c r="AB38" s="371">
        <f t="shared" si="1"/>
        <v>1476.7560000000001</v>
      </c>
      <c r="AC38" s="372">
        <v>0.3</v>
      </c>
      <c r="AD38" s="373">
        <f t="shared" si="2"/>
        <v>443.02680000000004</v>
      </c>
      <c r="AE38" s="374">
        <f t="shared" si="5"/>
        <v>1033.7292</v>
      </c>
    </row>
    <row r="39" spans="1:33" ht="30" hidden="1" x14ac:dyDescent="0.25">
      <c r="A39" s="22"/>
      <c r="B39" s="355" t="s">
        <v>40</v>
      </c>
      <c r="C39" s="355" t="s">
        <v>24</v>
      </c>
      <c r="D39" s="356" t="s">
        <v>25</v>
      </c>
      <c r="E39" s="357" t="s">
        <v>29</v>
      </c>
      <c r="F39" s="358"/>
      <c r="G39" s="358"/>
      <c r="H39" s="359">
        <v>2.5</v>
      </c>
      <c r="I39" s="358"/>
      <c r="J39" s="360" t="s">
        <v>30</v>
      </c>
      <c r="K39" s="358" t="s">
        <v>31</v>
      </c>
      <c r="L39" s="300">
        <v>1</v>
      </c>
      <c r="M39" s="125">
        <v>420</v>
      </c>
      <c r="N39" s="126">
        <v>420</v>
      </c>
      <c r="O39" s="361"/>
      <c r="P39" s="362" t="e">
        <v>#VALUE!</v>
      </c>
      <c r="Q39" s="363" t="e">
        <f>IF(J39="PROV SUM",N39,L39*P39)</f>
        <v>#VALUE!</v>
      </c>
      <c r="R39" s="299">
        <v>0</v>
      </c>
      <c r="S39" s="299">
        <v>533.4</v>
      </c>
      <c r="T39" s="363">
        <f>IF(J39="SC024",N39,IF(ISERROR(S39),"",IF(J39="PROV SUM",N39,L39*S39)))</f>
        <v>533.4</v>
      </c>
      <c r="U39" s="113"/>
      <c r="V39" s="358" t="s">
        <v>31</v>
      </c>
      <c r="W39" s="300">
        <v>1</v>
      </c>
      <c r="X39" s="299">
        <v>533.4</v>
      </c>
      <c r="Y39" s="362">
        <f t="shared" si="0"/>
        <v>533.4</v>
      </c>
      <c r="Z39" s="19"/>
      <c r="AA39" s="370">
        <v>1</v>
      </c>
      <c r="AB39" s="371">
        <f t="shared" si="1"/>
        <v>533.4</v>
      </c>
      <c r="AC39" s="372">
        <v>0.3</v>
      </c>
      <c r="AD39" s="373">
        <f t="shared" si="2"/>
        <v>160.01999999999998</v>
      </c>
      <c r="AE39" s="374">
        <f t="shared" si="5"/>
        <v>373.38</v>
      </c>
    </row>
    <row r="40" spans="1:33" hidden="1" x14ac:dyDescent="0.25">
      <c r="A40" s="22"/>
      <c r="B40" s="355" t="s">
        <v>40</v>
      </c>
      <c r="C40" s="355" t="s">
        <v>24</v>
      </c>
      <c r="D40" s="356" t="s">
        <v>25</v>
      </c>
      <c r="E40" s="357" t="s">
        <v>32</v>
      </c>
      <c r="F40" s="358"/>
      <c r="G40" s="358"/>
      <c r="H40" s="359">
        <v>2.6</v>
      </c>
      <c r="I40" s="358"/>
      <c r="J40" s="360" t="s">
        <v>33</v>
      </c>
      <c r="K40" s="358" t="s">
        <v>31</v>
      </c>
      <c r="L40" s="300">
        <v>1</v>
      </c>
      <c r="M40" s="125">
        <v>50</v>
      </c>
      <c r="N40" s="126">
        <v>50</v>
      </c>
      <c r="O40" s="361"/>
      <c r="P40" s="362" t="e">
        <v>#VALUE!</v>
      </c>
      <c r="Q40" s="363" t="e">
        <f>IF(J40="PROV SUM",N40,L40*P40)</f>
        <v>#VALUE!</v>
      </c>
      <c r="R40" s="299">
        <v>0</v>
      </c>
      <c r="S40" s="299">
        <v>63.5</v>
      </c>
      <c r="T40" s="363">
        <f>IF(J40="SC024",N40,IF(ISERROR(S40),"",IF(J40="PROV SUM",N40,L40*S40)))</f>
        <v>63.5</v>
      </c>
      <c r="U40" s="113"/>
      <c r="V40" s="358" t="s">
        <v>31</v>
      </c>
      <c r="W40" s="300">
        <v>1</v>
      </c>
      <c r="X40" s="299">
        <v>63.5</v>
      </c>
      <c r="Y40" s="362">
        <f t="shared" si="0"/>
        <v>63.5</v>
      </c>
      <c r="Z40" s="19"/>
      <c r="AA40" s="370">
        <v>1</v>
      </c>
      <c r="AB40" s="371">
        <f t="shared" si="1"/>
        <v>63.5</v>
      </c>
      <c r="AC40" s="372">
        <v>0</v>
      </c>
      <c r="AD40" s="373">
        <f t="shared" si="2"/>
        <v>0</v>
      </c>
      <c r="AE40" s="374">
        <f t="shared" si="5"/>
        <v>63.5</v>
      </c>
    </row>
    <row r="41" spans="1:33" hidden="1" x14ac:dyDescent="0.25">
      <c r="A41" s="22"/>
      <c r="B41" s="355" t="s">
        <v>40</v>
      </c>
      <c r="C41" s="355" t="s">
        <v>24</v>
      </c>
      <c r="D41" s="356" t="s">
        <v>25</v>
      </c>
      <c r="E41" s="357" t="s">
        <v>41</v>
      </c>
      <c r="F41" s="358"/>
      <c r="G41" s="358"/>
      <c r="H41" s="359">
        <v>2.16</v>
      </c>
      <c r="I41" s="358"/>
      <c r="J41" s="360" t="s">
        <v>42</v>
      </c>
      <c r="K41" s="358" t="s">
        <v>31</v>
      </c>
      <c r="L41" s="300">
        <v>1</v>
      </c>
      <c r="M41" s="125">
        <v>379.8</v>
      </c>
      <c r="N41" s="126">
        <v>379.8</v>
      </c>
      <c r="O41" s="361"/>
      <c r="P41" s="362" t="e">
        <v>#VALUE!</v>
      </c>
      <c r="Q41" s="363" t="e">
        <f>IF(J41="PROV SUM",N41,L41*P41)</f>
        <v>#VALUE!</v>
      </c>
      <c r="R41" s="299">
        <v>0</v>
      </c>
      <c r="S41" s="299">
        <v>482.346</v>
      </c>
      <c r="T41" s="363">
        <f>IF(J41="SC024",N41,IF(ISERROR(S41),"",IF(J41="PROV SUM",N41,L41*S41)))</f>
        <v>482.346</v>
      </c>
      <c r="U41" s="113"/>
      <c r="V41" s="358" t="s">
        <v>31</v>
      </c>
      <c r="W41" s="300">
        <v>1</v>
      </c>
      <c r="X41" s="299">
        <v>482.346</v>
      </c>
      <c r="Y41" s="362">
        <f t="shared" si="0"/>
        <v>482.346</v>
      </c>
      <c r="Z41" s="19"/>
      <c r="AA41" s="370">
        <v>1</v>
      </c>
      <c r="AB41" s="371">
        <f t="shared" si="1"/>
        <v>482.346</v>
      </c>
      <c r="AC41" s="372">
        <v>0</v>
      </c>
      <c r="AD41" s="373">
        <f t="shared" si="2"/>
        <v>0</v>
      </c>
      <c r="AE41" s="374">
        <f t="shared" si="5"/>
        <v>482.346</v>
      </c>
    </row>
    <row r="42" spans="1:33" ht="60" hidden="1" x14ac:dyDescent="0.25">
      <c r="A42" s="22"/>
      <c r="B42" s="355" t="s">
        <v>40</v>
      </c>
      <c r="C42" s="355" t="s">
        <v>24</v>
      </c>
      <c r="D42" s="356" t="s">
        <v>25</v>
      </c>
      <c r="E42" s="357" t="s">
        <v>382</v>
      </c>
      <c r="F42" s="358"/>
      <c r="G42" s="358"/>
      <c r="H42" s="359"/>
      <c r="I42" s="358"/>
      <c r="J42" s="360" t="s">
        <v>383</v>
      </c>
      <c r="K42" s="358" t="s">
        <v>31</v>
      </c>
      <c r="L42" s="300"/>
      <c r="M42" s="125">
        <v>4.8300000000000003E-2</v>
      </c>
      <c r="N42" s="126">
        <v>0</v>
      </c>
      <c r="O42" s="361"/>
      <c r="P42" s="362" t="e">
        <v>#VALUE!</v>
      </c>
      <c r="Q42" s="363" t="e">
        <f>IF(J42="PROV SUM",N42,L42*P42)</f>
        <v>#VALUE!</v>
      </c>
      <c r="R42" s="299" t="e">
        <v>#N/A</v>
      </c>
      <c r="S42" s="299" t="e">
        <v>#N/A</v>
      </c>
      <c r="T42" s="363">
        <f>IF(J42="SC024",N42,IF(ISERROR(S42),"",IF(J42="PROV SUM",N42,L42*S42)))</f>
        <v>0</v>
      </c>
      <c r="U42" s="113"/>
      <c r="V42" s="358" t="s">
        <v>416</v>
      </c>
      <c r="W42" s="300">
        <v>8.1</v>
      </c>
      <c r="X42" s="403">
        <f>SUM(Y38+Y39+Y40)*0.0483</f>
        <v>100.15758480000001</v>
      </c>
      <c r="Y42" s="362">
        <f>X42*W42</f>
        <v>811.27643688000001</v>
      </c>
      <c r="Z42" s="19"/>
      <c r="AA42" s="370">
        <v>1</v>
      </c>
      <c r="AB42" s="371">
        <f t="shared" si="1"/>
        <v>811.27643688000001</v>
      </c>
      <c r="AC42" s="372">
        <v>0</v>
      </c>
      <c r="AD42" s="373">
        <f t="shared" si="2"/>
        <v>0</v>
      </c>
      <c r="AE42" s="374">
        <f t="shared" si="5"/>
        <v>811.27643688000001</v>
      </c>
    </row>
    <row r="43" spans="1:33" hidden="1" x14ac:dyDescent="0.25">
      <c r="A43" s="22"/>
      <c r="B43" s="354" t="s">
        <v>40</v>
      </c>
      <c r="C43" s="355" t="s">
        <v>312</v>
      </c>
      <c r="D43" s="356" t="s">
        <v>378</v>
      </c>
      <c r="E43" s="357"/>
      <c r="F43" s="358"/>
      <c r="G43" s="358"/>
      <c r="H43" s="359"/>
      <c r="I43" s="358"/>
      <c r="J43" s="360"/>
      <c r="K43" s="358"/>
      <c r="L43" s="300"/>
      <c r="M43" s="360"/>
      <c r="N43" s="126"/>
      <c r="O43" s="361"/>
      <c r="P43" s="381"/>
      <c r="Q43" s="382"/>
      <c r="R43" s="382"/>
      <c r="S43" s="382"/>
      <c r="T43" s="382"/>
      <c r="U43" s="113"/>
      <c r="V43" s="358"/>
      <c r="W43" s="300"/>
      <c r="X43" s="382"/>
      <c r="Y43" s="362">
        <f t="shared" si="0"/>
        <v>0</v>
      </c>
      <c r="Z43" s="19"/>
      <c r="AA43" s="370">
        <v>0</v>
      </c>
      <c r="AB43" s="371">
        <f t="shared" si="1"/>
        <v>0</v>
      </c>
      <c r="AC43" s="372">
        <v>0</v>
      </c>
      <c r="AD43" s="373">
        <f t="shared" si="2"/>
        <v>0</v>
      </c>
      <c r="AE43" s="374">
        <f t="shared" si="5"/>
        <v>0</v>
      </c>
    </row>
    <row r="44" spans="1:33" ht="90" hidden="1" x14ac:dyDescent="0.25">
      <c r="A44" s="22"/>
      <c r="B44" s="354" t="s">
        <v>40</v>
      </c>
      <c r="C44" s="355" t="s">
        <v>312</v>
      </c>
      <c r="D44" s="356" t="s">
        <v>25</v>
      </c>
      <c r="E44" s="357" t="s">
        <v>317</v>
      </c>
      <c r="F44" s="358"/>
      <c r="G44" s="358"/>
      <c r="H44" s="359">
        <v>7.79</v>
      </c>
      <c r="I44" s="358"/>
      <c r="J44" s="360" t="s">
        <v>318</v>
      </c>
      <c r="K44" s="358" t="s">
        <v>104</v>
      </c>
      <c r="L44" s="300">
        <v>7</v>
      </c>
      <c r="M44" s="383">
        <v>93.18</v>
      </c>
      <c r="N44" s="126">
        <v>652.26</v>
      </c>
      <c r="O44" s="361"/>
      <c r="P44" s="362" t="e">
        <v>#VALUE!</v>
      </c>
      <c r="Q44" s="363" t="e">
        <f>IF(J44="PROV SUM",N44,L44*P44)</f>
        <v>#VALUE!</v>
      </c>
      <c r="R44" s="299">
        <v>0</v>
      </c>
      <c r="S44" s="299">
        <v>76.500780000000006</v>
      </c>
      <c r="T44" s="363">
        <f>IF(J44="SC024",N44,IF(ISERROR(S44),"",IF(J44="PROV SUM",N44,L44*S44)))</f>
        <v>535.50546000000008</v>
      </c>
      <c r="U44" s="113"/>
      <c r="V44" s="358" t="s">
        <v>104</v>
      </c>
      <c r="W44" s="300">
        <v>7</v>
      </c>
      <c r="X44" s="299">
        <v>76.500780000000006</v>
      </c>
      <c r="Y44" s="362">
        <f t="shared" si="0"/>
        <v>535.50546000000008</v>
      </c>
      <c r="Z44" s="19"/>
      <c r="AA44" s="370">
        <v>0</v>
      </c>
      <c r="AB44" s="371">
        <f t="shared" si="1"/>
        <v>0</v>
      </c>
      <c r="AC44" s="372">
        <v>0</v>
      </c>
      <c r="AD44" s="373">
        <f>Y44*AC44</f>
        <v>0</v>
      </c>
      <c r="AE44" s="374">
        <f t="shared" si="5"/>
        <v>0</v>
      </c>
    </row>
    <row r="45" spans="1:33" ht="60" hidden="1" x14ac:dyDescent="0.25">
      <c r="A45" s="22"/>
      <c r="B45" s="354" t="s">
        <v>40</v>
      </c>
      <c r="C45" s="355" t="s">
        <v>312</v>
      </c>
      <c r="D45" s="356" t="s">
        <v>25</v>
      </c>
      <c r="E45" s="357" t="s">
        <v>323</v>
      </c>
      <c r="F45" s="358"/>
      <c r="G45" s="358"/>
      <c r="H45" s="359">
        <v>7.1860000000000301</v>
      </c>
      <c r="I45" s="358"/>
      <c r="J45" s="360" t="s">
        <v>324</v>
      </c>
      <c r="K45" s="358" t="s">
        <v>75</v>
      </c>
      <c r="L45" s="300">
        <v>1</v>
      </c>
      <c r="M45" s="383">
        <v>12.05</v>
      </c>
      <c r="N45" s="126">
        <v>12.05</v>
      </c>
      <c r="O45" s="361"/>
      <c r="P45" s="362" t="e">
        <v>#VALUE!</v>
      </c>
      <c r="Q45" s="363" t="e">
        <f>IF(J45="PROV SUM",N45,L45*P45)</f>
        <v>#VALUE!</v>
      </c>
      <c r="R45" s="299">
        <v>0</v>
      </c>
      <c r="S45" s="299">
        <v>9.8930500000000006</v>
      </c>
      <c r="T45" s="363">
        <f>IF(J45="SC024",N45,IF(ISERROR(S45),"",IF(J45="PROV SUM",N45,L45*S45)))</f>
        <v>9.8930500000000006</v>
      </c>
      <c r="U45" s="113"/>
      <c r="V45" s="358" t="s">
        <v>75</v>
      </c>
      <c r="W45" s="300">
        <v>1</v>
      </c>
      <c r="X45" s="299">
        <v>9.8930500000000006</v>
      </c>
      <c r="Y45" s="362">
        <f t="shared" si="0"/>
        <v>9.8930500000000006</v>
      </c>
      <c r="Z45" s="19"/>
      <c r="AA45" s="370">
        <v>0</v>
      </c>
      <c r="AB45" s="371">
        <f t="shared" si="1"/>
        <v>0</v>
      </c>
      <c r="AC45" s="372">
        <v>0</v>
      </c>
      <c r="AD45" s="373">
        <f t="shared" si="2"/>
        <v>0</v>
      </c>
      <c r="AE45" s="374">
        <f>AB45-AD45</f>
        <v>0</v>
      </c>
    </row>
    <row r="46" spans="1:33" ht="30.75" hidden="1" x14ac:dyDescent="0.25">
      <c r="A46" s="22"/>
      <c r="B46" s="354" t="s">
        <v>40</v>
      </c>
      <c r="C46" s="355" t="s">
        <v>312</v>
      </c>
      <c r="D46" s="356" t="s">
        <v>25</v>
      </c>
      <c r="E46" s="357" t="s">
        <v>422</v>
      </c>
      <c r="F46" s="358"/>
      <c r="G46" s="358"/>
      <c r="H46" s="359">
        <v>7.3159999999999998</v>
      </c>
      <c r="I46" s="358"/>
      <c r="J46" s="360" t="s">
        <v>379</v>
      </c>
      <c r="K46" s="358" t="s">
        <v>380</v>
      </c>
      <c r="L46" s="300">
        <v>1</v>
      </c>
      <c r="M46" s="300">
        <v>400</v>
      </c>
      <c r="N46" s="126">
        <v>400</v>
      </c>
      <c r="O46" s="361"/>
      <c r="P46" s="362" t="e">
        <v>#VALUE!</v>
      </c>
      <c r="Q46" s="363">
        <f>IF(J46="PROV SUM",N46,L46*P46)</f>
        <v>400</v>
      </c>
      <c r="R46" s="299" t="s">
        <v>381</v>
      </c>
      <c r="S46" s="299" t="s">
        <v>381</v>
      </c>
      <c r="T46" s="363">
        <f>IF(J46="SC024",N46,IF(ISERROR(S46),"",IF(J46="PROV SUM",N46,L46*S46)))</f>
        <v>400</v>
      </c>
      <c r="U46" s="113"/>
      <c r="V46" s="358" t="s">
        <v>380</v>
      </c>
      <c r="W46" s="300">
        <v>1</v>
      </c>
      <c r="X46" s="299" t="s">
        <v>381</v>
      </c>
      <c r="Y46" s="362">
        <v>400</v>
      </c>
      <c r="Z46" s="19"/>
      <c r="AA46" s="370">
        <v>0</v>
      </c>
      <c r="AB46" s="371">
        <f t="shared" si="1"/>
        <v>0</v>
      </c>
      <c r="AC46" s="372">
        <v>0</v>
      </c>
      <c r="AD46" s="373">
        <f t="shared" si="2"/>
        <v>0</v>
      </c>
      <c r="AE46" s="374">
        <f t="shared" si="5"/>
        <v>0</v>
      </c>
    </row>
    <row r="47" spans="1:33" ht="120" hidden="1" x14ac:dyDescent="0.25">
      <c r="A47" s="22"/>
      <c r="B47" s="354" t="s">
        <v>40</v>
      </c>
      <c r="C47" s="355" t="s">
        <v>72</v>
      </c>
      <c r="D47" s="356" t="s">
        <v>25</v>
      </c>
      <c r="E47" s="357" t="s">
        <v>698</v>
      </c>
      <c r="F47" s="358"/>
      <c r="G47" s="358"/>
      <c r="H47" s="359"/>
      <c r="I47" s="358"/>
      <c r="J47" s="360"/>
      <c r="K47" s="358"/>
      <c r="L47" s="300"/>
      <c r="M47" s="300"/>
      <c r="N47" s="126"/>
      <c r="O47" s="361"/>
      <c r="P47" s="362"/>
      <c r="Q47" s="363"/>
      <c r="R47" s="299"/>
      <c r="S47" s="299"/>
      <c r="T47" s="363"/>
      <c r="U47" s="113"/>
      <c r="V47" s="358" t="s">
        <v>79</v>
      </c>
      <c r="W47" s="300">
        <v>57</v>
      </c>
      <c r="X47" s="299">
        <v>69.040000000000006</v>
      </c>
      <c r="Y47" s="362">
        <f>W47*X47</f>
        <v>3935.28</v>
      </c>
      <c r="Z47" s="19"/>
      <c r="AA47" s="370">
        <v>1</v>
      </c>
      <c r="AB47" s="371">
        <f>Y47*AA47</f>
        <v>3935.28</v>
      </c>
      <c r="AC47" s="372">
        <v>1</v>
      </c>
      <c r="AD47" s="373">
        <f>Y47*AC47</f>
        <v>3935.28</v>
      </c>
      <c r="AE47" s="374">
        <f>AB47-AD47</f>
        <v>0</v>
      </c>
    </row>
    <row r="48" spans="1:33" ht="30" hidden="1" x14ac:dyDescent="0.25">
      <c r="A48" s="22"/>
      <c r="B48" s="354" t="s">
        <v>40</v>
      </c>
      <c r="C48" s="355" t="s">
        <v>72</v>
      </c>
      <c r="D48" s="356" t="s">
        <v>25</v>
      </c>
      <c r="E48" s="357" t="s">
        <v>699</v>
      </c>
      <c r="F48" s="358"/>
      <c r="G48" s="358"/>
      <c r="H48" s="359"/>
      <c r="I48" s="358"/>
      <c r="J48" s="360"/>
      <c r="K48" s="358"/>
      <c r="L48" s="300"/>
      <c r="M48" s="300"/>
      <c r="N48" s="126"/>
      <c r="O48" s="361"/>
      <c r="P48" s="362"/>
      <c r="Q48" s="363"/>
      <c r="R48" s="299"/>
      <c r="S48" s="299"/>
      <c r="T48" s="363"/>
      <c r="U48" s="113"/>
      <c r="V48" s="358" t="s">
        <v>75</v>
      </c>
      <c r="W48" s="300">
        <v>80</v>
      </c>
      <c r="X48" s="299">
        <v>11.918999999999999</v>
      </c>
      <c r="Y48" s="362">
        <f t="shared" ref="Y48:Y57" si="6">W48*X48</f>
        <v>953.51999999999987</v>
      </c>
      <c r="Z48" s="19"/>
      <c r="AA48" s="370">
        <v>1</v>
      </c>
      <c r="AB48" s="371">
        <f t="shared" ref="AB48:AB57" si="7">Y48*AA48</f>
        <v>953.51999999999987</v>
      </c>
      <c r="AC48" s="372">
        <v>1</v>
      </c>
      <c r="AD48" s="373">
        <f t="shared" ref="AD48:AD57" si="8">Y48*AC48</f>
        <v>953.51999999999987</v>
      </c>
      <c r="AE48" s="374">
        <f t="shared" ref="AE48:AE57" si="9">AB48-AD48</f>
        <v>0</v>
      </c>
    </row>
    <row r="49" spans="1:31" ht="60" hidden="1" x14ac:dyDescent="0.25">
      <c r="A49" s="22"/>
      <c r="B49" s="354" t="s">
        <v>40</v>
      </c>
      <c r="C49" s="355" t="s">
        <v>72</v>
      </c>
      <c r="D49" s="356" t="s">
        <v>25</v>
      </c>
      <c r="E49" s="357" t="s">
        <v>700</v>
      </c>
      <c r="F49" s="358"/>
      <c r="G49" s="358"/>
      <c r="H49" s="359"/>
      <c r="I49" s="358"/>
      <c r="J49" s="360"/>
      <c r="K49" s="358"/>
      <c r="L49" s="300"/>
      <c r="M49" s="300"/>
      <c r="N49" s="126"/>
      <c r="O49" s="361"/>
      <c r="P49" s="362"/>
      <c r="Q49" s="363"/>
      <c r="R49" s="299"/>
      <c r="S49" s="299"/>
      <c r="T49" s="363"/>
      <c r="U49" s="113"/>
      <c r="V49" s="358" t="s">
        <v>104</v>
      </c>
      <c r="W49" s="300">
        <v>11</v>
      </c>
      <c r="X49" s="299">
        <v>15.103999999999999</v>
      </c>
      <c r="Y49" s="362">
        <f t="shared" si="6"/>
        <v>166.14400000000001</v>
      </c>
      <c r="Z49" s="19"/>
      <c r="AA49" s="370">
        <v>1</v>
      </c>
      <c r="AB49" s="371">
        <f t="shared" si="7"/>
        <v>166.14400000000001</v>
      </c>
      <c r="AC49" s="372">
        <v>1</v>
      </c>
      <c r="AD49" s="373">
        <f t="shared" si="8"/>
        <v>166.14400000000001</v>
      </c>
      <c r="AE49" s="374">
        <f t="shared" si="9"/>
        <v>0</v>
      </c>
    </row>
    <row r="50" spans="1:31" ht="60" hidden="1" x14ac:dyDescent="0.25">
      <c r="A50" s="22"/>
      <c r="B50" s="354" t="s">
        <v>40</v>
      </c>
      <c r="C50" s="355" t="s">
        <v>72</v>
      </c>
      <c r="D50" s="356" t="s">
        <v>25</v>
      </c>
      <c r="E50" s="357" t="s">
        <v>701</v>
      </c>
      <c r="F50" s="358"/>
      <c r="G50" s="358"/>
      <c r="H50" s="359"/>
      <c r="I50" s="358"/>
      <c r="J50" s="360"/>
      <c r="K50" s="358"/>
      <c r="L50" s="300"/>
      <c r="M50" s="300"/>
      <c r="N50" s="126"/>
      <c r="O50" s="361"/>
      <c r="P50" s="362"/>
      <c r="Q50" s="363"/>
      <c r="R50" s="299"/>
      <c r="S50" s="299"/>
      <c r="T50" s="363"/>
      <c r="U50" s="113"/>
      <c r="V50" s="358" t="s">
        <v>104</v>
      </c>
      <c r="W50" s="300">
        <v>11</v>
      </c>
      <c r="X50" s="299">
        <v>21.847999999999999</v>
      </c>
      <c r="Y50" s="362">
        <f t="shared" si="6"/>
        <v>240.32799999999997</v>
      </c>
      <c r="Z50" s="19"/>
      <c r="AA50" s="370">
        <v>1</v>
      </c>
      <c r="AB50" s="371">
        <f t="shared" si="7"/>
        <v>240.32799999999997</v>
      </c>
      <c r="AC50" s="372">
        <v>1</v>
      </c>
      <c r="AD50" s="373">
        <f t="shared" si="8"/>
        <v>240.32799999999997</v>
      </c>
      <c r="AE50" s="374">
        <f t="shared" si="9"/>
        <v>0</v>
      </c>
    </row>
    <row r="51" spans="1:31" ht="75" hidden="1" x14ac:dyDescent="0.25">
      <c r="A51" s="22"/>
      <c r="B51" s="354" t="s">
        <v>40</v>
      </c>
      <c r="C51" s="355" t="s">
        <v>72</v>
      </c>
      <c r="D51" s="356" t="s">
        <v>25</v>
      </c>
      <c r="E51" s="357" t="s">
        <v>702</v>
      </c>
      <c r="F51" s="358"/>
      <c r="G51" s="358"/>
      <c r="H51" s="359"/>
      <c r="I51" s="358"/>
      <c r="J51" s="360"/>
      <c r="K51" s="358"/>
      <c r="L51" s="300"/>
      <c r="M51" s="300"/>
      <c r="N51" s="126"/>
      <c r="O51" s="361"/>
      <c r="P51" s="362"/>
      <c r="Q51" s="363"/>
      <c r="R51" s="299"/>
      <c r="S51" s="299"/>
      <c r="T51" s="363"/>
      <c r="U51" s="113"/>
      <c r="V51" s="358" t="s">
        <v>139</v>
      </c>
      <c r="W51" s="300">
        <v>2</v>
      </c>
      <c r="X51" s="299">
        <v>130.12800000000001</v>
      </c>
      <c r="Y51" s="362">
        <f t="shared" si="6"/>
        <v>260.25600000000003</v>
      </c>
      <c r="Z51" s="19"/>
      <c r="AA51" s="370">
        <v>1</v>
      </c>
      <c r="AB51" s="371">
        <f t="shared" si="7"/>
        <v>260.25600000000003</v>
      </c>
      <c r="AC51" s="372">
        <v>1</v>
      </c>
      <c r="AD51" s="373">
        <f t="shared" si="8"/>
        <v>260.25600000000003</v>
      </c>
      <c r="AE51" s="374">
        <f t="shared" si="9"/>
        <v>0</v>
      </c>
    </row>
    <row r="52" spans="1:31" ht="45" hidden="1" x14ac:dyDescent="0.25">
      <c r="A52" s="22"/>
      <c r="B52" s="354" t="s">
        <v>40</v>
      </c>
      <c r="C52" s="355" t="s">
        <v>72</v>
      </c>
      <c r="D52" s="356" t="s">
        <v>25</v>
      </c>
      <c r="E52" s="357" t="s">
        <v>703</v>
      </c>
      <c r="F52" s="358"/>
      <c r="G52" s="358"/>
      <c r="H52" s="359"/>
      <c r="I52" s="358"/>
      <c r="J52" s="360"/>
      <c r="K52" s="358"/>
      <c r="L52" s="300"/>
      <c r="M52" s="300"/>
      <c r="N52" s="126"/>
      <c r="O52" s="361"/>
      <c r="P52" s="362"/>
      <c r="Q52" s="363"/>
      <c r="R52" s="299"/>
      <c r="S52" s="299"/>
      <c r="T52" s="363"/>
      <c r="U52" s="113"/>
      <c r="V52" s="358" t="s">
        <v>79</v>
      </c>
      <c r="W52" s="300">
        <v>47</v>
      </c>
      <c r="X52" s="299">
        <v>8.6880000000000006</v>
      </c>
      <c r="Y52" s="362">
        <f t="shared" si="6"/>
        <v>408.33600000000001</v>
      </c>
      <c r="Z52" s="19"/>
      <c r="AA52" s="370">
        <v>1</v>
      </c>
      <c r="AB52" s="371">
        <f t="shared" si="7"/>
        <v>408.33600000000001</v>
      </c>
      <c r="AC52" s="372">
        <v>0</v>
      </c>
      <c r="AD52" s="373">
        <f t="shared" si="8"/>
        <v>0</v>
      </c>
      <c r="AE52" s="374">
        <f t="shared" si="9"/>
        <v>408.33600000000001</v>
      </c>
    </row>
    <row r="53" spans="1:31" ht="45" hidden="1" x14ac:dyDescent="0.25">
      <c r="A53" s="22"/>
      <c r="B53" s="354" t="s">
        <v>40</v>
      </c>
      <c r="C53" s="355" t="s">
        <v>72</v>
      </c>
      <c r="D53" s="356" t="s">
        <v>25</v>
      </c>
      <c r="E53" s="357" t="s">
        <v>704</v>
      </c>
      <c r="F53" s="358"/>
      <c r="G53" s="358"/>
      <c r="H53" s="359"/>
      <c r="I53" s="358"/>
      <c r="J53" s="360"/>
      <c r="K53" s="358"/>
      <c r="L53" s="300"/>
      <c r="M53" s="300"/>
      <c r="N53" s="126"/>
      <c r="O53" s="361"/>
      <c r="P53" s="362"/>
      <c r="Q53" s="363"/>
      <c r="R53" s="299"/>
      <c r="S53" s="299"/>
      <c r="T53" s="363"/>
      <c r="U53" s="113"/>
      <c r="V53" s="358" t="s">
        <v>104</v>
      </c>
      <c r="W53" s="300">
        <v>1</v>
      </c>
      <c r="X53" s="299">
        <v>55.655999999999999</v>
      </c>
      <c r="Y53" s="362">
        <f t="shared" si="6"/>
        <v>55.655999999999999</v>
      </c>
      <c r="Z53" s="19"/>
      <c r="AA53" s="370">
        <v>1</v>
      </c>
      <c r="AB53" s="371">
        <f t="shared" si="7"/>
        <v>55.655999999999999</v>
      </c>
      <c r="AC53" s="372">
        <v>1</v>
      </c>
      <c r="AD53" s="373">
        <f t="shared" si="8"/>
        <v>55.655999999999999</v>
      </c>
      <c r="AE53" s="374">
        <f t="shared" si="9"/>
        <v>0</v>
      </c>
    </row>
    <row r="54" spans="1:31" ht="30" hidden="1" x14ac:dyDescent="0.25">
      <c r="A54" s="22"/>
      <c r="B54" s="354" t="s">
        <v>40</v>
      </c>
      <c r="C54" s="355" t="s">
        <v>189</v>
      </c>
      <c r="D54" s="356" t="s">
        <v>25</v>
      </c>
      <c r="E54" s="357" t="s">
        <v>705</v>
      </c>
      <c r="F54" s="358"/>
      <c r="G54" s="358"/>
      <c r="H54" s="359"/>
      <c r="I54" s="358"/>
      <c r="J54" s="360"/>
      <c r="K54" s="358"/>
      <c r="L54" s="300"/>
      <c r="M54" s="300"/>
      <c r="N54" s="126"/>
      <c r="O54" s="361"/>
      <c r="P54" s="362"/>
      <c r="Q54" s="363"/>
      <c r="R54" s="299"/>
      <c r="S54" s="299"/>
      <c r="T54" s="363"/>
      <c r="U54" s="113"/>
      <c r="V54" s="358" t="s">
        <v>79</v>
      </c>
      <c r="W54" s="300">
        <v>10</v>
      </c>
      <c r="X54" s="299">
        <v>17.832000000000001</v>
      </c>
      <c r="Y54" s="362">
        <f t="shared" si="6"/>
        <v>178.32</v>
      </c>
      <c r="Z54" s="19"/>
      <c r="AA54" s="370">
        <v>1</v>
      </c>
      <c r="AB54" s="371">
        <f t="shared" si="7"/>
        <v>178.32</v>
      </c>
      <c r="AC54" s="372">
        <v>1</v>
      </c>
      <c r="AD54" s="373">
        <f t="shared" si="8"/>
        <v>178.32</v>
      </c>
      <c r="AE54" s="374">
        <f t="shared" si="9"/>
        <v>0</v>
      </c>
    </row>
    <row r="55" spans="1:31" ht="30" x14ac:dyDescent="0.25">
      <c r="A55" s="22"/>
      <c r="B55" s="354" t="s">
        <v>80</v>
      </c>
      <c r="C55" s="355" t="s">
        <v>164</v>
      </c>
      <c r="D55" s="356" t="s">
        <v>25</v>
      </c>
      <c r="E55" s="357" t="s">
        <v>706</v>
      </c>
      <c r="F55" s="358"/>
      <c r="G55" s="358"/>
      <c r="H55" s="359"/>
      <c r="I55" s="358"/>
      <c r="J55" s="360"/>
      <c r="K55" s="358"/>
      <c r="L55" s="300"/>
      <c r="M55" s="300"/>
      <c r="N55" s="126"/>
      <c r="O55" s="361"/>
      <c r="P55" s="362"/>
      <c r="Q55" s="363"/>
      <c r="R55" s="299"/>
      <c r="S55" s="299"/>
      <c r="T55" s="363"/>
      <c r="U55" s="113"/>
      <c r="V55" s="358" t="s">
        <v>709</v>
      </c>
      <c r="W55" s="300">
        <v>13</v>
      </c>
      <c r="X55" s="299">
        <v>143.43</v>
      </c>
      <c r="Y55" s="362">
        <f t="shared" si="6"/>
        <v>1864.5900000000001</v>
      </c>
      <c r="Z55" s="19"/>
      <c r="AA55" s="370">
        <v>1</v>
      </c>
      <c r="AB55" s="371">
        <f t="shared" si="7"/>
        <v>1864.5900000000001</v>
      </c>
      <c r="AC55" s="372">
        <v>1</v>
      </c>
      <c r="AD55" s="373">
        <f t="shared" si="8"/>
        <v>1864.5900000000001</v>
      </c>
      <c r="AE55" s="374">
        <f t="shared" si="9"/>
        <v>0</v>
      </c>
    </row>
    <row r="56" spans="1:31" hidden="1" x14ac:dyDescent="0.25">
      <c r="A56" s="22"/>
      <c r="B56" s="354" t="s">
        <v>80</v>
      </c>
      <c r="C56" s="355" t="s">
        <v>710</v>
      </c>
      <c r="D56" s="356" t="s">
        <v>25</v>
      </c>
      <c r="E56" s="357" t="s">
        <v>707</v>
      </c>
      <c r="F56" s="358"/>
      <c r="G56" s="358"/>
      <c r="H56" s="359"/>
      <c r="I56" s="358"/>
      <c r="J56" s="360"/>
      <c r="K56" s="358"/>
      <c r="L56" s="300"/>
      <c r="M56" s="300"/>
      <c r="N56" s="126"/>
      <c r="O56" s="361"/>
      <c r="P56" s="362"/>
      <c r="Q56" s="363"/>
      <c r="R56" s="299"/>
      <c r="S56" s="299"/>
      <c r="T56" s="363"/>
      <c r="U56" s="113"/>
      <c r="V56" s="358" t="s">
        <v>311</v>
      </c>
      <c r="W56" s="300">
        <v>1</v>
      </c>
      <c r="X56" s="299">
        <v>3000</v>
      </c>
      <c r="Y56" s="362">
        <f t="shared" si="6"/>
        <v>3000</v>
      </c>
      <c r="Z56" s="19"/>
      <c r="AA56" s="370">
        <v>1</v>
      </c>
      <c r="AB56" s="371">
        <f t="shared" si="7"/>
        <v>3000</v>
      </c>
      <c r="AC56" s="372">
        <v>0</v>
      </c>
      <c r="AD56" s="373">
        <f t="shared" si="8"/>
        <v>0</v>
      </c>
      <c r="AE56" s="374">
        <f t="shared" si="9"/>
        <v>3000</v>
      </c>
    </row>
    <row r="57" spans="1:31" ht="60" hidden="1" x14ac:dyDescent="0.25">
      <c r="A57" s="22"/>
      <c r="B57" s="354" t="s">
        <v>80</v>
      </c>
      <c r="C57" s="355" t="s">
        <v>285</v>
      </c>
      <c r="D57" s="356" t="s">
        <v>25</v>
      </c>
      <c r="E57" s="357" t="s">
        <v>708</v>
      </c>
      <c r="F57" s="358"/>
      <c r="G57" s="358"/>
      <c r="H57" s="359"/>
      <c r="I57" s="358"/>
      <c r="J57" s="360"/>
      <c r="K57" s="358"/>
      <c r="L57" s="300"/>
      <c r="M57" s="300"/>
      <c r="N57" s="126"/>
      <c r="O57" s="361"/>
      <c r="P57" s="362"/>
      <c r="Q57" s="363"/>
      <c r="R57" s="299"/>
      <c r="S57" s="299"/>
      <c r="T57" s="363"/>
      <c r="U57" s="113"/>
      <c r="V57" s="358" t="s">
        <v>311</v>
      </c>
      <c r="W57" s="300">
        <v>1</v>
      </c>
      <c r="X57" s="299">
        <v>50</v>
      </c>
      <c r="Y57" s="362">
        <f t="shared" si="6"/>
        <v>50</v>
      </c>
      <c r="Z57" s="19"/>
      <c r="AA57" s="370">
        <v>0</v>
      </c>
      <c r="AB57" s="371">
        <f t="shared" si="7"/>
        <v>0</v>
      </c>
      <c r="AC57" s="372">
        <v>0</v>
      </c>
      <c r="AD57" s="373">
        <f t="shared" si="8"/>
        <v>0</v>
      </c>
      <c r="AE57" s="374">
        <f t="shared" si="9"/>
        <v>0</v>
      </c>
    </row>
    <row r="58" spans="1:31" x14ac:dyDescent="0.25">
      <c r="A58" s="22"/>
      <c r="B58" s="354"/>
      <c r="C58" s="355"/>
      <c r="D58" s="356"/>
      <c r="E58" s="357"/>
      <c r="F58" s="358"/>
      <c r="G58" s="358"/>
      <c r="H58" s="359"/>
      <c r="I58" s="358"/>
      <c r="J58" s="360"/>
      <c r="K58" s="358"/>
      <c r="L58" s="300"/>
      <c r="M58" s="300"/>
      <c r="N58" s="126"/>
      <c r="O58" s="361"/>
      <c r="P58" s="362"/>
      <c r="Q58" s="363"/>
      <c r="R58" s="299"/>
      <c r="S58" s="299"/>
      <c r="T58" s="363"/>
      <c r="U58" s="113"/>
      <c r="V58" s="358"/>
      <c r="W58" s="300"/>
      <c r="X58" s="299"/>
      <c r="Y58" s="362"/>
      <c r="Z58" s="19"/>
      <c r="AA58" s="370"/>
      <c r="AB58" s="371"/>
      <c r="AC58" s="372"/>
      <c r="AD58" s="373"/>
      <c r="AE58" s="374"/>
    </row>
    <row r="59" spans="1:31" ht="15.75" thickBot="1" x14ac:dyDescent="0.3"/>
    <row r="60" spans="1:31" ht="15.75" thickBot="1" x14ac:dyDescent="0.3">
      <c r="D60" s="164"/>
      <c r="S60" s="69" t="s">
        <v>5</v>
      </c>
      <c r="T60" s="70">
        <f>SUM(T11:T46)</f>
        <v>7001.8316509999995</v>
      </c>
      <c r="U60" s="66"/>
      <c r="V60" s="22"/>
      <c r="W60" s="29"/>
      <c r="X60" s="69" t="s">
        <v>5</v>
      </c>
      <c r="Y60" s="70">
        <f>SUM(Y11:Y58)</f>
        <v>18925.538087879999</v>
      </c>
      <c r="Z60" s="19"/>
      <c r="AA60" s="77"/>
      <c r="AB60" s="117">
        <f>SUM(AB11:AB58)</f>
        <v>17216.395077879999</v>
      </c>
      <c r="AC60" s="77"/>
      <c r="AD60" s="118">
        <f>SUM(AD11:AD58)</f>
        <v>10549.377605</v>
      </c>
      <c r="AE60" s="132">
        <f>SUM(AE11:AE58)</f>
        <v>6667.0174728800002</v>
      </c>
    </row>
    <row r="61" spans="1:31" x14ac:dyDescent="0.25">
      <c r="D61" s="164"/>
    </row>
    <row r="62" spans="1:31" x14ac:dyDescent="0.25">
      <c r="C62" t="s">
        <v>372</v>
      </c>
      <c r="D62" s="164"/>
      <c r="T62" s="319">
        <f ca="1">SUMIF($C$10:$C$58,$C62,T$11:T$58)</f>
        <v>0</v>
      </c>
      <c r="U62" s="66"/>
      <c r="Y62" s="319">
        <f ca="1">SUMIF($C$10:$C$58,$C62,Y$11:Y$58)</f>
        <v>0</v>
      </c>
      <c r="AA62" s="340" t="e">
        <f ca="1">AB62/Y62</f>
        <v>#DIV/0!</v>
      </c>
      <c r="AB62" s="319">
        <f ca="1">SUMIF($C$10:$C$58,$C62,AB$11:AB$58)</f>
        <v>0</v>
      </c>
      <c r="AC62" s="340" t="e">
        <f ca="1">AD62/Y62</f>
        <v>#DIV/0!</v>
      </c>
      <c r="AD62" s="319">
        <f ca="1">SUMIF($C$10:$C$58,$C62,AD$11:AD$58)</f>
        <v>0</v>
      </c>
      <c r="AE62" s="319">
        <f ca="1">SUMIF($C$10:$C$58,$C62,AE$11:AE$58)</f>
        <v>0</v>
      </c>
    </row>
    <row r="63" spans="1:31" x14ac:dyDescent="0.25">
      <c r="C63" t="s">
        <v>308</v>
      </c>
      <c r="D63" s="164"/>
      <c r="T63" s="319">
        <f t="shared" ref="T63:T70" ca="1" si="10">SUMIF($C$10:$C$58,$C63,T$11:T$58)</f>
        <v>222.29999999999998</v>
      </c>
      <c r="U63" s="66"/>
      <c r="Y63" s="319">
        <f t="shared" ref="Y63:Y70" ca="1" si="11">SUMIF($C$10:$C$58,$C63,Y$11:Y$58)</f>
        <v>222.29999999999998</v>
      </c>
      <c r="AA63" s="340">
        <f t="shared" ref="AA63:AA70" ca="1" si="12">AB63/Y63</f>
        <v>1</v>
      </c>
      <c r="AB63" s="319">
        <f t="shared" ref="AB63:AB70" ca="1" si="13">SUMIF($C$10:$C$58,$C63,AB$11:AB$58)</f>
        <v>222.29999999999998</v>
      </c>
      <c r="AC63" s="340">
        <f t="shared" ref="AC63:AC70" ca="1" si="14">AD63/Y63</f>
        <v>1</v>
      </c>
      <c r="AD63" s="319">
        <f t="shared" ref="AD63:AE70" ca="1" si="15">SUMIF($C$10:$C$58,$C63,AD$11:AD$58)</f>
        <v>222.29999999999998</v>
      </c>
      <c r="AE63" s="319">
        <f t="shared" ca="1" si="15"/>
        <v>0</v>
      </c>
    </row>
    <row r="64" spans="1:31" x14ac:dyDescent="0.25">
      <c r="C64" t="s">
        <v>285</v>
      </c>
      <c r="D64" s="164"/>
      <c r="T64" s="319">
        <f t="shared" ca="1" si="10"/>
        <v>0</v>
      </c>
      <c r="U64" s="68"/>
      <c r="Y64" s="319">
        <f t="shared" ca="1" si="11"/>
        <v>0</v>
      </c>
      <c r="AA64" s="340" t="e">
        <f t="shared" ca="1" si="12"/>
        <v>#DIV/0!</v>
      </c>
      <c r="AB64" s="319">
        <f t="shared" ca="1" si="13"/>
        <v>0</v>
      </c>
      <c r="AC64" s="340" t="e">
        <f t="shared" ca="1" si="14"/>
        <v>#DIV/0!</v>
      </c>
      <c r="AD64" s="319">
        <f t="shared" ca="1" si="15"/>
        <v>0</v>
      </c>
      <c r="AE64" s="319">
        <f t="shared" ca="1" si="15"/>
        <v>0</v>
      </c>
    </row>
    <row r="65" spans="3:31" x14ac:dyDescent="0.25">
      <c r="C65" t="s">
        <v>189</v>
      </c>
      <c r="D65" s="164"/>
      <c r="T65" s="319">
        <f t="shared" ca="1" si="10"/>
        <v>1548.6487500000001</v>
      </c>
      <c r="U65" s="68"/>
      <c r="Y65" s="319">
        <f t="shared" ca="1" si="11"/>
        <v>3413.2387500000004</v>
      </c>
      <c r="AA65" s="340">
        <f t="shared" ca="1" si="12"/>
        <v>0.91007236162427829</v>
      </c>
      <c r="AB65" s="319">
        <f t="shared" ca="1" si="13"/>
        <v>3106.2942499999999</v>
      </c>
      <c r="AC65" s="340">
        <f t="shared" ca="1" si="14"/>
        <v>0.91007236162427829</v>
      </c>
      <c r="AD65" s="319">
        <f t="shared" ca="1" si="15"/>
        <v>3106.2942499999999</v>
      </c>
      <c r="AE65" s="319">
        <f t="shared" ca="1" si="15"/>
        <v>0</v>
      </c>
    </row>
    <row r="66" spans="3:31" x14ac:dyDescent="0.25">
      <c r="C66" t="s">
        <v>72</v>
      </c>
      <c r="D66" s="164"/>
      <c r="T66" s="319">
        <f t="shared" ca="1" si="10"/>
        <v>901.24983599999996</v>
      </c>
      <c r="U66" s="68"/>
      <c r="Y66" s="319">
        <f t="shared" ca="1" si="11"/>
        <v>3163.8098359999999</v>
      </c>
      <c r="AA66" s="340">
        <f t="shared" ca="1" si="12"/>
        <v>0.87142084351241644</v>
      </c>
      <c r="AB66" s="319">
        <f t="shared" ca="1" si="13"/>
        <v>2757.0098359999997</v>
      </c>
      <c r="AC66" s="340">
        <f t="shared" ca="1" si="14"/>
        <v>0.58607315107923563</v>
      </c>
      <c r="AD66" s="319">
        <f t="shared" ca="1" si="15"/>
        <v>1854.2239999999997</v>
      </c>
      <c r="AE66" s="319">
        <f t="shared" ca="1" si="15"/>
        <v>902.78583600000002</v>
      </c>
    </row>
    <row r="67" spans="3:31" x14ac:dyDescent="0.25">
      <c r="C67" t="s">
        <v>164</v>
      </c>
      <c r="D67" s="164"/>
      <c r="T67" s="319">
        <f t="shared" ca="1" si="10"/>
        <v>399.74503499999997</v>
      </c>
      <c r="U67" s="68"/>
      <c r="Y67" s="319">
        <f t="shared" ca="1" si="11"/>
        <v>3399.7450349999999</v>
      </c>
      <c r="AA67" s="340">
        <f t="shared" ca="1" si="12"/>
        <v>1</v>
      </c>
      <c r="AB67" s="319">
        <f t="shared" ca="1" si="13"/>
        <v>3399.7450349999999</v>
      </c>
      <c r="AC67" s="340">
        <f t="shared" ca="1" si="14"/>
        <v>0.11758088647374111</v>
      </c>
      <c r="AD67" s="319">
        <f t="shared" ca="1" si="15"/>
        <v>399.74503499999997</v>
      </c>
      <c r="AE67" s="319">
        <f t="shared" ca="1" si="15"/>
        <v>3000</v>
      </c>
    </row>
    <row r="68" spans="3:31" x14ac:dyDescent="0.25">
      <c r="C68" t="s">
        <v>24</v>
      </c>
      <c r="T68" s="319">
        <f t="shared" ca="1" si="10"/>
        <v>2556.002</v>
      </c>
      <c r="U68" s="68"/>
      <c r="Y68" s="319">
        <f t="shared" ca="1" si="11"/>
        <v>3367.2784368799998</v>
      </c>
      <c r="AA68" s="340">
        <f t="shared" ca="1" si="12"/>
        <v>1</v>
      </c>
      <c r="AB68" s="319">
        <f t="shared" ca="1" si="13"/>
        <v>3367.2784368799998</v>
      </c>
      <c r="AC68" s="340">
        <f t="shared" ca="1" si="14"/>
        <v>0.17909026868558031</v>
      </c>
      <c r="AD68" s="319">
        <f t="shared" ca="1" si="15"/>
        <v>603.04680000000008</v>
      </c>
      <c r="AE68" s="319">
        <f t="shared" ca="1" si="15"/>
        <v>2764.2316368799998</v>
      </c>
    </row>
    <row r="69" spans="3:31" x14ac:dyDescent="0.25">
      <c r="C69" t="s">
        <v>312</v>
      </c>
      <c r="T69" s="319">
        <f t="shared" ca="1" si="10"/>
        <v>973.89051000000006</v>
      </c>
      <c r="Y69" s="319">
        <f t="shared" ca="1" si="11"/>
        <v>4909.1705099999999</v>
      </c>
      <c r="AA69" s="340">
        <f t="shared" ca="1" si="12"/>
        <v>0.80742194469020401</v>
      </c>
      <c r="AB69" s="319">
        <f t="shared" ca="1" si="13"/>
        <v>3963.7720000000004</v>
      </c>
      <c r="AC69" s="340">
        <f t="shared" ca="1" si="14"/>
        <v>0.80742194469020401</v>
      </c>
      <c r="AD69" s="319">
        <f t="shared" ca="1" si="15"/>
        <v>3963.7720000000004</v>
      </c>
      <c r="AE69" s="319">
        <f t="shared" ca="1" si="15"/>
        <v>0</v>
      </c>
    </row>
    <row r="70" spans="3:31" x14ac:dyDescent="0.25">
      <c r="C70" t="s">
        <v>710</v>
      </c>
      <c r="T70" s="319">
        <f t="shared" ca="1" si="10"/>
        <v>0</v>
      </c>
      <c r="Y70" s="319">
        <f t="shared" ca="1" si="11"/>
        <v>50</v>
      </c>
      <c r="AA70" s="340">
        <f t="shared" ca="1" si="12"/>
        <v>0</v>
      </c>
      <c r="AB70" s="319">
        <f t="shared" ca="1" si="13"/>
        <v>0</v>
      </c>
      <c r="AC70" s="340">
        <f t="shared" ca="1" si="14"/>
        <v>0</v>
      </c>
      <c r="AD70" s="319">
        <f t="shared" ca="1" si="15"/>
        <v>0</v>
      </c>
      <c r="AE70" s="319">
        <f t="shared" ca="1" si="15"/>
        <v>0</v>
      </c>
    </row>
  </sheetData>
  <autoFilter ref="B8:AE57" xr:uid="{00000000-0009-0000-0000-000009000000}">
    <filterColumn colId="1">
      <filters>
        <filter val="WINDOWS"/>
      </filters>
    </filterColumn>
  </autoFilter>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38:S42 S11:S12 S14 S18:S26 S28:S32 S34:S36 S44:S58 X44:X58 X11:X12 X14 X18:X26 X28:X32 X34:X36 X38:X41" xr:uid="{00000000-0002-0000-0900-000000000000}">
      <formula1>P11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70C0"/>
  </sheetPr>
  <dimension ref="A1:AG67"/>
  <sheetViews>
    <sheetView topLeftCell="B1" zoomScale="70" zoomScaleNormal="70" workbookViewId="0">
      <pane xSplit="8" ySplit="8" topLeftCell="S9" activePane="bottomRight" state="frozen"/>
      <selection activeCell="S45" sqref="S45"/>
      <selection pane="topRight" activeCell="S45" sqref="S45"/>
      <selection pane="bottomLeft" activeCell="S45" sqref="S45"/>
      <selection pane="bottomRight" activeCell="E70" sqref="E70"/>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3.42578125"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9.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600</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34</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idden="1" x14ac:dyDescent="0.25">
      <c r="A10" s="30"/>
      <c r="B10" s="380" t="s">
        <v>34</v>
      </c>
      <c r="C10" s="355" t="s">
        <v>788</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row>
    <row r="11" spans="1:31" ht="90" hidden="1" x14ac:dyDescent="0.25">
      <c r="A11" s="30"/>
      <c r="B11" s="380" t="s">
        <v>34</v>
      </c>
      <c r="C11" s="355" t="s">
        <v>788</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hidden="1" x14ac:dyDescent="0.25">
      <c r="A12" s="30"/>
      <c r="B12" s="380" t="s">
        <v>34</v>
      </c>
      <c r="C12" s="355" t="s">
        <v>788</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9" si="0">W12*X12</f>
        <v>399.99552</v>
      </c>
      <c r="Z12" s="19"/>
      <c r="AA12" s="370">
        <v>0</v>
      </c>
      <c r="AB12" s="371">
        <f t="shared" ref="AB12:AB52" si="1">Y12*AA12</f>
        <v>0</v>
      </c>
      <c r="AC12" s="372">
        <v>0</v>
      </c>
      <c r="AD12" s="373">
        <f t="shared" ref="AD12:AD52" si="2">Y12*AC12</f>
        <v>0</v>
      </c>
      <c r="AE12" s="374">
        <f t="shared" ref="AE12:AE54" si="3">AB12-AD12</f>
        <v>0</v>
      </c>
    </row>
    <row r="13" spans="1:31" hidden="1" x14ac:dyDescent="0.25">
      <c r="A13" s="16"/>
      <c r="B13" s="380" t="s">
        <v>34</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hidden="1" x14ac:dyDescent="0.25">
      <c r="A14" s="16"/>
      <c r="B14" s="380" t="s">
        <v>34</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 t="shared" si="3"/>
        <v>0</v>
      </c>
    </row>
    <row r="15" spans="1:31" hidden="1" x14ac:dyDescent="0.25">
      <c r="A15" s="16"/>
      <c r="B15" s="380" t="s">
        <v>34</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3"/>
        <v>0</v>
      </c>
    </row>
    <row r="16" spans="1:31" hidden="1" x14ac:dyDescent="0.25">
      <c r="A16" s="16"/>
      <c r="B16" s="380" t="s">
        <v>34</v>
      </c>
      <c r="C16" s="355"/>
      <c r="D16" s="356"/>
      <c r="E16" s="357"/>
      <c r="F16" s="384"/>
      <c r="G16" s="384"/>
      <c r="H16" s="359"/>
      <c r="I16" s="384"/>
      <c r="J16" s="360"/>
      <c r="K16" s="358"/>
      <c r="L16" s="300"/>
      <c r="M16" s="383"/>
      <c r="N16" s="126"/>
      <c r="O16" s="361"/>
      <c r="P16" s="381"/>
      <c r="Q16" s="382"/>
      <c r="R16" s="382"/>
      <c r="S16" s="382"/>
      <c r="T16" s="382"/>
      <c r="U16" s="113"/>
      <c r="V16" s="358"/>
      <c r="W16" s="300"/>
      <c r="X16" s="382"/>
      <c r="Y16" s="362"/>
      <c r="Z16" s="19"/>
      <c r="AA16" s="370"/>
      <c r="AB16" s="371"/>
      <c r="AC16" s="372"/>
      <c r="AD16" s="373"/>
      <c r="AE16" s="374">
        <f t="shared" si="3"/>
        <v>0</v>
      </c>
    </row>
    <row r="17" spans="1:33" ht="60.75" hidden="1" x14ac:dyDescent="0.25">
      <c r="A17" s="16"/>
      <c r="B17" s="380" t="s">
        <v>34</v>
      </c>
      <c r="C17" s="385" t="s">
        <v>189</v>
      </c>
      <c r="D17" s="356" t="s">
        <v>378</v>
      </c>
      <c r="E17" s="402" t="s">
        <v>501</v>
      </c>
      <c r="F17" s="384"/>
      <c r="G17" s="384"/>
      <c r="H17" s="359"/>
      <c r="I17" s="384"/>
      <c r="J17" s="360"/>
      <c r="K17" s="358"/>
      <c r="L17" s="300"/>
      <c r="M17" s="360"/>
      <c r="N17" s="300"/>
      <c r="O17" s="361"/>
      <c r="P17" s="360"/>
      <c r="Q17" s="298"/>
      <c r="R17" s="298"/>
      <c r="S17" s="298"/>
      <c r="T17" s="298"/>
      <c r="U17" s="113"/>
      <c r="V17" s="358"/>
      <c r="W17" s="300"/>
      <c r="X17" s="298"/>
      <c r="Y17" s="362"/>
      <c r="Z17" s="19"/>
      <c r="AA17" s="370"/>
      <c r="AB17" s="371"/>
      <c r="AC17" s="372"/>
      <c r="AD17" s="373"/>
      <c r="AE17" s="374">
        <f t="shared" si="3"/>
        <v>0</v>
      </c>
      <c r="AG17" s="533">
        <f>SUBTOTAL(9,AD18:AD23)</f>
        <v>0</v>
      </c>
    </row>
    <row r="18" spans="1:33" ht="45" hidden="1" x14ac:dyDescent="0.25">
      <c r="A18" s="16"/>
      <c r="B18" s="380" t="s">
        <v>34</v>
      </c>
      <c r="C18" s="385" t="s">
        <v>189</v>
      </c>
      <c r="D18" s="356" t="s">
        <v>25</v>
      </c>
      <c r="E18" s="357" t="s">
        <v>192</v>
      </c>
      <c r="F18" s="384"/>
      <c r="G18" s="384"/>
      <c r="H18" s="359">
        <v>6.83</v>
      </c>
      <c r="I18" s="384"/>
      <c r="J18" s="360" t="s">
        <v>193</v>
      </c>
      <c r="K18" s="358" t="s">
        <v>139</v>
      </c>
      <c r="L18" s="300">
        <v>3</v>
      </c>
      <c r="M18" s="383">
        <v>18.93</v>
      </c>
      <c r="N18" s="300">
        <v>56.79</v>
      </c>
      <c r="O18" s="361"/>
      <c r="P18" s="362" t="e">
        <v>#VALUE!</v>
      </c>
      <c r="Q18" s="363" t="e">
        <f t="shared" ref="Q18:Q23" si="4">IF(J18="PROV SUM",N18,L18*P18)</f>
        <v>#VALUE!</v>
      </c>
      <c r="R18" s="299">
        <v>0</v>
      </c>
      <c r="S18" s="299">
        <v>13.72425</v>
      </c>
      <c r="T18" s="363">
        <f t="shared" ref="T18:T23" si="5">IF(J18="SC024",N18,IF(ISERROR(S18),"",IF(J18="PROV SUM",N18,L18*S18)))</f>
        <v>41.172750000000001</v>
      </c>
      <c r="U18" s="113"/>
      <c r="V18" s="358" t="s">
        <v>139</v>
      </c>
      <c r="W18" s="300">
        <v>3</v>
      </c>
      <c r="X18" s="299">
        <v>13.72425</v>
      </c>
      <c r="Y18" s="362">
        <f t="shared" si="0"/>
        <v>41.172750000000001</v>
      </c>
      <c r="Z18" s="19"/>
      <c r="AA18" s="370">
        <v>1</v>
      </c>
      <c r="AB18" s="371">
        <f t="shared" si="1"/>
        <v>41.172750000000001</v>
      </c>
      <c r="AC18" s="372">
        <v>1</v>
      </c>
      <c r="AD18" s="373">
        <f t="shared" si="2"/>
        <v>41.172750000000001</v>
      </c>
      <c r="AE18" s="374">
        <f t="shared" si="3"/>
        <v>0</v>
      </c>
    </row>
    <row r="19" spans="1:33" ht="30" hidden="1" x14ac:dyDescent="0.25">
      <c r="A19" s="16"/>
      <c r="B19" s="380" t="s">
        <v>34</v>
      </c>
      <c r="C19" s="385" t="s">
        <v>189</v>
      </c>
      <c r="D19" s="356" t="s">
        <v>25</v>
      </c>
      <c r="E19" s="357" t="s">
        <v>337</v>
      </c>
      <c r="F19" s="384"/>
      <c r="G19" s="384"/>
      <c r="H19" s="359">
        <v>6.91</v>
      </c>
      <c r="I19" s="384"/>
      <c r="J19" s="360" t="s">
        <v>338</v>
      </c>
      <c r="K19" s="358" t="s">
        <v>79</v>
      </c>
      <c r="L19" s="300">
        <v>2</v>
      </c>
      <c r="M19" s="383">
        <v>20.13</v>
      </c>
      <c r="N19" s="300">
        <v>40.26</v>
      </c>
      <c r="O19" s="361"/>
      <c r="P19" s="362" t="e">
        <v>#VALUE!</v>
      </c>
      <c r="Q19" s="363" t="e">
        <f t="shared" si="4"/>
        <v>#VALUE!</v>
      </c>
      <c r="R19" s="299">
        <v>0</v>
      </c>
      <c r="S19" s="299">
        <v>14.594249999999999</v>
      </c>
      <c r="T19" s="363">
        <f t="shared" si="5"/>
        <v>29.188499999999998</v>
      </c>
      <c r="U19" s="113"/>
      <c r="V19" s="358" t="s">
        <v>79</v>
      </c>
      <c r="W19" s="300">
        <v>2</v>
      </c>
      <c r="X19" s="299">
        <v>14.594249999999999</v>
      </c>
      <c r="Y19" s="362">
        <f t="shared" si="0"/>
        <v>29.188499999999998</v>
      </c>
      <c r="Z19" s="19"/>
      <c r="AA19" s="370">
        <v>1</v>
      </c>
      <c r="AB19" s="371">
        <f t="shared" si="1"/>
        <v>29.188499999999998</v>
      </c>
      <c r="AC19" s="372">
        <v>1</v>
      </c>
      <c r="AD19" s="373">
        <f t="shared" si="2"/>
        <v>29.188499999999998</v>
      </c>
      <c r="AE19" s="374">
        <f t="shared" si="3"/>
        <v>0</v>
      </c>
    </row>
    <row r="20" spans="1:33" ht="45" hidden="1" x14ac:dyDescent="0.25">
      <c r="A20" s="16"/>
      <c r="B20" s="380" t="s">
        <v>34</v>
      </c>
      <c r="C20" s="385" t="s">
        <v>189</v>
      </c>
      <c r="D20" s="356" t="s">
        <v>25</v>
      </c>
      <c r="E20" s="357" t="s">
        <v>221</v>
      </c>
      <c r="F20" s="384"/>
      <c r="G20" s="384"/>
      <c r="H20" s="359">
        <v>6.1860000000000301</v>
      </c>
      <c r="I20" s="384"/>
      <c r="J20" s="360" t="s">
        <v>222</v>
      </c>
      <c r="K20" s="358" t="s">
        <v>79</v>
      </c>
      <c r="L20" s="300">
        <v>8</v>
      </c>
      <c r="M20" s="383">
        <v>11.63</v>
      </c>
      <c r="N20" s="300">
        <v>93.04</v>
      </c>
      <c r="O20" s="361"/>
      <c r="P20" s="362" t="e">
        <v>#VALUE!</v>
      </c>
      <c r="Q20" s="363" t="e">
        <f t="shared" si="4"/>
        <v>#VALUE!</v>
      </c>
      <c r="R20" s="299">
        <v>0</v>
      </c>
      <c r="S20" s="299">
        <v>9.8855000000000004</v>
      </c>
      <c r="T20" s="363">
        <f t="shared" si="5"/>
        <v>79.084000000000003</v>
      </c>
      <c r="U20" s="113"/>
      <c r="V20" s="358" t="s">
        <v>79</v>
      </c>
      <c r="W20" s="300">
        <v>8</v>
      </c>
      <c r="X20" s="299">
        <v>9.8855000000000004</v>
      </c>
      <c r="Y20" s="362">
        <f t="shared" si="0"/>
        <v>79.084000000000003</v>
      </c>
      <c r="Z20" s="19"/>
      <c r="AA20" s="370">
        <v>1</v>
      </c>
      <c r="AB20" s="371">
        <f t="shared" si="1"/>
        <v>79.084000000000003</v>
      </c>
      <c r="AC20" s="372">
        <v>1</v>
      </c>
      <c r="AD20" s="373">
        <f t="shared" si="2"/>
        <v>79.084000000000003</v>
      </c>
      <c r="AE20" s="374">
        <f t="shared" si="3"/>
        <v>0</v>
      </c>
    </row>
    <row r="21" spans="1:33" ht="30" hidden="1" x14ac:dyDescent="0.25">
      <c r="A21" s="16"/>
      <c r="B21" s="380" t="s">
        <v>34</v>
      </c>
      <c r="C21" s="385" t="s">
        <v>189</v>
      </c>
      <c r="D21" s="356" t="s">
        <v>25</v>
      </c>
      <c r="E21" s="357" t="s">
        <v>411</v>
      </c>
      <c r="F21" s="384"/>
      <c r="G21" s="384"/>
      <c r="H21" s="359">
        <v>6.2360000000000504</v>
      </c>
      <c r="I21" s="384"/>
      <c r="J21" s="360" t="s">
        <v>251</v>
      </c>
      <c r="K21" s="358" t="s">
        <v>79</v>
      </c>
      <c r="L21" s="300">
        <v>20</v>
      </c>
      <c r="M21" s="383">
        <v>25.87</v>
      </c>
      <c r="N21" s="300">
        <v>517.4</v>
      </c>
      <c r="O21" s="361"/>
      <c r="P21" s="362" t="e">
        <v>#VALUE!</v>
      </c>
      <c r="Q21" s="363" t="e">
        <f t="shared" si="4"/>
        <v>#VALUE!</v>
      </c>
      <c r="R21" s="299">
        <v>0</v>
      </c>
      <c r="S21" s="299">
        <v>21.9895</v>
      </c>
      <c r="T21" s="363">
        <f t="shared" si="5"/>
        <v>439.78999999999996</v>
      </c>
      <c r="U21" s="113"/>
      <c r="V21" s="358" t="s">
        <v>79</v>
      </c>
      <c r="W21" s="300">
        <v>20</v>
      </c>
      <c r="X21" s="299">
        <v>21.9895</v>
      </c>
      <c r="Y21" s="362">
        <f t="shared" si="0"/>
        <v>439.78999999999996</v>
      </c>
      <c r="Z21" s="19"/>
      <c r="AA21" s="370">
        <v>0</v>
      </c>
      <c r="AB21" s="371">
        <f t="shared" si="1"/>
        <v>0</v>
      </c>
      <c r="AC21" s="372">
        <v>0</v>
      </c>
      <c r="AD21" s="373">
        <f t="shared" si="2"/>
        <v>0</v>
      </c>
      <c r="AE21" s="374">
        <f t="shared" si="3"/>
        <v>0</v>
      </c>
    </row>
    <row r="22" spans="1:33" ht="30" hidden="1" x14ac:dyDescent="0.25">
      <c r="A22" s="16"/>
      <c r="B22" s="380" t="s">
        <v>34</v>
      </c>
      <c r="C22" s="385" t="s">
        <v>189</v>
      </c>
      <c r="D22" s="356" t="s">
        <v>25</v>
      </c>
      <c r="E22" s="357" t="s">
        <v>412</v>
      </c>
      <c r="F22" s="384"/>
      <c r="G22" s="384"/>
      <c r="H22" s="359">
        <v>6.2370000000000498</v>
      </c>
      <c r="I22" s="384"/>
      <c r="J22" s="360" t="s">
        <v>253</v>
      </c>
      <c r="K22" s="358" t="s">
        <v>104</v>
      </c>
      <c r="L22" s="300">
        <v>15</v>
      </c>
      <c r="M22" s="383">
        <v>6.28</v>
      </c>
      <c r="N22" s="300">
        <v>94.2</v>
      </c>
      <c r="O22" s="361"/>
      <c r="P22" s="362" t="e">
        <v>#VALUE!</v>
      </c>
      <c r="Q22" s="363" t="e">
        <f t="shared" si="4"/>
        <v>#VALUE!</v>
      </c>
      <c r="R22" s="299">
        <v>0</v>
      </c>
      <c r="S22" s="299">
        <v>5.3380000000000001</v>
      </c>
      <c r="T22" s="363">
        <f t="shared" si="5"/>
        <v>80.070000000000007</v>
      </c>
      <c r="U22" s="113"/>
      <c r="V22" s="358" t="s">
        <v>104</v>
      </c>
      <c r="W22" s="300">
        <v>15</v>
      </c>
      <c r="X22" s="299">
        <v>5.3380000000000001</v>
      </c>
      <c r="Y22" s="362">
        <f t="shared" si="0"/>
        <v>80.070000000000007</v>
      </c>
      <c r="Z22" s="19"/>
      <c r="AA22" s="370">
        <v>0</v>
      </c>
      <c r="AB22" s="371">
        <f t="shared" si="1"/>
        <v>0</v>
      </c>
      <c r="AC22" s="372">
        <v>0</v>
      </c>
      <c r="AD22" s="373">
        <f t="shared" si="2"/>
        <v>0</v>
      </c>
      <c r="AE22" s="374">
        <f t="shared" si="3"/>
        <v>0</v>
      </c>
    </row>
    <row r="23" spans="1:33" ht="45" hidden="1" x14ac:dyDescent="0.25">
      <c r="A23" s="16"/>
      <c r="B23" s="380" t="s">
        <v>34</v>
      </c>
      <c r="C23" s="385" t="s">
        <v>189</v>
      </c>
      <c r="D23" s="356" t="s">
        <v>25</v>
      </c>
      <c r="E23" s="357" t="s">
        <v>413</v>
      </c>
      <c r="F23" s="384"/>
      <c r="G23" s="384"/>
      <c r="H23" s="359">
        <v>6.2380000000000502</v>
      </c>
      <c r="I23" s="384"/>
      <c r="J23" s="360" t="s">
        <v>255</v>
      </c>
      <c r="K23" s="358" t="s">
        <v>139</v>
      </c>
      <c r="L23" s="300">
        <v>2</v>
      </c>
      <c r="M23" s="383">
        <v>20.71</v>
      </c>
      <c r="N23" s="300">
        <v>41.42</v>
      </c>
      <c r="O23" s="361"/>
      <c r="P23" s="362" t="e">
        <v>#VALUE!</v>
      </c>
      <c r="Q23" s="363" t="e">
        <f t="shared" si="4"/>
        <v>#VALUE!</v>
      </c>
      <c r="R23" s="299">
        <v>0</v>
      </c>
      <c r="S23" s="299">
        <v>17.6035</v>
      </c>
      <c r="T23" s="363">
        <f t="shared" si="5"/>
        <v>35.207000000000001</v>
      </c>
      <c r="U23" s="113"/>
      <c r="V23" s="358" t="s">
        <v>139</v>
      </c>
      <c r="W23" s="300">
        <v>2</v>
      </c>
      <c r="X23" s="299">
        <v>17.6035</v>
      </c>
      <c r="Y23" s="362">
        <f t="shared" si="0"/>
        <v>35.207000000000001</v>
      </c>
      <c r="Z23" s="19"/>
      <c r="AA23" s="370">
        <v>0</v>
      </c>
      <c r="AB23" s="371">
        <f t="shared" si="1"/>
        <v>0</v>
      </c>
      <c r="AC23" s="372">
        <v>0</v>
      </c>
      <c r="AD23" s="373">
        <f t="shared" si="2"/>
        <v>0</v>
      </c>
      <c r="AE23" s="374">
        <f t="shared" si="3"/>
        <v>0</v>
      </c>
    </row>
    <row r="24" spans="1:33" hidden="1" x14ac:dyDescent="0.25">
      <c r="A24" s="16"/>
      <c r="B24" s="380" t="s">
        <v>34</v>
      </c>
      <c r="C24" s="385" t="s">
        <v>72</v>
      </c>
      <c r="D24" s="356" t="s">
        <v>378</v>
      </c>
      <c r="E24" s="357"/>
      <c r="F24" s="384"/>
      <c r="G24" s="384"/>
      <c r="H24" s="359"/>
      <c r="I24" s="384"/>
      <c r="J24" s="360"/>
      <c r="K24" s="358"/>
      <c r="L24" s="300"/>
      <c r="M24" s="360"/>
      <c r="N24" s="300"/>
      <c r="O24" s="386"/>
      <c r="P24" s="360"/>
      <c r="Q24" s="298"/>
      <c r="R24" s="298"/>
      <c r="S24" s="298"/>
      <c r="T24" s="298"/>
      <c r="U24" s="113"/>
      <c r="V24" s="358"/>
      <c r="W24" s="300"/>
      <c r="X24" s="298"/>
      <c r="Y24" s="362">
        <f t="shared" si="0"/>
        <v>0</v>
      </c>
      <c r="Z24" s="19"/>
      <c r="AA24" s="370">
        <v>0</v>
      </c>
      <c r="AB24" s="371">
        <f t="shared" si="1"/>
        <v>0</v>
      </c>
      <c r="AC24" s="372">
        <v>0</v>
      </c>
      <c r="AD24" s="373">
        <f t="shared" si="2"/>
        <v>0</v>
      </c>
      <c r="AE24" s="374">
        <f t="shared" si="3"/>
        <v>0</v>
      </c>
      <c r="AG24" s="533">
        <f>SUBTOTAL(9,AD25:AD28)</f>
        <v>0</v>
      </c>
    </row>
    <row r="25" spans="1:33" ht="45" hidden="1" x14ac:dyDescent="0.25">
      <c r="A25" s="16"/>
      <c r="B25" s="380" t="s">
        <v>34</v>
      </c>
      <c r="C25" s="385" t="s">
        <v>72</v>
      </c>
      <c r="D25" s="356" t="s">
        <v>25</v>
      </c>
      <c r="E25" s="357" t="s">
        <v>423</v>
      </c>
      <c r="F25" s="384"/>
      <c r="G25" s="384"/>
      <c r="H25" s="359">
        <v>3.67</v>
      </c>
      <c r="I25" s="384"/>
      <c r="J25" s="360" t="s">
        <v>113</v>
      </c>
      <c r="K25" s="358" t="s">
        <v>79</v>
      </c>
      <c r="L25" s="300">
        <v>6</v>
      </c>
      <c r="M25" s="383">
        <v>85.24</v>
      </c>
      <c r="N25" s="300">
        <v>511.44</v>
      </c>
      <c r="O25" s="386"/>
      <c r="P25" s="362" t="e">
        <v>#VALUE!</v>
      </c>
      <c r="Q25" s="363" t="e">
        <f>IF(J25="PROV SUM",N25,L25*P25)</f>
        <v>#VALUE!</v>
      </c>
      <c r="R25" s="299">
        <v>0</v>
      </c>
      <c r="S25" s="299">
        <v>68.191999999999993</v>
      </c>
      <c r="T25" s="363">
        <f>IF(J25="SC024",N25,IF(ISERROR(S25),"",IF(J25="PROV SUM",N25,L25*S25)))</f>
        <v>409.15199999999993</v>
      </c>
      <c r="U25" s="113"/>
      <c r="V25" s="358" t="s">
        <v>79</v>
      </c>
      <c r="W25" s="300">
        <v>6</v>
      </c>
      <c r="X25" s="299">
        <v>68.191999999999993</v>
      </c>
      <c r="Y25" s="362">
        <f t="shared" si="0"/>
        <v>409.15199999999993</v>
      </c>
      <c r="Z25" s="19"/>
      <c r="AA25" s="370">
        <v>1</v>
      </c>
      <c r="AB25" s="371">
        <f t="shared" si="1"/>
        <v>409.15199999999993</v>
      </c>
      <c r="AC25" s="372">
        <v>1</v>
      </c>
      <c r="AD25" s="373">
        <f t="shared" si="2"/>
        <v>409.15199999999993</v>
      </c>
      <c r="AE25" s="374">
        <f t="shared" si="3"/>
        <v>0</v>
      </c>
    </row>
    <row r="26" spans="1:33" ht="75" hidden="1" x14ac:dyDescent="0.25">
      <c r="A26" s="16"/>
      <c r="B26" s="380" t="s">
        <v>34</v>
      </c>
      <c r="C26" s="385" t="s">
        <v>72</v>
      </c>
      <c r="D26" s="356" t="s">
        <v>25</v>
      </c>
      <c r="E26" s="357" t="s">
        <v>118</v>
      </c>
      <c r="F26" s="384"/>
      <c r="G26" s="384"/>
      <c r="H26" s="359">
        <v>3.74000000000001</v>
      </c>
      <c r="I26" s="384"/>
      <c r="J26" s="360" t="s">
        <v>119</v>
      </c>
      <c r="K26" s="358" t="s">
        <v>79</v>
      </c>
      <c r="L26" s="300">
        <v>30</v>
      </c>
      <c r="M26" s="383">
        <v>30.56</v>
      </c>
      <c r="N26" s="300">
        <v>916.8</v>
      </c>
      <c r="O26" s="386"/>
      <c r="P26" s="362" t="e">
        <v>#VALUE!</v>
      </c>
      <c r="Q26" s="363" t="e">
        <f>IF(J26="PROV SUM",N26,L26*P26)</f>
        <v>#VALUE!</v>
      </c>
      <c r="R26" s="299">
        <v>0</v>
      </c>
      <c r="S26" s="299">
        <v>24.448</v>
      </c>
      <c r="T26" s="363">
        <f>IF(J26="SC024",N26,IF(ISERROR(S26),"",IF(J26="PROV SUM",N26,L26*S26)))</f>
        <v>733.44</v>
      </c>
      <c r="U26" s="113"/>
      <c r="V26" s="358" t="s">
        <v>79</v>
      </c>
      <c r="W26" s="300">
        <v>30</v>
      </c>
      <c r="X26" s="299">
        <v>24.448</v>
      </c>
      <c r="Y26" s="362">
        <f t="shared" si="0"/>
        <v>733.44</v>
      </c>
      <c r="Z26" s="19"/>
      <c r="AA26" s="370">
        <v>1</v>
      </c>
      <c r="AB26" s="371">
        <f t="shared" si="1"/>
        <v>733.44</v>
      </c>
      <c r="AC26" s="372">
        <v>0</v>
      </c>
      <c r="AD26" s="373">
        <f t="shared" si="2"/>
        <v>0</v>
      </c>
      <c r="AE26" s="374">
        <f t="shared" si="3"/>
        <v>733.44</v>
      </c>
    </row>
    <row r="27" spans="1:33" ht="120" hidden="1" x14ac:dyDescent="0.25">
      <c r="A27" s="16"/>
      <c r="B27" s="380" t="s">
        <v>34</v>
      </c>
      <c r="C27" s="385" t="s">
        <v>72</v>
      </c>
      <c r="D27" s="356" t="s">
        <v>25</v>
      </c>
      <c r="E27" s="357" t="s">
        <v>105</v>
      </c>
      <c r="F27" s="384"/>
      <c r="G27" s="384"/>
      <c r="H27" s="359">
        <v>3.1799999999999899</v>
      </c>
      <c r="I27" s="384"/>
      <c r="J27" s="360" t="s">
        <v>106</v>
      </c>
      <c r="K27" s="358" t="s">
        <v>79</v>
      </c>
      <c r="L27" s="300">
        <v>6</v>
      </c>
      <c r="M27" s="383">
        <v>10.17</v>
      </c>
      <c r="N27" s="300">
        <v>61.02</v>
      </c>
      <c r="O27" s="386"/>
      <c r="P27" s="362" t="e">
        <v>#VALUE!</v>
      </c>
      <c r="Q27" s="363" t="e">
        <f>IF(J27="PROV SUM",N27,L27*P27)</f>
        <v>#VALUE!</v>
      </c>
      <c r="R27" s="299">
        <v>0</v>
      </c>
      <c r="S27" s="299">
        <v>8.136000000000001</v>
      </c>
      <c r="T27" s="363">
        <f>IF(J27="SC024",N27,IF(ISERROR(S27),"",IF(J27="PROV SUM",N27,L27*S27)))</f>
        <v>48.816000000000003</v>
      </c>
      <c r="U27" s="113"/>
      <c r="V27" s="358" t="s">
        <v>79</v>
      </c>
      <c r="W27" s="300">
        <v>6</v>
      </c>
      <c r="X27" s="299">
        <v>8.136000000000001</v>
      </c>
      <c r="Y27" s="362">
        <f t="shared" si="0"/>
        <v>48.816000000000003</v>
      </c>
      <c r="Z27" s="19"/>
      <c r="AA27" s="370">
        <v>1</v>
      </c>
      <c r="AB27" s="371">
        <f t="shared" si="1"/>
        <v>48.816000000000003</v>
      </c>
      <c r="AC27" s="372">
        <v>1</v>
      </c>
      <c r="AD27" s="373">
        <f t="shared" si="2"/>
        <v>48.816000000000003</v>
      </c>
      <c r="AE27" s="374">
        <f t="shared" si="3"/>
        <v>0</v>
      </c>
    </row>
    <row r="28" spans="1:33" ht="30" hidden="1" x14ac:dyDescent="0.25">
      <c r="A28" s="16"/>
      <c r="B28" s="380" t="s">
        <v>34</v>
      </c>
      <c r="C28" s="385" t="s">
        <v>72</v>
      </c>
      <c r="D28" s="356" t="s">
        <v>25</v>
      </c>
      <c r="E28" s="357" t="s">
        <v>122</v>
      </c>
      <c r="F28" s="384"/>
      <c r="G28" s="384"/>
      <c r="H28" s="359">
        <v>3.1889999999999898</v>
      </c>
      <c r="I28" s="384"/>
      <c r="J28" s="360" t="s">
        <v>123</v>
      </c>
      <c r="K28" s="358" t="s">
        <v>104</v>
      </c>
      <c r="L28" s="300">
        <v>10</v>
      </c>
      <c r="M28" s="383">
        <v>5.58</v>
      </c>
      <c r="N28" s="300">
        <v>55.8</v>
      </c>
      <c r="O28" s="386"/>
      <c r="P28" s="362" t="e">
        <v>#VALUE!</v>
      </c>
      <c r="Q28" s="363" t="e">
        <f>IF(J28="PROV SUM",N28,L28*P28)</f>
        <v>#VALUE!</v>
      </c>
      <c r="R28" s="299">
        <v>0</v>
      </c>
      <c r="S28" s="299">
        <v>4.4640000000000004</v>
      </c>
      <c r="T28" s="363">
        <f>IF(J28="SC024",N28,IF(ISERROR(S28),"",IF(J28="PROV SUM",N28,L28*S28)))</f>
        <v>44.64</v>
      </c>
      <c r="U28" s="113"/>
      <c r="V28" s="358" t="s">
        <v>104</v>
      </c>
      <c r="W28" s="300">
        <v>10</v>
      </c>
      <c r="X28" s="299">
        <v>4.4640000000000004</v>
      </c>
      <c r="Y28" s="362">
        <f t="shared" si="0"/>
        <v>44.64</v>
      </c>
      <c r="Z28" s="19"/>
      <c r="AA28" s="370">
        <v>1</v>
      </c>
      <c r="AB28" s="371">
        <f t="shared" si="1"/>
        <v>44.64</v>
      </c>
      <c r="AC28" s="372">
        <v>1</v>
      </c>
      <c r="AD28" s="373">
        <f t="shared" si="2"/>
        <v>44.64</v>
      </c>
      <c r="AE28" s="374">
        <f t="shared" si="3"/>
        <v>0</v>
      </c>
    </row>
    <row r="29" spans="1:33" x14ac:dyDescent="0.25">
      <c r="A29" s="16"/>
      <c r="B29" s="380" t="s">
        <v>34</v>
      </c>
      <c r="C29" s="385" t="s">
        <v>164</v>
      </c>
      <c r="D29" s="356" t="s">
        <v>378</v>
      </c>
      <c r="E29" s="357"/>
      <c r="F29" s="384"/>
      <c r="G29" s="384"/>
      <c r="H29" s="359"/>
      <c r="I29" s="384"/>
      <c r="J29" s="360"/>
      <c r="K29" s="358"/>
      <c r="L29" s="300"/>
      <c r="M29" s="360"/>
      <c r="N29" s="300"/>
      <c r="O29" s="386"/>
      <c r="P29" s="360"/>
      <c r="Q29" s="298"/>
      <c r="R29" s="298"/>
      <c r="S29" s="298"/>
      <c r="T29" s="298"/>
      <c r="U29" s="113"/>
      <c r="V29" s="358"/>
      <c r="W29" s="300"/>
      <c r="X29" s="298"/>
      <c r="Y29" s="362">
        <f t="shared" si="0"/>
        <v>0</v>
      </c>
      <c r="Z29" s="19"/>
      <c r="AA29" s="370">
        <v>0</v>
      </c>
      <c r="AB29" s="371">
        <f t="shared" si="1"/>
        <v>0</v>
      </c>
      <c r="AC29" s="372">
        <v>0</v>
      </c>
      <c r="AD29" s="373">
        <f t="shared" si="2"/>
        <v>0</v>
      </c>
      <c r="AE29" s="374">
        <f t="shared" si="3"/>
        <v>0</v>
      </c>
      <c r="AG29" s="533">
        <f>SUBTOTAL(9,AD30:AD31)</f>
        <v>727.78990499999998</v>
      </c>
    </row>
    <row r="30" spans="1:33" ht="90" x14ac:dyDescent="0.25">
      <c r="A30" s="16"/>
      <c r="B30" s="380" t="s">
        <v>34</v>
      </c>
      <c r="C30" s="385" t="s">
        <v>164</v>
      </c>
      <c r="D30" s="356" t="s">
        <v>25</v>
      </c>
      <c r="E30" s="357" t="s">
        <v>169</v>
      </c>
      <c r="F30" s="384"/>
      <c r="G30" s="384"/>
      <c r="H30" s="359">
        <v>4.8899999999999801</v>
      </c>
      <c r="I30" s="384"/>
      <c r="J30" s="360" t="s">
        <v>170</v>
      </c>
      <c r="K30" s="358" t="s">
        <v>75</v>
      </c>
      <c r="L30" s="300">
        <v>1</v>
      </c>
      <c r="M30" s="383">
        <v>29.05</v>
      </c>
      <c r="N30" s="300">
        <v>29.05</v>
      </c>
      <c r="O30" s="386"/>
      <c r="P30" s="362" t="e">
        <v>#VALUE!</v>
      </c>
      <c r="Q30" s="363" t="e">
        <f>IF(J30="PROV SUM",N30,L30*P30)</f>
        <v>#VALUE!</v>
      </c>
      <c r="R30" s="299">
        <v>0</v>
      </c>
      <c r="S30" s="299">
        <v>25.752824999999998</v>
      </c>
      <c r="T30" s="363">
        <f>IF(J30="SC024",N30,IF(ISERROR(S30),"",IF(J30="PROV SUM",N30,L30*S30)))</f>
        <v>25.752824999999998</v>
      </c>
      <c r="U30" s="113"/>
      <c r="V30" s="358" t="s">
        <v>75</v>
      </c>
      <c r="W30" s="300">
        <v>1</v>
      </c>
      <c r="X30" s="299">
        <v>25.752824999999998</v>
      </c>
      <c r="Y30" s="362">
        <f t="shared" si="0"/>
        <v>25.752824999999998</v>
      </c>
      <c r="Z30" s="19"/>
      <c r="AA30" s="370">
        <v>1</v>
      </c>
      <c r="AB30" s="371">
        <f t="shared" si="1"/>
        <v>25.752824999999998</v>
      </c>
      <c r="AC30" s="372">
        <v>1</v>
      </c>
      <c r="AD30" s="373">
        <f t="shared" si="2"/>
        <v>25.752824999999998</v>
      </c>
      <c r="AE30" s="374">
        <f t="shared" si="3"/>
        <v>0</v>
      </c>
    </row>
    <row r="31" spans="1:33" ht="90" x14ac:dyDescent="0.25">
      <c r="A31" s="16"/>
      <c r="B31" s="380" t="s">
        <v>34</v>
      </c>
      <c r="C31" s="385" t="s">
        <v>164</v>
      </c>
      <c r="D31" s="356" t="s">
        <v>25</v>
      </c>
      <c r="E31" s="357" t="s">
        <v>173</v>
      </c>
      <c r="F31" s="384"/>
      <c r="G31" s="384"/>
      <c r="H31" s="359">
        <v>4.9099999999999797</v>
      </c>
      <c r="I31" s="384"/>
      <c r="J31" s="360" t="s">
        <v>174</v>
      </c>
      <c r="K31" s="358" t="s">
        <v>75</v>
      </c>
      <c r="L31" s="300">
        <v>8</v>
      </c>
      <c r="M31" s="383">
        <v>98.99</v>
      </c>
      <c r="N31" s="300">
        <v>791.92</v>
      </c>
      <c r="O31" s="386"/>
      <c r="P31" s="362" t="e">
        <v>#VALUE!</v>
      </c>
      <c r="Q31" s="363" t="e">
        <f>IF(J31="PROV SUM",N31,L31*P31)</f>
        <v>#VALUE!</v>
      </c>
      <c r="R31" s="299">
        <v>0</v>
      </c>
      <c r="S31" s="299">
        <v>87.754634999999993</v>
      </c>
      <c r="T31" s="363">
        <f>IF(J31="SC024",N31,IF(ISERROR(S31),"",IF(J31="PROV SUM",N31,L31*S31)))</f>
        <v>702.03707999999995</v>
      </c>
      <c r="U31" s="113"/>
      <c r="V31" s="358" t="s">
        <v>75</v>
      </c>
      <c r="W31" s="300">
        <v>8</v>
      </c>
      <c r="X31" s="299">
        <v>87.754634999999993</v>
      </c>
      <c r="Y31" s="362">
        <f t="shared" si="0"/>
        <v>702.03707999999995</v>
      </c>
      <c r="Z31" s="19"/>
      <c r="AA31" s="370">
        <v>1</v>
      </c>
      <c r="AB31" s="371">
        <f t="shared" si="1"/>
        <v>702.03707999999995</v>
      </c>
      <c r="AC31" s="372">
        <v>1</v>
      </c>
      <c r="AD31" s="373">
        <f t="shared" si="2"/>
        <v>702.03707999999995</v>
      </c>
      <c r="AE31" s="374">
        <f t="shared" si="3"/>
        <v>0</v>
      </c>
    </row>
    <row r="32" spans="1:33" hidden="1" x14ac:dyDescent="0.25">
      <c r="A32" s="16"/>
      <c r="B32" s="380" t="s">
        <v>34</v>
      </c>
      <c r="C32" s="385" t="s">
        <v>24</v>
      </c>
      <c r="D32" s="356" t="s">
        <v>378</v>
      </c>
      <c r="E32" s="357"/>
      <c r="F32" s="384"/>
      <c r="G32" s="384"/>
      <c r="H32" s="359"/>
      <c r="I32" s="384"/>
      <c r="J32" s="360"/>
      <c r="K32" s="358"/>
      <c r="L32" s="300"/>
      <c r="M32" s="360"/>
      <c r="N32" s="300"/>
      <c r="O32" s="386"/>
      <c r="P32" s="360"/>
      <c r="Q32" s="298"/>
      <c r="R32" s="298"/>
      <c r="S32" s="298"/>
      <c r="T32" s="298"/>
      <c r="U32" s="113"/>
      <c r="V32" s="358"/>
      <c r="W32" s="300"/>
      <c r="X32" s="298"/>
      <c r="Y32" s="362">
        <f t="shared" si="0"/>
        <v>0</v>
      </c>
      <c r="Z32" s="19"/>
      <c r="AA32" s="370">
        <v>0</v>
      </c>
      <c r="AB32" s="371">
        <f t="shared" si="1"/>
        <v>0</v>
      </c>
      <c r="AC32" s="372">
        <v>0</v>
      </c>
      <c r="AD32" s="373">
        <f t="shared" si="2"/>
        <v>0</v>
      </c>
      <c r="AE32" s="374">
        <f t="shared" si="3"/>
        <v>0</v>
      </c>
      <c r="AG32" s="533">
        <f>SUBTOTAL(9,AD33:AD37)</f>
        <v>0</v>
      </c>
    </row>
    <row r="33" spans="1:31" ht="120" hidden="1" x14ac:dyDescent="0.25">
      <c r="A33" s="22"/>
      <c r="B33" s="355" t="s">
        <v>34</v>
      </c>
      <c r="C33" s="355" t="s">
        <v>24</v>
      </c>
      <c r="D33" s="356" t="s">
        <v>25</v>
      </c>
      <c r="E33" s="357" t="s">
        <v>26</v>
      </c>
      <c r="F33" s="358"/>
      <c r="G33" s="358"/>
      <c r="H33" s="359">
        <v>2.1</v>
      </c>
      <c r="I33" s="358"/>
      <c r="J33" s="360" t="s">
        <v>27</v>
      </c>
      <c r="K33" s="358" t="s">
        <v>28</v>
      </c>
      <c r="L33" s="300">
        <v>140</v>
      </c>
      <c r="M33" s="125">
        <v>12.92</v>
      </c>
      <c r="N33" s="126">
        <v>1808.8</v>
      </c>
      <c r="O33" s="361"/>
      <c r="P33" s="362" t="e">
        <v>#VALUE!</v>
      </c>
      <c r="Q33" s="363" t="e">
        <f>IF(J33="PROV SUM",N33,L33*P33)</f>
        <v>#VALUE!</v>
      </c>
      <c r="R33" s="299">
        <v>0</v>
      </c>
      <c r="S33" s="299">
        <v>16.4084</v>
      </c>
      <c r="T33" s="363">
        <f>IF(J33="SC024",N33,IF(ISERROR(S33),"",IF(J33="PROV SUM",N33,L33*S33)))</f>
        <v>2297.1759999999999</v>
      </c>
      <c r="U33" s="113"/>
      <c r="V33" s="358" t="s">
        <v>28</v>
      </c>
      <c r="W33" s="300">
        <v>140</v>
      </c>
      <c r="X33" s="299">
        <v>16.4084</v>
      </c>
      <c r="Y33" s="362">
        <f t="shared" si="0"/>
        <v>2297.1759999999999</v>
      </c>
      <c r="Z33" s="19"/>
      <c r="AA33" s="370">
        <v>1</v>
      </c>
      <c r="AB33" s="371">
        <f>Y33*AA33</f>
        <v>2297.1759999999999</v>
      </c>
      <c r="AC33" s="372">
        <v>0.3</v>
      </c>
      <c r="AD33" s="373">
        <f t="shared" si="2"/>
        <v>689.15279999999996</v>
      </c>
      <c r="AE33" s="374">
        <f t="shared" si="3"/>
        <v>1608.0232000000001</v>
      </c>
    </row>
    <row r="34" spans="1:31" hidden="1" x14ac:dyDescent="0.25">
      <c r="A34" s="22"/>
      <c r="B34" s="355" t="s">
        <v>34</v>
      </c>
      <c r="C34" s="355" t="s">
        <v>24</v>
      </c>
      <c r="D34" s="356" t="s">
        <v>25</v>
      </c>
      <c r="E34" s="357" t="s">
        <v>32</v>
      </c>
      <c r="F34" s="358"/>
      <c r="G34" s="358"/>
      <c r="H34" s="359">
        <v>2.6</v>
      </c>
      <c r="I34" s="358"/>
      <c r="J34" s="360" t="s">
        <v>33</v>
      </c>
      <c r="K34" s="358" t="s">
        <v>31</v>
      </c>
      <c r="L34" s="300">
        <v>1</v>
      </c>
      <c r="M34" s="125">
        <v>50</v>
      </c>
      <c r="N34" s="126">
        <v>50</v>
      </c>
      <c r="O34" s="361"/>
      <c r="P34" s="362" t="e">
        <v>#VALUE!</v>
      </c>
      <c r="Q34" s="363" t="e">
        <f>IF(J34="PROV SUM",N34,L34*P34)</f>
        <v>#VALUE!</v>
      </c>
      <c r="R34" s="299">
        <v>0</v>
      </c>
      <c r="S34" s="299">
        <v>63.5</v>
      </c>
      <c r="T34" s="363">
        <f>IF(J34="SC024",N34,IF(ISERROR(S34),"",IF(J34="PROV SUM",N34,L34*S34)))</f>
        <v>63.5</v>
      </c>
      <c r="U34" s="113"/>
      <c r="V34" s="358" t="s">
        <v>31</v>
      </c>
      <c r="W34" s="300">
        <v>1</v>
      </c>
      <c r="X34" s="299">
        <v>63.5</v>
      </c>
      <c r="Y34" s="362">
        <f t="shared" si="0"/>
        <v>63.5</v>
      </c>
      <c r="Z34" s="19"/>
      <c r="AA34" s="370">
        <v>1</v>
      </c>
      <c r="AB34" s="371">
        <f t="shared" si="1"/>
        <v>63.5</v>
      </c>
      <c r="AC34" s="372">
        <v>0</v>
      </c>
      <c r="AD34" s="373">
        <f t="shared" si="2"/>
        <v>0</v>
      </c>
      <c r="AE34" s="374">
        <f t="shared" si="3"/>
        <v>63.5</v>
      </c>
    </row>
    <row r="35" spans="1:31" hidden="1" x14ac:dyDescent="0.25">
      <c r="A35" s="22"/>
      <c r="B35" s="355" t="s">
        <v>34</v>
      </c>
      <c r="C35" s="355" t="s">
        <v>24</v>
      </c>
      <c r="D35" s="356" t="s">
        <v>25</v>
      </c>
      <c r="E35" s="357" t="s">
        <v>35</v>
      </c>
      <c r="F35" s="358"/>
      <c r="G35" s="358"/>
      <c r="H35" s="359">
        <v>2.7</v>
      </c>
      <c r="I35" s="358"/>
      <c r="J35" s="360" t="s">
        <v>36</v>
      </c>
      <c r="K35" s="358" t="s">
        <v>31</v>
      </c>
      <c r="L35" s="300">
        <v>1</v>
      </c>
      <c r="M35" s="125">
        <v>383.72</v>
      </c>
      <c r="N35" s="126">
        <v>383.72</v>
      </c>
      <c r="O35" s="361"/>
      <c r="P35" s="362" t="e">
        <v>#VALUE!</v>
      </c>
      <c r="Q35" s="363" t="e">
        <f>IF(J35="PROV SUM",N35,L35*P35)</f>
        <v>#VALUE!</v>
      </c>
      <c r="R35" s="299">
        <v>0</v>
      </c>
      <c r="S35" s="299">
        <v>487.32440000000003</v>
      </c>
      <c r="T35" s="363">
        <f>IF(J35="SC024",N35,IF(ISERROR(S35),"",IF(J35="PROV SUM",N35,L35*S35)))</f>
        <v>487.32440000000003</v>
      </c>
      <c r="U35" s="113"/>
      <c r="V35" s="358" t="s">
        <v>31</v>
      </c>
      <c r="W35" s="300">
        <v>1</v>
      </c>
      <c r="X35" s="299">
        <v>487.32440000000003</v>
      </c>
      <c r="Y35" s="362">
        <f t="shared" si="0"/>
        <v>487.32440000000003</v>
      </c>
      <c r="Z35" s="19"/>
      <c r="AA35" s="370">
        <v>1</v>
      </c>
      <c r="AB35" s="371">
        <f t="shared" si="1"/>
        <v>487.32440000000003</v>
      </c>
      <c r="AC35" s="372">
        <v>0.3</v>
      </c>
      <c r="AD35" s="373">
        <f t="shared" si="2"/>
        <v>146.19731999999999</v>
      </c>
      <c r="AE35" s="374">
        <f t="shared" si="3"/>
        <v>341.12708000000003</v>
      </c>
    </row>
    <row r="36" spans="1:31" hidden="1" x14ac:dyDescent="0.25">
      <c r="A36" s="22"/>
      <c r="B36" s="355" t="s">
        <v>34</v>
      </c>
      <c r="C36" s="355" t="s">
        <v>24</v>
      </c>
      <c r="D36" s="356" t="s">
        <v>25</v>
      </c>
      <c r="E36" s="357" t="s">
        <v>43</v>
      </c>
      <c r="F36" s="358"/>
      <c r="G36" s="358"/>
      <c r="H36" s="359">
        <v>2.17</v>
      </c>
      <c r="I36" s="358"/>
      <c r="J36" s="360" t="s">
        <v>44</v>
      </c>
      <c r="K36" s="358" t="s">
        <v>31</v>
      </c>
      <c r="L36" s="300">
        <v>1</v>
      </c>
      <c r="M36" s="125">
        <v>842</v>
      </c>
      <c r="N36" s="126">
        <v>842</v>
      </c>
      <c r="O36" s="361"/>
      <c r="P36" s="362" t="e">
        <v>#VALUE!</v>
      </c>
      <c r="Q36" s="363" t="e">
        <f>IF(J36="PROV SUM",N36,L36*P36)</f>
        <v>#VALUE!</v>
      </c>
      <c r="R36" s="299">
        <v>0</v>
      </c>
      <c r="S36" s="299">
        <v>1069.3399999999999</v>
      </c>
      <c r="T36" s="363">
        <f>IF(J36="SC024",N36,IF(ISERROR(S36),"",IF(J36="PROV SUM",N36,L36*S36)))</f>
        <v>1069.3399999999999</v>
      </c>
      <c r="U36" s="113"/>
      <c r="V36" s="358" t="s">
        <v>31</v>
      </c>
      <c r="W36" s="300">
        <v>1</v>
      </c>
      <c r="X36" s="299">
        <v>1069.3399999999999</v>
      </c>
      <c r="Y36" s="362">
        <f t="shared" si="0"/>
        <v>1069.3399999999999</v>
      </c>
      <c r="Z36" s="19"/>
      <c r="AA36" s="370">
        <v>1</v>
      </c>
      <c r="AB36" s="371">
        <f t="shared" si="1"/>
        <v>1069.3399999999999</v>
      </c>
      <c r="AC36" s="372">
        <v>0.3</v>
      </c>
      <c r="AD36" s="373">
        <f t="shared" si="2"/>
        <v>320.80199999999996</v>
      </c>
      <c r="AE36" s="374">
        <f t="shared" si="3"/>
        <v>748.53800000000001</v>
      </c>
    </row>
    <row r="37" spans="1:31" ht="60" hidden="1" x14ac:dyDescent="0.25">
      <c r="A37" s="22"/>
      <c r="B37" s="355" t="s">
        <v>34</v>
      </c>
      <c r="C37" s="355" t="s">
        <v>24</v>
      </c>
      <c r="D37" s="356" t="s">
        <v>25</v>
      </c>
      <c r="E37" s="357" t="s">
        <v>382</v>
      </c>
      <c r="F37" s="358"/>
      <c r="G37" s="358"/>
      <c r="H37" s="359"/>
      <c r="I37" s="358"/>
      <c r="J37" s="360" t="s">
        <v>383</v>
      </c>
      <c r="K37" s="358" t="s">
        <v>31</v>
      </c>
      <c r="L37" s="300"/>
      <c r="M37" s="125">
        <v>4.8300000000000003E-2</v>
      </c>
      <c r="N37" s="126">
        <v>0</v>
      </c>
      <c r="O37" s="361"/>
      <c r="P37" s="362" t="e">
        <v>#VALUE!</v>
      </c>
      <c r="Q37" s="363" t="e">
        <f>IF(J37="PROV SUM",N37,L37*P37)</f>
        <v>#VALUE!</v>
      </c>
      <c r="R37" s="299" t="e">
        <v>#N/A</v>
      </c>
      <c r="S37" s="299" t="e">
        <v>#N/A</v>
      </c>
      <c r="T37" s="363">
        <f>IF(J37="SC024",N37,IF(ISERROR(S37),"",IF(J37="PROV SUM",N37,L37*S37)))</f>
        <v>0</v>
      </c>
      <c r="U37" s="113"/>
      <c r="V37" s="358" t="s">
        <v>31</v>
      </c>
      <c r="W37" s="300"/>
      <c r="X37" s="299" t="e">
        <v>#N/A</v>
      </c>
      <c r="Y37" s="362"/>
      <c r="Z37" s="19"/>
      <c r="AA37" s="370">
        <v>0</v>
      </c>
      <c r="AB37" s="371">
        <f t="shared" si="1"/>
        <v>0</v>
      </c>
      <c r="AC37" s="372">
        <v>0</v>
      </c>
      <c r="AD37" s="373">
        <f t="shared" si="2"/>
        <v>0</v>
      </c>
      <c r="AE37" s="374">
        <f t="shared" si="3"/>
        <v>0</v>
      </c>
    </row>
    <row r="38" spans="1:31" hidden="1" x14ac:dyDescent="0.25">
      <c r="A38" s="22"/>
      <c r="B38" s="354" t="s">
        <v>34</v>
      </c>
      <c r="C38" s="355" t="s">
        <v>312</v>
      </c>
      <c r="D38" s="356" t="s">
        <v>378</v>
      </c>
      <c r="E38" s="357"/>
      <c r="F38" s="358"/>
      <c r="G38" s="358"/>
      <c r="H38" s="359"/>
      <c r="I38" s="358"/>
      <c r="J38" s="360"/>
      <c r="K38" s="358"/>
      <c r="L38" s="300"/>
      <c r="M38" s="360"/>
      <c r="N38" s="126"/>
      <c r="O38" s="361"/>
      <c r="P38" s="381"/>
      <c r="Q38" s="382"/>
      <c r="R38" s="382"/>
      <c r="S38" s="382"/>
      <c r="T38" s="382"/>
      <c r="U38" s="113"/>
      <c r="V38" s="358"/>
      <c r="W38" s="300"/>
      <c r="X38" s="382"/>
      <c r="Y38" s="362">
        <f t="shared" si="0"/>
        <v>0</v>
      </c>
      <c r="Z38" s="19"/>
      <c r="AA38" s="370">
        <v>0</v>
      </c>
      <c r="AB38" s="371">
        <f t="shared" si="1"/>
        <v>0</v>
      </c>
      <c r="AC38" s="372">
        <v>0</v>
      </c>
      <c r="AD38" s="373">
        <f t="shared" si="2"/>
        <v>0</v>
      </c>
      <c r="AE38" s="374">
        <f t="shared" si="3"/>
        <v>0</v>
      </c>
    </row>
    <row r="39" spans="1:31" ht="105" hidden="1" x14ac:dyDescent="0.25">
      <c r="A39" s="22"/>
      <c r="B39" s="354" t="s">
        <v>34</v>
      </c>
      <c r="C39" s="355" t="s">
        <v>312</v>
      </c>
      <c r="D39" s="356" t="s">
        <v>25</v>
      </c>
      <c r="E39" s="357" t="s">
        <v>321</v>
      </c>
      <c r="F39" s="358"/>
      <c r="G39" s="358"/>
      <c r="H39" s="359">
        <v>7.1630000000000198</v>
      </c>
      <c r="I39" s="358"/>
      <c r="J39" s="360" t="s">
        <v>322</v>
      </c>
      <c r="K39" s="358" t="s">
        <v>75</v>
      </c>
      <c r="L39" s="300">
        <v>1</v>
      </c>
      <c r="M39" s="383">
        <v>259.88</v>
      </c>
      <c r="N39" s="126">
        <v>259.88</v>
      </c>
      <c r="O39" s="361"/>
      <c r="P39" s="362" t="e">
        <v>#VALUE!</v>
      </c>
      <c r="Q39" s="363" t="e">
        <f>IF(J39="PROV SUM",N39,L39*P39)</f>
        <v>#VALUE!</v>
      </c>
      <c r="R39" s="299">
        <v>0</v>
      </c>
      <c r="S39" s="299">
        <v>213.36147999999997</v>
      </c>
      <c r="T39" s="363">
        <f>IF(J39="SC024",N39,IF(ISERROR(S39),"",IF(J39="PROV SUM",N39,L39*S39)))</f>
        <v>213.36147999999997</v>
      </c>
      <c r="U39" s="113"/>
      <c r="V39" s="358" t="s">
        <v>75</v>
      </c>
      <c r="W39" s="300">
        <v>1</v>
      </c>
      <c r="X39" s="299">
        <v>213.36147999999997</v>
      </c>
      <c r="Y39" s="362">
        <f t="shared" si="0"/>
        <v>213.36147999999997</v>
      </c>
      <c r="Z39" s="19"/>
      <c r="AA39" s="370">
        <v>0</v>
      </c>
      <c r="AB39" s="371">
        <f t="shared" si="1"/>
        <v>0</v>
      </c>
      <c r="AC39" s="372">
        <v>0</v>
      </c>
      <c r="AD39" s="373">
        <f t="shared" si="2"/>
        <v>0</v>
      </c>
      <c r="AE39" s="374">
        <f t="shared" si="3"/>
        <v>0</v>
      </c>
    </row>
    <row r="40" spans="1:31" ht="30" hidden="1" x14ac:dyDescent="0.25">
      <c r="A40" s="22"/>
      <c r="B40" s="354" t="s">
        <v>34</v>
      </c>
      <c r="C40" s="355" t="s">
        <v>312</v>
      </c>
      <c r="D40" s="356" t="s">
        <v>25</v>
      </c>
      <c r="E40" s="357" t="s">
        <v>327</v>
      </c>
      <c r="F40" s="358"/>
      <c r="G40" s="358"/>
      <c r="H40" s="359">
        <v>7.19900000000003</v>
      </c>
      <c r="I40" s="358"/>
      <c r="J40" s="360" t="s">
        <v>328</v>
      </c>
      <c r="K40" s="358" t="s">
        <v>79</v>
      </c>
      <c r="L40" s="300">
        <v>1</v>
      </c>
      <c r="M40" s="360">
        <v>133.41999999999999</v>
      </c>
      <c r="N40" s="126">
        <v>133.41999999999999</v>
      </c>
      <c r="O40" s="361"/>
      <c r="P40" s="362" t="e">
        <v>#VALUE!</v>
      </c>
      <c r="Q40" s="363" t="e">
        <f>IF(J40="PROV SUM",N40,L40*P40)</f>
        <v>#VALUE!</v>
      </c>
      <c r="R40" s="299">
        <v>0</v>
      </c>
      <c r="S40" s="299">
        <v>96.729499999999987</v>
      </c>
      <c r="T40" s="363">
        <f>IF(J40="SC024",N40,IF(ISERROR(S40),"",IF(J40="PROV SUM",N40,L40*S40)))</f>
        <v>96.729499999999987</v>
      </c>
      <c r="U40" s="113"/>
      <c r="V40" s="358" t="s">
        <v>79</v>
      </c>
      <c r="W40" s="300">
        <v>1</v>
      </c>
      <c r="X40" s="299">
        <v>96.729499999999987</v>
      </c>
      <c r="Y40" s="362">
        <f t="shared" si="0"/>
        <v>96.729499999999987</v>
      </c>
      <c r="Z40" s="19"/>
      <c r="AA40" s="370">
        <v>0</v>
      </c>
      <c r="AB40" s="371">
        <f t="shared" si="1"/>
        <v>0</v>
      </c>
      <c r="AC40" s="372">
        <v>0</v>
      </c>
      <c r="AD40" s="373">
        <f t="shared" si="2"/>
        <v>0</v>
      </c>
      <c r="AE40" s="374">
        <f t="shared" si="3"/>
        <v>0</v>
      </c>
    </row>
    <row r="41" spans="1:31" ht="15.75" hidden="1" x14ac:dyDescent="0.25">
      <c r="A41" s="16"/>
      <c r="B41" s="87" t="s">
        <v>34</v>
      </c>
      <c r="C41" s="90" t="s">
        <v>341</v>
      </c>
      <c r="D41" s="89" t="s">
        <v>378</v>
      </c>
      <c r="E41" s="90"/>
      <c r="F41" s="384"/>
      <c r="G41" s="384"/>
      <c r="H41" s="91"/>
      <c r="I41" s="384"/>
      <c r="J41" s="90"/>
      <c r="K41" s="92"/>
      <c r="L41" s="300"/>
      <c r="M41" s="93"/>
      <c r="N41" s="126"/>
      <c r="O41" s="361"/>
      <c r="P41" s="381"/>
      <c r="Q41" s="382"/>
      <c r="R41" s="382"/>
      <c r="S41" s="382"/>
      <c r="T41" s="382"/>
      <c r="U41" s="113"/>
      <c r="V41" s="92"/>
      <c r="W41" s="300"/>
      <c r="X41" s="382"/>
      <c r="Y41" s="362">
        <f t="shared" si="0"/>
        <v>0</v>
      </c>
      <c r="Z41" s="19"/>
      <c r="AA41" s="370">
        <v>0</v>
      </c>
      <c r="AB41" s="371">
        <f t="shared" si="1"/>
        <v>0</v>
      </c>
      <c r="AC41" s="372">
        <v>0</v>
      </c>
      <c r="AD41" s="373">
        <f t="shared" si="2"/>
        <v>0</v>
      </c>
      <c r="AE41" s="374">
        <f t="shared" si="3"/>
        <v>0</v>
      </c>
    </row>
    <row r="42" spans="1:31" ht="105" hidden="1" x14ac:dyDescent="0.25">
      <c r="A42" s="16"/>
      <c r="B42" s="87" t="s">
        <v>34</v>
      </c>
      <c r="C42" s="90" t="s">
        <v>341</v>
      </c>
      <c r="D42" s="89" t="s">
        <v>25</v>
      </c>
      <c r="E42" s="90" t="s">
        <v>350</v>
      </c>
      <c r="F42" s="358"/>
      <c r="G42" s="358"/>
      <c r="H42" s="91">
        <v>13</v>
      </c>
      <c r="I42" s="358"/>
      <c r="J42" s="90" t="s">
        <v>351</v>
      </c>
      <c r="K42" s="358" t="s">
        <v>311</v>
      </c>
      <c r="L42" s="94">
        <v>2</v>
      </c>
      <c r="M42" s="93">
        <v>222.2</v>
      </c>
      <c r="N42" s="95">
        <v>444.4</v>
      </c>
      <c r="O42" s="361"/>
      <c r="P42" s="362" t="e">
        <v>#VALUE!</v>
      </c>
      <c r="Q42" s="363" t="e">
        <f t="shared" ref="Q42:Q54" si="6">IF(J42="PROV SUM",N42,L42*P42)</f>
        <v>#VALUE!</v>
      </c>
      <c r="R42" s="299">
        <v>0</v>
      </c>
      <c r="S42" s="299">
        <v>196.98029999999997</v>
      </c>
      <c r="T42" s="363">
        <f t="shared" ref="T42:T54" si="7">IF(J42="SC024",N42,IF(ISERROR(S42),"",IF(J42="PROV SUM",N42,L42*S42)))</f>
        <v>393.96059999999994</v>
      </c>
      <c r="U42" s="113"/>
      <c r="V42" s="358" t="s">
        <v>311</v>
      </c>
      <c r="W42" s="94">
        <v>2</v>
      </c>
      <c r="X42" s="299">
        <v>196.98029999999997</v>
      </c>
      <c r="Y42" s="362">
        <f t="shared" si="0"/>
        <v>393.96059999999994</v>
      </c>
      <c r="Z42" s="19"/>
      <c r="AA42" s="370">
        <v>0</v>
      </c>
      <c r="AB42" s="371">
        <f t="shared" si="1"/>
        <v>0</v>
      </c>
      <c r="AC42" s="372">
        <v>0</v>
      </c>
      <c r="AD42" s="373">
        <f t="shared" si="2"/>
        <v>0</v>
      </c>
      <c r="AE42" s="374">
        <f t="shared" si="3"/>
        <v>0</v>
      </c>
    </row>
    <row r="43" spans="1:31" ht="105" hidden="1" x14ac:dyDescent="0.25">
      <c r="A43" s="16"/>
      <c r="B43" s="87" t="s">
        <v>34</v>
      </c>
      <c r="C43" s="90" t="s">
        <v>341</v>
      </c>
      <c r="D43" s="89" t="s">
        <v>25</v>
      </c>
      <c r="E43" s="90" t="s">
        <v>356</v>
      </c>
      <c r="F43" s="384"/>
      <c r="G43" s="384"/>
      <c r="H43" s="91">
        <v>27</v>
      </c>
      <c r="I43" s="384"/>
      <c r="J43" s="90" t="s">
        <v>357</v>
      </c>
      <c r="K43" s="92" t="s">
        <v>311</v>
      </c>
      <c r="L43" s="94">
        <v>1</v>
      </c>
      <c r="M43" s="93">
        <v>22.53</v>
      </c>
      <c r="N43" s="95">
        <v>22.53</v>
      </c>
      <c r="O43" s="361"/>
      <c r="P43" s="362" t="e">
        <v>#VALUE!</v>
      </c>
      <c r="Q43" s="363" t="e">
        <f t="shared" si="6"/>
        <v>#VALUE!</v>
      </c>
      <c r="R43" s="299">
        <v>0</v>
      </c>
      <c r="S43" s="299">
        <v>19.150500000000001</v>
      </c>
      <c r="T43" s="363">
        <f t="shared" si="7"/>
        <v>19.150500000000001</v>
      </c>
      <c r="U43" s="113"/>
      <c r="V43" s="92" t="s">
        <v>311</v>
      </c>
      <c r="W43" s="94">
        <v>1</v>
      </c>
      <c r="X43" s="299">
        <v>19.150500000000001</v>
      </c>
      <c r="Y43" s="362">
        <f t="shared" si="0"/>
        <v>19.150500000000001</v>
      </c>
      <c r="Z43" s="19"/>
      <c r="AA43" s="370">
        <v>0</v>
      </c>
      <c r="AB43" s="371">
        <f t="shared" si="1"/>
        <v>0</v>
      </c>
      <c r="AC43" s="372">
        <v>0</v>
      </c>
      <c r="AD43" s="373">
        <f t="shared" si="2"/>
        <v>0</v>
      </c>
      <c r="AE43" s="374">
        <f t="shared" si="3"/>
        <v>0</v>
      </c>
    </row>
    <row r="44" spans="1:31" ht="120" hidden="1" x14ac:dyDescent="0.25">
      <c r="A44" s="16"/>
      <c r="B44" s="87" t="s">
        <v>34</v>
      </c>
      <c r="C44" s="90" t="s">
        <v>341</v>
      </c>
      <c r="D44" s="89" t="s">
        <v>25</v>
      </c>
      <c r="E44" s="90" t="s">
        <v>358</v>
      </c>
      <c r="F44" s="384"/>
      <c r="G44" s="384"/>
      <c r="H44" s="91">
        <v>41</v>
      </c>
      <c r="I44" s="384"/>
      <c r="J44" s="90" t="s">
        <v>359</v>
      </c>
      <c r="K44" s="92" t="s">
        <v>311</v>
      </c>
      <c r="L44" s="94">
        <v>1</v>
      </c>
      <c r="M44" s="93">
        <v>29.34</v>
      </c>
      <c r="N44" s="95">
        <v>29.34</v>
      </c>
      <c r="O44" s="361"/>
      <c r="P44" s="362" t="e">
        <v>#VALUE!</v>
      </c>
      <c r="Q44" s="363" t="e">
        <f t="shared" si="6"/>
        <v>#VALUE!</v>
      </c>
      <c r="R44" s="299">
        <v>0</v>
      </c>
      <c r="S44" s="299">
        <v>24.939</v>
      </c>
      <c r="T44" s="363">
        <f t="shared" si="7"/>
        <v>24.939</v>
      </c>
      <c r="U44" s="113"/>
      <c r="V44" s="92" t="s">
        <v>311</v>
      </c>
      <c r="W44" s="94">
        <v>1</v>
      </c>
      <c r="X44" s="299">
        <v>24.939</v>
      </c>
      <c r="Y44" s="362">
        <f t="shared" si="0"/>
        <v>24.939</v>
      </c>
      <c r="Z44" s="19"/>
      <c r="AA44" s="370">
        <v>0</v>
      </c>
      <c r="AB44" s="371">
        <f t="shared" si="1"/>
        <v>0</v>
      </c>
      <c r="AC44" s="372">
        <v>0</v>
      </c>
      <c r="AD44" s="373">
        <f t="shared" si="2"/>
        <v>0</v>
      </c>
      <c r="AE44" s="374">
        <f t="shared" si="3"/>
        <v>0</v>
      </c>
    </row>
    <row r="45" spans="1:31" ht="45" hidden="1" x14ac:dyDescent="0.25">
      <c r="A45" s="16"/>
      <c r="B45" s="87" t="s">
        <v>34</v>
      </c>
      <c r="C45" s="90" t="s">
        <v>341</v>
      </c>
      <c r="D45" s="89" t="s">
        <v>25</v>
      </c>
      <c r="E45" s="90" t="s">
        <v>364</v>
      </c>
      <c r="F45" s="384"/>
      <c r="G45" s="384"/>
      <c r="H45" s="91">
        <v>93</v>
      </c>
      <c r="I45" s="384"/>
      <c r="J45" s="90" t="s">
        <v>365</v>
      </c>
      <c r="K45" s="92" t="s">
        <v>311</v>
      </c>
      <c r="L45" s="94">
        <v>1</v>
      </c>
      <c r="M45" s="93">
        <v>550</v>
      </c>
      <c r="N45" s="95">
        <v>550</v>
      </c>
      <c r="O45" s="361"/>
      <c r="P45" s="362" t="e">
        <v>#VALUE!</v>
      </c>
      <c r="Q45" s="363" t="e">
        <f t="shared" si="6"/>
        <v>#VALUE!</v>
      </c>
      <c r="R45" s="299">
        <v>0</v>
      </c>
      <c r="S45" s="299">
        <v>440</v>
      </c>
      <c r="T45" s="363">
        <f t="shared" si="7"/>
        <v>440</v>
      </c>
      <c r="U45" s="113"/>
      <c r="V45" s="92" t="s">
        <v>311</v>
      </c>
      <c r="W45" s="94">
        <v>1</v>
      </c>
      <c r="X45" s="299">
        <v>440</v>
      </c>
      <c r="Y45" s="362">
        <f t="shared" si="0"/>
        <v>440</v>
      </c>
      <c r="Z45" s="19"/>
      <c r="AA45" s="370">
        <v>0</v>
      </c>
      <c r="AB45" s="371">
        <f t="shared" si="1"/>
        <v>0</v>
      </c>
      <c r="AC45" s="372">
        <v>0</v>
      </c>
      <c r="AD45" s="373">
        <f t="shared" si="2"/>
        <v>0</v>
      </c>
      <c r="AE45" s="374">
        <f t="shared" si="3"/>
        <v>0</v>
      </c>
    </row>
    <row r="46" spans="1:31" ht="45" hidden="1" x14ac:dyDescent="0.25">
      <c r="A46" s="16"/>
      <c r="B46" s="87" t="s">
        <v>34</v>
      </c>
      <c r="C46" s="90" t="s">
        <v>341</v>
      </c>
      <c r="D46" s="89" t="s">
        <v>25</v>
      </c>
      <c r="E46" s="90" t="s">
        <v>352</v>
      </c>
      <c r="F46" s="384"/>
      <c r="G46" s="384"/>
      <c r="H46" s="91">
        <v>104</v>
      </c>
      <c r="I46" s="384"/>
      <c r="J46" s="90" t="s">
        <v>353</v>
      </c>
      <c r="K46" s="92" t="s">
        <v>311</v>
      </c>
      <c r="L46" s="94">
        <v>2</v>
      </c>
      <c r="M46" s="93">
        <v>3.44</v>
      </c>
      <c r="N46" s="95">
        <v>6.88</v>
      </c>
      <c r="O46" s="361"/>
      <c r="P46" s="362" t="e">
        <v>#VALUE!</v>
      </c>
      <c r="Q46" s="363" t="e">
        <f t="shared" si="6"/>
        <v>#VALUE!</v>
      </c>
      <c r="R46" s="299">
        <v>0</v>
      </c>
      <c r="S46" s="299">
        <v>3.0495599999999996</v>
      </c>
      <c r="T46" s="363">
        <f t="shared" si="7"/>
        <v>6.0991199999999992</v>
      </c>
      <c r="U46" s="113"/>
      <c r="V46" s="92" t="s">
        <v>311</v>
      </c>
      <c r="W46" s="94">
        <v>2</v>
      </c>
      <c r="X46" s="299">
        <v>3.0495599999999996</v>
      </c>
      <c r="Y46" s="362">
        <f t="shared" si="0"/>
        <v>6.0991199999999992</v>
      </c>
      <c r="Z46" s="19"/>
      <c r="AA46" s="370">
        <v>0</v>
      </c>
      <c r="AB46" s="371">
        <f t="shared" si="1"/>
        <v>0</v>
      </c>
      <c r="AC46" s="372">
        <v>0</v>
      </c>
      <c r="AD46" s="373">
        <f t="shared" si="2"/>
        <v>0</v>
      </c>
      <c r="AE46" s="374">
        <f t="shared" si="3"/>
        <v>0</v>
      </c>
    </row>
    <row r="47" spans="1:31" ht="90" hidden="1" x14ac:dyDescent="0.25">
      <c r="A47" s="16"/>
      <c r="B47" s="87" t="s">
        <v>34</v>
      </c>
      <c r="C47" s="90" t="s">
        <v>341</v>
      </c>
      <c r="D47" s="89" t="s">
        <v>25</v>
      </c>
      <c r="E47" s="90" t="s">
        <v>366</v>
      </c>
      <c r="F47" s="384"/>
      <c r="G47" s="384"/>
      <c r="H47" s="91">
        <v>115</v>
      </c>
      <c r="I47" s="384"/>
      <c r="J47" s="90" t="s">
        <v>367</v>
      </c>
      <c r="K47" s="92" t="s">
        <v>311</v>
      </c>
      <c r="L47" s="94">
        <v>2</v>
      </c>
      <c r="M47" s="93">
        <v>70.11</v>
      </c>
      <c r="N47" s="95">
        <v>140.22</v>
      </c>
      <c r="O47" s="361"/>
      <c r="P47" s="362" t="e">
        <v>#VALUE!</v>
      </c>
      <c r="Q47" s="363" t="e">
        <f t="shared" si="6"/>
        <v>#VALUE!</v>
      </c>
      <c r="R47" s="299">
        <v>0</v>
      </c>
      <c r="S47" s="299">
        <v>56.088000000000001</v>
      </c>
      <c r="T47" s="363">
        <f t="shared" si="7"/>
        <v>112.176</v>
      </c>
      <c r="U47" s="113"/>
      <c r="V47" s="92" t="s">
        <v>311</v>
      </c>
      <c r="W47" s="94">
        <v>2</v>
      </c>
      <c r="X47" s="299">
        <v>56.088000000000001</v>
      </c>
      <c r="Y47" s="362">
        <f t="shared" si="0"/>
        <v>112.176</v>
      </c>
      <c r="Z47" s="19"/>
      <c r="AA47" s="370">
        <v>0</v>
      </c>
      <c r="AB47" s="371">
        <f t="shared" si="1"/>
        <v>0</v>
      </c>
      <c r="AC47" s="372">
        <v>0</v>
      </c>
      <c r="AD47" s="373">
        <f t="shared" si="2"/>
        <v>0</v>
      </c>
      <c r="AE47" s="374">
        <f t="shared" si="3"/>
        <v>0</v>
      </c>
    </row>
    <row r="48" spans="1:31" ht="75.75" hidden="1" x14ac:dyDescent="0.25">
      <c r="A48" s="16"/>
      <c r="B48" s="87" t="s">
        <v>34</v>
      </c>
      <c r="C48" s="90" t="s">
        <v>341</v>
      </c>
      <c r="D48" s="89" t="s">
        <v>25</v>
      </c>
      <c r="E48" s="96" t="s">
        <v>342</v>
      </c>
      <c r="F48" s="384"/>
      <c r="G48" s="384"/>
      <c r="H48" s="91">
        <v>180</v>
      </c>
      <c r="I48" s="384"/>
      <c r="J48" s="97" t="s">
        <v>343</v>
      </c>
      <c r="K48" s="92" t="s">
        <v>311</v>
      </c>
      <c r="L48" s="94">
        <v>1</v>
      </c>
      <c r="M48" s="93">
        <v>62.11</v>
      </c>
      <c r="N48" s="95">
        <v>62.11</v>
      </c>
      <c r="O48" s="361"/>
      <c r="P48" s="362" t="e">
        <v>#VALUE!</v>
      </c>
      <c r="Q48" s="363" t="e">
        <f t="shared" si="6"/>
        <v>#VALUE!</v>
      </c>
      <c r="R48" s="299">
        <v>0</v>
      </c>
      <c r="S48" s="299">
        <v>55.060514999999995</v>
      </c>
      <c r="T48" s="363">
        <f t="shared" si="7"/>
        <v>55.060514999999995</v>
      </c>
      <c r="U48" s="113"/>
      <c r="V48" s="92" t="s">
        <v>311</v>
      </c>
      <c r="W48" s="94">
        <v>1</v>
      </c>
      <c r="X48" s="299">
        <v>55.060514999999995</v>
      </c>
      <c r="Y48" s="362">
        <f t="shared" si="0"/>
        <v>55.060514999999995</v>
      </c>
      <c r="Z48" s="19"/>
      <c r="AA48" s="370">
        <v>0</v>
      </c>
      <c r="AB48" s="371">
        <f t="shared" si="1"/>
        <v>0</v>
      </c>
      <c r="AC48" s="372">
        <v>0</v>
      </c>
      <c r="AD48" s="373">
        <f t="shared" si="2"/>
        <v>0</v>
      </c>
      <c r="AE48" s="374">
        <f t="shared" si="3"/>
        <v>0</v>
      </c>
    </row>
    <row r="49" spans="1:31" ht="90.75" hidden="1" x14ac:dyDescent="0.25">
      <c r="A49" s="16"/>
      <c r="B49" s="87" t="s">
        <v>34</v>
      </c>
      <c r="C49" s="90" t="s">
        <v>341</v>
      </c>
      <c r="D49" s="89" t="s">
        <v>25</v>
      </c>
      <c r="E49" s="96" t="s">
        <v>370</v>
      </c>
      <c r="F49" s="384"/>
      <c r="G49" s="384"/>
      <c r="H49" s="91">
        <v>186</v>
      </c>
      <c r="I49" s="384"/>
      <c r="J49" s="98" t="s">
        <v>371</v>
      </c>
      <c r="K49" s="92" t="s">
        <v>311</v>
      </c>
      <c r="L49" s="94">
        <v>1</v>
      </c>
      <c r="M49" s="93">
        <v>86.88</v>
      </c>
      <c r="N49" s="95">
        <v>86.88</v>
      </c>
      <c r="O49" s="361"/>
      <c r="P49" s="362" t="e">
        <v>#VALUE!</v>
      </c>
      <c r="Q49" s="363" t="e">
        <f t="shared" si="6"/>
        <v>#VALUE!</v>
      </c>
      <c r="R49" s="299">
        <v>0</v>
      </c>
      <c r="S49" s="299">
        <v>69.504000000000005</v>
      </c>
      <c r="T49" s="363">
        <f t="shared" si="7"/>
        <v>69.504000000000005</v>
      </c>
      <c r="U49" s="113"/>
      <c r="V49" s="92" t="s">
        <v>311</v>
      </c>
      <c r="W49" s="94">
        <v>1</v>
      </c>
      <c r="X49" s="299">
        <v>69.504000000000005</v>
      </c>
      <c r="Y49" s="362">
        <f t="shared" si="0"/>
        <v>69.504000000000005</v>
      </c>
      <c r="Z49" s="19"/>
      <c r="AA49" s="370">
        <v>0</v>
      </c>
      <c r="AB49" s="371">
        <f t="shared" si="1"/>
        <v>0</v>
      </c>
      <c r="AC49" s="372">
        <v>0</v>
      </c>
      <c r="AD49" s="373">
        <f t="shared" si="2"/>
        <v>0</v>
      </c>
      <c r="AE49" s="374">
        <f t="shared" si="3"/>
        <v>0</v>
      </c>
    </row>
    <row r="50" spans="1:31" ht="15.75" hidden="1" x14ac:dyDescent="0.25">
      <c r="A50" s="22"/>
      <c r="B50" s="87" t="s">
        <v>34</v>
      </c>
      <c r="C50" s="90" t="s">
        <v>341</v>
      </c>
      <c r="D50" s="89" t="s">
        <v>25</v>
      </c>
      <c r="E50" s="99" t="s">
        <v>424</v>
      </c>
      <c r="F50" s="358"/>
      <c r="G50" s="358"/>
      <c r="H50" s="91">
        <v>190</v>
      </c>
      <c r="I50" s="358"/>
      <c r="J50" s="100" t="s">
        <v>379</v>
      </c>
      <c r="K50" s="92" t="s">
        <v>311</v>
      </c>
      <c r="L50" s="94">
        <v>1</v>
      </c>
      <c r="M50" s="101">
        <v>1500</v>
      </c>
      <c r="N50" s="95">
        <v>1500</v>
      </c>
      <c r="O50" s="361"/>
      <c r="P50" s="362" t="e">
        <v>#VALUE!</v>
      </c>
      <c r="Q50" s="363">
        <f t="shared" si="6"/>
        <v>1500</v>
      </c>
      <c r="R50" s="299" t="s">
        <v>381</v>
      </c>
      <c r="S50" s="299" t="s">
        <v>381</v>
      </c>
      <c r="T50" s="363">
        <f t="shared" si="7"/>
        <v>1500</v>
      </c>
      <c r="U50" s="113"/>
      <c r="V50" s="92" t="s">
        <v>311</v>
      </c>
      <c r="W50" s="94">
        <v>1</v>
      </c>
      <c r="X50" s="299" t="s">
        <v>381</v>
      </c>
      <c r="Y50" s="362">
        <v>1500</v>
      </c>
      <c r="Z50" s="19"/>
      <c r="AA50" s="370">
        <v>0</v>
      </c>
      <c r="AB50" s="371">
        <f t="shared" si="1"/>
        <v>0</v>
      </c>
      <c r="AC50" s="372">
        <v>0</v>
      </c>
      <c r="AD50" s="373">
        <f t="shared" si="2"/>
        <v>0</v>
      </c>
      <c r="AE50" s="374">
        <f t="shared" si="3"/>
        <v>0</v>
      </c>
    </row>
    <row r="51" spans="1:31" ht="26.25" hidden="1" x14ac:dyDescent="0.25">
      <c r="A51" s="22"/>
      <c r="B51" s="87" t="s">
        <v>34</v>
      </c>
      <c r="C51" s="90" t="s">
        <v>341</v>
      </c>
      <c r="D51" s="89" t="s">
        <v>25</v>
      </c>
      <c r="E51" s="102" t="s">
        <v>425</v>
      </c>
      <c r="F51" s="358"/>
      <c r="G51" s="358"/>
      <c r="H51" s="91">
        <v>191</v>
      </c>
      <c r="I51" s="358"/>
      <c r="J51" s="100" t="s">
        <v>379</v>
      </c>
      <c r="K51" s="92" t="s">
        <v>311</v>
      </c>
      <c r="L51" s="94">
        <v>1</v>
      </c>
      <c r="M51" s="101">
        <v>100</v>
      </c>
      <c r="N51" s="95">
        <v>100</v>
      </c>
      <c r="O51" s="361"/>
      <c r="P51" s="362" t="e">
        <v>#VALUE!</v>
      </c>
      <c r="Q51" s="363">
        <f t="shared" si="6"/>
        <v>100</v>
      </c>
      <c r="R51" s="299" t="s">
        <v>381</v>
      </c>
      <c r="S51" s="299" t="s">
        <v>381</v>
      </c>
      <c r="T51" s="363">
        <f t="shared" si="7"/>
        <v>100</v>
      </c>
      <c r="U51" s="113"/>
      <c r="V51" s="92" t="s">
        <v>311</v>
      </c>
      <c r="W51" s="94">
        <v>1</v>
      </c>
      <c r="X51" s="299" t="s">
        <v>381</v>
      </c>
      <c r="Y51" s="362">
        <v>100</v>
      </c>
      <c r="Z51" s="19"/>
      <c r="AA51" s="370">
        <v>0</v>
      </c>
      <c r="AB51" s="371">
        <f t="shared" si="1"/>
        <v>0</v>
      </c>
      <c r="AC51" s="372">
        <v>0</v>
      </c>
      <c r="AD51" s="373">
        <f t="shared" si="2"/>
        <v>0</v>
      </c>
      <c r="AE51" s="374">
        <f t="shared" si="3"/>
        <v>0</v>
      </c>
    </row>
    <row r="52" spans="1:31" ht="15.75" hidden="1" x14ac:dyDescent="0.25">
      <c r="A52" s="22"/>
      <c r="B52" s="87" t="s">
        <v>34</v>
      </c>
      <c r="C52" s="90" t="s">
        <v>341</v>
      </c>
      <c r="D52" s="89" t="s">
        <v>25</v>
      </c>
      <c r="E52" s="102" t="s">
        <v>426</v>
      </c>
      <c r="F52" s="358"/>
      <c r="G52" s="358"/>
      <c r="H52" s="91">
        <v>192</v>
      </c>
      <c r="I52" s="358"/>
      <c r="J52" s="100" t="s">
        <v>379</v>
      </c>
      <c r="K52" s="92" t="s">
        <v>311</v>
      </c>
      <c r="L52" s="94">
        <v>1</v>
      </c>
      <c r="M52" s="101">
        <v>100</v>
      </c>
      <c r="N52" s="95">
        <v>100</v>
      </c>
      <c r="O52" s="361"/>
      <c r="P52" s="362" t="e">
        <v>#VALUE!</v>
      </c>
      <c r="Q52" s="363">
        <f t="shared" si="6"/>
        <v>100</v>
      </c>
      <c r="R52" s="299" t="s">
        <v>381</v>
      </c>
      <c r="S52" s="299" t="s">
        <v>381</v>
      </c>
      <c r="T52" s="363">
        <f t="shared" si="7"/>
        <v>100</v>
      </c>
      <c r="U52" s="113"/>
      <c r="V52" s="92" t="s">
        <v>311</v>
      </c>
      <c r="W52" s="94">
        <v>1</v>
      </c>
      <c r="X52" s="299" t="s">
        <v>381</v>
      </c>
      <c r="Y52" s="362">
        <v>100</v>
      </c>
      <c r="Z52" s="19"/>
      <c r="AA52" s="370">
        <v>0</v>
      </c>
      <c r="AB52" s="371">
        <f t="shared" si="1"/>
        <v>0</v>
      </c>
      <c r="AC52" s="372">
        <v>0</v>
      </c>
      <c r="AD52" s="373">
        <f t="shared" si="2"/>
        <v>0</v>
      </c>
      <c r="AE52" s="374">
        <f t="shared" si="3"/>
        <v>0</v>
      </c>
    </row>
    <row r="53" spans="1:31" ht="15.75" hidden="1" x14ac:dyDescent="0.25">
      <c r="A53" s="22"/>
      <c r="B53" s="87" t="s">
        <v>34</v>
      </c>
      <c r="C53" s="90" t="s">
        <v>341</v>
      </c>
      <c r="D53" s="89" t="s">
        <v>25</v>
      </c>
      <c r="E53" s="102" t="s">
        <v>427</v>
      </c>
      <c r="F53" s="358"/>
      <c r="G53" s="358"/>
      <c r="H53" s="91">
        <v>193</v>
      </c>
      <c r="I53" s="358"/>
      <c r="J53" s="100" t="s">
        <v>379</v>
      </c>
      <c r="K53" s="92" t="s">
        <v>311</v>
      </c>
      <c r="L53" s="94">
        <v>1</v>
      </c>
      <c r="M53" s="101">
        <v>100</v>
      </c>
      <c r="N53" s="95">
        <v>100</v>
      </c>
      <c r="O53" s="361"/>
      <c r="P53" s="362" t="e">
        <v>#VALUE!</v>
      </c>
      <c r="Q53" s="363">
        <f t="shared" si="6"/>
        <v>100</v>
      </c>
      <c r="R53" s="299" t="s">
        <v>381</v>
      </c>
      <c r="S53" s="299">
        <v>100</v>
      </c>
      <c r="T53" s="363">
        <f t="shared" si="7"/>
        <v>100</v>
      </c>
      <c r="U53" s="113"/>
      <c r="V53" s="92" t="s">
        <v>311</v>
      </c>
      <c r="W53" s="94">
        <v>1</v>
      </c>
      <c r="X53" s="101">
        <v>100</v>
      </c>
      <c r="Y53" s="95">
        <v>100</v>
      </c>
      <c r="Z53" s="19"/>
      <c r="AA53" s="370">
        <v>0</v>
      </c>
      <c r="AB53" s="371">
        <f>Y53*AA53</f>
        <v>0</v>
      </c>
      <c r="AC53" s="372">
        <v>0</v>
      </c>
      <c r="AD53" s="373">
        <f>Y53*AC53</f>
        <v>0</v>
      </c>
      <c r="AE53" s="374">
        <f t="shared" si="3"/>
        <v>0</v>
      </c>
    </row>
    <row r="54" spans="1:31" ht="15.75" hidden="1" x14ac:dyDescent="0.25">
      <c r="A54" s="22"/>
      <c r="B54" s="87" t="s">
        <v>34</v>
      </c>
      <c r="C54" s="90" t="s">
        <v>341</v>
      </c>
      <c r="D54" s="89" t="s">
        <v>25</v>
      </c>
      <c r="E54" s="102" t="s">
        <v>428</v>
      </c>
      <c r="F54" s="358"/>
      <c r="G54" s="358"/>
      <c r="H54" s="91">
        <v>194</v>
      </c>
      <c r="I54" s="358"/>
      <c r="J54" s="100" t="s">
        <v>379</v>
      </c>
      <c r="K54" s="92" t="s">
        <v>311</v>
      </c>
      <c r="L54" s="94">
        <v>1</v>
      </c>
      <c r="M54" s="101">
        <v>350</v>
      </c>
      <c r="N54" s="95">
        <v>350</v>
      </c>
      <c r="O54" s="361"/>
      <c r="P54" s="362" t="e">
        <v>#VALUE!</v>
      </c>
      <c r="Q54" s="363">
        <f t="shared" si="6"/>
        <v>350</v>
      </c>
      <c r="R54" s="299" t="s">
        <v>381</v>
      </c>
      <c r="S54" s="299">
        <v>350</v>
      </c>
      <c r="T54" s="363">
        <f t="shared" si="7"/>
        <v>350</v>
      </c>
      <c r="U54" s="113"/>
      <c r="V54" s="92" t="s">
        <v>311</v>
      </c>
      <c r="W54" s="94">
        <v>1</v>
      </c>
      <c r="X54" s="101">
        <v>350</v>
      </c>
      <c r="Y54" s="95">
        <v>350</v>
      </c>
      <c r="Z54" s="19"/>
      <c r="AA54" s="370">
        <v>0</v>
      </c>
      <c r="AB54" s="371">
        <f>Y54*AA54</f>
        <v>0</v>
      </c>
      <c r="AC54" s="372">
        <v>0</v>
      </c>
      <c r="AD54" s="373">
        <f>Y54*AC54</f>
        <v>0</v>
      </c>
      <c r="AE54" s="374">
        <f t="shared" si="3"/>
        <v>0</v>
      </c>
    </row>
    <row r="55" spans="1:31" ht="77.25" x14ac:dyDescent="0.25">
      <c r="A55" s="22"/>
      <c r="B55" s="87" t="s">
        <v>34</v>
      </c>
      <c r="C55" s="90" t="s">
        <v>164</v>
      </c>
      <c r="D55" s="89" t="s">
        <v>25</v>
      </c>
      <c r="E55" s="102" t="s">
        <v>165</v>
      </c>
      <c r="F55" s="358"/>
      <c r="G55" s="358"/>
      <c r="H55" s="91"/>
      <c r="I55" s="358"/>
      <c r="J55" s="100"/>
      <c r="K55" s="92"/>
      <c r="L55" s="94"/>
      <c r="M55" s="101"/>
      <c r="N55" s="95"/>
      <c r="O55" s="361"/>
      <c r="P55" s="362"/>
      <c r="Q55" s="363"/>
      <c r="R55" s="299"/>
      <c r="S55" s="299"/>
      <c r="T55" s="363"/>
      <c r="U55" s="113"/>
      <c r="V55" s="406" t="s">
        <v>160</v>
      </c>
      <c r="W55" s="407">
        <v>6</v>
      </c>
      <c r="X55" s="408">
        <v>385.24</v>
      </c>
      <c r="Y55" s="95">
        <v>351</v>
      </c>
      <c r="Z55" s="19"/>
      <c r="AA55" s="370">
        <v>0</v>
      </c>
      <c r="AB55" s="371">
        <f>Y55*AA55</f>
        <v>0</v>
      </c>
      <c r="AC55" s="372">
        <v>0</v>
      </c>
      <c r="AD55" s="373">
        <f>Y55*AC55</f>
        <v>0</v>
      </c>
      <c r="AE55" s="374">
        <f>AB55-AD55</f>
        <v>0</v>
      </c>
    </row>
    <row r="56" spans="1:31" ht="15.75" thickBot="1" x14ac:dyDescent="0.3">
      <c r="A56" s="22"/>
      <c r="B56" s="405"/>
      <c r="C56" s="24"/>
      <c r="D56" s="25"/>
      <c r="E56" s="26"/>
      <c r="F56" s="22"/>
      <c r="G56" s="22"/>
      <c r="H56" s="27"/>
      <c r="I56" s="22"/>
      <c r="J56" s="28"/>
      <c r="K56" s="22"/>
      <c r="L56" s="29"/>
      <c r="M56" s="28"/>
      <c r="N56" s="18"/>
      <c r="O56" s="19"/>
      <c r="P56" s="17"/>
      <c r="Q56" s="19"/>
      <c r="R56" s="19"/>
      <c r="S56" s="19"/>
      <c r="T56" s="19"/>
    </row>
    <row r="57" spans="1:31" ht="15.75" thickBot="1" x14ac:dyDescent="0.3">
      <c r="S57" s="69" t="s">
        <v>5</v>
      </c>
      <c r="T57" s="70">
        <f>SUM(T11:T54)</f>
        <v>10788.96679</v>
      </c>
      <c r="U57" s="66"/>
      <c r="V57" s="22"/>
      <c r="W57" s="29"/>
      <c r="X57" s="69" t="s">
        <v>5</v>
      </c>
      <c r="Y57" s="70">
        <f>SUM(Y11:Y55)</f>
        <v>11139.96679</v>
      </c>
      <c r="Z57" s="19"/>
      <c r="AA57" s="77"/>
      <c r="AB57" s="117">
        <f>SUM(AB11:AB55)</f>
        <v>6252.9235550000003</v>
      </c>
      <c r="AC57" s="77"/>
      <c r="AD57" s="118">
        <f>SUM(AD11:AD54)</f>
        <v>2758.2952749999999</v>
      </c>
      <c r="AE57" s="132">
        <f>SUM(AE11:AE55)</f>
        <v>3494.6282800000004</v>
      </c>
    </row>
    <row r="58" spans="1:31" x14ac:dyDescent="0.25">
      <c r="D58" s="164"/>
    </row>
    <row r="59" spans="1:31" x14ac:dyDescent="0.25">
      <c r="C59" t="s">
        <v>372</v>
      </c>
      <c r="D59" s="164"/>
      <c r="T59" s="319">
        <f ca="1">SUMIF($C$10:$C$55,$C59,T$11:T$55)</f>
        <v>0</v>
      </c>
      <c r="U59" s="66"/>
      <c r="Y59" s="319">
        <f ca="1">SUMIF($C$10:$C$55,$C59,Y$11:Y$55)</f>
        <v>0</v>
      </c>
      <c r="AA59" s="340" t="e">
        <f ca="1">AB59/Y59</f>
        <v>#DIV/0!</v>
      </c>
      <c r="AB59" s="319">
        <f ca="1">SUMIF($C$10:$C$55,$C59,AB$11:AB$55)</f>
        <v>0</v>
      </c>
      <c r="AC59" s="340" t="e">
        <f ca="1">AD59/Y59</f>
        <v>#DIV/0!</v>
      </c>
      <c r="AD59" s="319">
        <f ca="1">SUMIF($C$10:$C$55,$C59,AD$11:AD$55)</f>
        <v>0</v>
      </c>
      <c r="AE59" s="319">
        <f ca="1">SUMIF($C$10:$C$55,$C59,AE$11:AE$55)</f>
        <v>0</v>
      </c>
    </row>
    <row r="60" spans="1:31" x14ac:dyDescent="0.25">
      <c r="C60" t="s">
        <v>308</v>
      </c>
      <c r="D60" s="164"/>
      <c r="T60" s="319">
        <f t="shared" ref="T60:T67" ca="1" si="8">SUMIF($C$10:$C$55,$C60,T$11:T$55)</f>
        <v>222.29999999999998</v>
      </c>
      <c r="U60" s="66"/>
      <c r="Y60" s="319">
        <f t="shared" ref="Y60:Y67" ca="1" si="9">SUMIF($C$10:$C$55,$C60,Y$11:Y$55)</f>
        <v>222.29999999999998</v>
      </c>
      <c r="AA60" s="340">
        <f t="shared" ref="AA60:AA67" ca="1" si="10">AB60/Y60</f>
        <v>1</v>
      </c>
      <c r="AB60" s="319">
        <f t="shared" ref="AB60:AB67" ca="1" si="11">SUMIF($C$10:$C$55,$C60,AB$11:AB$55)</f>
        <v>222.29999999999998</v>
      </c>
      <c r="AC60" s="340">
        <f t="shared" ref="AC60:AC67" ca="1" si="12">AD60/Y60</f>
        <v>1</v>
      </c>
      <c r="AD60" s="319">
        <f t="shared" ref="AD60:AE67" ca="1" si="13">SUMIF($C$10:$C$55,$C60,AD$11:AD$55)</f>
        <v>222.29999999999998</v>
      </c>
      <c r="AE60" s="319">
        <f t="shared" ca="1" si="13"/>
        <v>0</v>
      </c>
    </row>
    <row r="61" spans="1:31" x14ac:dyDescent="0.25">
      <c r="C61" t="s">
        <v>285</v>
      </c>
      <c r="D61" s="164"/>
      <c r="T61" s="319">
        <f t="shared" ca="1" si="8"/>
        <v>0</v>
      </c>
      <c r="U61" s="68"/>
      <c r="Y61" s="319">
        <f t="shared" ca="1" si="9"/>
        <v>0</v>
      </c>
      <c r="AA61" s="340" t="e">
        <f t="shared" ca="1" si="10"/>
        <v>#DIV/0!</v>
      </c>
      <c r="AB61" s="319">
        <f t="shared" ca="1" si="11"/>
        <v>0</v>
      </c>
      <c r="AC61" s="340" t="e">
        <f t="shared" ca="1" si="12"/>
        <v>#DIV/0!</v>
      </c>
      <c r="AD61" s="319">
        <f t="shared" ca="1" si="13"/>
        <v>0</v>
      </c>
      <c r="AE61" s="319">
        <f t="shared" ca="1" si="13"/>
        <v>0</v>
      </c>
    </row>
    <row r="62" spans="1:31" x14ac:dyDescent="0.25">
      <c r="C62" t="s">
        <v>189</v>
      </c>
      <c r="D62" s="164"/>
      <c r="T62" s="319">
        <f t="shared" ca="1" si="8"/>
        <v>704.51224999999999</v>
      </c>
      <c r="U62" s="68"/>
      <c r="Y62" s="319">
        <f t="shared" ca="1" si="9"/>
        <v>704.51224999999999</v>
      </c>
      <c r="AA62" s="340">
        <f t="shared" ca="1" si="10"/>
        <v>0.21212583599504478</v>
      </c>
      <c r="AB62" s="319">
        <f t="shared" ca="1" si="11"/>
        <v>149.44524999999999</v>
      </c>
      <c r="AC62" s="340">
        <f t="shared" ca="1" si="12"/>
        <v>0.21212583599504478</v>
      </c>
      <c r="AD62" s="319">
        <f t="shared" ca="1" si="13"/>
        <v>149.44524999999999</v>
      </c>
      <c r="AE62" s="319">
        <f t="shared" ca="1" si="13"/>
        <v>0</v>
      </c>
    </row>
    <row r="63" spans="1:31" x14ac:dyDescent="0.25">
      <c r="C63" t="s">
        <v>72</v>
      </c>
      <c r="D63" s="164"/>
      <c r="T63" s="319">
        <f t="shared" ca="1" si="8"/>
        <v>1236.0480000000002</v>
      </c>
      <c r="U63" s="68"/>
      <c r="Y63" s="319">
        <f t="shared" ca="1" si="9"/>
        <v>1236.0480000000002</v>
      </c>
      <c r="AA63" s="340">
        <f t="shared" ca="1" si="10"/>
        <v>1</v>
      </c>
      <c r="AB63" s="319">
        <f t="shared" ca="1" si="11"/>
        <v>1236.0480000000002</v>
      </c>
      <c r="AC63" s="340">
        <f t="shared" ca="1" si="12"/>
        <v>0.40662498543745862</v>
      </c>
      <c r="AD63" s="319">
        <f t="shared" ca="1" si="13"/>
        <v>502.60799999999995</v>
      </c>
      <c r="AE63" s="319">
        <f t="shared" ca="1" si="13"/>
        <v>733.44</v>
      </c>
    </row>
    <row r="64" spans="1:31" x14ac:dyDescent="0.25">
      <c r="C64" t="s">
        <v>164</v>
      </c>
      <c r="D64" s="164"/>
      <c r="T64" s="319">
        <f t="shared" ca="1" si="8"/>
        <v>727.78990499999998</v>
      </c>
      <c r="U64" s="68"/>
      <c r="Y64" s="319">
        <f t="shared" ca="1" si="9"/>
        <v>727.78990499999998</v>
      </c>
      <c r="AA64" s="340">
        <f t="shared" ca="1" si="10"/>
        <v>1</v>
      </c>
      <c r="AB64" s="319">
        <f t="shared" ca="1" si="11"/>
        <v>727.78990499999998</v>
      </c>
      <c r="AC64" s="340">
        <f t="shared" ca="1" si="12"/>
        <v>1</v>
      </c>
      <c r="AD64" s="319">
        <f t="shared" ca="1" si="13"/>
        <v>727.78990499999998</v>
      </c>
      <c r="AE64" s="319">
        <f t="shared" ca="1" si="13"/>
        <v>0</v>
      </c>
    </row>
    <row r="65" spans="3:31" x14ac:dyDescent="0.25">
      <c r="C65" t="s">
        <v>24</v>
      </c>
      <c r="D65" s="164"/>
      <c r="T65" s="319">
        <f t="shared" ca="1" si="8"/>
        <v>3917.3404</v>
      </c>
      <c r="U65" s="68"/>
      <c r="Y65" s="319">
        <f t="shared" ca="1" si="9"/>
        <v>3917.3404</v>
      </c>
      <c r="AA65" s="340">
        <f t="shared" ca="1" si="10"/>
        <v>1</v>
      </c>
      <c r="AB65" s="319">
        <f t="shared" ca="1" si="11"/>
        <v>3917.3404</v>
      </c>
      <c r="AC65" s="340">
        <f t="shared" ca="1" si="12"/>
        <v>0.29513700673038268</v>
      </c>
      <c r="AD65" s="319">
        <f t="shared" ca="1" si="13"/>
        <v>1156.15212</v>
      </c>
      <c r="AE65" s="319">
        <f t="shared" ca="1" si="13"/>
        <v>2761.1882800000003</v>
      </c>
    </row>
    <row r="66" spans="3:31" x14ac:dyDescent="0.25">
      <c r="C66" t="s">
        <v>312</v>
      </c>
      <c r="D66" s="164"/>
      <c r="T66" s="319">
        <f t="shared" ca="1" si="8"/>
        <v>310.09097999999994</v>
      </c>
      <c r="Y66" s="319">
        <f t="shared" ca="1" si="9"/>
        <v>310.09097999999994</v>
      </c>
      <c r="AA66" s="340">
        <f t="shared" ca="1" si="10"/>
        <v>0</v>
      </c>
      <c r="AB66" s="319">
        <f t="shared" ca="1" si="11"/>
        <v>0</v>
      </c>
      <c r="AC66" s="340">
        <f t="shared" ca="1" si="12"/>
        <v>0</v>
      </c>
      <c r="AD66" s="319">
        <f t="shared" ca="1" si="13"/>
        <v>0</v>
      </c>
      <c r="AE66" s="319">
        <f t="shared" ca="1" si="13"/>
        <v>0</v>
      </c>
    </row>
    <row r="67" spans="3:31" x14ac:dyDescent="0.25">
      <c r="C67" t="s">
        <v>341</v>
      </c>
      <c r="T67" s="319">
        <f t="shared" ca="1" si="8"/>
        <v>3270.8897349999997</v>
      </c>
      <c r="Y67" s="319">
        <f t="shared" ca="1" si="9"/>
        <v>3621.8897349999997</v>
      </c>
      <c r="AA67" s="340">
        <f t="shared" ca="1" si="10"/>
        <v>0</v>
      </c>
      <c r="AB67" s="319">
        <f t="shared" ca="1" si="11"/>
        <v>0</v>
      </c>
      <c r="AC67" s="340">
        <f t="shared" ca="1" si="12"/>
        <v>0</v>
      </c>
      <c r="AD67" s="319">
        <f t="shared" ca="1" si="13"/>
        <v>0</v>
      </c>
      <c r="AE67" s="319">
        <f t="shared" ca="1" si="13"/>
        <v>0</v>
      </c>
    </row>
  </sheetData>
  <autoFilter ref="B8:AE55" xr:uid="{00000000-0009-0000-0000-00000A000000}">
    <filterColumn colId="1">
      <filters>
        <filter val="WINDOWS"/>
      </filters>
    </filterColumn>
  </autoFilter>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39:S40 S11:S12 S14 S18:S23 S25:S28 S30:S31 S33:S37 S42:S55 X39:X40 X11:X12 X14 X18:X23 X25:X28 X30:X31 X33:X37 X42:X52" xr:uid="{00000000-0002-0000-0A00-000000000000}">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G90"/>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J13" sqref="AJ1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9.140625" customWidth="1"/>
  </cols>
  <sheetData>
    <row r="1" spans="1:33" s="199" customFormat="1" x14ac:dyDescent="0.25">
      <c r="B1" s="199" t="str">
        <f>'Valuation Summary'!B1</f>
        <v>Mulalley &amp; Co Ltd</v>
      </c>
    </row>
    <row r="2" spans="1:33" s="199" customFormat="1" x14ac:dyDescent="0.25"/>
    <row r="3" spans="1:33" s="199" customFormat="1" x14ac:dyDescent="0.25">
      <c r="B3" s="199" t="str">
        <f>'Valuation Summary'!B3</f>
        <v>Camden Better Homes - NW5 Blocks</v>
      </c>
    </row>
    <row r="4" spans="1:33" s="199" customFormat="1" x14ac:dyDescent="0.25"/>
    <row r="5" spans="1:33" s="199" customFormat="1" x14ac:dyDescent="0.25">
      <c r="B5" s="199" t="s">
        <v>601</v>
      </c>
    </row>
    <row r="6" spans="1:33"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3"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3" s="283" customFormat="1" ht="75.75" thickBot="1" x14ac:dyDescent="0.3">
      <c r="A8" s="275" t="s">
        <v>377</v>
      </c>
      <c r="B8" s="276" t="s">
        <v>94</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3"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3" x14ac:dyDescent="0.25">
      <c r="A10" s="30" t="s">
        <v>429</v>
      </c>
      <c r="B10" s="380" t="s">
        <v>94</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c r="AG10" s="533">
        <f>SUBTOTAL(9,AD11:AD12)</f>
        <v>399.99552</v>
      </c>
    </row>
    <row r="11" spans="1:33" ht="90" x14ac:dyDescent="0.25">
      <c r="A11" s="30"/>
      <c r="B11" s="380" t="s">
        <v>94</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3" ht="45" x14ac:dyDescent="0.25">
      <c r="A12" s="30"/>
      <c r="B12" s="380" t="s">
        <v>94</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52" si="0">W12*X12</f>
        <v>399.99552</v>
      </c>
      <c r="Z12" s="19"/>
      <c r="AA12" s="370">
        <v>1</v>
      </c>
      <c r="AB12" s="371">
        <f t="shared" ref="AB12:AB52" si="1">Y12*AA12</f>
        <v>399.99552</v>
      </c>
      <c r="AC12" s="372">
        <v>1</v>
      </c>
      <c r="AD12" s="373">
        <f t="shared" ref="AD12:AD52" si="2">Y12*AC12</f>
        <v>399.99552</v>
      </c>
      <c r="AE12" s="374">
        <f t="shared" ref="AE12:AE57" si="3">AB12-AD12</f>
        <v>0</v>
      </c>
    </row>
    <row r="13" spans="1:33" x14ac:dyDescent="0.25">
      <c r="A13" s="16"/>
      <c r="B13" s="380" t="s">
        <v>94</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3" ht="30" x14ac:dyDescent="0.25">
      <c r="A14" s="16"/>
      <c r="B14" s="380" t="s">
        <v>94</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3" ht="15.75" x14ac:dyDescent="0.25">
      <c r="A15" s="16"/>
      <c r="B15" s="380" t="s">
        <v>94</v>
      </c>
      <c r="C15" s="355" t="s">
        <v>308</v>
      </c>
      <c r="D15" s="356" t="s">
        <v>25</v>
      </c>
      <c r="E15" s="357" t="s">
        <v>430</v>
      </c>
      <c r="F15" s="384"/>
      <c r="G15" s="384"/>
      <c r="H15" s="359">
        <v>1.47</v>
      </c>
      <c r="I15" s="384"/>
      <c r="J15" s="360" t="s">
        <v>379</v>
      </c>
      <c r="K15" s="358" t="s">
        <v>380</v>
      </c>
      <c r="L15" s="300">
        <v>1</v>
      </c>
      <c r="M15" s="383">
        <v>1000</v>
      </c>
      <c r="N15" s="126">
        <v>1000</v>
      </c>
      <c r="O15" s="361"/>
      <c r="P15" s="362" t="e">
        <v>#VALUE!</v>
      </c>
      <c r="Q15" s="363">
        <f>IF(J15="PROV SUM",N15,L15*P15)</f>
        <v>1000</v>
      </c>
      <c r="R15" s="299" t="s">
        <v>381</v>
      </c>
      <c r="S15" s="299" t="s">
        <v>381</v>
      </c>
      <c r="T15" s="363">
        <f>IF(J15="SC024",N15,IF(ISERROR(S15),"",IF(J15="PROV SUM",N15,L15*S15)))</f>
        <v>1000</v>
      </c>
      <c r="U15" s="113"/>
      <c r="V15" s="358" t="s">
        <v>380</v>
      </c>
      <c r="W15" s="300">
        <v>1</v>
      </c>
      <c r="X15" s="299" t="s">
        <v>381</v>
      </c>
      <c r="Y15" s="362">
        <v>1000</v>
      </c>
      <c r="Z15" s="19"/>
      <c r="AA15" s="370">
        <v>0</v>
      </c>
      <c r="AB15" s="371">
        <f t="shared" si="1"/>
        <v>0</v>
      </c>
      <c r="AC15" s="372">
        <v>0</v>
      </c>
      <c r="AD15" s="373">
        <f t="shared" si="2"/>
        <v>0</v>
      </c>
      <c r="AE15" s="374">
        <f t="shared" si="3"/>
        <v>0</v>
      </c>
    </row>
    <row r="16" spans="1:33" x14ac:dyDescent="0.25">
      <c r="A16" s="16"/>
      <c r="B16" s="380" t="s">
        <v>94</v>
      </c>
      <c r="C16" s="355" t="s">
        <v>285</v>
      </c>
      <c r="D16" s="356" t="s">
        <v>378</v>
      </c>
      <c r="E16" s="357"/>
      <c r="F16" s="384"/>
      <c r="G16" s="384"/>
      <c r="H16" s="359"/>
      <c r="I16" s="384"/>
      <c r="J16" s="360"/>
      <c r="K16" s="358"/>
      <c r="L16" s="300"/>
      <c r="M16" s="360"/>
      <c r="N16" s="126"/>
      <c r="O16" s="361"/>
      <c r="P16" s="381"/>
      <c r="Q16" s="382"/>
      <c r="R16" s="382"/>
      <c r="S16" s="382"/>
      <c r="T16" s="382"/>
      <c r="U16" s="113"/>
      <c r="V16" s="358"/>
      <c r="W16" s="300"/>
      <c r="X16" s="382"/>
      <c r="Y16" s="362">
        <f t="shared" si="0"/>
        <v>0</v>
      </c>
      <c r="Z16" s="19"/>
      <c r="AA16" s="370">
        <v>0</v>
      </c>
      <c r="AB16" s="371">
        <f t="shared" si="1"/>
        <v>0</v>
      </c>
      <c r="AC16" s="372">
        <v>0</v>
      </c>
      <c r="AD16" s="373">
        <f t="shared" si="2"/>
        <v>0</v>
      </c>
      <c r="AE16" s="374">
        <f t="shared" si="3"/>
        <v>0</v>
      </c>
    </row>
    <row r="17" spans="1:33" ht="60.75" x14ac:dyDescent="0.25">
      <c r="A17" s="16"/>
      <c r="B17" s="380" t="s">
        <v>94</v>
      </c>
      <c r="C17" s="355" t="s">
        <v>285</v>
      </c>
      <c r="D17" s="356" t="s">
        <v>25</v>
      </c>
      <c r="E17" s="402" t="s">
        <v>501</v>
      </c>
      <c r="F17" s="384"/>
      <c r="G17" s="384"/>
      <c r="H17" s="359">
        <v>5.0999999999999996</v>
      </c>
      <c r="I17" s="384"/>
      <c r="J17" s="360" t="s">
        <v>307</v>
      </c>
      <c r="K17" s="358" t="s">
        <v>139</v>
      </c>
      <c r="L17" s="300">
        <v>1</v>
      </c>
      <c r="M17" s="383">
        <v>480</v>
      </c>
      <c r="N17" s="126">
        <v>480</v>
      </c>
      <c r="O17" s="361"/>
      <c r="P17" s="362" t="e">
        <v>#VALUE!</v>
      </c>
      <c r="Q17" s="363" t="e">
        <f>IF(J17="PROV SUM",N17,L17*P17)</f>
        <v>#VALUE!</v>
      </c>
      <c r="R17" s="299">
        <v>0</v>
      </c>
      <c r="S17" s="299">
        <v>408</v>
      </c>
      <c r="T17" s="363">
        <f>IF(J17="SC024",N17,IF(ISERROR(S17),"",IF(J17="PROV SUM",N17,L17*S17)))</f>
        <v>408</v>
      </c>
      <c r="U17" s="113"/>
      <c r="V17" s="358" t="s">
        <v>139</v>
      </c>
      <c r="W17" s="300">
        <v>1</v>
      </c>
      <c r="X17" s="299">
        <v>408</v>
      </c>
      <c r="Y17" s="362">
        <f t="shared" si="0"/>
        <v>408</v>
      </c>
      <c r="Z17" s="19"/>
      <c r="AA17" s="370">
        <v>0</v>
      </c>
      <c r="AB17" s="371">
        <f t="shared" si="1"/>
        <v>0</v>
      </c>
      <c r="AC17" s="372">
        <v>0</v>
      </c>
      <c r="AD17" s="373">
        <f t="shared" si="2"/>
        <v>0</v>
      </c>
      <c r="AE17" s="374">
        <f t="shared" si="3"/>
        <v>0</v>
      </c>
    </row>
    <row r="18" spans="1:33" ht="45" x14ac:dyDescent="0.25">
      <c r="A18" s="16"/>
      <c r="B18" s="380" t="s">
        <v>94</v>
      </c>
      <c r="C18" s="355" t="s">
        <v>285</v>
      </c>
      <c r="D18" s="356" t="s">
        <v>25</v>
      </c>
      <c r="E18" s="357" t="s">
        <v>290</v>
      </c>
      <c r="F18" s="384"/>
      <c r="G18" s="384"/>
      <c r="H18" s="359">
        <v>5.9099999999999797</v>
      </c>
      <c r="I18" s="384"/>
      <c r="J18" s="360" t="s">
        <v>291</v>
      </c>
      <c r="K18" s="358" t="s">
        <v>104</v>
      </c>
      <c r="L18" s="300">
        <v>2</v>
      </c>
      <c r="M18" s="383">
        <v>14.7</v>
      </c>
      <c r="N18" s="126">
        <v>29.4</v>
      </c>
      <c r="O18" s="361"/>
      <c r="P18" s="362" t="e">
        <v>#VALUE!</v>
      </c>
      <c r="Q18" s="363" t="e">
        <f>IF(J18="PROV SUM",N18,L18*P18)</f>
        <v>#VALUE!</v>
      </c>
      <c r="R18" s="299">
        <v>0</v>
      </c>
      <c r="S18" s="299">
        <v>13.031549999999999</v>
      </c>
      <c r="T18" s="363">
        <f>IF(J18="SC024",N18,IF(ISERROR(S18),"",IF(J18="PROV SUM",N18,L18*S18)))</f>
        <v>26.063099999999999</v>
      </c>
      <c r="U18" s="113"/>
      <c r="V18" s="358" t="s">
        <v>104</v>
      </c>
      <c r="W18" s="300">
        <v>2</v>
      </c>
      <c r="X18" s="299">
        <v>13.031549999999999</v>
      </c>
      <c r="Y18" s="362">
        <f t="shared" si="0"/>
        <v>26.063099999999999</v>
      </c>
      <c r="Z18" s="19"/>
      <c r="AA18" s="370">
        <v>0</v>
      </c>
      <c r="AB18" s="371">
        <f t="shared" si="1"/>
        <v>0</v>
      </c>
      <c r="AC18" s="372">
        <v>0</v>
      </c>
      <c r="AD18" s="373">
        <f t="shared" si="2"/>
        <v>0</v>
      </c>
      <c r="AE18" s="374">
        <f t="shared" si="3"/>
        <v>0</v>
      </c>
    </row>
    <row r="19" spans="1:33" ht="75" x14ac:dyDescent="0.25">
      <c r="A19" s="16"/>
      <c r="B19" s="380" t="s">
        <v>94</v>
      </c>
      <c r="C19" s="355" t="s">
        <v>285</v>
      </c>
      <c r="D19" s="356" t="s">
        <v>25</v>
      </c>
      <c r="E19" s="357" t="s">
        <v>300</v>
      </c>
      <c r="F19" s="384"/>
      <c r="G19" s="384"/>
      <c r="H19" s="359">
        <v>5.1540000000000203</v>
      </c>
      <c r="I19" s="384"/>
      <c r="J19" s="360" t="s">
        <v>301</v>
      </c>
      <c r="K19" s="358" t="s">
        <v>79</v>
      </c>
      <c r="L19" s="300">
        <v>6</v>
      </c>
      <c r="M19" s="383">
        <v>16.28</v>
      </c>
      <c r="N19" s="126">
        <v>97.68</v>
      </c>
      <c r="O19" s="361"/>
      <c r="P19" s="362" t="e">
        <v>#VALUE!</v>
      </c>
      <c r="Q19" s="363" t="e">
        <f>IF(J19="PROV SUM",N19,L19*P19)</f>
        <v>#VALUE!</v>
      </c>
      <c r="R19" s="299">
        <v>0</v>
      </c>
      <c r="S19" s="299">
        <v>13.714272000000001</v>
      </c>
      <c r="T19" s="363">
        <f>IF(J19="SC024",N19,IF(ISERROR(S19),"",IF(J19="PROV SUM",N19,L19*S19)))</f>
        <v>82.285632000000007</v>
      </c>
      <c r="U19" s="113"/>
      <c r="V19" s="358" t="s">
        <v>79</v>
      </c>
      <c r="W19" s="300">
        <v>6</v>
      </c>
      <c r="X19" s="299">
        <v>13.714272000000001</v>
      </c>
      <c r="Y19" s="362">
        <f t="shared" si="0"/>
        <v>82.285632000000007</v>
      </c>
      <c r="Z19" s="19"/>
      <c r="AA19" s="370">
        <v>0</v>
      </c>
      <c r="AB19" s="371">
        <f t="shared" si="1"/>
        <v>0</v>
      </c>
      <c r="AC19" s="372">
        <v>0</v>
      </c>
      <c r="AD19" s="373">
        <f t="shared" si="2"/>
        <v>0</v>
      </c>
      <c r="AE19" s="374">
        <f t="shared" si="3"/>
        <v>0</v>
      </c>
    </row>
    <row r="20" spans="1:33" ht="30" x14ac:dyDescent="0.25">
      <c r="A20" s="16"/>
      <c r="B20" s="380" t="s">
        <v>94</v>
      </c>
      <c r="C20" s="355" t="s">
        <v>285</v>
      </c>
      <c r="D20" s="356" t="s">
        <v>25</v>
      </c>
      <c r="E20" s="357" t="s">
        <v>292</v>
      </c>
      <c r="F20" s="384"/>
      <c r="G20" s="384"/>
      <c r="H20" s="359">
        <v>5.1730000000000196</v>
      </c>
      <c r="I20" s="384"/>
      <c r="J20" s="360" t="s">
        <v>293</v>
      </c>
      <c r="K20" s="358" t="s">
        <v>79</v>
      </c>
      <c r="L20" s="300">
        <v>1</v>
      </c>
      <c r="M20" s="383">
        <v>12.5</v>
      </c>
      <c r="N20" s="126">
        <v>12.5</v>
      </c>
      <c r="O20" s="361"/>
      <c r="P20" s="362" t="e">
        <v>#VALUE!</v>
      </c>
      <c r="Q20" s="363" t="e">
        <f>IF(J20="PROV SUM",N20,L20*P20)</f>
        <v>#VALUE!</v>
      </c>
      <c r="R20" s="299">
        <v>0</v>
      </c>
      <c r="S20" s="299">
        <v>9.0625</v>
      </c>
      <c r="T20" s="363">
        <f>IF(J20="SC024",N20,IF(ISERROR(S20),"",IF(J20="PROV SUM",N20,L20*S20)))</f>
        <v>9.0625</v>
      </c>
      <c r="U20" s="113"/>
      <c r="V20" s="358" t="s">
        <v>79</v>
      </c>
      <c r="W20" s="300">
        <v>1</v>
      </c>
      <c r="X20" s="299">
        <v>9.0625</v>
      </c>
      <c r="Y20" s="362">
        <f t="shared" si="0"/>
        <v>9.0625</v>
      </c>
      <c r="Z20" s="19"/>
      <c r="AA20" s="370">
        <v>1</v>
      </c>
      <c r="AB20" s="371">
        <f t="shared" si="1"/>
        <v>9.0625</v>
      </c>
      <c r="AC20" s="372">
        <v>0</v>
      </c>
      <c r="AD20" s="373">
        <f t="shared" si="2"/>
        <v>0</v>
      </c>
      <c r="AE20" s="374">
        <f t="shared" si="3"/>
        <v>9.0625</v>
      </c>
    </row>
    <row r="21" spans="1:33" x14ac:dyDescent="0.25">
      <c r="A21" s="16"/>
      <c r="B21" s="380" t="s">
        <v>94</v>
      </c>
      <c r="C21" s="385" t="s">
        <v>189</v>
      </c>
      <c r="D21" s="356" t="s">
        <v>378</v>
      </c>
      <c r="E21" s="357"/>
      <c r="F21" s="384"/>
      <c r="G21" s="384"/>
      <c r="H21" s="359"/>
      <c r="I21" s="384"/>
      <c r="J21" s="360"/>
      <c r="K21" s="358"/>
      <c r="L21" s="300"/>
      <c r="M21" s="360"/>
      <c r="N21" s="300"/>
      <c r="O21" s="361"/>
      <c r="P21" s="360"/>
      <c r="Q21" s="298"/>
      <c r="R21" s="298"/>
      <c r="S21" s="298"/>
      <c r="T21" s="298"/>
      <c r="U21" s="113"/>
      <c r="V21" s="358"/>
      <c r="W21" s="300"/>
      <c r="X21" s="298"/>
      <c r="Y21" s="362">
        <f t="shared" si="0"/>
        <v>0</v>
      </c>
      <c r="Z21" s="19"/>
      <c r="AA21" s="370">
        <v>0</v>
      </c>
      <c r="AB21" s="371">
        <f t="shared" si="1"/>
        <v>0</v>
      </c>
      <c r="AC21" s="372">
        <v>0</v>
      </c>
      <c r="AD21" s="373">
        <f t="shared" si="2"/>
        <v>0</v>
      </c>
      <c r="AE21" s="374">
        <f t="shared" si="3"/>
        <v>0</v>
      </c>
      <c r="AG21" s="533">
        <f>SUBTOTAL(9,AD22:AD72)</f>
        <v>9762.453872</v>
      </c>
    </row>
    <row r="22" spans="1:33" ht="30" x14ac:dyDescent="0.25">
      <c r="A22" s="16"/>
      <c r="B22" s="380" t="s">
        <v>94</v>
      </c>
      <c r="C22" s="385" t="s">
        <v>189</v>
      </c>
      <c r="D22" s="356" t="s">
        <v>25</v>
      </c>
      <c r="E22" s="357" t="s">
        <v>337</v>
      </c>
      <c r="F22" s="384"/>
      <c r="G22" s="384"/>
      <c r="H22" s="359">
        <v>6.91</v>
      </c>
      <c r="I22" s="384"/>
      <c r="J22" s="360" t="s">
        <v>338</v>
      </c>
      <c r="K22" s="358" t="s">
        <v>79</v>
      </c>
      <c r="L22" s="300">
        <v>5</v>
      </c>
      <c r="M22" s="383">
        <v>20.13</v>
      </c>
      <c r="N22" s="300">
        <v>100.65</v>
      </c>
      <c r="O22" s="361"/>
      <c r="P22" s="362" t="e">
        <v>#VALUE!</v>
      </c>
      <c r="Q22" s="363" t="e">
        <f>IF(J22="PROV SUM",N22,L22*P22)</f>
        <v>#VALUE!</v>
      </c>
      <c r="R22" s="299">
        <v>0</v>
      </c>
      <c r="S22" s="299">
        <v>14.594249999999999</v>
      </c>
      <c r="T22" s="363">
        <f>IF(J22="SC024",N22,IF(ISERROR(S22),"",IF(J22="PROV SUM",N22,L22*S22)))</f>
        <v>72.971249999999998</v>
      </c>
      <c r="U22" s="113"/>
      <c r="V22" s="358" t="s">
        <v>79</v>
      </c>
      <c r="W22" s="300">
        <v>5</v>
      </c>
      <c r="X22" s="299">
        <v>14.594249999999999</v>
      </c>
      <c r="Y22" s="362">
        <f t="shared" si="0"/>
        <v>72.971249999999998</v>
      </c>
      <c r="Z22" s="19"/>
      <c r="AA22" s="370">
        <v>1</v>
      </c>
      <c r="AB22" s="371">
        <f t="shared" si="1"/>
        <v>72.971249999999998</v>
      </c>
      <c r="AC22" s="372">
        <v>1</v>
      </c>
      <c r="AD22" s="373">
        <f t="shared" si="2"/>
        <v>72.971249999999998</v>
      </c>
      <c r="AE22" s="374">
        <f t="shared" si="3"/>
        <v>0</v>
      </c>
    </row>
    <row r="23" spans="1:33" ht="45" x14ac:dyDescent="0.25">
      <c r="A23" s="16"/>
      <c r="B23" s="380" t="s">
        <v>94</v>
      </c>
      <c r="C23" s="385" t="s">
        <v>189</v>
      </c>
      <c r="D23" s="356" t="s">
        <v>25</v>
      </c>
      <c r="E23" s="357" t="s">
        <v>236</v>
      </c>
      <c r="F23" s="384"/>
      <c r="G23" s="384"/>
      <c r="H23" s="359">
        <v>6.2140000000000404</v>
      </c>
      <c r="I23" s="384"/>
      <c r="J23" s="360" t="s">
        <v>237</v>
      </c>
      <c r="K23" s="358" t="s">
        <v>139</v>
      </c>
      <c r="L23" s="300">
        <v>1</v>
      </c>
      <c r="M23" s="383">
        <v>16.98</v>
      </c>
      <c r="N23" s="300">
        <v>16.98</v>
      </c>
      <c r="O23" s="361"/>
      <c r="P23" s="362" t="e">
        <v>#VALUE!</v>
      </c>
      <c r="Q23" s="363" t="e">
        <f>IF(J23="PROV SUM",N23,L23*P23)</f>
        <v>#VALUE!</v>
      </c>
      <c r="R23" s="299">
        <v>0</v>
      </c>
      <c r="S23" s="299">
        <v>14.433</v>
      </c>
      <c r="T23" s="363">
        <f>IF(J23="SC024",N23,IF(ISERROR(S23),"",IF(J23="PROV SUM",N23,L23*S23)))</f>
        <v>14.433</v>
      </c>
      <c r="U23" s="113"/>
      <c r="V23" s="358" t="s">
        <v>139</v>
      </c>
      <c r="W23" s="300">
        <v>1</v>
      </c>
      <c r="X23" s="299">
        <v>14.433</v>
      </c>
      <c r="Y23" s="362">
        <f t="shared" si="0"/>
        <v>14.433</v>
      </c>
      <c r="Z23" s="19"/>
      <c r="AA23" s="370">
        <v>0</v>
      </c>
      <c r="AB23" s="371">
        <f t="shared" si="1"/>
        <v>0</v>
      </c>
      <c r="AC23" s="372">
        <v>0</v>
      </c>
      <c r="AD23" s="373">
        <f t="shared" si="2"/>
        <v>0</v>
      </c>
      <c r="AE23" s="374">
        <f t="shared" si="3"/>
        <v>0</v>
      </c>
    </row>
    <row r="24" spans="1:33" ht="30" x14ac:dyDescent="0.25">
      <c r="A24" s="16"/>
      <c r="B24" s="380" t="s">
        <v>94</v>
      </c>
      <c r="C24" s="385" t="s">
        <v>189</v>
      </c>
      <c r="D24" s="356" t="s">
        <v>25</v>
      </c>
      <c r="E24" s="357" t="s">
        <v>411</v>
      </c>
      <c r="F24" s="384"/>
      <c r="G24" s="384"/>
      <c r="H24" s="359">
        <v>6.2360000000000504</v>
      </c>
      <c r="I24" s="384"/>
      <c r="J24" s="360" t="s">
        <v>251</v>
      </c>
      <c r="K24" s="358" t="s">
        <v>79</v>
      </c>
      <c r="L24" s="300">
        <v>28</v>
      </c>
      <c r="M24" s="383">
        <v>25.87</v>
      </c>
      <c r="N24" s="300">
        <v>724.36</v>
      </c>
      <c r="O24" s="361"/>
      <c r="P24" s="362" t="e">
        <v>#VALUE!</v>
      </c>
      <c r="Q24" s="363" t="e">
        <f>IF(J24="PROV SUM",N24,L24*P24)</f>
        <v>#VALUE!</v>
      </c>
      <c r="R24" s="299">
        <v>0</v>
      </c>
      <c r="S24" s="299">
        <v>21.9895</v>
      </c>
      <c r="T24" s="363">
        <f>IF(J24="SC024",N24,IF(ISERROR(S24),"",IF(J24="PROV SUM",N24,L24*S24)))</f>
        <v>615.70600000000002</v>
      </c>
      <c r="U24" s="113"/>
      <c r="V24" s="358" t="s">
        <v>79</v>
      </c>
      <c r="W24" s="300">
        <v>28</v>
      </c>
      <c r="X24" s="299">
        <v>21.9895</v>
      </c>
      <c r="Y24" s="362">
        <f t="shared" si="0"/>
        <v>615.70600000000002</v>
      </c>
      <c r="Z24" s="19"/>
      <c r="AA24" s="370">
        <v>1</v>
      </c>
      <c r="AB24" s="371">
        <f t="shared" si="1"/>
        <v>615.70600000000002</v>
      </c>
      <c r="AC24" s="372">
        <v>1</v>
      </c>
      <c r="AD24" s="373">
        <f t="shared" si="2"/>
        <v>615.70600000000002</v>
      </c>
      <c r="AE24" s="374">
        <f t="shared" si="3"/>
        <v>0</v>
      </c>
    </row>
    <row r="25" spans="1:33" ht="30" x14ac:dyDescent="0.25">
      <c r="A25" s="16"/>
      <c r="B25" s="380" t="s">
        <v>94</v>
      </c>
      <c r="C25" s="385" t="s">
        <v>189</v>
      </c>
      <c r="D25" s="356" t="s">
        <v>25</v>
      </c>
      <c r="E25" s="357" t="s">
        <v>412</v>
      </c>
      <c r="F25" s="384"/>
      <c r="G25" s="384"/>
      <c r="H25" s="359">
        <v>6.2370000000000498</v>
      </c>
      <c r="I25" s="384"/>
      <c r="J25" s="360" t="s">
        <v>253</v>
      </c>
      <c r="K25" s="358" t="s">
        <v>104</v>
      </c>
      <c r="L25" s="300">
        <v>6</v>
      </c>
      <c r="M25" s="383">
        <v>6.28</v>
      </c>
      <c r="N25" s="300">
        <v>37.68</v>
      </c>
      <c r="O25" s="361"/>
      <c r="P25" s="362" t="e">
        <v>#VALUE!</v>
      </c>
      <c r="Q25" s="363" t="e">
        <f>IF(J25="PROV SUM",N25,L25*P25)</f>
        <v>#VALUE!</v>
      </c>
      <c r="R25" s="299">
        <v>0</v>
      </c>
      <c r="S25" s="299">
        <v>5.3380000000000001</v>
      </c>
      <c r="T25" s="363">
        <f>IF(J25="SC024",N25,IF(ISERROR(S25),"",IF(J25="PROV SUM",N25,L25*S25)))</f>
        <v>32.027999999999999</v>
      </c>
      <c r="U25" s="113"/>
      <c r="V25" s="358" t="s">
        <v>104</v>
      </c>
      <c r="W25" s="300">
        <v>6</v>
      </c>
      <c r="X25" s="299">
        <v>5.3380000000000001</v>
      </c>
      <c r="Y25" s="362">
        <f t="shared" si="0"/>
        <v>32.027999999999999</v>
      </c>
      <c r="Z25" s="19"/>
      <c r="AA25" s="370">
        <v>1</v>
      </c>
      <c r="AB25" s="371">
        <f t="shared" si="1"/>
        <v>32.027999999999999</v>
      </c>
      <c r="AC25" s="372">
        <v>1</v>
      </c>
      <c r="AD25" s="373">
        <f t="shared" si="2"/>
        <v>32.027999999999999</v>
      </c>
      <c r="AE25" s="374">
        <f t="shared" si="3"/>
        <v>0</v>
      </c>
    </row>
    <row r="26" spans="1:33" ht="45" x14ac:dyDescent="0.25">
      <c r="A26" s="16"/>
      <c r="B26" s="380" t="s">
        <v>94</v>
      </c>
      <c r="C26" s="385" t="s">
        <v>189</v>
      </c>
      <c r="D26" s="356" t="s">
        <v>25</v>
      </c>
      <c r="E26" s="357" t="s">
        <v>258</v>
      </c>
      <c r="F26" s="384"/>
      <c r="G26" s="384"/>
      <c r="H26" s="359">
        <v>6.2410000000000503</v>
      </c>
      <c r="I26" s="384"/>
      <c r="J26" s="360" t="s">
        <v>259</v>
      </c>
      <c r="K26" s="358" t="s">
        <v>139</v>
      </c>
      <c r="L26" s="300">
        <v>2</v>
      </c>
      <c r="M26" s="383">
        <v>45.53</v>
      </c>
      <c r="N26" s="300">
        <v>91.06</v>
      </c>
      <c r="O26" s="361"/>
      <c r="P26" s="362" t="e">
        <v>#VALUE!</v>
      </c>
      <c r="Q26" s="363" t="e">
        <f>IF(J26="PROV SUM",N26,L26*P26)</f>
        <v>#VALUE!</v>
      </c>
      <c r="R26" s="299">
        <v>0</v>
      </c>
      <c r="S26" s="299">
        <v>38.700499999999998</v>
      </c>
      <c r="T26" s="363">
        <f>IF(J26="SC024",N26,IF(ISERROR(S26),"",IF(J26="PROV SUM",N26,L26*S26)))</f>
        <v>77.400999999999996</v>
      </c>
      <c r="U26" s="113"/>
      <c r="V26" s="358" t="s">
        <v>139</v>
      </c>
      <c r="W26" s="300">
        <v>2</v>
      </c>
      <c r="X26" s="299">
        <v>38.700499999999998</v>
      </c>
      <c r="Y26" s="362">
        <f t="shared" si="0"/>
        <v>77.400999999999996</v>
      </c>
      <c r="Z26" s="19"/>
      <c r="AA26" s="370">
        <v>1</v>
      </c>
      <c r="AB26" s="371">
        <f t="shared" si="1"/>
        <v>77.400999999999996</v>
      </c>
      <c r="AC26" s="372">
        <v>1</v>
      </c>
      <c r="AD26" s="373">
        <f t="shared" si="2"/>
        <v>77.400999999999996</v>
      </c>
      <c r="AE26" s="374">
        <f t="shared" si="3"/>
        <v>0</v>
      </c>
    </row>
    <row r="27" spans="1:33" x14ac:dyDescent="0.25">
      <c r="A27" s="16"/>
      <c r="B27" s="380" t="s">
        <v>94</v>
      </c>
      <c r="C27" s="385" t="s">
        <v>72</v>
      </c>
      <c r="D27" s="356" t="s">
        <v>378</v>
      </c>
      <c r="E27" s="357"/>
      <c r="F27" s="384"/>
      <c r="G27" s="384"/>
      <c r="H27" s="359"/>
      <c r="I27" s="384"/>
      <c r="J27" s="360"/>
      <c r="K27" s="358"/>
      <c r="L27" s="300"/>
      <c r="M27" s="360"/>
      <c r="N27" s="300"/>
      <c r="O27" s="386"/>
      <c r="P27" s="360"/>
      <c r="Q27" s="298"/>
      <c r="R27" s="298"/>
      <c r="S27" s="298"/>
      <c r="T27" s="298"/>
      <c r="U27" s="113"/>
      <c r="V27" s="358"/>
      <c r="W27" s="300"/>
      <c r="X27" s="298"/>
      <c r="Y27" s="362">
        <f t="shared" si="0"/>
        <v>0</v>
      </c>
      <c r="Z27" s="19"/>
      <c r="AA27" s="370">
        <v>0</v>
      </c>
      <c r="AB27" s="371">
        <f t="shared" si="1"/>
        <v>0</v>
      </c>
      <c r="AC27" s="372">
        <v>0</v>
      </c>
      <c r="AD27" s="373">
        <f t="shared" si="2"/>
        <v>0</v>
      </c>
      <c r="AE27" s="374">
        <f t="shared" si="3"/>
        <v>0</v>
      </c>
      <c r="AG27" s="533">
        <f>SUBTOTAL(9,AD28:AD73)</f>
        <v>8964.3476219999993</v>
      </c>
    </row>
    <row r="28" spans="1:33" ht="60" x14ac:dyDescent="0.25">
      <c r="A28" s="16"/>
      <c r="B28" s="380" t="s">
        <v>94</v>
      </c>
      <c r="C28" s="385" t="s">
        <v>72</v>
      </c>
      <c r="D28" s="356" t="s">
        <v>25</v>
      </c>
      <c r="E28" s="357" t="s">
        <v>130</v>
      </c>
      <c r="F28" s="384"/>
      <c r="G28" s="384"/>
      <c r="H28" s="359">
        <v>3.44</v>
      </c>
      <c r="I28" s="384"/>
      <c r="J28" s="360" t="s">
        <v>131</v>
      </c>
      <c r="K28" s="358" t="s">
        <v>104</v>
      </c>
      <c r="L28" s="300">
        <v>10</v>
      </c>
      <c r="M28" s="383">
        <v>21.94</v>
      </c>
      <c r="N28" s="300">
        <v>219.4</v>
      </c>
      <c r="O28" s="386"/>
      <c r="P28" s="362" t="e">
        <v>#VALUE!</v>
      </c>
      <c r="Q28" s="363" t="e">
        <f>IF(J28="PROV SUM",N28,L28*P28)</f>
        <v>#VALUE!</v>
      </c>
      <c r="R28" s="299">
        <v>0</v>
      </c>
      <c r="S28" s="299">
        <v>19.449809999999999</v>
      </c>
      <c r="T28" s="363">
        <f>IF(J28="SC024",N28,IF(ISERROR(S28),"",IF(J28="PROV SUM",N28,L28*S28)))</f>
        <v>194.49809999999999</v>
      </c>
      <c r="U28" s="113"/>
      <c r="V28" s="358" t="s">
        <v>104</v>
      </c>
      <c r="W28" s="300">
        <v>10</v>
      </c>
      <c r="X28" s="299">
        <v>19.449809999999999</v>
      </c>
      <c r="Y28" s="362">
        <f t="shared" si="0"/>
        <v>194.49809999999999</v>
      </c>
      <c r="Z28" s="19"/>
      <c r="AA28" s="370">
        <v>1</v>
      </c>
      <c r="AB28" s="371">
        <f t="shared" si="1"/>
        <v>194.49809999999999</v>
      </c>
      <c r="AC28" s="372">
        <v>0</v>
      </c>
      <c r="AD28" s="373">
        <f t="shared" si="2"/>
        <v>0</v>
      </c>
      <c r="AE28" s="374">
        <f t="shared" si="3"/>
        <v>194.49809999999999</v>
      </c>
    </row>
    <row r="29" spans="1:33" ht="105" x14ac:dyDescent="0.25">
      <c r="A29" s="16"/>
      <c r="B29" s="380" t="s">
        <v>94</v>
      </c>
      <c r="C29" s="385" t="s">
        <v>72</v>
      </c>
      <c r="D29" s="356" t="s">
        <v>25</v>
      </c>
      <c r="E29" s="357" t="s">
        <v>95</v>
      </c>
      <c r="F29" s="384"/>
      <c r="G29" s="384"/>
      <c r="H29" s="359">
        <v>3.2179999999999902</v>
      </c>
      <c r="I29" s="384"/>
      <c r="J29" s="360" t="s">
        <v>96</v>
      </c>
      <c r="K29" s="358" t="s">
        <v>79</v>
      </c>
      <c r="L29" s="300">
        <v>50</v>
      </c>
      <c r="M29" s="383">
        <v>134.04</v>
      </c>
      <c r="N29" s="300">
        <v>6702</v>
      </c>
      <c r="O29" s="386"/>
      <c r="P29" s="362" t="e">
        <v>#VALUE!</v>
      </c>
      <c r="Q29" s="363" t="e">
        <f>IF(J29="PROV SUM",N29,L29*P29)</f>
        <v>#VALUE!</v>
      </c>
      <c r="R29" s="299">
        <v>0</v>
      </c>
      <c r="S29" s="299">
        <v>107.232</v>
      </c>
      <c r="T29" s="363">
        <f>IF(J29="SC024",N29,IF(ISERROR(S29),"",IF(J29="PROV SUM",N29,L29*S29)))</f>
        <v>5361.6</v>
      </c>
      <c r="U29" s="113"/>
      <c r="V29" s="358" t="s">
        <v>79</v>
      </c>
      <c r="W29" s="300">
        <v>50</v>
      </c>
      <c r="X29" s="299">
        <v>107.232</v>
      </c>
      <c r="Y29" s="362">
        <f t="shared" si="0"/>
        <v>5361.6</v>
      </c>
      <c r="Z29" s="19"/>
      <c r="AA29" s="370">
        <v>1</v>
      </c>
      <c r="AB29" s="371">
        <f t="shared" si="1"/>
        <v>5361.6</v>
      </c>
      <c r="AC29" s="372">
        <v>1</v>
      </c>
      <c r="AD29" s="373">
        <f t="shared" si="2"/>
        <v>5361.6</v>
      </c>
      <c r="AE29" s="374">
        <f t="shared" si="3"/>
        <v>0</v>
      </c>
    </row>
    <row r="30" spans="1:33" ht="45" x14ac:dyDescent="0.25">
      <c r="A30" s="16"/>
      <c r="B30" s="380" t="s">
        <v>94</v>
      </c>
      <c r="C30" s="385" t="s">
        <v>72</v>
      </c>
      <c r="D30" s="356" t="s">
        <v>25</v>
      </c>
      <c r="E30" s="357" t="s">
        <v>102</v>
      </c>
      <c r="F30" s="384"/>
      <c r="G30" s="384"/>
      <c r="H30" s="359">
        <v>3.2209999999999899</v>
      </c>
      <c r="I30" s="384"/>
      <c r="J30" s="360" t="s">
        <v>103</v>
      </c>
      <c r="K30" s="358" t="s">
        <v>104</v>
      </c>
      <c r="L30" s="300">
        <v>5</v>
      </c>
      <c r="M30" s="383">
        <v>61.15</v>
      </c>
      <c r="N30" s="300">
        <v>305.75</v>
      </c>
      <c r="O30" s="386"/>
      <c r="P30" s="362" t="e">
        <v>#VALUE!</v>
      </c>
      <c r="Q30" s="363" t="e">
        <f>IF(J30="PROV SUM",N30,L30*P30)</f>
        <v>#VALUE!</v>
      </c>
      <c r="R30" s="299">
        <v>0</v>
      </c>
      <c r="S30" s="299">
        <v>48.92</v>
      </c>
      <c r="T30" s="363">
        <f>IF(J30="SC024",N30,IF(ISERROR(S30),"",IF(J30="PROV SUM",N30,L30*S30)))</f>
        <v>244.60000000000002</v>
      </c>
      <c r="U30" s="113"/>
      <c r="V30" s="358" t="s">
        <v>104</v>
      </c>
      <c r="W30" s="300">
        <v>5</v>
      </c>
      <c r="X30" s="299">
        <v>48.92</v>
      </c>
      <c r="Y30" s="362">
        <f t="shared" si="0"/>
        <v>244.60000000000002</v>
      </c>
      <c r="Z30" s="19"/>
      <c r="AA30" s="370">
        <v>1</v>
      </c>
      <c r="AB30" s="371">
        <f t="shared" si="1"/>
        <v>244.60000000000002</v>
      </c>
      <c r="AC30" s="372">
        <v>1</v>
      </c>
      <c r="AD30" s="373">
        <f t="shared" si="2"/>
        <v>244.60000000000002</v>
      </c>
      <c r="AE30" s="374">
        <f>SUBTOTAL(9,AD28:AD73)</f>
        <v>8964.3476219999993</v>
      </c>
    </row>
    <row r="31" spans="1:33" ht="30" x14ac:dyDescent="0.25">
      <c r="A31" s="16"/>
      <c r="B31" s="380" t="s">
        <v>94</v>
      </c>
      <c r="C31" s="385" t="s">
        <v>72</v>
      </c>
      <c r="D31" s="356" t="s">
        <v>25</v>
      </c>
      <c r="E31" s="357" t="s">
        <v>142</v>
      </c>
      <c r="F31" s="384"/>
      <c r="G31" s="384"/>
      <c r="H31" s="359">
        <v>3.3259999999999899</v>
      </c>
      <c r="I31" s="384"/>
      <c r="J31" s="360" t="s">
        <v>143</v>
      </c>
      <c r="K31" s="358" t="s">
        <v>75</v>
      </c>
      <c r="L31" s="300">
        <v>2</v>
      </c>
      <c r="M31" s="383">
        <v>10.41</v>
      </c>
      <c r="N31" s="300">
        <v>20.82</v>
      </c>
      <c r="O31" s="386"/>
      <c r="P31" s="362" t="e">
        <v>#VALUE!</v>
      </c>
      <c r="Q31" s="363" t="e">
        <f>IF(J31="PROV SUM",N31,L31*P31)</f>
        <v>#VALUE!</v>
      </c>
      <c r="R31" s="299">
        <v>0</v>
      </c>
      <c r="S31" s="299">
        <v>7.7148510000000003</v>
      </c>
      <c r="T31" s="363">
        <f>IF(J31="SC024",N31,IF(ISERROR(S31),"",IF(J31="PROV SUM",N31,L31*S31)))</f>
        <v>15.429702000000001</v>
      </c>
      <c r="U31" s="113"/>
      <c r="V31" s="358" t="s">
        <v>75</v>
      </c>
      <c r="W31" s="300">
        <v>2</v>
      </c>
      <c r="X31" s="299">
        <v>7.7148510000000003</v>
      </c>
      <c r="Y31" s="362">
        <f t="shared" si="0"/>
        <v>15.429702000000001</v>
      </c>
      <c r="Z31" s="19"/>
      <c r="AA31" s="370">
        <v>1</v>
      </c>
      <c r="AB31" s="371">
        <f t="shared" si="1"/>
        <v>15.429702000000001</v>
      </c>
      <c r="AC31" s="372">
        <v>1</v>
      </c>
      <c r="AD31" s="373">
        <f t="shared" si="2"/>
        <v>15.429702000000001</v>
      </c>
      <c r="AE31" s="374">
        <f t="shared" si="3"/>
        <v>0</v>
      </c>
    </row>
    <row r="32" spans="1:33" x14ac:dyDescent="0.25">
      <c r="A32" s="16"/>
      <c r="B32" s="380" t="s">
        <v>94</v>
      </c>
      <c r="C32" s="385" t="s">
        <v>164</v>
      </c>
      <c r="D32" s="356" t="s">
        <v>378</v>
      </c>
      <c r="E32" s="357"/>
      <c r="F32" s="384"/>
      <c r="G32" s="384"/>
      <c r="H32" s="359"/>
      <c r="I32" s="384"/>
      <c r="J32" s="360"/>
      <c r="K32" s="358"/>
      <c r="L32" s="300"/>
      <c r="M32" s="360"/>
      <c r="N32" s="300"/>
      <c r="O32" s="386"/>
      <c r="P32" s="360"/>
      <c r="Q32" s="298"/>
      <c r="R32" s="298"/>
      <c r="S32" s="298"/>
      <c r="T32" s="298"/>
      <c r="U32" s="113"/>
      <c r="V32" s="358"/>
      <c r="W32" s="300"/>
      <c r="X32" s="298"/>
      <c r="Y32" s="362">
        <f t="shared" si="0"/>
        <v>0</v>
      </c>
      <c r="Z32" s="19"/>
      <c r="AA32" s="370">
        <v>0</v>
      </c>
      <c r="AB32" s="371">
        <f t="shared" si="1"/>
        <v>0</v>
      </c>
      <c r="AC32" s="372">
        <v>0</v>
      </c>
      <c r="AD32" s="373">
        <f t="shared" si="2"/>
        <v>0</v>
      </c>
      <c r="AE32" s="374">
        <f t="shared" si="3"/>
        <v>0</v>
      </c>
      <c r="AG32" s="533">
        <f>SUBTOTAL(9,AD33:AD77)</f>
        <v>4441.1879200000003</v>
      </c>
    </row>
    <row r="33" spans="1:33" ht="90" x14ac:dyDescent="0.25">
      <c r="A33" s="16"/>
      <c r="B33" s="380" t="s">
        <v>94</v>
      </c>
      <c r="C33" s="385" t="s">
        <v>164</v>
      </c>
      <c r="D33" s="356" t="s">
        <v>25</v>
      </c>
      <c r="E33" s="357" t="s">
        <v>165</v>
      </c>
      <c r="F33" s="384"/>
      <c r="G33" s="384"/>
      <c r="H33" s="359">
        <v>4.28</v>
      </c>
      <c r="I33" s="384"/>
      <c r="J33" s="360" t="s">
        <v>166</v>
      </c>
      <c r="K33" s="358" t="s">
        <v>79</v>
      </c>
      <c r="L33" s="300">
        <v>2</v>
      </c>
      <c r="M33" s="383">
        <v>434.56</v>
      </c>
      <c r="N33" s="300">
        <v>869.12</v>
      </c>
      <c r="O33" s="386"/>
      <c r="P33" s="362" t="e">
        <v>#VALUE!</v>
      </c>
      <c r="Q33" s="363" t="e">
        <f>IF(J33="PROV SUM",N33,L33*P33)</f>
        <v>#VALUE!</v>
      </c>
      <c r="R33" s="299">
        <v>0</v>
      </c>
      <c r="S33" s="299">
        <v>385.23743999999999</v>
      </c>
      <c r="T33" s="363">
        <f>IF(J33="SC024",N33,IF(ISERROR(S33),"",IF(J33="PROV SUM",N33,L33*S33)))</f>
        <v>770.47487999999998</v>
      </c>
      <c r="U33" s="113"/>
      <c r="V33" s="358" t="s">
        <v>79</v>
      </c>
      <c r="W33" s="300">
        <v>2</v>
      </c>
      <c r="X33" s="299">
        <v>385.23743999999999</v>
      </c>
      <c r="Y33" s="362">
        <f t="shared" si="0"/>
        <v>770.47487999999998</v>
      </c>
      <c r="Z33" s="19"/>
      <c r="AA33" s="370">
        <v>0</v>
      </c>
      <c r="AB33" s="371">
        <f t="shared" si="1"/>
        <v>0</v>
      </c>
      <c r="AC33" s="372">
        <v>0</v>
      </c>
      <c r="AD33" s="373">
        <f t="shared" si="2"/>
        <v>0</v>
      </c>
      <c r="AE33" s="374">
        <f t="shared" si="3"/>
        <v>0</v>
      </c>
    </row>
    <row r="34" spans="1:33" ht="90" x14ac:dyDescent="0.25">
      <c r="A34" s="16"/>
      <c r="B34" s="380" t="s">
        <v>94</v>
      </c>
      <c r="C34" s="385" t="s">
        <v>164</v>
      </c>
      <c r="D34" s="356" t="s">
        <v>25</v>
      </c>
      <c r="E34" s="357" t="s">
        <v>171</v>
      </c>
      <c r="F34" s="384"/>
      <c r="G34" s="384"/>
      <c r="H34" s="359">
        <v>4.8999999999999799</v>
      </c>
      <c r="I34" s="384"/>
      <c r="J34" s="360" t="s">
        <v>172</v>
      </c>
      <c r="K34" s="358" t="s">
        <v>75</v>
      </c>
      <c r="L34" s="300">
        <v>9</v>
      </c>
      <c r="M34" s="383">
        <v>35.61</v>
      </c>
      <c r="N34" s="300">
        <v>320.49</v>
      </c>
      <c r="O34" s="386"/>
      <c r="P34" s="362" t="e">
        <v>#VALUE!</v>
      </c>
      <c r="Q34" s="363" t="e">
        <f>IF(J34="PROV SUM",N34,L34*P34)</f>
        <v>#VALUE!</v>
      </c>
      <c r="R34" s="299">
        <v>0</v>
      </c>
      <c r="S34" s="299">
        <v>31.568264999999997</v>
      </c>
      <c r="T34" s="363">
        <f>IF(J34="SC024",N34,IF(ISERROR(S34),"",IF(J34="PROV SUM",N34,L34*S34)))</f>
        <v>284.11438499999997</v>
      </c>
      <c r="U34" s="113"/>
      <c r="V34" s="358" t="s">
        <v>75</v>
      </c>
      <c r="W34" s="300">
        <v>10</v>
      </c>
      <c r="X34" s="299">
        <v>31.568264999999997</v>
      </c>
      <c r="Y34" s="362">
        <f t="shared" si="0"/>
        <v>315.68264999999997</v>
      </c>
      <c r="Z34" s="19"/>
      <c r="AA34" s="370">
        <v>1</v>
      </c>
      <c r="AB34" s="371">
        <f t="shared" si="1"/>
        <v>315.68264999999997</v>
      </c>
      <c r="AC34" s="372">
        <v>1</v>
      </c>
      <c r="AD34" s="373">
        <f t="shared" si="2"/>
        <v>315.68264999999997</v>
      </c>
      <c r="AE34" s="374">
        <f t="shared" si="3"/>
        <v>0</v>
      </c>
    </row>
    <row r="35" spans="1:33" x14ac:dyDescent="0.25">
      <c r="A35" s="16"/>
      <c r="B35" s="380" t="s">
        <v>94</v>
      </c>
      <c r="C35" s="385" t="s">
        <v>24</v>
      </c>
      <c r="D35" s="356" t="s">
        <v>378</v>
      </c>
      <c r="E35" s="357"/>
      <c r="F35" s="384"/>
      <c r="G35" s="384"/>
      <c r="H35" s="359"/>
      <c r="I35" s="384"/>
      <c r="J35" s="360"/>
      <c r="K35" s="358"/>
      <c r="L35" s="300"/>
      <c r="M35" s="360"/>
      <c r="N35" s="300"/>
      <c r="O35" s="386"/>
      <c r="P35" s="360"/>
      <c r="Q35" s="298"/>
      <c r="R35" s="298"/>
      <c r="S35" s="298"/>
      <c r="T35" s="298"/>
      <c r="U35" s="113"/>
      <c r="V35" s="358"/>
      <c r="W35" s="300"/>
      <c r="X35" s="298"/>
      <c r="Y35" s="362">
        <f t="shared" si="0"/>
        <v>0</v>
      </c>
      <c r="Z35" s="19"/>
      <c r="AA35" s="370">
        <v>0</v>
      </c>
      <c r="AB35" s="371">
        <f t="shared" si="1"/>
        <v>0</v>
      </c>
      <c r="AC35" s="372">
        <v>0</v>
      </c>
      <c r="AD35" s="373">
        <f t="shared" si="2"/>
        <v>0</v>
      </c>
      <c r="AE35" s="374">
        <f t="shared" si="3"/>
        <v>0</v>
      </c>
      <c r="AG35" s="533">
        <f>SUBTOTAL(9,AD36:AD74)</f>
        <v>3526.14527</v>
      </c>
    </row>
    <row r="36" spans="1:33" ht="120" x14ac:dyDescent="0.25">
      <c r="A36" s="22"/>
      <c r="B36" s="355" t="s">
        <v>94</v>
      </c>
      <c r="C36" s="355" t="s">
        <v>24</v>
      </c>
      <c r="D36" s="356" t="s">
        <v>25</v>
      </c>
      <c r="E36" s="357" t="s">
        <v>26</v>
      </c>
      <c r="F36" s="358"/>
      <c r="G36" s="358"/>
      <c r="H36" s="359">
        <v>2.1</v>
      </c>
      <c r="I36" s="358"/>
      <c r="J36" s="360" t="s">
        <v>27</v>
      </c>
      <c r="K36" s="358" t="s">
        <v>28</v>
      </c>
      <c r="L36" s="300">
        <v>151</v>
      </c>
      <c r="M36" s="125">
        <v>12.92</v>
      </c>
      <c r="N36" s="126">
        <v>1950.92</v>
      </c>
      <c r="O36" s="361"/>
      <c r="P36" s="362" t="e">
        <v>#VALUE!</v>
      </c>
      <c r="Q36" s="363" t="e">
        <f>IF(J36="PROV SUM",N36,L36*P36)</f>
        <v>#VALUE!</v>
      </c>
      <c r="R36" s="299">
        <v>0</v>
      </c>
      <c r="S36" s="299">
        <v>16.4084</v>
      </c>
      <c r="T36" s="363">
        <f>IF(J36="SC024",N36,IF(ISERROR(S36),"",IF(J36="PROV SUM",N36,L36*S36)))</f>
        <v>2477.6684</v>
      </c>
      <c r="U36" s="113"/>
      <c r="V36" s="358" t="s">
        <v>28</v>
      </c>
      <c r="W36" s="300">
        <v>151</v>
      </c>
      <c r="X36" s="299">
        <v>16.4084</v>
      </c>
      <c r="Y36" s="362">
        <f t="shared" si="0"/>
        <v>2477.6684</v>
      </c>
      <c r="Z36" s="19"/>
      <c r="AA36" s="370">
        <v>1</v>
      </c>
      <c r="AB36" s="371">
        <f t="shared" si="1"/>
        <v>2477.6684</v>
      </c>
      <c r="AC36" s="372">
        <v>0.3</v>
      </c>
      <c r="AD36" s="373">
        <f t="shared" si="2"/>
        <v>743.30052000000001</v>
      </c>
      <c r="AE36" s="374">
        <f t="shared" si="3"/>
        <v>1734.36788</v>
      </c>
    </row>
    <row r="37" spans="1:33" ht="30" x14ac:dyDescent="0.25">
      <c r="A37" s="22"/>
      <c r="B37" s="355" t="s">
        <v>94</v>
      </c>
      <c r="C37" s="355" t="s">
        <v>24</v>
      </c>
      <c r="D37" s="356" t="s">
        <v>25</v>
      </c>
      <c r="E37" s="357" t="s">
        <v>29</v>
      </c>
      <c r="F37" s="358"/>
      <c r="G37" s="358"/>
      <c r="H37" s="359">
        <v>2.5</v>
      </c>
      <c r="I37" s="358"/>
      <c r="J37" s="360" t="s">
        <v>30</v>
      </c>
      <c r="K37" s="358" t="s">
        <v>31</v>
      </c>
      <c r="L37" s="300">
        <v>1</v>
      </c>
      <c r="M37" s="125">
        <v>420</v>
      </c>
      <c r="N37" s="126">
        <v>420</v>
      </c>
      <c r="O37" s="361"/>
      <c r="P37" s="362" t="e">
        <v>#VALUE!</v>
      </c>
      <c r="Q37" s="363" t="e">
        <f>IF(J37="PROV SUM",N37,L37*P37)</f>
        <v>#VALUE!</v>
      </c>
      <c r="R37" s="299">
        <v>0</v>
      </c>
      <c r="S37" s="299">
        <v>533.4</v>
      </c>
      <c r="T37" s="363">
        <f>IF(J37="SC024",N37,IF(ISERROR(S37),"",IF(J37="PROV SUM",N37,L37*S37)))</f>
        <v>533.4</v>
      </c>
      <c r="U37" s="113"/>
      <c r="V37" s="358" t="s">
        <v>31</v>
      </c>
      <c r="W37" s="300">
        <v>1</v>
      </c>
      <c r="X37" s="299">
        <v>533.4</v>
      </c>
      <c r="Y37" s="362">
        <f t="shared" si="0"/>
        <v>533.4</v>
      </c>
      <c r="Z37" s="19"/>
      <c r="AA37" s="370">
        <v>1</v>
      </c>
      <c r="AB37" s="371">
        <f t="shared" si="1"/>
        <v>533.4</v>
      </c>
      <c r="AC37" s="372">
        <v>0.3</v>
      </c>
      <c r="AD37" s="373">
        <f t="shared" si="2"/>
        <v>160.01999999999998</v>
      </c>
      <c r="AE37" s="374">
        <f t="shared" si="3"/>
        <v>373.38</v>
      </c>
    </row>
    <row r="38" spans="1:33" x14ac:dyDescent="0.25">
      <c r="A38" s="22"/>
      <c r="B38" s="355" t="s">
        <v>94</v>
      </c>
      <c r="C38" s="355" t="s">
        <v>24</v>
      </c>
      <c r="D38" s="356" t="s">
        <v>25</v>
      </c>
      <c r="E38" s="357" t="s">
        <v>32</v>
      </c>
      <c r="F38" s="358"/>
      <c r="G38" s="358"/>
      <c r="H38" s="359">
        <v>2.6</v>
      </c>
      <c r="I38" s="358"/>
      <c r="J38" s="360" t="s">
        <v>33</v>
      </c>
      <c r="K38" s="358" t="s">
        <v>31</v>
      </c>
      <c r="L38" s="300">
        <v>1</v>
      </c>
      <c r="M38" s="125">
        <v>50</v>
      </c>
      <c r="N38" s="126">
        <v>50</v>
      </c>
      <c r="O38" s="361"/>
      <c r="P38" s="362" t="e">
        <v>#VALUE!</v>
      </c>
      <c r="Q38" s="363" t="e">
        <f>IF(J38="PROV SUM",N38,L38*P38)</f>
        <v>#VALUE!</v>
      </c>
      <c r="R38" s="299">
        <v>0</v>
      </c>
      <c r="S38" s="299">
        <v>63.5</v>
      </c>
      <c r="T38" s="363">
        <f>IF(J38="SC024",N38,IF(ISERROR(S38),"",IF(J38="PROV SUM",N38,L38*S38)))</f>
        <v>63.5</v>
      </c>
      <c r="U38" s="113"/>
      <c r="V38" s="358" t="s">
        <v>31</v>
      </c>
      <c r="W38" s="300">
        <v>1</v>
      </c>
      <c r="X38" s="299">
        <v>63.5</v>
      </c>
      <c r="Y38" s="362">
        <f t="shared" si="0"/>
        <v>63.5</v>
      </c>
      <c r="Z38" s="19"/>
      <c r="AA38" s="370">
        <v>1</v>
      </c>
      <c r="AB38" s="371">
        <f t="shared" si="1"/>
        <v>63.5</v>
      </c>
      <c r="AC38" s="372">
        <v>0</v>
      </c>
      <c r="AD38" s="373">
        <f t="shared" si="2"/>
        <v>0</v>
      </c>
      <c r="AE38" s="374">
        <f t="shared" si="3"/>
        <v>63.5</v>
      </c>
    </row>
    <row r="39" spans="1:33" x14ac:dyDescent="0.25">
      <c r="A39" s="22"/>
      <c r="B39" s="355" t="s">
        <v>94</v>
      </c>
      <c r="C39" s="355" t="s">
        <v>24</v>
      </c>
      <c r="D39" s="356" t="s">
        <v>25</v>
      </c>
      <c r="E39" s="357" t="s">
        <v>41</v>
      </c>
      <c r="F39" s="358"/>
      <c r="G39" s="358"/>
      <c r="H39" s="359">
        <v>2.16</v>
      </c>
      <c r="I39" s="358"/>
      <c r="J39" s="360" t="s">
        <v>42</v>
      </c>
      <c r="K39" s="358" t="s">
        <v>31</v>
      </c>
      <c r="L39" s="300">
        <v>1</v>
      </c>
      <c r="M39" s="125">
        <v>379.8</v>
      </c>
      <c r="N39" s="126">
        <v>379.8</v>
      </c>
      <c r="O39" s="361"/>
      <c r="P39" s="362" t="e">
        <v>#VALUE!</v>
      </c>
      <c r="Q39" s="363" t="e">
        <f>IF(J39="PROV SUM",N39,L39*P39)</f>
        <v>#VALUE!</v>
      </c>
      <c r="R39" s="299">
        <v>0</v>
      </c>
      <c r="S39" s="299">
        <v>482.346</v>
      </c>
      <c r="T39" s="363">
        <f>IF(J39="SC024",N39,IF(ISERROR(S39),"",IF(J39="PROV SUM",N39,L39*S39)))</f>
        <v>482.346</v>
      </c>
      <c r="U39" s="113"/>
      <c r="V39" s="358" t="s">
        <v>31</v>
      </c>
      <c r="W39" s="300">
        <v>1</v>
      </c>
      <c r="X39" s="299">
        <v>482.346</v>
      </c>
      <c r="Y39" s="362">
        <f t="shared" si="0"/>
        <v>482.346</v>
      </c>
      <c r="Z39" s="19"/>
      <c r="AA39" s="370">
        <v>1</v>
      </c>
      <c r="AB39" s="371">
        <f t="shared" si="1"/>
        <v>482.346</v>
      </c>
      <c r="AC39" s="372">
        <v>0</v>
      </c>
      <c r="AD39" s="373">
        <f t="shared" si="2"/>
        <v>0</v>
      </c>
      <c r="AE39" s="374">
        <f t="shared" si="3"/>
        <v>482.346</v>
      </c>
    </row>
    <row r="40" spans="1:33" ht="60" x14ac:dyDescent="0.25">
      <c r="A40" s="22"/>
      <c r="B40" s="355" t="s">
        <v>94</v>
      </c>
      <c r="C40" s="355" t="s">
        <v>24</v>
      </c>
      <c r="D40" s="356" t="s">
        <v>25</v>
      </c>
      <c r="E40" s="357" t="s">
        <v>382</v>
      </c>
      <c r="F40" s="358"/>
      <c r="G40" s="358"/>
      <c r="H40" s="359"/>
      <c r="I40" s="358"/>
      <c r="J40" s="360" t="s">
        <v>383</v>
      </c>
      <c r="K40" s="358" t="s">
        <v>31</v>
      </c>
      <c r="L40" s="300"/>
      <c r="M40" s="125">
        <v>4.8300000000000003E-2</v>
      </c>
      <c r="N40" s="126">
        <v>0</v>
      </c>
      <c r="O40" s="361"/>
      <c r="P40" s="362" t="e">
        <v>#VALUE!</v>
      </c>
      <c r="Q40" s="363" t="e">
        <f>IF(J40="PROV SUM",N40,L40*P40)</f>
        <v>#VALUE!</v>
      </c>
      <c r="R40" s="299" t="e">
        <v>#N/A</v>
      </c>
      <c r="S40" s="299" t="e">
        <v>#N/A</v>
      </c>
      <c r="T40" s="363">
        <f>IF(J40="SC024",N40,IF(ISERROR(S40),"",IF(J40="PROV SUM",N40,L40*S40)))</f>
        <v>0</v>
      </c>
      <c r="U40" s="113"/>
      <c r="V40" s="358" t="s">
        <v>416</v>
      </c>
      <c r="W40" s="300">
        <v>3.4</v>
      </c>
      <c r="X40" s="403">
        <f>SUM(Y36+Y37+Y38)*0.0483</f>
        <v>148.50165372000001</v>
      </c>
      <c r="Y40" s="362">
        <f>X40*W40</f>
        <v>504.90562264800002</v>
      </c>
      <c r="Z40" s="19"/>
      <c r="AA40" s="370">
        <v>1</v>
      </c>
      <c r="AB40" s="371">
        <f t="shared" si="1"/>
        <v>504.90562264800002</v>
      </c>
      <c r="AC40" s="372">
        <v>0</v>
      </c>
      <c r="AD40" s="373">
        <f t="shared" si="2"/>
        <v>0</v>
      </c>
      <c r="AE40" s="374">
        <f t="shared" si="3"/>
        <v>504.90562264800002</v>
      </c>
    </row>
    <row r="41" spans="1:33" x14ac:dyDescent="0.25">
      <c r="A41" s="22"/>
      <c r="B41" s="354" t="s">
        <v>94</v>
      </c>
      <c r="C41" s="355" t="s">
        <v>312</v>
      </c>
      <c r="D41" s="356" t="s">
        <v>378</v>
      </c>
      <c r="E41" s="357"/>
      <c r="F41" s="358"/>
      <c r="G41" s="358"/>
      <c r="H41" s="359"/>
      <c r="I41" s="358"/>
      <c r="J41" s="360"/>
      <c r="K41" s="358"/>
      <c r="L41" s="300"/>
      <c r="M41" s="360"/>
      <c r="N41" s="126"/>
      <c r="O41" s="361"/>
      <c r="P41" s="381"/>
      <c r="Q41" s="382"/>
      <c r="R41" s="382"/>
      <c r="S41" s="382"/>
      <c r="T41" s="382"/>
      <c r="U41" s="113"/>
      <c r="V41" s="358"/>
      <c r="W41" s="300"/>
      <c r="X41" s="382"/>
      <c r="Y41" s="362">
        <f t="shared" si="0"/>
        <v>0</v>
      </c>
      <c r="Z41" s="19"/>
      <c r="AA41" s="370">
        <v>0</v>
      </c>
      <c r="AB41" s="371">
        <f t="shared" si="1"/>
        <v>0</v>
      </c>
      <c r="AC41" s="372">
        <v>0</v>
      </c>
      <c r="AD41" s="373">
        <f t="shared" si="2"/>
        <v>0</v>
      </c>
      <c r="AE41" s="374">
        <f t="shared" si="3"/>
        <v>0</v>
      </c>
    </row>
    <row r="42" spans="1:33" ht="15.75" x14ac:dyDescent="0.25">
      <c r="A42" s="22"/>
      <c r="B42" s="354" t="s">
        <v>94</v>
      </c>
      <c r="C42" s="355" t="s">
        <v>312</v>
      </c>
      <c r="D42" s="356" t="s">
        <v>25</v>
      </c>
      <c r="E42" s="357" t="s">
        <v>431</v>
      </c>
      <c r="F42" s="358"/>
      <c r="G42" s="358"/>
      <c r="H42" s="359">
        <v>7.3159999999999998</v>
      </c>
      <c r="I42" s="358"/>
      <c r="J42" s="360" t="s">
        <v>379</v>
      </c>
      <c r="K42" s="358" t="s">
        <v>380</v>
      </c>
      <c r="L42" s="300">
        <v>1</v>
      </c>
      <c r="M42" s="383">
        <v>500</v>
      </c>
      <c r="N42" s="126">
        <v>500</v>
      </c>
      <c r="O42" s="361"/>
      <c r="P42" s="362" t="e">
        <v>#VALUE!</v>
      </c>
      <c r="Q42" s="363">
        <f>IF(J42="PROV SUM",N42,L42*P42)</f>
        <v>500</v>
      </c>
      <c r="R42" s="299" t="s">
        <v>381</v>
      </c>
      <c r="S42" s="299" t="s">
        <v>381</v>
      </c>
      <c r="T42" s="363">
        <f>IF(J42="SC024",N42,IF(ISERROR(S42),"",IF(J42="PROV SUM",N42,L42*S42)))</f>
        <v>500</v>
      </c>
      <c r="U42" s="113"/>
      <c r="V42" s="358" t="s">
        <v>380</v>
      </c>
      <c r="W42" s="300">
        <v>1</v>
      </c>
      <c r="X42" s="299" t="s">
        <v>381</v>
      </c>
      <c r="Y42" s="362">
        <v>500</v>
      </c>
      <c r="Z42" s="19"/>
      <c r="AA42" s="370">
        <v>0</v>
      </c>
      <c r="AB42" s="371">
        <f t="shared" si="1"/>
        <v>0</v>
      </c>
      <c r="AC42" s="372">
        <v>0</v>
      </c>
      <c r="AD42" s="373">
        <f t="shared" si="2"/>
        <v>0</v>
      </c>
      <c r="AE42" s="374">
        <f t="shared" si="3"/>
        <v>0</v>
      </c>
      <c r="AG42">
        <f>SUBTOTAL(9,AD42:AD61)</f>
        <v>0</v>
      </c>
    </row>
    <row r="43" spans="1:33" ht="15.75" x14ac:dyDescent="0.25">
      <c r="A43" s="16"/>
      <c r="B43" s="87" t="s">
        <v>94</v>
      </c>
      <c r="C43" s="90" t="s">
        <v>341</v>
      </c>
      <c r="D43" s="320" t="s">
        <v>378</v>
      </c>
      <c r="E43" s="90"/>
      <c r="F43" s="384"/>
      <c r="G43" s="384"/>
      <c r="H43" s="91"/>
      <c r="I43" s="384"/>
      <c r="J43" s="90"/>
      <c r="K43" s="92"/>
      <c r="L43" s="300"/>
      <c r="M43" s="93"/>
      <c r="N43" s="126"/>
      <c r="O43" s="361"/>
      <c r="P43" s="381"/>
      <c r="Q43" s="382"/>
      <c r="R43" s="382"/>
      <c r="S43" s="382"/>
      <c r="T43" s="382"/>
      <c r="U43" s="113"/>
      <c r="V43" s="92"/>
      <c r="W43" s="300"/>
      <c r="X43" s="382"/>
      <c r="Y43" s="362">
        <f t="shared" si="0"/>
        <v>0</v>
      </c>
      <c r="Z43" s="19"/>
      <c r="AA43" s="370">
        <v>0</v>
      </c>
      <c r="AB43" s="371">
        <f t="shared" si="1"/>
        <v>0</v>
      </c>
      <c r="AC43" s="372">
        <v>0</v>
      </c>
      <c r="AD43" s="373">
        <f t="shared" si="2"/>
        <v>0</v>
      </c>
      <c r="AE43" s="374">
        <f t="shared" si="3"/>
        <v>0</v>
      </c>
    </row>
    <row r="44" spans="1:33" ht="105" x14ac:dyDescent="0.25">
      <c r="A44" s="16"/>
      <c r="B44" s="87" t="s">
        <v>94</v>
      </c>
      <c r="C44" s="90" t="s">
        <v>341</v>
      </c>
      <c r="D44" s="89" t="s">
        <v>25</v>
      </c>
      <c r="E44" s="90" t="s">
        <v>350</v>
      </c>
      <c r="F44" s="358"/>
      <c r="G44" s="358"/>
      <c r="H44" s="91">
        <v>13</v>
      </c>
      <c r="I44" s="358"/>
      <c r="J44" s="90" t="s">
        <v>351</v>
      </c>
      <c r="K44" s="358" t="s">
        <v>311</v>
      </c>
      <c r="L44" s="94">
        <v>2</v>
      </c>
      <c r="M44" s="93">
        <v>222.2</v>
      </c>
      <c r="N44" s="95">
        <v>444.4</v>
      </c>
      <c r="O44" s="361"/>
      <c r="P44" s="362" t="e">
        <v>#VALUE!</v>
      </c>
      <c r="Q44" s="363" t="e">
        <f t="shared" ref="Q44:Q57" si="4">IF(J44="PROV SUM",N44,L44*P44)</f>
        <v>#VALUE!</v>
      </c>
      <c r="R44" s="299">
        <v>0</v>
      </c>
      <c r="S44" s="299">
        <v>196.98029999999997</v>
      </c>
      <c r="T44" s="363">
        <f t="shared" ref="T44:T57" si="5">IF(J44="SC024",N44,IF(ISERROR(S44),"",IF(J44="PROV SUM",N44,L44*S44)))</f>
        <v>393.96059999999994</v>
      </c>
      <c r="U44" s="113"/>
      <c r="V44" s="358" t="s">
        <v>311</v>
      </c>
      <c r="W44" s="94">
        <v>2</v>
      </c>
      <c r="X44" s="299">
        <v>196.98029999999997</v>
      </c>
      <c r="Y44" s="362">
        <f t="shared" si="0"/>
        <v>393.96059999999994</v>
      </c>
      <c r="Z44" s="19"/>
      <c r="AA44" s="370">
        <v>0</v>
      </c>
      <c r="AB44" s="371">
        <f t="shared" si="1"/>
        <v>0</v>
      </c>
      <c r="AC44" s="372">
        <v>0</v>
      </c>
      <c r="AD44" s="373">
        <f t="shared" si="2"/>
        <v>0</v>
      </c>
      <c r="AE44" s="374">
        <f t="shared" si="3"/>
        <v>0</v>
      </c>
    </row>
    <row r="45" spans="1:33" ht="105" x14ac:dyDescent="0.25">
      <c r="A45" s="16"/>
      <c r="B45" s="87" t="s">
        <v>94</v>
      </c>
      <c r="C45" s="90" t="s">
        <v>341</v>
      </c>
      <c r="D45" s="89" t="s">
        <v>25</v>
      </c>
      <c r="E45" s="90" t="s">
        <v>356</v>
      </c>
      <c r="F45" s="384"/>
      <c r="G45" s="384"/>
      <c r="H45" s="91">
        <v>27</v>
      </c>
      <c r="I45" s="384"/>
      <c r="J45" s="90" t="s">
        <v>357</v>
      </c>
      <c r="K45" s="92" t="s">
        <v>311</v>
      </c>
      <c r="L45" s="94">
        <v>1</v>
      </c>
      <c r="M45" s="93">
        <v>22.53</v>
      </c>
      <c r="N45" s="95">
        <v>22.53</v>
      </c>
      <c r="O45" s="361"/>
      <c r="P45" s="362" t="e">
        <v>#VALUE!</v>
      </c>
      <c r="Q45" s="363" t="e">
        <f t="shared" si="4"/>
        <v>#VALUE!</v>
      </c>
      <c r="R45" s="299">
        <v>0</v>
      </c>
      <c r="S45" s="299">
        <v>19.150500000000001</v>
      </c>
      <c r="T45" s="363">
        <f t="shared" si="5"/>
        <v>19.150500000000001</v>
      </c>
      <c r="U45" s="113"/>
      <c r="V45" s="92" t="s">
        <v>311</v>
      </c>
      <c r="W45" s="94">
        <v>1</v>
      </c>
      <c r="X45" s="299">
        <v>19.150500000000001</v>
      </c>
      <c r="Y45" s="362">
        <f t="shared" si="0"/>
        <v>19.150500000000001</v>
      </c>
      <c r="Z45" s="19"/>
      <c r="AA45" s="370">
        <v>0</v>
      </c>
      <c r="AB45" s="371">
        <f t="shared" si="1"/>
        <v>0</v>
      </c>
      <c r="AC45" s="372">
        <v>0</v>
      </c>
      <c r="AD45" s="373">
        <f t="shared" si="2"/>
        <v>0</v>
      </c>
      <c r="AE45" s="374">
        <f t="shared" si="3"/>
        <v>0</v>
      </c>
    </row>
    <row r="46" spans="1:33" ht="120" x14ac:dyDescent="0.25">
      <c r="A46" s="16"/>
      <c r="B46" s="87" t="s">
        <v>94</v>
      </c>
      <c r="C46" s="90" t="s">
        <v>341</v>
      </c>
      <c r="D46" s="89" t="s">
        <v>25</v>
      </c>
      <c r="E46" s="90" t="s">
        <v>358</v>
      </c>
      <c r="F46" s="384"/>
      <c r="G46" s="384"/>
      <c r="H46" s="91">
        <v>41</v>
      </c>
      <c r="I46" s="384"/>
      <c r="J46" s="90" t="s">
        <v>359</v>
      </c>
      <c r="K46" s="92" t="s">
        <v>311</v>
      </c>
      <c r="L46" s="94">
        <v>1</v>
      </c>
      <c r="M46" s="93">
        <v>29.34</v>
      </c>
      <c r="N46" s="95">
        <v>29.34</v>
      </c>
      <c r="O46" s="361"/>
      <c r="P46" s="362" t="e">
        <v>#VALUE!</v>
      </c>
      <c r="Q46" s="363" t="e">
        <f t="shared" si="4"/>
        <v>#VALUE!</v>
      </c>
      <c r="R46" s="299">
        <v>0</v>
      </c>
      <c r="S46" s="299">
        <v>24.939</v>
      </c>
      <c r="T46" s="363">
        <f t="shared" si="5"/>
        <v>24.939</v>
      </c>
      <c r="U46" s="113"/>
      <c r="V46" s="92" t="s">
        <v>311</v>
      </c>
      <c r="W46" s="94">
        <v>1</v>
      </c>
      <c r="X46" s="299">
        <v>24.939</v>
      </c>
      <c r="Y46" s="362">
        <f t="shared" si="0"/>
        <v>24.939</v>
      </c>
      <c r="Z46" s="19"/>
      <c r="AA46" s="370">
        <v>0</v>
      </c>
      <c r="AB46" s="371">
        <f t="shared" si="1"/>
        <v>0</v>
      </c>
      <c r="AC46" s="372">
        <v>0</v>
      </c>
      <c r="AD46" s="373">
        <f t="shared" si="2"/>
        <v>0</v>
      </c>
      <c r="AE46" s="374">
        <f t="shared" si="3"/>
        <v>0</v>
      </c>
    </row>
    <row r="47" spans="1:33" ht="45" x14ac:dyDescent="0.25">
      <c r="A47" s="16"/>
      <c r="B47" s="87" t="s">
        <v>94</v>
      </c>
      <c r="C47" s="90" t="s">
        <v>341</v>
      </c>
      <c r="D47" s="89" t="s">
        <v>25</v>
      </c>
      <c r="E47" s="90" t="s">
        <v>364</v>
      </c>
      <c r="F47" s="384"/>
      <c r="G47" s="384"/>
      <c r="H47" s="91">
        <v>93</v>
      </c>
      <c r="I47" s="384"/>
      <c r="J47" s="90" t="s">
        <v>365</v>
      </c>
      <c r="K47" s="92" t="s">
        <v>311</v>
      </c>
      <c r="L47" s="94">
        <v>1</v>
      </c>
      <c r="M47" s="93">
        <v>550</v>
      </c>
      <c r="N47" s="95">
        <v>550</v>
      </c>
      <c r="O47" s="361"/>
      <c r="P47" s="362" t="e">
        <v>#VALUE!</v>
      </c>
      <c r="Q47" s="363" t="e">
        <f t="shared" si="4"/>
        <v>#VALUE!</v>
      </c>
      <c r="R47" s="299">
        <v>0</v>
      </c>
      <c r="S47" s="299">
        <v>440</v>
      </c>
      <c r="T47" s="363">
        <f t="shared" si="5"/>
        <v>440</v>
      </c>
      <c r="U47" s="113"/>
      <c r="V47" s="92" t="s">
        <v>311</v>
      </c>
      <c r="W47" s="94">
        <v>1</v>
      </c>
      <c r="X47" s="299">
        <v>440</v>
      </c>
      <c r="Y47" s="362">
        <f t="shared" si="0"/>
        <v>440</v>
      </c>
      <c r="Z47" s="19"/>
      <c r="AA47" s="370">
        <v>0</v>
      </c>
      <c r="AB47" s="371">
        <f t="shared" si="1"/>
        <v>0</v>
      </c>
      <c r="AC47" s="372">
        <v>0</v>
      </c>
      <c r="AD47" s="373">
        <f t="shared" si="2"/>
        <v>0</v>
      </c>
      <c r="AE47" s="374">
        <f t="shared" si="3"/>
        <v>0</v>
      </c>
    </row>
    <row r="48" spans="1:33" ht="45" x14ac:dyDescent="0.25">
      <c r="A48" s="16"/>
      <c r="B48" s="87" t="s">
        <v>94</v>
      </c>
      <c r="C48" s="90" t="s">
        <v>341</v>
      </c>
      <c r="D48" s="89" t="s">
        <v>25</v>
      </c>
      <c r="E48" s="90" t="s">
        <v>352</v>
      </c>
      <c r="F48" s="384"/>
      <c r="G48" s="384"/>
      <c r="H48" s="91">
        <v>104</v>
      </c>
      <c r="I48" s="384"/>
      <c r="J48" s="90" t="s">
        <v>353</v>
      </c>
      <c r="K48" s="92" t="s">
        <v>311</v>
      </c>
      <c r="L48" s="94">
        <v>2</v>
      </c>
      <c r="M48" s="93">
        <v>3.44</v>
      </c>
      <c r="N48" s="95">
        <v>6.88</v>
      </c>
      <c r="O48" s="361"/>
      <c r="P48" s="362" t="e">
        <v>#VALUE!</v>
      </c>
      <c r="Q48" s="363" t="e">
        <f t="shared" si="4"/>
        <v>#VALUE!</v>
      </c>
      <c r="R48" s="299">
        <v>0</v>
      </c>
      <c r="S48" s="299">
        <v>3.0495599999999996</v>
      </c>
      <c r="T48" s="363">
        <f t="shared" si="5"/>
        <v>6.0991199999999992</v>
      </c>
      <c r="U48" s="113"/>
      <c r="V48" s="92" t="s">
        <v>311</v>
      </c>
      <c r="W48" s="94">
        <v>2</v>
      </c>
      <c r="X48" s="299">
        <v>3.0495599999999996</v>
      </c>
      <c r="Y48" s="362">
        <f t="shared" si="0"/>
        <v>6.0991199999999992</v>
      </c>
      <c r="Z48" s="19"/>
      <c r="AA48" s="370">
        <v>0</v>
      </c>
      <c r="AB48" s="371">
        <f t="shared" si="1"/>
        <v>0</v>
      </c>
      <c r="AC48" s="372">
        <v>0</v>
      </c>
      <c r="AD48" s="373">
        <f t="shared" si="2"/>
        <v>0</v>
      </c>
      <c r="AE48" s="374">
        <f t="shared" si="3"/>
        <v>0</v>
      </c>
    </row>
    <row r="49" spans="1:31" ht="90" x14ac:dyDescent="0.25">
      <c r="A49" s="16"/>
      <c r="B49" s="87" t="s">
        <v>94</v>
      </c>
      <c r="C49" s="90" t="s">
        <v>341</v>
      </c>
      <c r="D49" s="89" t="s">
        <v>25</v>
      </c>
      <c r="E49" s="90" t="s">
        <v>366</v>
      </c>
      <c r="F49" s="384"/>
      <c r="G49" s="384"/>
      <c r="H49" s="91">
        <v>115</v>
      </c>
      <c r="I49" s="384"/>
      <c r="J49" s="90" t="s">
        <v>367</v>
      </c>
      <c r="K49" s="92" t="s">
        <v>311</v>
      </c>
      <c r="L49" s="94">
        <v>2</v>
      </c>
      <c r="M49" s="93">
        <v>70.11</v>
      </c>
      <c r="N49" s="95">
        <v>140.22</v>
      </c>
      <c r="O49" s="361"/>
      <c r="P49" s="362" t="e">
        <v>#VALUE!</v>
      </c>
      <c r="Q49" s="363" t="e">
        <f t="shared" si="4"/>
        <v>#VALUE!</v>
      </c>
      <c r="R49" s="299">
        <v>0</v>
      </c>
      <c r="S49" s="299">
        <v>56.088000000000001</v>
      </c>
      <c r="T49" s="363">
        <f t="shared" si="5"/>
        <v>112.176</v>
      </c>
      <c r="U49" s="113"/>
      <c r="V49" s="92" t="s">
        <v>311</v>
      </c>
      <c r="W49" s="94">
        <v>2</v>
      </c>
      <c r="X49" s="299">
        <v>56.088000000000001</v>
      </c>
      <c r="Y49" s="362">
        <f t="shared" si="0"/>
        <v>112.176</v>
      </c>
      <c r="Z49" s="19"/>
      <c r="AA49" s="370">
        <v>0</v>
      </c>
      <c r="AB49" s="371">
        <f t="shared" si="1"/>
        <v>0</v>
      </c>
      <c r="AC49" s="372">
        <v>0</v>
      </c>
      <c r="AD49" s="373">
        <f t="shared" si="2"/>
        <v>0</v>
      </c>
      <c r="AE49" s="374">
        <f t="shared" si="3"/>
        <v>0</v>
      </c>
    </row>
    <row r="50" spans="1:31" ht="45.75" x14ac:dyDescent="0.25">
      <c r="A50" s="16"/>
      <c r="B50" s="87" t="s">
        <v>94</v>
      </c>
      <c r="C50" s="90" t="s">
        <v>341</v>
      </c>
      <c r="D50" s="89" t="s">
        <v>25</v>
      </c>
      <c r="E50" s="96" t="s">
        <v>354</v>
      </c>
      <c r="F50" s="384"/>
      <c r="G50" s="384"/>
      <c r="H50" s="91">
        <v>175</v>
      </c>
      <c r="I50" s="384"/>
      <c r="J50" s="97" t="s">
        <v>355</v>
      </c>
      <c r="K50" s="92" t="s">
        <v>311</v>
      </c>
      <c r="L50" s="94">
        <v>2</v>
      </c>
      <c r="M50" s="93">
        <v>9.81</v>
      </c>
      <c r="N50" s="95">
        <v>19.62</v>
      </c>
      <c r="O50" s="361"/>
      <c r="P50" s="362" t="e">
        <v>#VALUE!</v>
      </c>
      <c r="Q50" s="363" t="e">
        <f t="shared" si="4"/>
        <v>#VALUE!</v>
      </c>
      <c r="R50" s="299">
        <v>0</v>
      </c>
      <c r="S50" s="299">
        <v>8.6965649999999997</v>
      </c>
      <c r="T50" s="363">
        <f t="shared" si="5"/>
        <v>17.393129999999999</v>
      </c>
      <c r="U50" s="113"/>
      <c r="V50" s="92" t="s">
        <v>311</v>
      </c>
      <c r="W50" s="94">
        <v>2</v>
      </c>
      <c r="X50" s="299">
        <v>8.6965649999999997</v>
      </c>
      <c r="Y50" s="362">
        <f t="shared" si="0"/>
        <v>17.393129999999999</v>
      </c>
      <c r="Z50" s="19"/>
      <c r="AA50" s="370">
        <v>0</v>
      </c>
      <c r="AB50" s="371">
        <f t="shared" si="1"/>
        <v>0</v>
      </c>
      <c r="AC50" s="372">
        <v>0</v>
      </c>
      <c r="AD50" s="373">
        <f t="shared" si="2"/>
        <v>0</v>
      </c>
      <c r="AE50" s="374">
        <f t="shared" si="3"/>
        <v>0</v>
      </c>
    </row>
    <row r="51" spans="1:31" ht="75.75" x14ac:dyDescent="0.25">
      <c r="A51" s="16"/>
      <c r="B51" s="87" t="s">
        <v>94</v>
      </c>
      <c r="C51" s="90" t="s">
        <v>341</v>
      </c>
      <c r="D51" s="89" t="s">
        <v>25</v>
      </c>
      <c r="E51" s="96" t="s">
        <v>342</v>
      </c>
      <c r="F51" s="384"/>
      <c r="G51" s="384"/>
      <c r="H51" s="91">
        <v>180</v>
      </c>
      <c r="I51" s="384"/>
      <c r="J51" s="97" t="s">
        <v>343</v>
      </c>
      <c r="K51" s="92" t="s">
        <v>311</v>
      </c>
      <c r="L51" s="94">
        <v>1</v>
      </c>
      <c r="M51" s="93">
        <v>62.11</v>
      </c>
      <c r="N51" s="95">
        <v>62.11</v>
      </c>
      <c r="O51" s="361"/>
      <c r="P51" s="362" t="e">
        <v>#VALUE!</v>
      </c>
      <c r="Q51" s="363" t="e">
        <f t="shared" si="4"/>
        <v>#VALUE!</v>
      </c>
      <c r="R51" s="299">
        <v>0</v>
      </c>
      <c r="S51" s="299">
        <v>55.060514999999995</v>
      </c>
      <c r="T51" s="363">
        <f t="shared" si="5"/>
        <v>55.060514999999995</v>
      </c>
      <c r="U51" s="113"/>
      <c r="V51" s="92" t="s">
        <v>311</v>
      </c>
      <c r="W51" s="94">
        <v>1</v>
      </c>
      <c r="X51" s="299">
        <v>55.060514999999995</v>
      </c>
      <c r="Y51" s="362">
        <f t="shared" si="0"/>
        <v>55.060514999999995</v>
      </c>
      <c r="Z51" s="19"/>
      <c r="AA51" s="370">
        <v>0</v>
      </c>
      <c r="AB51" s="371">
        <f t="shared" si="1"/>
        <v>0</v>
      </c>
      <c r="AC51" s="372">
        <v>0</v>
      </c>
      <c r="AD51" s="373">
        <f t="shared" si="2"/>
        <v>0</v>
      </c>
      <c r="AE51" s="374">
        <f t="shared" si="3"/>
        <v>0</v>
      </c>
    </row>
    <row r="52" spans="1:31" ht="90.75" x14ac:dyDescent="0.25">
      <c r="A52" s="22"/>
      <c r="B52" s="87" t="s">
        <v>94</v>
      </c>
      <c r="C52" s="90" t="s">
        <v>341</v>
      </c>
      <c r="D52" s="89" t="s">
        <v>25</v>
      </c>
      <c r="E52" s="96" t="s">
        <v>370</v>
      </c>
      <c r="F52" s="358"/>
      <c r="G52" s="358"/>
      <c r="H52" s="91">
        <v>186</v>
      </c>
      <c r="I52" s="358"/>
      <c r="J52" s="98" t="s">
        <v>371</v>
      </c>
      <c r="K52" s="92" t="s">
        <v>311</v>
      </c>
      <c r="L52" s="94">
        <v>1</v>
      </c>
      <c r="M52" s="93">
        <v>86.88</v>
      </c>
      <c r="N52" s="95">
        <v>86.88</v>
      </c>
      <c r="O52" s="361"/>
      <c r="P52" s="362" t="e">
        <v>#VALUE!</v>
      </c>
      <c r="Q52" s="363" t="e">
        <f t="shared" si="4"/>
        <v>#VALUE!</v>
      </c>
      <c r="R52" s="299">
        <v>0</v>
      </c>
      <c r="S52" s="299">
        <v>69.504000000000005</v>
      </c>
      <c r="T52" s="363">
        <f t="shared" si="5"/>
        <v>69.504000000000005</v>
      </c>
      <c r="U52" s="113"/>
      <c r="V52" s="92" t="s">
        <v>311</v>
      </c>
      <c r="W52" s="94">
        <v>1</v>
      </c>
      <c r="X52" s="299">
        <v>69.504000000000005</v>
      </c>
      <c r="Y52" s="362">
        <f t="shared" si="0"/>
        <v>69.504000000000005</v>
      </c>
      <c r="Z52" s="19"/>
      <c r="AA52" s="370">
        <v>0</v>
      </c>
      <c r="AB52" s="371">
        <f t="shared" si="1"/>
        <v>0</v>
      </c>
      <c r="AC52" s="372">
        <v>0</v>
      </c>
      <c r="AD52" s="373">
        <f t="shared" si="2"/>
        <v>0</v>
      </c>
      <c r="AE52" s="374">
        <f t="shared" si="3"/>
        <v>0</v>
      </c>
    </row>
    <row r="53" spans="1:31" ht="15.75" x14ac:dyDescent="0.25">
      <c r="A53" s="22"/>
      <c r="B53" s="87" t="s">
        <v>94</v>
      </c>
      <c r="C53" s="90" t="s">
        <v>341</v>
      </c>
      <c r="D53" s="89" t="s">
        <v>25</v>
      </c>
      <c r="E53" s="99" t="s">
        <v>424</v>
      </c>
      <c r="F53" s="358"/>
      <c r="G53" s="358"/>
      <c r="H53" s="91">
        <v>190</v>
      </c>
      <c r="I53" s="358"/>
      <c r="J53" s="100" t="s">
        <v>379</v>
      </c>
      <c r="K53" s="92" t="s">
        <v>311</v>
      </c>
      <c r="L53" s="94">
        <v>1</v>
      </c>
      <c r="M53" s="101">
        <v>1500</v>
      </c>
      <c r="N53" s="95">
        <v>1500</v>
      </c>
      <c r="O53" s="361"/>
      <c r="P53" s="362" t="e">
        <v>#VALUE!</v>
      </c>
      <c r="Q53" s="363">
        <f t="shared" si="4"/>
        <v>1500</v>
      </c>
      <c r="R53" s="299" t="s">
        <v>381</v>
      </c>
      <c r="S53" s="299">
        <v>1500</v>
      </c>
      <c r="T53" s="363">
        <f t="shared" si="5"/>
        <v>1500</v>
      </c>
      <c r="U53" s="113"/>
      <c r="V53" s="92" t="s">
        <v>311</v>
      </c>
      <c r="W53" s="94">
        <v>1</v>
      </c>
      <c r="X53" s="101">
        <v>1500</v>
      </c>
      <c r="Y53" s="95">
        <v>1500</v>
      </c>
      <c r="Z53" s="19"/>
      <c r="AA53" s="370">
        <v>0</v>
      </c>
      <c r="AB53" s="371">
        <f t="shared" ref="AB53:AB58" si="6">Y53*AA53</f>
        <v>0</v>
      </c>
      <c r="AC53" s="372">
        <v>0</v>
      </c>
      <c r="AD53" s="373">
        <f t="shared" ref="AD53:AD58" si="7">Y53*AC53</f>
        <v>0</v>
      </c>
      <c r="AE53" s="374">
        <f t="shared" si="3"/>
        <v>0</v>
      </c>
    </row>
    <row r="54" spans="1:31" ht="26.25" x14ac:dyDescent="0.25">
      <c r="A54" s="22"/>
      <c r="B54" s="87" t="s">
        <v>94</v>
      </c>
      <c r="C54" s="90" t="s">
        <v>341</v>
      </c>
      <c r="D54" s="89" t="s">
        <v>25</v>
      </c>
      <c r="E54" s="102" t="s">
        <v>425</v>
      </c>
      <c r="F54" s="358"/>
      <c r="G54" s="358"/>
      <c r="H54" s="91">
        <v>191</v>
      </c>
      <c r="I54" s="358"/>
      <c r="J54" s="100" t="s">
        <v>379</v>
      </c>
      <c r="K54" s="92" t="s">
        <v>311</v>
      </c>
      <c r="L54" s="94">
        <v>1</v>
      </c>
      <c r="M54" s="101">
        <v>100</v>
      </c>
      <c r="N54" s="95">
        <v>100</v>
      </c>
      <c r="O54" s="361"/>
      <c r="P54" s="362" t="e">
        <v>#VALUE!</v>
      </c>
      <c r="Q54" s="363">
        <f t="shared" si="4"/>
        <v>100</v>
      </c>
      <c r="R54" s="299" t="s">
        <v>381</v>
      </c>
      <c r="S54" s="299">
        <v>100</v>
      </c>
      <c r="T54" s="363">
        <f t="shared" si="5"/>
        <v>100</v>
      </c>
      <c r="U54" s="113"/>
      <c r="V54" s="92" t="s">
        <v>311</v>
      </c>
      <c r="W54" s="94">
        <v>1</v>
      </c>
      <c r="X54" s="101">
        <v>100</v>
      </c>
      <c r="Y54" s="95">
        <v>100</v>
      </c>
      <c r="Z54" s="19"/>
      <c r="AA54" s="370">
        <v>0</v>
      </c>
      <c r="AB54" s="371">
        <f t="shared" si="6"/>
        <v>0</v>
      </c>
      <c r="AC54" s="372">
        <v>0</v>
      </c>
      <c r="AD54" s="373">
        <f t="shared" si="7"/>
        <v>0</v>
      </c>
      <c r="AE54" s="374">
        <f t="shared" si="3"/>
        <v>0</v>
      </c>
    </row>
    <row r="55" spans="1:31" ht="15.75" x14ac:dyDescent="0.25">
      <c r="A55" s="22"/>
      <c r="B55" s="87" t="s">
        <v>94</v>
      </c>
      <c r="C55" s="90" t="s">
        <v>341</v>
      </c>
      <c r="D55" s="89" t="s">
        <v>25</v>
      </c>
      <c r="E55" s="102" t="s">
        <v>426</v>
      </c>
      <c r="F55" s="358"/>
      <c r="G55" s="358"/>
      <c r="H55" s="91">
        <v>192</v>
      </c>
      <c r="I55" s="358"/>
      <c r="J55" s="100" t="s">
        <v>379</v>
      </c>
      <c r="K55" s="92" t="s">
        <v>311</v>
      </c>
      <c r="L55" s="94">
        <v>1</v>
      </c>
      <c r="M55" s="101">
        <v>100</v>
      </c>
      <c r="N55" s="95">
        <v>100</v>
      </c>
      <c r="O55" s="361"/>
      <c r="P55" s="362" t="e">
        <v>#VALUE!</v>
      </c>
      <c r="Q55" s="363">
        <f t="shared" si="4"/>
        <v>100</v>
      </c>
      <c r="R55" s="299" t="s">
        <v>381</v>
      </c>
      <c r="S55" s="299">
        <v>100</v>
      </c>
      <c r="T55" s="363">
        <f t="shared" si="5"/>
        <v>100</v>
      </c>
      <c r="U55" s="113"/>
      <c r="V55" s="92" t="s">
        <v>311</v>
      </c>
      <c r="W55" s="94">
        <v>1</v>
      </c>
      <c r="X55" s="101">
        <v>100</v>
      </c>
      <c r="Y55" s="95">
        <v>100</v>
      </c>
      <c r="Z55" s="19"/>
      <c r="AA55" s="370">
        <v>0</v>
      </c>
      <c r="AB55" s="371">
        <f t="shared" si="6"/>
        <v>0</v>
      </c>
      <c r="AC55" s="372">
        <v>0</v>
      </c>
      <c r="AD55" s="373">
        <f t="shared" si="7"/>
        <v>0</v>
      </c>
      <c r="AE55" s="374">
        <f t="shared" si="3"/>
        <v>0</v>
      </c>
    </row>
    <row r="56" spans="1:31" ht="15.75" x14ac:dyDescent="0.25">
      <c r="A56" s="22"/>
      <c r="B56" s="87" t="s">
        <v>94</v>
      </c>
      <c r="C56" s="90" t="s">
        <v>341</v>
      </c>
      <c r="D56" s="89" t="s">
        <v>25</v>
      </c>
      <c r="E56" s="102" t="s">
        <v>427</v>
      </c>
      <c r="F56" s="358"/>
      <c r="G56" s="358"/>
      <c r="H56" s="91">
        <v>193</v>
      </c>
      <c r="I56" s="358"/>
      <c r="J56" s="100" t="s">
        <v>379</v>
      </c>
      <c r="K56" s="92" t="s">
        <v>311</v>
      </c>
      <c r="L56" s="94">
        <v>1</v>
      </c>
      <c r="M56" s="101">
        <v>100</v>
      </c>
      <c r="N56" s="95">
        <v>100</v>
      </c>
      <c r="O56" s="361"/>
      <c r="P56" s="362" t="e">
        <v>#VALUE!</v>
      </c>
      <c r="Q56" s="363">
        <f t="shared" si="4"/>
        <v>100</v>
      </c>
      <c r="R56" s="299" t="s">
        <v>381</v>
      </c>
      <c r="S56" s="299">
        <v>100</v>
      </c>
      <c r="T56" s="363">
        <f t="shared" si="5"/>
        <v>100</v>
      </c>
      <c r="U56" s="113"/>
      <c r="V56" s="92" t="s">
        <v>311</v>
      </c>
      <c r="W56" s="94">
        <v>1</v>
      </c>
      <c r="X56" s="101">
        <v>100</v>
      </c>
      <c r="Y56" s="95">
        <v>100</v>
      </c>
      <c r="Z56" s="19"/>
      <c r="AA56" s="370">
        <v>0</v>
      </c>
      <c r="AB56" s="371">
        <f t="shared" si="6"/>
        <v>0</v>
      </c>
      <c r="AC56" s="372">
        <v>0</v>
      </c>
      <c r="AD56" s="373">
        <f t="shared" si="7"/>
        <v>0</v>
      </c>
      <c r="AE56" s="374">
        <f t="shared" si="3"/>
        <v>0</v>
      </c>
    </row>
    <row r="57" spans="1:31" ht="15.75" x14ac:dyDescent="0.25">
      <c r="A57" s="22"/>
      <c r="B57" s="87" t="s">
        <v>94</v>
      </c>
      <c r="C57" s="90" t="s">
        <v>341</v>
      </c>
      <c r="D57" s="89" t="s">
        <v>25</v>
      </c>
      <c r="E57" s="102" t="s">
        <v>428</v>
      </c>
      <c r="F57" s="358"/>
      <c r="G57" s="358"/>
      <c r="H57" s="91">
        <v>194</v>
      </c>
      <c r="I57" s="358"/>
      <c r="J57" s="100" t="s">
        <v>379</v>
      </c>
      <c r="K57" s="92" t="s">
        <v>311</v>
      </c>
      <c r="L57" s="94">
        <v>1</v>
      </c>
      <c r="M57" s="101">
        <v>350</v>
      </c>
      <c r="N57" s="95">
        <v>350</v>
      </c>
      <c r="O57" s="361"/>
      <c r="P57" s="362" t="e">
        <v>#VALUE!</v>
      </c>
      <c r="Q57" s="363">
        <f t="shared" si="4"/>
        <v>350</v>
      </c>
      <c r="R57" s="299" t="s">
        <v>381</v>
      </c>
      <c r="S57" s="299">
        <v>350</v>
      </c>
      <c r="T57" s="363">
        <f t="shared" si="5"/>
        <v>350</v>
      </c>
      <c r="U57" s="113"/>
      <c r="V57" s="92" t="s">
        <v>311</v>
      </c>
      <c r="W57" s="94">
        <v>1</v>
      </c>
      <c r="X57" s="101">
        <v>350</v>
      </c>
      <c r="Y57" s="95">
        <v>350</v>
      </c>
      <c r="Z57" s="19"/>
      <c r="AA57" s="370">
        <v>0</v>
      </c>
      <c r="AB57" s="371">
        <f t="shared" si="6"/>
        <v>0</v>
      </c>
      <c r="AC57" s="372">
        <v>0</v>
      </c>
      <c r="AD57" s="373">
        <f t="shared" si="7"/>
        <v>0</v>
      </c>
      <c r="AE57" s="374">
        <f t="shared" si="3"/>
        <v>0</v>
      </c>
    </row>
    <row r="58" spans="1:31" x14ac:dyDescent="0.25">
      <c r="A58" s="22"/>
      <c r="B58" s="380" t="s">
        <v>94</v>
      </c>
      <c r="C58" s="417" t="s">
        <v>341</v>
      </c>
      <c r="D58" s="418"/>
      <c r="E58" s="419" t="s">
        <v>711</v>
      </c>
      <c r="F58" s="358"/>
      <c r="G58" s="358"/>
      <c r="H58" s="91"/>
      <c r="I58" s="358"/>
      <c r="J58" s="100"/>
      <c r="K58" s="92"/>
      <c r="L58" s="94"/>
      <c r="M58" s="101"/>
      <c r="N58" s="95"/>
      <c r="O58" s="361"/>
      <c r="P58" s="362"/>
      <c r="Q58" s="363"/>
      <c r="R58" s="299"/>
      <c r="S58" s="299"/>
      <c r="T58" s="363"/>
      <c r="U58" s="113"/>
      <c r="V58" s="406" t="s">
        <v>311</v>
      </c>
      <c r="W58" s="407">
        <v>1</v>
      </c>
      <c r="X58" s="420">
        <v>1500</v>
      </c>
      <c r="Y58" s="362">
        <f>W58*X58</f>
        <v>1500</v>
      </c>
      <c r="Z58" s="19"/>
      <c r="AA58" s="370">
        <v>0</v>
      </c>
      <c r="AB58" s="371">
        <f t="shared" si="6"/>
        <v>0</v>
      </c>
      <c r="AC58" s="372">
        <v>0</v>
      </c>
      <c r="AD58" s="373">
        <f t="shared" si="7"/>
        <v>0</v>
      </c>
      <c r="AE58" s="374">
        <f>AB58-AD58</f>
        <v>0</v>
      </c>
    </row>
    <row r="59" spans="1:31" x14ac:dyDescent="0.25">
      <c r="A59" s="22"/>
      <c r="B59" s="380" t="s">
        <v>94</v>
      </c>
      <c r="C59" s="417" t="s">
        <v>341</v>
      </c>
      <c r="D59" s="418"/>
      <c r="E59" s="419" t="s">
        <v>712</v>
      </c>
      <c r="F59" s="358"/>
      <c r="G59" s="358"/>
      <c r="H59" s="91"/>
      <c r="I59" s="358"/>
      <c r="J59" s="100"/>
      <c r="K59" s="92"/>
      <c r="L59" s="94"/>
      <c r="M59" s="101"/>
      <c r="N59" s="95"/>
      <c r="O59" s="361"/>
      <c r="P59" s="362"/>
      <c r="Q59" s="363"/>
      <c r="R59" s="299"/>
      <c r="S59" s="299"/>
      <c r="T59" s="363"/>
      <c r="U59" s="113"/>
      <c r="V59" s="406" t="s">
        <v>311</v>
      </c>
      <c r="W59" s="407">
        <v>1</v>
      </c>
      <c r="X59" s="420">
        <v>500</v>
      </c>
      <c r="Y59" s="362">
        <f t="shared" ref="Y59:Y77" si="8">W59*X59</f>
        <v>500</v>
      </c>
      <c r="Z59" s="19"/>
      <c r="AA59" s="370">
        <v>0</v>
      </c>
      <c r="AB59" s="371">
        <f t="shared" ref="AB59:AB77" si="9">Y59*AA59</f>
        <v>0</v>
      </c>
      <c r="AC59" s="372">
        <v>0</v>
      </c>
      <c r="AD59" s="373">
        <f t="shared" ref="AD59:AD77" si="10">Y59*AC59</f>
        <v>0</v>
      </c>
      <c r="AE59" s="374">
        <f t="shared" ref="AE59:AE77" si="11">AB59-AD59</f>
        <v>0</v>
      </c>
    </row>
    <row r="60" spans="1:31" x14ac:dyDescent="0.25">
      <c r="A60" s="22"/>
      <c r="B60" s="380" t="s">
        <v>94</v>
      </c>
      <c r="C60" s="417" t="s">
        <v>341</v>
      </c>
      <c r="D60" s="418"/>
      <c r="E60" s="419" t="s">
        <v>713</v>
      </c>
      <c r="F60" s="358"/>
      <c r="G60" s="358"/>
      <c r="H60" s="91"/>
      <c r="I60" s="358"/>
      <c r="J60" s="100"/>
      <c r="K60" s="92"/>
      <c r="L60" s="94"/>
      <c r="M60" s="101"/>
      <c r="N60" s="95"/>
      <c r="O60" s="361"/>
      <c r="P60" s="362"/>
      <c r="Q60" s="363"/>
      <c r="R60" s="299"/>
      <c r="S60" s="299"/>
      <c r="T60" s="363"/>
      <c r="U60" s="113"/>
      <c r="V60" s="406" t="s">
        <v>57</v>
      </c>
      <c r="W60" s="407">
        <v>2</v>
      </c>
      <c r="X60" s="420">
        <v>1250</v>
      </c>
      <c r="Y60" s="362">
        <f t="shared" si="8"/>
        <v>2500</v>
      </c>
      <c r="Z60" s="19"/>
      <c r="AA60" s="370">
        <v>0</v>
      </c>
      <c r="AB60" s="371">
        <f t="shared" si="9"/>
        <v>0</v>
      </c>
      <c r="AC60" s="372">
        <v>0</v>
      </c>
      <c r="AD60" s="373">
        <f t="shared" si="10"/>
        <v>0</v>
      </c>
      <c r="AE60" s="374">
        <f t="shared" si="11"/>
        <v>0</v>
      </c>
    </row>
    <row r="61" spans="1:31" ht="60" x14ac:dyDescent="0.25">
      <c r="A61" s="22"/>
      <c r="B61" s="380" t="s">
        <v>94</v>
      </c>
      <c r="C61" s="417" t="s">
        <v>312</v>
      </c>
      <c r="D61" s="356" t="s">
        <v>25</v>
      </c>
      <c r="E61" s="419" t="s">
        <v>313</v>
      </c>
      <c r="F61" s="358"/>
      <c r="G61" s="358"/>
      <c r="H61" s="91"/>
      <c r="I61" s="358"/>
      <c r="J61" s="100"/>
      <c r="K61" s="92"/>
      <c r="L61" s="94"/>
      <c r="M61" s="101"/>
      <c r="N61" s="95"/>
      <c r="O61" s="361"/>
      <c r="P61" s="362"/>
      <c r="Q61" s="363"/>
      <c r="R61" s="299"/>
      <c r="S61" s="299"/>
      <c r="T61" s="363"/>
      <c r="U61" s="113"/>
      <c r="V61" s="406" t="s">
        <v>160</v>
      </c>
      <c r="W61" s="407">
        <v>6</v>
      </c>
      <c r="X61" s="420">
        <v>48.35</v>
      </c>
      <c r="Y61" s="362">
        <f t="shared" si="8"/>
        <v>290.10000000000002</v>
      </c>
      <c r="Z61" s="19"/>
      <c r="AA61" s="370">
        <v>0</v>
      </c>
      <c r="AB61" s="371">
        <f t="shared" si="9"/>
        <v>0</v>
      </c>
      <c r="AC61" s="372">
        <v>0</v>
      </c>
      <c r="AD61" s="373">
        <f t="shared" si="10"/>
        <v>0</v>
      </c>
      <c r="AE61" s="374">
        <f t="shared" si="11"/>
        <v>0</v>
      </c>
    </row>
    <row r="62" spans="1:31" ht="30" x14ac:dyDescent="0.25">
      <c r="A62" s="22"/>
      <c r="B62" s="380" t="s">
        <v>94</v>
      </c>
      <c r="C62" s="417" t="s">
        <v>189</v>
      </c>
      <c r="D62" s="356" t="s">
        <v>25</v>
      </c>
      <c r="E62" s="419" t="s">
        <v>714</v>
      </c>
      <c r="F62" s="358"/>
      <c r="G62" s="358"/>
      <c r="H62" s="91"/>
      <c r="I62" s="358"/>
      <c r="J62" s="100"/>
      <c r="K62" s="92"/>
      <c r="L62" s="94"/>
      <c r="M62" s="101"/>
      <c r="N62" s="95"/>
      <c r="O62" s="361"/>
      <c r="P62" s="362"/>
      <c r="Q62" s="363"/>
      <c r="R62" s="299"/>
      <c r="S62" s="299"/>
      <c r="T62" s="363"/>
      <c r="U62" s="113"/>
      <c r="V62" s="406" t="s">
        <v>311</v>
      </c>
      <c r="W62" s="407">
        <v>1</v>
      </c>
      <c r="X62" s="420">
        <v>100</v>
      </c>
      <c r="Y62" s="362">
        <f t="shared" si="8"/>
        <v>100</v>
      </c>
      <c r="Z62" s="19"/>
      <c r="AA62" s="370">
        <v>0</v>
      </c>
      <c r="AB62" s="371">
        <f t="shared" si="9"/>
        <v>0</v>
      </c>
      <c r="AC62" s="372">
        <v>0</v>
      </c>
      <c r="AD62" s="373">
        <f t="shared" si="10"/>
        <v>0</v>
      </c>
      <c r="AE62" s="374">
        <f t="shared" si="11"/>
        <v>0</v>
      </c>
    </row>
    <row r="63" spans="1:31" ht="75" x14ac:dyDescent="0.25">
      <c r="A63" s="22"/>
      <c r="B63" s="380" t="s">
        <v>94</v>
      </c>
      <c r="C63" s="417" t="s">
        <v>189</v>
      </c>
      <c r="D63" s="356" t="s">
        <v>25</v>
      </c>
      <c r="E63" s="419" t="s">
        <v>198</v>
      </c>
      <c r="F63" s="358"/>
      <c r="G63" s="358"/>
      <c r="H63" s="91"/>
      <c r="I63" s="358"/>
      <c r="J63" s="100"/>
      <c r="K63" s="92"/>
      <c r="L63" s="94"/>
      <c r="M63" s="101"/>
      <c r="N63" s="95"/>
      <c r="O63" s="361"/>
      <c r="P63" s="362"/>
      <c r="Q63" s="363"/>
      <c r="R63" s="299"/>
      <c r="S63" s="299"/>
      <c r="T63" s="363"/>
      <c r="U63" s="113"/>
      <c r="V63" s="406" t="s">
        <v>709</v>
      </c>
      <c r="W63" s="407">
        <v>5</v>
      </c>
      <c r="X63" s="420">
        <v>28.086500000000001</v>
      </c>
      <c r="Y63" s="362">
        <f t="shared" si="8"/>
        <v>140.4325</v>
      </c>
      <c r="Z63" s="19"/>
      <c r="AA63" s="370">
        <v>1</v>
      </c>
      <c r="AB63" s="371">
        <f t="shared" si="9"/>
        <v>140.4325</v>
      </c>
      <c r="AC63" s="372">
        <v>1</v>
      </c>
      <c r="AD63" s="373">
        <f t="shared" si="10"/>
        <v>140.4325</v>
      </c>
      <c r="AE63" s="374">
        <f t="shared" si="11"/>
        <v>0</v>
      </c>
    </row>
    <row r="64" spans="1:31" ht="75" x14ac:dyDescent="0.25">
      <c r="A64" s="22"/>
      <c r="B64" s="380" t="s">
        <v>94</v>
      </c>
      <c r="C64" s="417" t="s">
        <v>189</v>
      </c>
      <c r="D64" s="356" t="s">
        <v>25</v>
      </c>
      <c r="E64" s="419" t="s">
        <v>201</v>
      </c>
      <c r="F64" s="358"/>
      <c r="G64" s="358"/>
      <c r="H64" s="91"/>
      <c r="I64" s="358"/>
      <c r="J64" s="100"/>
      <c r="K64" s="92"/>
      <c r="L64" s="94"/>
      <c r="M64" s="101"/>
      <c r="N64" s="95"/>
      <c r="O64" s="361"/>
      <c r="P64" s="362"/>
      <c r="Q64" s="363"/>
      <c r="R64" s="299"/>
      <c r="S64" s="299"/>
      <c r="T64" s="363"/>
      <c r="U64" s="113"/>
      <c r="V64" s="406" t="s">
        <v>104</v>
      </c>
      <c r="W64" s="407">
        <v>1.5</v>
      </c>
      <c r="X64" s="420">
        <v>27.825500000000002</v>
      </c>
      <c r="Y64" s="362">
        <f t="shared" si="8"/>
        <v>41.738250000000001</v>
      </c>
      <c r="Z64" s="19"/>
      <c r="AA64" s="370">
        <v>1</v>
      </c>
      <c r="AB64" s="371">
        <f t="shared" si="9"/>
        <v>41.738250000000001</v>
      </c>
      <c r="AC64" s="372">
        <v>1</v>
      </c>
      <c r="AD64" s="373">
        <f t="shared" si="10"/>
        <v>41.738250000000001</v>
      </c>
      <c r="AE64" s="374">
        <f t="shared" si="11"/>
        <v>0</v>
      </c>
    </row>
    <row r="65" spans="1:31" ht="135" x14ac:dyDescent="0.25">
      <c r="A65" s="22"/>
      <c r="B65" s="380" t="s">
        <v>94</v>
      </c>
      <c r="C65" s="417" t="s">
        <v>285</v>
      </c>
      <c r="D65" s="418"/>
      <c r="E65" s="419" t="s">
        <v>715</v>
      </c>
      <c r="F65" s="358"/>
      <c r="G65" s="358"/>
      <c r="H65" s="91"/>
      <c r="I65" s="358"/>
      <c r="J65" s="100"/>
      <c r="K65" s="92"/>
      <c r="L65" s="94"/>
      <c r="M65" s="101"/>
      <c r="N65" s="95"/>
      <c r="O65" s="361"/>
      <c r="P65" s="362"/>
      <c r="Q65" s="363"/>
      <c r="R65" s="299"/>
      <c r="S65" s="299"/>
      <c r="T65" s="363"/>
      <c r="U65" s="113"/>
      <c r="V65" s="406" t="s">
        <v>709</v>
      </c>
      <c r="W65" s="407">
        <v>2</v>
      </c>
      <c r="X65" s="420">
        <v>408.79</v>
      </c>
      <c r="Y65" s="362">
        <f t="shared" si="8"/>
        <v>817.58</v>
      </c>
      <c r="Z65" s="19"/>
      <c r="AA65" s="370">
        <v>1</v>
      </c>
      <c r="AB65" s="371">
        <f t="shared" si="9"/>
        <v>817.58</v>
      </c>
      <c r="AC65" s="372">
        <v>0</v>
      </c>
      <c r="AD65" s="373">
        <f t="shared" si="10"/>
        <v>0</v>
      </c>
      <c r="AE65" s="374">
        <f t="shared" si="11"/>
        <v>817.58</v>
      </c>
    </row>
    <row r="66" spans="1:31" ht="30" x14ac:dyDescent="0.25">
      <c r="A66" s="22"/>
      <c r="B66" s="380" t="s">
        <v>94</v>
      </c>
      <c r="C66" s="417" t="s">
        <v>72</v>
      </c>
      <c r="D66" s="418"/>
      <c r="E66" s="419" t="s">
        <v>699</v>
      </c>
      <c r="F66" s="358"/>
      <c r="G66" s="358"/>
      <c r="H66" s="91"/>
      <c r="I66" s="358"/>
      <c r="J66" s="100"/>
      <c r="K66" s="92"/>
      <c r="L66" s="94"/>
      <c r="M66" s="101"/>
      <c r="N66" s="95"/>
      <c r="O66" s="361"/>
      <c r="P66" s="362"/>
      <c r="Q66" s="363"/>
      <c r="R66" s="299"/>
      <c r="S66" s="299"/>
      <c r="T66" s="363"/>
      <c r="U66" s="113"/>
      <c r="V66" s="406" t="s">
        <v>75</v>
      </c>
      <c r="W66" s="407">
        <v>80</v>
      </c>
      <c r="X66" s="420">
        <v>13.77</v>
      </c>
      <c r="Y66" s="362">
        <f t="shared" si="8"/>
        <v>1101.5999999999999</v>
      </c>
      <c r="Z66" s="19"/>
      <c r="AA66" s="370">
        <v>1</v>
      </c>
      <c r="AB66" s="371">
        <f t="shared" si="9"/>
        <v>1101.5999999999999</v>
      </c>
      <c r="AC66" s="372">
        <v>1</v>
      </c>
      <c r="AD66" s="373">
        <f t="shared" si="10"/>
        <v>1101.5999999999999</v>
      </c>
      <c r="AE66" s="374">
        <f t="shared" si="11"/>
        <v>0</v>
      </c>
    </row>
    <row r="67" spans="1:31" ht="60" x14ac:dyDescent="0.25">
      <c r="A67" s="22"/>
      <c r="B67" s="380" t="s">
        <v>94</v>
      </c>
      <c r="C67" s="417" t="s">
        <v>72</v>
      </c>
      <c r="D67" s="418"/>
      <c r="E67" s="419" t="s">
        <v>701</v>
      </c>
      <c r="F67" s="358"/>
      <c r="G67" s="358"/>
      <c r="H67" s="91"/>
      <c r="I67" s="358"/>
      <c r="J67" s="100"/>
      <c r="K67" s="92"/>
      <c r="L67" s="94"/>
      <c r="M67" s="101"/>
      <c r="N67" s="95"/>
      <c r="O67" s="361"/>
      <c r="P67" s="362"/>
      <c r="Q67" s="363"/>
      <c r="R67" s="299"/>
      <c r="S67" s="299"/>
      <c r="T67" s="363"/>
      <c r="U67" s="113"/>
      <c r="V67" s="406" t="s">
        <v>104</v>
      </c>
      <c r="W67" s="407">
        <v>11</v>
      </c>
      <c r="X67" s="420">
        <f>27.31*0.8</f>
        <v>21.847999999999999</v>
      </c>
      <c r="Y67" s="362">
        <f t="shared" si="8"/>
        <v>240.32799999999997</v>
      </c>
      <c r="Z67" s="19"/>
      <c r="AA67" s="370">
        <v>1</v>
      </c>
      <c r="AB67" s="371">
        <f t="shared" si="9"/>
        <v>240.32799999999997</v>
      </c>
      <c r="AC67" s="372">
        <v>1</v>
      </c>
      <c r="AD67" s="373">
        <f t="shared" si="10"/>
        <v>240.32799999999997</v>
      </c>
      <c r="AE67" s="374">
        <f t="shared" si="11"/>
        <v>0</v>
      </c>
    </row>
    <row r="68" spans="1:31" ht="75" x14ac:dyDescent="0.25">
      <c r="A68" s="22"/>
      <c r="B68" s="380" t="s">
        <v>94</v>
      </c>
      <c r="C68" s="417" t="s">
        <v>72</v>
      </c>
      <c r="D68" s="418"/>
      <c r="E68" s="419" t="s">
        <v>702</v>
      </c>
      <c r="F68" s="358"/>
      <c r="G68" s="358"/>
      <c r="H68" s="91"/>
      <c r="I68" s="358"/>
      <c r="J68" s="100"/>
      <c r="K68" s="92"/>
      <c r="L68" s="94"/>
      <c r="M68" s="101"/>
      <c r="N68" s="95"/>
      <c r="O68" s="361"/>
      <c r="P68" s="362"/>
      <c r="Q68" s="363"/>
      <c r="R68" s="299"/>
      <c r="S68" s="299"/>
      <c r="T68" s="363"/>
      <c r="U68" s="113"/>
      <c r="V68" s="406" t="s">
        <v>139</v>
      </c>
      <c r="W68" s="407">
        <v>2</v>
      </c>
      <c r="X68" s="420">
        <f>162.66*0.8</f>
        <v>130.12800000000001</v>
      </c>
      <c r="Y68" s="362">
        <f t="shared" si="8"/>
        <v>260.25600000000003</v>
      </c>
      <c r="Z68" s="19"/>
      <c r="AA68" s="370">
        <v>1</v>
      </c>
      <c r="AB68" s="371">
        <f t="shared" si="9"/>
        <v>260.25600000000003</v>
      </c>
      <c r="AC68" s="372">
        <v>1</v>
      </c>
      <c r="AD68" s="373">
        <f t="shared" si="10"/>
        <v>260.25600000000003</v>
      </c>
      <c r="AE68" s="374">
        <f t="shared" si="11"/>
        <v>0</v>
      </c>
    </row>
    <row r="69" spans="1:31" ht="30" x14ac:dyDescent="0.25">
      <c r="A69" s="22"/>
      <c r="B69" s="380" t="s">
        <v>94</v>
      </c>
      <c r="C69" s="417" t="s">
        <v>189</v>
      </c>
      <c r="D69" s="356" t="s">
        <v>25</v>
      </c>
      <c r="E69" s="419" t="s">
        <v>716</v>
      </c>
      <c r="F69" s="358"/>
      <c r="G69" s="358"/>
      <c r="H69" s="91"/>
      <c r="I69" s="358"/>
      <c r="J69" s="100"/>
      <c r="K69" s="92"/>
      <c r="L69" s="94"/>
      <c r="M69" s="101"/>
      <c r="N69" s="95"/>
      <c r="O69" s="361"/>
      <c r="P69" s="362"/>
      <c r="Q69" s="363"/>
      <c r="R69" s="299"/>
      <c r="S69" s="299"/>
      <c r="T69" s="363"/>
      <c r="U69" s="113"/>
      <c r="V69" s="406" t="s">
        <v>79</v>
      </c>
      <c r="W69" s="407">
        <v>10</v>
      </c>
      <c r="X69" s="420">
        <f>20.13*0.8</f>
        <v>16.103999999999999</v>
      </c>
      <c r="Y69" s="362">
        <f t="shared" si="8"/>
        <v>161.04</v>
      </c>
      <c r="Z69" s="19"/>
      <c r="AA69" s="370">
        <v>1</v>
      </c>
      <c r="AB69" s="371">
        <f t="shared" si="9"/>
        <v>161.04</v>
      </c>
      <c r="AC69" s="372">
        <v>1</v>
      </c>
      <c r="AD69" s="373">
        <f t="shared" si="10"/>
        <v>161.04</v>
      </c>
      <c r="AE69" s="374">
        <f t="shared" si="11"/>
        <v>0</v>
      </c>
    </row>
    <row r="70" spans="1:31" ht="45" x14ac:dyDescent="0.25">
      <c r="A70" s="22"/>
      <c r="B70" s="380" t="s">
        <v>94</v>
      </c>
      <c r="C70" s="417" t="s">
        <v>72</v>
      </c>
      <c r="D70" s="418"/>
      <c r="E70" s="419" t="s">
        <v>703</v>
      </c>
      <c r="F70" s="358"/>
      <c r="G70" s="358"/>
      <c r="H70" s="91"/>
      <c r="I70" s="358"/>
      <c r="J70" s="100"/>
      <c r="K70" s="92"/>
      <c r="L70" s="94"/>
      <c r="M70" s="101"/>
      <c r="N70" s="95"/>
      <c r="O70" s="361"/>
      <c r="P70" s="362"/>
      <c r="Q70" s="363"/>
      <c r="R70" s="299"/>
      <c r="S70" s="299"/>
      <c r="T70" s="363"/>
      <c r="U70" s="113"/>
      <c r="V70" s="406" t="s">
        <v>79</v>
      </c>
      <c r="W70" s="407">
        <v>47</v>
      </c>
      <c r="X70" s="420">
        <f>10.86*0.8</f>
        <v>8.6880000000000006</v>
      </c>
      <c r="Y70" s="362">
        <f t="shared" si="8"/>
        <v>408.33600000000001</v>
      </c>
      <c r="Z70" s="19"/>
      <c r="AA70" s="370">
        <v>1</v>
      </c>
      <c r="AB70" s="371">
        <f t="shared" si="9"/>
        <v>408.33600000000001</v>
      </c>
      <c r="AC70" s="372">
        <v>0</v>
      </c>
      <c r="AD70" s="373">
        <f t="shared" si="10"/>
        <v>0</v>
      </c>
      <c r="AE70" s="374">
        <f t="shared" si="11"/>
        <v>408.33600000000001</v>
      </c>
    </row>
    <row r="71" spans="1:31" ht="45" x14ac:dyDescent="0.25">
      <c r="A71" s="22"/>
      <c r="B71" s="380" t="s">
        <v>94</v>
      </c>
      <c r="C71" s="417" t="s">
        <v>72</v>
      </c>
      <c r="D71" s="418"/>
      <c r="E71" s="419" t="s">
        <v>704</v>
      </c>
      <c r="F71" s="358"/>
      <c r="G71" s="358"/>
      <c r="H71" s="91"/>
      <c r="I71" s="358"/>
      <c r="J71" s="100"/>
      <c r="K71" s="92"/>
      <c r="L71" s="94"/>
      <c r="M71" s="101"/>
      <c r="N71" s="95"/>
      <c r="O71" s="361"/>
      <c r="P71" s="362"/>
      <c r="Q71" s="363"/>
      <c r="R71" s="299"/>
      <c r="S71" s="299"/>
      <c r="T71" s="363"/>
      <c r="U71" s="113"/>
      <c r="V71" s="406" t="s">
        <v>104</v>
      </c>
      <c r="W71" s="407">
        <v>1</v>
      </c>
      <c r="X71" s="420">
        <f>69.57*0.8</f>
        <v>55.655999999999999</v>
      </c>
      <c r="Y71" s="362">
        <f t="shared" si="8"/>
        <v>55.655999999999999</v>
      </c>
      <c r="Z71" s="19"/>
      <c r="AA71" s="370">
        <v>1</v>
      </c>
      <c r="AB71" s="371">
        <f t="shared" si="9"/>
        <v>55.655999999999999</v>
      </c>
      <c r="AC71" s="372">
        <v>0</v>
      </c>
      <c r="AD71" s="373">
        <f t="shared" si="10"/>
        <v>0</v>
      </c>
      <c r="AE71" s="374">
        <f t="shared" si="11"/>
        <v>55.655999999999999</v>
      </c>
    </row>
    <row r="72" spans="1:31" ht="30" x14ac:dyDescent="0.25">
      <c r="A72" s="22"/>
      <c r="B72" s="380" t="s">
        <v>94</v>
      </c>
      <c r="C72" s="417" t="s">
        <v>189</v>
      </c>
      <c r="D72" s="356" t="s">
        <v>25</v>
      </c>
      <c r="E72" s="419" t="s">
        <v>705</v>
      </c>
      <c r="F72" s="358"/>
      <c r="G72" s="358"/>
      <c r="H72" s="91"/>
      <c r="I72" s="358"/>
      <c r="J72" s="100"/>
      <c r="K72" s="92"/>
      <c r="L72" s="94"/>
      <c r="M72" s="101"/>
      <c r="N72" s="95"/>
      <c r="O72" s="361"/>
      <c r="P72" s="362"/>
      <c r="Q72" s="363"/>
      <c r="R72" s="299"/>
      <c r="S72" s="299"/>
      <c r="T72" s="363"/>
      <c r="U72" s="113"/>
      <c r="V72" s="406" t="s">
        <v>79</v>
      </c>
      <c r="W72" s="407">
        <v>10</v>
      </c>
      <c r="X72" s="420">
        <f>22.29*0.8</f>
        <v>17.832000000000001</v>
      </c>
      <c r="Y72" s="362">
        <f t="shared" si="8"/>
        <v>178.32</v>
      </c>
      <c r="Z72" s="19"/>
      <c r="AA72" s="370">
        <v>1</v>
      </c>
      <c r="AB72" s="371">
        <f t="shared" si="9"/>
        <v>178.32</v>
      </c>
      <c r="AC72" s="372">
        <v>1</v>
      </c>
      <c r="AD72" s="373">
        <f t="shared" si="10"/>
        <v>178.32</v>
      </c>
      <c r="AE72" s="374">
        <f t="shared" si="11"/>
        <v>0</v>
      </c>
    </row>
    <row r="73" spans="1:31" x14ac:dyDescent="0.25">
      <c r="A73" s="22"/>
      <c r="B73" s="380" t="s">
        <v>94</v>
      </c>
      <c r="C73" s="417" t="s">
        <v>72</v>
      </c>
      <c r="D73" s="418"/>
      <c r="E73" s="419" t="s">
        <v>717</v>
      </c>
      <c r="F73" s="358"/>
      <c r="G73" s="358"/>
      <c r="H73" s="91"/>
      <c r="I73" s="358"/>
      <c r="J73" s="100"/>
      <c r="K73" s="92"/>
      <c r="L73" s="94"/>
      <c r="M73" s="101"/>
      <c r="N73" s="95"/>
      <c r="O73" s="361"/>
      <c r="P73" s="362"/>
      <c r="Q73" s="363"/>
      <c r="R73" s="299"/>
      <c r="S73" s="299"/>
      <c r="T73" s="363"/>
      <c r="U73" s="113"/>
      <c r="V73" s="406" t="s">
        <v>79</v>
      </c>
      <c r="W73" s="407">
        <v>15</v>
      </c>
      <c r="X73" s="420">
        <v>40.200000000000003</v>
      </c>
      <c r="Y73" s="362">
        <f t="shared" si="8"/>
        <v>603</v>
      </c>
      <c r="Z73" s="19"/>
      <c r="AA73" s="370">
        <v>0</v>
      </c>
      <c r="AB73" s="371">
        <f t="shared" si="9"/>
        <v>0</v>
      </c>
      <c r="AC73" s="372">
        <v>0</v>
      </c>
      <c r="AD73" s="373">
        <f t="shared" si="10"/>
        <v>0</v>
      </c>
      <c r="AE73" s="374">
        <f t="shared" si="11"/>
        <v>0</v>
      </c>
    </row>
    <row r="74" spans="1:31" x14ac:dyDescent="0.25">
      <c r="A74" s="22"/>
      <c r="B74" s="380" t="s">
        <v>94</v>
      </c>
      <c r="C74" s="417" t="s">
        <v>24</v>
      </c>
      <c r="D74" s="418"/>
      <c r="E74" s="419" t="s">
        <v>38</v>
      </c>
      <c r="F74" s="358"/>
      <c r="G74" s="358"/>
      <c r="H74" s="91"/>
      <c r="I74" s="358"/>
      <c r="J74" s="100"/>
      <c r="K74" s="92"/>
      <c r="L74" s="94"/>
      <c r="M74" s="101"/>
      <c r="N74" s="95"/>
      <c r="O74" s="361"/>
      <c r="P74" s="362"/>
      <c r="Q74" s="363"/>
      <c r="R74" s="299"/>
      <c r="S74" s="299"/>
      <c r="T74" s="363"/>
      <c r="U74" s="113"/>
      <c r="V74" s="406" t="s">
        <v>311</v>
      </c>
      <c r="W74" s="407">
        <v>1</v>
      </c>
      <c r="X74" s="420">
        <v>1663.7</v>
      </c>
      <c r="Y74" s="362">
        <f t="shared" si="8"/>
        <v>1663.7</v>
      </c>
      <c r="Z74" s="19"/>
      <c r="AA74" s="370">
        <v>1</v>
      </c>
      <c r="AB74" s="371">
        <f t="shared" si="9"/>
        <v>1663.7</v>
      </c>
      <c r="AC74" s="372">
        <v>0.3</v>
      </c>
      <c r="AD74" s="373">
        <f t="shared" si="10"/>
        <v>499.11</v>
      </c>
      <c r="AE74" s="374">
        <f t="shared" si="11"/>
        <v>1164.5900000000001</v>
      </c>
    </row>
    <row r="75" spans="1:31" ht="30" x14ac:dyDescent="0.25">
      <c r="A75" s="22"/>
      <c r="B75" s="380" t="s">
        <v>94</v>
      </c>
      <c r="C75" s="417" t="s">
        <v>164</v>
      </c>
      <c r="D75" s="356" t="s">
        <v>25</v>
      </c>
      <c r="E75" s="419" t="s">
        <v>706</v>
      </c>
      <c r="F75" s="358"/>
      <c r="G75" s="358"/>
      <c r="H75" s="91"/>
      <c r="I75" s="358"/>
      <c r="J75" s="100"/>
      <c r="K75" s="92"/>
      <c r="L75" s="94"/>
      <c r="M75" s="101"/>
      <c r="N75" s="95"/>
      <c r="O75" s="361"/>
      <c r="P75" s="362"/>
      <c r="Q75" s="363"/>
      <c r="R75" s="299"/>
      <c r="S75" s="299"/>
      <c r="T75" s="363"/>
      <c r="U75" s="113"/>
      <c r="V75" s="406" t="s">
        <v>709</v>
      </c>
      <c r="W75" s="407">
        <v>4</v>
      </c>
      <c r="X75" s="420">
        <v>143.43</v>
      </c>
      <c r="Y75" s="362">
        <f t="shared" si="8"/>
        <v>573.72</v>
      </c>
      <c r="Z75" s="19"/>
      <c r="AA75" s="370">
        <v>1</v>
      </c>
      <c r="AB75" s="371">
        <f t="shared" si="9"/>
        <v>573.72</v>
      </c>
      <c r="AC75" s="372">
        <v>1</v>
      </c>
      <c r="AD75" s="373">
        <f t="shared" si="10"/>
        <v>573.72</v>
      </c>
      <c r="AE75" s="374">
        <f t="shared" si="11"/>
        <v>0</v>
      </c>
    </row>
    <row r="76" spans="1:31" ht="45" x14ac:dyDescent="0.25">
      <c r="A76" s="22"/>
      <c r="B76" s="380" t="s">
        <v>94</v>
      </c>
      <c r="C76" s="417" t="s">
        <v>164</v>
      </c>
      <c r="D76" s="356" t="s">
        <v>25</v>
      </c>
      <c r="E76" s="419" t="s">
        <v>187</v>
      </c>
      <c r="F76" s="358"/>
      <c r="G76" s="358"/>
      <c r="H76" s="91"/>
      <c r="I76" s="358"/>
      <c r="J76" s="100"/>
      <c r="K76" s="92"/>
      <c r="L76" s="94"/>
      <c r="M76" s="101"/>
      <c r="N76" s="95"/>
      <c r="O76" s="361"/>
      <c r="P76" s="362"/>
      <c r="Q76" s="363"/>
      <c r="R76" s="299"/>
      <c r="S76" s="299"/>
      <c r="T76" s="363"/>
      <c r="U76" s="113"/>
      <c r="V76" s="406" t="s">
        <v>684</v>
      </c>
      <c r="W76" s="407">
        <v>4</v>
      </c>
      <c r="X76" s="420">
        <v>6.41</v>
      </c>
      <c r="Y76" s="362">
        <f t="shared" si="8"/>
        <v>25.64</v>
      </c>
      <c r="Z76" s="19"/>
      <c r="AA76" s="370">
        <v>1</v>
      </c>
      <c r="AB76" s="371">
        <f t="shared" si="9"/>
        <v>25.64</v>
      </c>
      <c r="AC76" s="372">
        <v>1</v>
      </c>
      <c r="AD76" s="373">
        <f t="shared" si="10"/>
        <v>25.64</v>
      </c>
      <c r="AE76" s="374">
        <f t="shared" si="11"/>
        <v>0</v>
      </c>
    </row>
    <row r="77" spans="1:31" x14ac:dyDescent="0.25">
      <c r="A77" s="22"/>
      <c r="B77" s="380" t="s">
        <v>94</v>
      </c>
      <c r="C77" s="417" t="s">
        <v>164</v>
      </c>
      <c r="D77" s="356" t="s">
        <v>25</v>
      </c>
      <c r="E77" s="419" t="s">
        <v>718</v>
      </c>
      <c r="F77" s="358"/>
      <c r="G77" s="358"/>
      <c r="H77" s="91"/>
      <c r="I77" s="358"/>
      <c r="J77" s="100"/>
      <c r="K77" s="92"/>
      <c r="L77" s="94"/>
      <c r="M77" s="101"/>
      <c r="N77" s="95"/>
      <c r="O77" s="361"/>
      <c r="P77" s="362"/>
      <c r="Q77" s="363"/>
      <c r="R77" s="299"/>
      <c r="S77" s="299"/>
      <c r="T77" s="363"/>
      <c r="U77" s="113"/>
      <c r="V77" s="406" t="s">
        <v>311</v>
      </c>
      <c r="W77" s="407">
        <v>1</v>
      </c>
      <c r="X77" s="420">
        <v>1500</v>
      </c>
      <c r="Y77" s="362">
        <f t="shared" si="8"/>
        <v>1500</v>
      </c>
      <c r="Z77" s="19"/>
      <c r="AA77" s="370">
        <v>0</v>
      </c>
      <c r="AB77" s="371">
        <f t="shared" si="9"/>
        <v>0</v>
      </c>
      <c r="AC77" s="372">
        <v>0</v>
      </c>
      <c r="AD77" s="373">
        <f t="shared" si="10"/>
        <v>0</v>
      </c>
      <c r="AE77" s="374">
        <f t="shared" si="11"/>
        <v>0</v>
      </c>
    </row>
    <row r="78" spans="1:31" ht="15.75" x14ac:dyDescent="0.25">
      <c r="A78" s="22"/>
      <c r="B78" s="87"/>
      <c r="C78" s="90"/>
      <c r="D78" s="89"/>
      <c r="E78" s="102"/>
      <c r="F78" s="358"/>
      <c r="G78" s="358"/>
      <c r="H78" s="91"/>
      <c r="I78" s="358"/>
      <c r="J78" s="100"/>
      <c r="K78" s="92"/>
      <c r="L78" s="94"/>
      <c r="M78" s="101"/>
      <c r="N78" s="95"/>
      <c r="O78" s="361"/>
      <c r="P78" s="362"/>
      <c r="Q78" s="363"/>
      <c r="R78" s="299"/>
      <c r="S78" s="299"/>
      <c r="T78" s="363"/>
      <c r="U78" s="113"/>
      <c r="V78" s="92"/>
      <c r="W78" s="94"/>
      <c r="X78" s="101"/>
      <c r="Y78" s="95"/>
      <c r="Z78" s="19"/>
      <c r="AA78" s="370"/>
      <c r="AB78" s="371"/>
      <c r="AC78" s="372"/>
      <c r="AD78" s="373"/>
      <c r="AE78" s="374"/>
    </row>
    <row r="79" spans="1:31" ht="15.75" thickBot="1" x14ac:dyDescent="0.3">
      <c r="A79" s="22"/>
      <c r="B79" s="405"/>
      <c r="C79" s="409"/>
      <c r="D79" s="410"/>
      <c r="E79" s="411"/>
      <c r="F79" s="412"/>
      <c r="G79" s="412"/>
      <c r="H79" s="413"/>
      <c r="I79" s="412"/>
      <c r="J79" s="414"/>
      <c r="K79" s="412"/>
      <c r="L79" s="415"/>
      <c r="M79" s="414"/>
      <c r="N79" s="416"/>
      <c r="O79" s="19"/>
      <c r="P79" s="17"/>
      <c r="Q79" s="19"/>
      <c r="R79" s="19"/>
      <c r="S79" s="19"/>
      <c r="T79" s="19"/>
    </row>
    <row r="80" spans="1:31" ht="15.75" thickBot="1" x14ac:dyDescent="0.3">
      <c r="S80" s="69" t="s">
        <v>5</v>
      </c>
      <c r="T80" s="70">
        <f>SUM(T11:T57)</f>
        <v>17176.160334</v>
      </c>
      <c r="U80" s="66"/>
      <c r="V80" s="22"/>
      <c r="W80" s="29"/>
      <c r="X80" s="69" t="s">
        <v>5</v>
      </c>
      <c r="Y80" s="70">
        <f>SUM(Y11:Y78)</f>
        <v>30374.080971648</v>
      </c>
      <c r="Z80" s="19"/>
      <c r="AA80" s="77"/>
      <c r="AB80" s="117">
        <f>SUM(AB11:AB78)</f>
        <v>17291.441494648003</v>
      </c>
      <c r="AC80" s="77"/>
      <c r="AD80" s="118">
        <f>SUM(AD11:AD57)</f>
        <v>8038.7346420000013</v>
      </c>
      <c r="AE80" s="132">
        <f>SUM(AE11:AE78)</f>
        <v>14994.869724647999</v>
      </c>
    </row>
    <row r="82" spans="3:31" x14ac:dyDescent="0.25">
      <c r="C82" t="s">
        <v>372</v>
      </c>
      <c r="D82" s="164"/>
      <c r="T82" s="319">
        <f ca="1">SUMIF($C$10:$C$78,$C82,T$11:T$78)</f>
        <v>399.99552</v>
      </c>
      <c r="U82" s="66"/>
      <c r="Y82" s="319">
        <f ca="1">SUMIF($C$10:$C$78,$C82,Y$11:Y$78)</f>
        <v>399.99552</v>
      </c>
      <c r="AA82" s="340">
        <f ca="1">AB82/Y82</f>
        <v>1</v>
      </c>
      <c r="AB82" s="319">
        <f ca="1">SUMIF($C$10:$C$78,$C82,AB$11:AB$78)</f>
        <v>399.99552</v>
      </c>
      <c r="AC82" s="340">
        <f ca="1">AD82/Y82</f>
        <v>1</v>
      </c>
      <c r="AD82" s="319">
        <f ca="1">SUMIF($C$10:$C$78,$C82,AD$11:AD$78)</f>
        <v>399.99552</v>
      </c>
      <c r="AE82" s="319">
        <f ca="1">SUMIF($C$10:$C$78,$C82,AE$11:AE$78)</f>
        <v>0</v>
      </c>
    </row>
    <row r="83" spans="3:31" x14ac:dyDescent="0.25">
      <c r="C83" t="s">
        <v>308</v>
      </c>
      <c r="D83" s="164"/>
      <c r="T83" s="319">
        <f t="shared" ref="T83:T90" ca="1" si="12">SUMIF($C$10:$C$78,$C83,T$11:T$78)</f>
        <v>1222.3</v>
      </c>
      <c r="U83" s="66"/>
      <c r="Y83" s="319">
        <f t="shared" ref="Y83:Y90" ca="1" si="13">SUMIF($C$10:$C$78,$C83,Y$11:Y$78)</f>
        <v>1222.3</v>
      </c>
      <c r="AA83" s="340">
        <f t="shared" ref="AA83:AA90" ca="1" si="14">AB83/Y83</f>
        <v>0.18187024462079684</v>
      </c>
      <c r="AB83" s="319">
        <f t="shared" ref="AB83:AB90" ca="1" si="15">SUMIF($C$10:$C$78,$C83,AB$11:AB$78)</f>
        <v>222.29999999999998</v>
      </c>
      <c r="AC83" s="340">
        <f t="shared" ref="AC83:AC90" ca="1" si="16">AD83/Y83</f>
        <v>0</v>
      </c>
      <c r="AD83" s="319">
        <f t="shared" ref="AD83:AE90" ca="1" si="17">SUMIF($C$10:$C$78,$C83,AD$11:AD$78)</f>
        <v>0</v>
      </c>
      <c r="AE83" s="319">
        <f t="shared" ca="1" si="17"/>
        <v>222.29999999999998</v>
      </c>
    </row>
    <row r="84" spans="3:31" x14ac:dyDescent="0.25">
      <c r="C84" t="s">
        <v>285</v>
      </c>
      <c r="D84" s="164"/>
      <c r="T84" s="319">
        <f t="shared" ca="1" si="12"/>
        <v>525.41123200000004</v>
      </c>
      <c r="U84" s="68"/>
      <c r="Y84" s="319">
        <f t="shared" ca="1" si="13"/>
        <v>1627.0112319999998</v>
      </c>
      <c r="AA84" s="340">
        <f t="shared" ca="1" si="14"/>
        <v>0.68263972500959358</v>
      </c>
      <c r="AB84" s="319">
        <f t="shared" ca="1" si="15"/>
        <v>1110.6624999999999</v>
      </c>
      <c r="AC84" s="340">
        <f t="shared" ca="1" si="16"/>
        <v>0.67706969585321219</v>
      </c>
      <c r="AD84" s="319">
        <f t="shared" ca="1" si="17"/>
        <v>1101.5999999999999</v>
      </c>
      <c r="AE84" s="319">
        <f t="shared" ca="1" si="17"/>
        <v>9.0625</v>
      </c>
    </row>
    <row r="85" spans="3:31" x14ac:dyDescent="0.25">
      <c r="C85" t="s">
        <v>189</v>
      </c>
      <c r="D85" s="164"/>
      <c r="T85" s="319">
        <f t="shared" ca="1" si="12"/>
        <v>812.53924999999992</v>
      </c>
      <c r="U85" s="68"/>
      <c r="Y85" s="319">
        <f t="shared" ca="1" si="13"/>
        <v>2823.6260000000002</v>
      </c>
      <c r="AA85" s="340">
        <f t="shared" ca="1" si="14"/>
        <v>0.78133329272361141</v>
      </c>
      <c r="AB85" s="319">
        <f t="shared" ca="1" si="15"/>
        <v>2206.1930000000002</v>
      </c>
      <c r="AC85" s="340">
        <f t="shared" ca="1" si="16"/>
        <v>0.3471695614079201</v>
      </c>
      <c r="AD85" s="319">
        <f t="shared" ca="1" si="17"/>
        <v>980.27699999999993</v>
      </c>
      <c r="AE85" s="319">
        <f t="shared" ca="1" si="17"/>
        <v>1225.9160000000002</v>
      </c>
    </row>
    <row r="86" spans="3:31" x14ac:dyDescent="0.25">
      <c r="C86" t="s">
        <v>72</v>
      </c>
      <c r="D86" s="164"/>
      <c r="T86" s="319">
        <f t="shared" ca="1" si="12"/>
        <v>5816.1278020000009</v>
      </c>
      <c r="U86" s="68"/>
      <c r="Y86" s="319">
        <f t="shared" ca="1" si="13"/>
        <v>8375.4278020000002</v>
      </c>
      <c r="AA86" s="340">
        <f t="shared" ca="1" si="14"/>
        <v>1</v>
      </c>
      <c r="AB86" s="319">
        <f t="shared" ca="1" si="15"/>
        <v>8375.4278020000002</v>
      </c>
      <c r="AC86" s="340">
        <f t="shared" ca="1" si="16"/>
        <v>0.83108395971580495</v>
      </c>
      <c r="AD86" s="319">
        <f t="shared" ca="1" si="17"/>
        <v>6960.6837020000012</v>
      </c>
      <c r="AE86" s="319">
        <f t="shared" ca="1" si="17"/>
        <v>10379.091722000001</v>
      </c>
    </row>
    <row r="87" spans="3:31" x14ac:dyDescent="0.25">
      <c r="C87" t="s">
        <v>164</v>
      </c>
      <c r="D87" s="164"/>
      <c r="T87" s="319">
        <f t="shared" ca="1" si="12"/>
        <v>1054.5892650000001</v>
      </c>
      <c r="U87" s="68"/>
      <c r="Y87" s="319">
        <f t="shared" ca="1" si="13"/>
        <v>2611.7975299999998</v>
      </c>
      <c r="AA87" s="340">
        <f t="shared" ca="1" si="14"/>
        <v>0.13068495780375441</v>
      </c>
      <c r="AB87" s="319">
        <f t="shared" ca="1" si="15"/>
        <v>341.32264999999995</v>
      </c>
      <c r="AC87" s="340">
        <f t="shared" ca="1" si="16"/>
        <v>0.13068495780375441</v>
      </c>
      <c r="AD87" s="319">
        <f t="shared" ca="1" si="17"/>
        <v>341.32264999999995</v>
      </c>
      <c r="AE87" s="319">
        <f t="shared" ca="1" si="17"/>
        <v>0</v>
      </c>
    </row>
    <row r="88" spans="3:31" x14ac:dyDescent="0.25">
      <c r="C88" t="s">
        <v>24</v>
      </c>
      <c r="D88" s="164"/>
      <c r="T88" s="319">
        <f t="shared" ca="1" si="12"/>
        <v>3556.9144000000001</v>
      </c>
      <c r="U88" s="68"/>
      <c r="Y88" s="319">
        <f t="shared" ca="1" si="13"/>
        <v>4635.5400226480006</v>
      </c>
      <c r="AA88" s="340">
        <f t="shared" ca="1" si="14"/>
        <v>1</v>
      </c>
      <c r="AB88" s="319">
        <f t="shared" ca="1" si="15"/>
        <v>4635.5400226480006</v>
      </c>
      <c r="AC88" s="340">
        <f t="shared" ca="1" si="16"/>
        <v>0.31863396988993248</v>
      </c>
      <c r="AD88" s="319">
        <f t="shared" ca="1" si="17"/>
        <v>1477.04052</v>
      </c>
      <c r="AE88" s="319">
        <f t="shared" ca="1" si="17"/>
        <v>3158.4995026480001</v>
      </c>
    </row>
    <row r="89" spans="3:31" x14ac:dyDescent="0.25">
      <c r="C89" t="s">
        <v>312</v>
      </c>
      <c r="D89" s="164"/>
      <c r="T89" s="319">
        <f t="shared" ca="1" si="12"/>
        <v>500</v>
      </c>
      <c r="Y89" s="319">
        <f t="shared" ca="1" si="13"/>
        <v>600</v>
      </c>
      <c r="AA89" s="340">
        <f t="shared" ca="1" si="14"/>
        <v>0</v>
      </c>
      <c r="AB89" s="319">
        <f t="shared" ca="1" si="15"/>
        <v>0</v>
      </c>
      <c r="AC89" s="340">
        <f t="shared" ca="1" si="16"/>
        <v>0</v>
      </c>
      <c r="AD89" s="319">
        <f t="shared" ca="1" si="17"/>
        <v>0</v>
      </c>
      <c r="AE89" s="319">
        <f t="shared" ca="1" si="17"/>
        <v>0</v>
      </c>
    </row>
    <row r="90" spans="3:31" x14ac:dyDescent="0.25">
      <c r="C90" t="s">
        <v>341</v>
      </c>
      <c r="D90" s="164"/>
      <c r="T90" s="319">
        <f t="shared" ca="1" si="12"/>
        <v>3288.2828650000001</v>
      </c>
      <c r="Y90" s="319">
        <f t="shared" ca="1" si="13"/>
        <v>8078.3828650000005</v>
      </c>
      <c r="AA90" s="340">
        <f t="shared" ca="1" si="14"/>
        <v>0</v>
      </c>
      <c r="AB90" s="319">
        <f t="shared" ca="1" si="15"/>
        <v>0</v>
      </c>
      <c r="AC90" s="340">
        <f t="shared" ca="1" si="16"/>
        <v>0</v>
      </c>
      <c r="AD90" s="319">
        <f t="shared" ca="1" si="17"/>
        <v>0</v>
      </c>
      <c r="AE90" s="319">
        <f t="shared" ca="1" si="17"/>
        <v>0</v>
      </c>
    </row>
  </sheetData>
  <autoFilter ref="B8:AE77" xr:uid="{00000000-0009-0000-0000-00000B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2 S11:S12 S14:S15 S17:S20 S22:S26 S28:S31 S33:S34 S36:S40 S44:S78 X42 X11:X12 X14:X15 X17:X20 X22:X26 X28:X31 X33:X34 X44:X52 X36:X39 X58:X77" xr:uid="{00000000-0002-0000-0B00-000000000000}">
      <formula1>P11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0070C0"/>
  </sheetPr>
  <dimension ref="A1:AH81"/>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E82" sqref="E8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8.14062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602</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88</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idden="1" x14ac:dyDescent="0.25">
      <c r="A10" s="30" t="s">
        <v>429</v>
      </c>
      <c r="B10" s="380" t="s">
        <v>88</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row>
    <row r="11" spans="1:31" ht="90" hidden="1" x14ac:dyDescent="0.25">
      <c r="A11" s="30"/>
      <c r="B11" s="380" t="s">
        <v>88</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hidden="1" x14ac:dyDescent="0.25">
      <c r="A12" s="30"/>
      <c r="B12" s="380" t="s">
        <v>88</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7" si="0">W12*X12</f>
        <v>399.99552</v>
      </c>
      <c r="Z12" s="19"/>
      <c r="AA12" s="370">
        <v>0</v>
      </c>
      <c r="AB12" s="371">
        <f t="shared" ref="AB12:AB48" si="1">Y12*AA12</f>
        <v>0</v>
      </c>
      <c r="AC12" s="372">
        <v>0</v>
      </c>
      <c r="AD12" s="373">
        <f t="shared" ref="AD12:AD48" si="2">Y12*AC12</f>
        <v>0</v>
      </c>
      <c r="AE12" s="374">
        <f t="shared" ref="AE12:AE48" si="3">AB12-AD12</f>
        <v>0</v>
      </c>
    </row>
    <row r="13" spans="1:31" hidden="1" x14ac:dyDescent="0.25">
      <c r="A13" s="16"/>
      <c r="B13" s="380" t="s">
        <v>88</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c r="Z13" s="19"/>
      <c r="AA13" s="370"/>
      <c r="AB13" s="371"/>
      <c r="AC13" s="372"/>
      <c r="AD13" s="373"/>
      <c r="AE13" s="374">
        <f t="shared" si="3"/>
        <v>0</v>
      </c>
    </row>
    <row r="14" spans="1:31" ht="30" hidden="1" x14ac:dyDescent="0.25">
      <c r="A14" s="16"/>
      <c r="B14" s="380" t="s">
        <v>88</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hidden="1" x14ac:dyDescent="0.25">
      <c r="A15" s="16"/>
      <c r="B15" s="380" t="s">
        <v>88</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3"/>
        <v>0</v>
      </c>
    </row>
    <row r="16" spans="1:31" ht="105" hidden="1" x14ac:dyDescent="0.25">
      <c r="A16" s="16"/>
      <c r="B16" s="380" t="s">
        <v>88</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4" ht="60.75" hidden="1" x14ac:dyDescent="0.25">
      <c r="A17" s="16"/>
      <c r="B17" s="380" t="s">
        <v>88</v>
      </c>
      <c r="C17" s="355" t="s">
        <v>285</v>
      </c>
      <c r="D17" s="356" t="s">
        <v>25</v>
      </c>
      <c r="E17" s="402" t="s">
        <v>501</v>
      </c>
      <c r="F17" s="384"/>
      <c r="G17" s="384"/>
      <c r="H17" s="359">
        <v>5.3860000000000001</v>
      </c>
      <c r="I17" s="384"/>
      <c r="J17" s="360" t="s">
        <v>379</v>
      </c>
      <c r="K17" s="358" t="s">
        <v>380</v>
      </c>
      <c r="L17" s="300">
        <v>1</v>
      </c>
      <c r="M17" s="300">
        <v>150</v>
      </c>
      <c r="N17" s="126">
        <v>150</v>
      </c>
      <c r="O17" s="361"/>
      <c r="P17" s="362" t="e">
        <v>#VALUE!</v>
      </c>
      <c r="Q17" s="363">
        <f>IF(J17="PROV SUM",N17,L17*P17)</f>
        <v>150</v>
      </c>
      <c r="R17" s="299" t="s">
        <v>381</v>
      </c>
      <c r="S17" s="299" t="s">
        <v>381</v>
      </c>
      <c r="T17" s="363">
        <f>IF(J17="SC024",N17,IF(ISERROR(S17),"",IF(J17="PROV SUM",N17,L17*S17)))</f>
        <v>150</v>
      </c>
      <c r="U17" s="113"/>
      <c r="V17" s="358" t="s">
        <v>380</v>
      </c>
      <c r="W17" s="300">
        <v>1</v>
      </c>
      <c r="X17" s="299" t="s">
        <v>381</v>
      </c>
      <c r="Y17" s="362">
        <v>150</v>
      </c>
      <c r="Z17" s="19"/>
      <c r="AA17" s="370">
        <v>0</v>
      </c>
      <c r="AB17" s="371">
        <f t="shared" si="1"/>
        <v>0</v>
      </c>
      <c r="AC17" s="372">
        <v>0</v>
      </c>
      <c r="AD17" s="373">
        <f t="shared" si="2"/>
        <v>0</v>
      </c>
      <c r="AE17" s="374">
        <f t="shared" si="3"/>
        <v>0</v>
      </c>
    </row>
    <row r="18" spans="1:34" ht="15.75" hidden="1" x14ac:dyDescent="0.25">
      <c r="A18" s="16"/>
      <c r="B18" s="380" t="s">
        <v>88</v>
      </c>
      <c r="C18" s="355" t="s">
        <v>285</v>
      </c>
      <c r="D18" s="356" t="s">
        <v>25</v>
      </c>
      <c r="E18" s="357" t="s">
        <v>432</v>
      </c>
      <c r="F18" s="384"/>
      <c r="G18" s="384"/>
      <c r="H18" s="359">
        <v>5.3869999999999996</v>
      </c>
      <c r="I18" s="384"/>
      <c r="J18" s="360" t="s">
        <v>379</v>
      </c>
      <c r="K18" s="358" t="s">
        <v>380</v>
      </c>
      <c r="L18" s="300">
        <v>1</v>
      </c>
      <c r="M18" s="300">
        <v>700</v>
      </c>
      <c r="N18" s="126">
        <v>700</v>
      </c>
      <c r="O18" s="361"/>
      <c r="P18" s="362" t="e">
        <v>#VALUE!</v>
      </c>
      <c r="Q18" s="363">
        <f>IF(J18="PROV SUM",N18,L18*P18)</f>
        <v>700</v>
      </c>
      <c r="R18" s="299" t="s">
        <v>381</v>
      </c>
      <c r="S18" s="299" t="s">
        <v>381</v>
      </c>
      <c r="T18" s="363">
        <f>IF(J18="SC024",N18,IF(ISERROR(S18),"",IF(J18="PROV SUM",N18,L18*S18)))</f>
        <v>700</v>
      </c>
      <c r="U18" s="113"/>
      <c r="V18" s="358" t="s">
        <v>380</v>
      </c>
      <c r="W18" s="300">
        <v>1</v>
      </c>
      <c r="X18" s="299" t="s">
        <v>381</v>
      </c>
      <c r="Y18" s="362">
        <v>700</v>
      </c>
      <c r="Z18" s="19"/>
      <c r="AA18" s="370">
        <v>0</v>
      </c>
      <c r="AB18" s="371">
        <f t="shared" si="1"/>
        <v>0</v>
      </c>
      <c r="AC18" s="372">
        <v>0</v>
      </c>
      <c r="AD18" s="373">
        <f t="shared" si="2"/>
        <v>0</v>
      </c>
      <c r="AE18" s="374">
        <f t="shared" si="3"/>
        <v>0</v>
      </c>
    </row>
    <row r="19" spans="1:34" hidden="1" x14ac:dyDescent="0.25">
      <c r="A19" s="16"/>
      <c r="B19" s="380" t="s">
        <v>88</v>
      </c>
      <c r="C19" s="385" t="s">
        <v>189</v>
      </c>
      <c r="D19" s="356" t="s">
        <v>378</v>
      </c>
      <c r="E19" s="357"/>
      <c r="F19" s="384"/>
      <c r="G19" s="384"/>
      <c r="H19" s="359"/>
      <c r="I19" s="384"/>
      <c r="J19" s="360"/>
      <c r="K19" s="358"/>
      <c r="L19" s="300"/>
      <c r="M19" s="360"/>
      <c r="N19" s="300"/>
      <c r="O19" s="361"/>
      <c r="P19" s="360"/>
      <c r="Q19" s="298"/>
      <c r="R19" s="298"/>
      <c r="S19" s="298"/>
      <c r="T19" s="298"/>
      <c r="U19" s="113"/>
      <c r="V19" s="358"/>
      <c r="W19" s="300"/>
      <c r="X19" s="298"/>
      <c r="Y19" s="362"/>
      <c r="Z19" s="19"/>
      <c r="AA19" s="370"/>
      <c r="AB19" s="371"/>
      <c r="AC19" s="372"/>
      <c r="AD19" s="373"/>
      <c r="AE19" s="374">
        <f t="shared" si="3"/>
        <v>0</v>
      </c>
    </row>
    <row r="20" spans="1:34" ht="75" hidden="1" x14ac:dyDescent="0.25">
      <c r="A20" s="16"/>
      <c r="B20" s="380" t="s">
        <v>88</v>
      </c>
      <c r="C20" s="385" t="s">
        <v>189</v>
      </c>
      <c r="D20" s="356" t="s">
        <v>25</v>
      </c>
      <c r="E20" s="357" t="s">
        <v>282</v>
      </c>
      <c r="F20" s="384"/>
      <c r="G20" s="384"/>
      <c r="H20" s="359">
        <v>6.11</v>
      </c>
      <c r="I20" s="384"/>
      <c r="J20" s="360" t="s">
        <v>283</v>
      </c>
      <c r="K20" s="358" t="s">
        <v>284</v>
      </c>
      <c r="L20" s="300">
        <v>5</v>
      </c>
      <c r="M20" s="383">
        <v>79.14</v>
      </c>
      <c r="N20" s="300">
        <v>395.7</v>
      </c>
      <c r="O20" s="361"/>
      <c r="P20" s="362" t="e">
        <v>#VALUE!</v>
      </c>
      <c r="Q20" s="363" t="e">
        <f t="shared" ref="Q20:Q27" si="4">IF(J20="PROV SUM",N20,L20*P20)</f>
        <v>#VALUE!</v>
      </c>
      <c r="R20" s="299">
        <v>0</v>
      </c>
      <c r="S20" s="299">
        <v>63.312000000000005</v>
      </c>
      <c r="T20" s="363">
        <f t="shared" ref="T20:T27" si="5">IF(J20="SC024",N20,IF(ISERROR(S20),"",IF(J20="PROV SUM",N20,L20*S20)))</f>
        <v>316.56</v>
      </c>
      <c r="U20" s="113"/>
      <c r="V20" s="358" t="s">
        <v>284</v>
      </c>
      <c r="W20" s="300">
        <v>5</v>
      </c>
      <c r="X20" s="299">
        <v>63.312000000000005</v>
      </c>
      <c r="Y20" s="362">
        <f t="shared" si="0"/>
        <v>316.56</v>
      </c>
      <c r="Z20" s="19"/>
      <c r="AA20" s="370">
        <v>0</v>
      </c>
      <c r="AB20" s="371">
        <f t="shared" si="1"/>
        <v>0</v>
      </c>
      <c r="AC20" s="372">
        <v>0</v>
      </c>
      <c r="AD20" s="373">
        <f t="shared" si="2"/>
        <v>0</v>
      </c>
      <c r="AE20" s="374">
        <f t="shared" si="3"/>
        <v>0</v>
      </c>
    </row>
    <row r="21" spans="1:34" ht="60" hidden="1" x14ac:dyDescent="0.25">
      <c r="A21" s="16"/>
      <c r="B21" s="380" t="s">
        <v>88</v>
      </c>
      <c r="C21" s="385" t="s">
        <v>189</v>
      </c>
      <c r="D21" s="356" t="s">
        <v>25</v>
      </c>
      <c r="E21" s="357" t="s">
        <v>190</v>
      </c>
      <c r="F21" s="384"/>
      <c r="G21" s="384"/>
      <c r="H21" s="359">
        <v>6.82</v>
      </c>
      <c r="I21" s="384"/>
      <c r="J21" s="360" t="s">
        <v>191</v>
      </c>
      <c r="K21" s="358" t="s">
        <v>104</v>
      </c>
      <c r="L21" s="300">
        <v>41</v>
      </c>
      <c r="M21" s="383">
        <v>44.12</v>
      </c>
      <c r="N21" s="300">
        <v>1808.92</v>
      </c>
      <c r="O21" s="361"/>
      <c r="P21" s="362" t="e">
        <v>#VALUE!</v>
      </c>
      <c r="Q21" s="363" t="e">
        <f t="shared" si="4"/>
        <v>#VALUE!</v>
      </c>
      <c r="R21" s="299">
        <v>0</v>
      </c>
      <c r="S21" s="299">
        <v>31.986999999999998</v>
      </c>
      <c r="T21" s="363">
        <f t="shared" si="5"/>
        <v>1311.4669999999999</v>
      </c>
      <c r="U21" s="113"/>
      <c r="V21" s="358" t="s">
        <v>104</v>
      </c>
      <c r="W21" s="300">
        <v>41</v>
      </c>
      <c r="X21" s="299">
        <v>31.986999999999998</v>
      </c>
      <c r="Y21" s="362">
        <f t="shared" si="0"/>
        <v>1311.4669999999999</v>
      </c>
      <c r="Z21" s="19"/>
      <c r="AA21" s="370">
        <v>0</v>
      </c>
      <c r="AB21" s="371">
        <f t="shared" si="1"/>
        <v>0</v>
      </c>
      <c r="AC21" s="372">
        <v>0</v>
      </c>
      <c r="AD21" s="373">
        <f t="shared" si="2"/>
        <v>0</v>
      </c>
      <c r="AE21" s="374">
        <f t="shared" si="3"/>
        <v>0</v>
      </c>
      <c r="AH21">
        <f>SUBTOTAL(9,AD20:AD69)</f>
        <v>0</v>
      </c>
    </row>
    <row r="22" spans="1:34" ht="45" hidden="1" x14ac:dyDescent="0.25">
      <c r="A22" s="16"/>
      <c r="B22" s="380" t="s">
        <v>88</v>
      </c>
      <c r="C22" s="385" t="s">
        <v>189</v>
      </c>
      <c r="D22" s="356" t="s">
        <v>25</v>
      </c>
      <c r="E22" s="357" t="s">
        <v>205</v>
      </c>
      <c r="F22" s="384"/>
      <c r="G22" s="384"/>
      <c r="H22" s="359">
        <v>6.16100000000002</v>
      </c>
      <c r="I22" s="384"/>
      <c r="J22" s="360" t="s">
        <v>206</v>
      </c>
      <c r="K22" s="358" t="s">
        <v>104</v>
      </c>
      <c r="L22" s="300">
        <v>12</v>
      </c>
      <c r="M22" s="383">
        <v>38.25</v>
      </c>
      <c r="N22" s="300">
        <v>459</v>
      </c>
      <c r="O22" s="361"/>
      <c r="P22" s="362" t="e">
        <v>#VALUE!</v>
      </c>
      <c r="Q22" s="363" t="e">
        <f t="shared" si="4"/>
        <v>#VALUE!</v>
      </c>
      <c r="R22" s="299">
        <v>0</v>
      </c>
      <c r="S22" s="299">
        <v>27.731249999999999</v>
      </c>
      <c r="T22" s="363">
        <f t="shared" si="5"/>
        <v>332.77499999999998</v>
      </c>
      <c r="U22" s="113"/>
      <c r="V22" s="358" t="s">
        <v>104</v>
      </c>
      <c r="W22" s="300">
        <v>12</v>
      </c>
      <c r="X22" s="299">
        <v>27.731249999999999</v>
      </c>
      <c r="Y22" s="362">
        <f t="shared" si="0"/>
        <v>332.77499999999998</v>
      </c>
      <c r="Z22" s="19"/>
      <c r="AA22" s="370">
        <v>0</v>
      </c>
      <c r="AB22" s="371">
        <f t="shared" si="1"/>
        <v>0</v>
      </c>
      <c r="AC22" s="372">
        <v>0</v>
      </c>
      <c r="AD22" s="373">
        <f t="shared" si="2"/>
        <v>0</v>
      </c>
      <c r="AE22" s="374">
        <f t="shared" si="3"/>
        <v>0</v>
      </c>
    </row>
    <row r="23" spans="1:34" ht="30" hidden="1" x14ac:dyDescent="0.25">
      <c r="A23" s="16"/>
      <c r="B23" s="380" t="s">
        <v>88</v>
      </c>
      <c r="C23" s="385" t="s">
        <v>189</v>
      </c>
      <c r="D23" s="356" t="s">
        <v>25</v>
      </c>
      <c r="E23" s="357" t="s">
        <v>227</v>
      </c>
      <c r="F23" s="384"/>
      <c r="G23" s="384"/>
      <c r="H23" s="359">
        <v>6.1940000000000301</v>
      </c>
      <c r="I23" s="384"/>
      <c r="J23" s="360" t="s">
        <v>228</v>
      </c>
      <c r="K23" s="358" t="s">
        <v>79</v>
      </c>
      <c r="L23" s="300">
        <v>33</v>
      </c>
      <c r="M23" s="383">
        <v>7.02</v>
      </c>
      <c r="N23" s="300">
        <v>231.66</v>
      </c>
      <c r="O23" s="361"/>
      <c r="P23" s="362" t="e">
        <v>#VALUE!</v>
      </c>
      <c r="Q23" s="363" t="e">
        <f t="shared" si="4"/>
        <v>#VALUE!</v>
      </c>
      <c r="R23" s="299">
        <v>0</v>
      </c>
      <c r="S23" s="299">
        <v>5.9669999999999996</v>
      </c>
      <c r="T23" s="363">
        <f t="shared" si="5"/>
        <v>196.911</v>
      </c>
      <c r="U23" s="113"/>
      <c r="V23" s="358" t="s">
        <v>79</v>
      </c>
      <c r="W23" s="300">
        <v>33</v>
      </c>
      <c r="X23" s="299">
        <v>5.9669999999999996</v>
      </c>
      <c r="Y23" s="362">
        <f t="shared" si="0"/>
        <v>196.911</v>
      </c>
      <c r="Z23" s="19"/>
      <c r="AA23" s="370">
        <v>1</v>
      </c>
      <c r="AB23" s="371">
        <f t="shared" si="1"/>
        <v>196.911</v>
      </c>
      <c r="AC23" s="372">
        <v>1</v>
      </c>
      <c r="AD23" s="373">
        <f t="shared" si="2"/>
        <v>196.911</v>
      </c>
      <c r="AE23" s="374">
        <f t="shared" si="3"/>
        <v>0</v>
      </c>
    </row>
    <row r="24" spans="1:34" ht="45" hidden="1" x14ac:dyDescent="0.25">
      <c r="A24" s="16"/>
      <c r="B24" s="380" t="s">
        <v>88</v>
      </c>
      <c r="C24" s="385" t="s">
        <v>189</v>
      </c>
      <c r="D24" s="356" t="s">
        <v>25</v>
      </c>
      <c r="E24" s="357" t="s">
        <v>234</v>
      </c>
      <c r="F24" s="384"/>
      <c r="G24" s="384"/>
      <c r="H24" s="359">
        <v>6.2040000000000299</v>
      </c>
      <c r="I24" s="384"/>
      <c r="J24" s="360" t="s">
        <v>235</v>
      </c>
      <c r="K24" s="358" t="s">
        <v>79</v>
      </c>
      <c r="L24" s="300">
        <v>12</v>
      </c>
      <c r="M24" s="383">
        <v>20.51</v>
      </c>
      <c r="N24" s="300">
        <v>246.12</v>
      </c>
      <c r="O24" s="361"/>
      <c r="P24" s="362" t="e">
        <v>#VALUE!</v>
      </c>
      <c r="Q24" s="363" t="e">
        <f t="shared" si="4"/>
        <v>#VALUE!</v>
      </c>
      <c r="R24" s="299">
        <v>0</v>
      </c>
      <c r="S24" s="299">
        <v>17.433500000000002</v>
      </c>
      <c r="T24" s="363">
        <f t="shared" si="5"/>
        <v>209.20200000000003</v>
      </c>
      <c r="U24" s="113"/>
      <c r="V24" s="358" t="s">
        <v>79</v>
      </c>
      <c r="W24" s="300">
        <v>12</v>
      </c>
      <c r="X24" s="299">
        <v>17.433500000000002</v>
      </c>
      <c r="Y24" s="362">
        <f t="shared" si="0"/>
        <v>209.20200000000003</v>
      </c>
      <c r="Z24" s="19"/>
      <c r="AA24" s="370">
        <v>0</v>
      </c>
      <c r="AB24" s="371">
        <f t="shared" si="1"/>
        <v>0</v>
      </c>
      <c r="AC24" s="372">
        <v>0</v>
      </c>
      <c r="AD24" s="373">
        <f t="shared" si="2"/>
        <v>0</v>
      </c>
      <c r="AE24" s="374">
        <f t="shared" si="3"/>
        <v>0</v>
      </c>
    </row>
    <row r="25" spans="1:34" ht="30" hidden="1" x14ac:dyDescent="0.25">
      <c r="A25" s="16"/>
      <c r="B25" s="380" t="s">
        <v>88</v>
      </c>
      <c r="C25" s="385" t="s">
        <v>189</v>
      </c>
      <c r="D25" s="356" t="s">
        <v>25</v>
      </c>
      <c r="E25" s="357" t="s">
        <v>433</v>
      </c>
      <c r="F25" s="384"/>
      <c r="G25" s="384"/>
      <c r="H25" s="359">
        <v>6.2620000000000502</v>
      </c>
      <c r="I25" s="384"/>
      <c r="J25" s="360" t="s">
        <v>270</v>
      </c>
      <c r="K25" s="358" t="s">
        <v>79</v>
      </c>
      <c r="L25" s="300">
        <v>34</v>
      </c>
      <c r="M25" s="383">
        <v>16.86</v>
      </c>
      <c r="N25" s="300">
        <v>573.24</v>
      </c>
      <c r="O25" s="361"/>
      <c r="P25" s="362" t="e">
        <v>#VALUE!</v>
      </c>
      <c r="Q25" s="363" t="e">
        <f t="shared" si="4"/>
        <v>#VALUE!</v>
      </c>
      <c r="R25" s="299">
        <v>0</v>
      </c>
      <c r="S25" s="299">
        <v>14.331</v>
      </c>
      <c r="T25" s="363">
        <f t="shared" si="5"/>
        <v>487.25399999999996</v>
      </c>
      <c r="U25" s="113"/>
      <c r="V25" s="358" t="s">
        <v>79</v>
      </c>
      <c r="W25" s="300">
        <v>34</v>
      </c>
      <c r="X25" s="299">
        <v>14.331</v>
      </c>
      <c r="Y25" s="362">
        <f t="shared" si="0"/>
        <v>487.25399999999996</v>
      </c>
      <c r="Z25" s="19"/>
      <c r="AA25" s="370">
        <v>0</v>
      </c>
      <c r="AB25" s="371">
        <f t="shared" si="1"/>
        <v>0</v>
      </c>
      <c r="AC25" s="372">
        <v>0</v>
      </c>
      <c r="AD25" s="373">
        <f t="shared" si="2"/>
        <v>0</v>
      </c>
      <c r="AE25" s="374">
        <f t="shared" si="3"/>
        <v>0</v>
      </c>
    </row>
    <row r="26" spans="1:34" ht="45" hidden="1" x14ac:dyDescent="0.25">
      <c r="A26" s="16"/>
      <c r="B26" s="380" t="s">
        <v>88</v>
      </c>
      <c r="C26" s="385" t="s">
        <v>189</v>
      </c>
      <c r="D26" s="356" t="s">
        <v>25</v>
      </c>
      <c r="E26" s="357" t="s">
        <v>276</v>
      </c>
      <c r="F26" s="384"/>
      <c r="G26" s="384"/>
      <c r="H26" s="359">
        <v>6.2650000000000503</v>
      </c>
      <c r="I26" s="384"/>
      <c r="J26" s="360" t="s">
        <v>277</v>
      </c>
      <c r="K26" s="358" t="s">
        <v>139</v>
      </c>
      <c r="L26" s="300">
        <v>1</v>
      </c>
      <c r="M26" s="383">
        <v>19.34</v>
      </c>
      <c r="N26" s="300">
        <v>19.34</v>
      </c>
      <c r="O26" s="361"/>
      <c r="P26" s="362" t="e">
        <v>#VALUE!</v>
      </c>
      <c r="Q26" s="363" t="e">
        <f t="shared" si="4"/>
        <v>#VALUE!</v>
      </c>
      <c r="R26" s="299">
        <v>0</v>
      </c>
      <c r="S26" s="299">
        <v>16.439</v>
      </c>
      <c r="T26" s="363">
        <f t="shared" si="5"/>
        <v>16.439</v>
      </c>
      <c r="U26" s="113"/>
      <c r="V26" s="358" t="s">
        <v>139</v>
      </c>
      <c r="W26" s="300">
        <v>1</v>
      </c>
      <c r="X26" s="299">
        <v>16.439</v>
      </c>
      <c r="Y26" s="362">
        <f t="shared" si="0"/>
        <v>16.439</v>
      </c>
      <c r="Z26" s="19"/>
      <c r="AA26" s="370">
        <v>0</v>
      </c>
      <c r="AB26" s="371">
        <f t="shared" si="1"/>
        <v>0</v>
      </c>
      <c r="AC26" s="372">
        <v>0</v>
      </c>
      <c r="AD26" s="373">
        <f t="shared" si="2"/>
        <v>0</v>
      </c>
      <c r="AE26" s="374">
        <f t="shared" si="3"/>
        <v>0</v>
      </c>
    </row>
    <row r="27" spans="1:34" ht="30.75" hidden="1" x14ac:dyDescent="0.25">
      <c r="A27" s="16"/>
      <c r="B27" s="380" t="s">
        <v>88</v>
      </c>
      <c r="C27" s="385" t="s">
        <v>189</v>
      </c>
      <c r="D27" s="356" t="s">
        <v>25</v>
      </c>
      <c r="E27" s="357" t="s">
        <v>434</v>
      </c>
      <c r="F27" s="384"/>
      <c r="G27" s="384"/>
      <c r="H27" s="359">
        <v>6.399</v>
      </c>
      <c r="I27" s="384"/>
      <c r="J27" s="360" t="s">
        <v>379</v>
      </c>
      <c r="K27" s="358" t="s">
        <v>380</v>
      </c>
      <c r="L27" s="300">
        <v>1</v>
      </c>
      <c r="M27" s="300">
        <v>400</v>
      </c>
      <c r="N27" s="300">
        <v>400</v>
      </c>
      <c r="O27" s="361"/>
      <c r="P27" s="362" t="e">
        <v>#VALUE!</v>
      </c>
      <c r="Q27" s="363">
        <f t="shared" si="4"/>
        <v>400</v>
      </c>
      <c r="R27" s="299" t="s">
        <v>381</v>
      </c>
      <c r="S27" s="299" t="s">
        <v>381</v>
      </c>
      <c r="T27" s="363">
        <f t="shared" si="5"/>
        <v>400</v>
      </c>
      <c r="U27" s="113"/>
      <c r="V27" s="358" t="s">
        <v>380</v>
      </c>
      <c r="W27" s="300">
        <v>1</v>
      </c>
      <c r="X27" s="299" t="s">
        <v>381</v>
      </c>
      <c r="Y27" s="362">
        <v>400</v>
      </c>
      <c r="Z27" s="19"/>
      <c r="AA27" s="370">
        <v>0</v>
      </c>
      <c r="AB27" s="371">
        <f t="shared" si="1"/>
        <v>0</v>
      </c>
      <c r="AC27" s="372">
        <v>0</v>
      </c>
      <c r="AD27" s="373">
        <f t="shared" si="2"/>
        <v>0</v>
      </c>
      <c r="AE27" s="374">
        <f t="shared" si="3"/>
        <v>0</v>
      </c>
    </row>
    <row r="28" spans="1:34" hidden="1" x14ac:dyDescent="0.25">
      <c r="A28" s="16"/>
      <c r="B28" s="380" t="s">
        <v>88</v>
      </c>
      <c r="C28" s="385" t="s">
        <v>72</v>
      </c>
      <c r="D28" s="356" t="s">
        <v>378</v>
      </c>
      <c r="E28" s="357"/>
      <c r="F28" s="384"/>
      <c r="G28" s="384"/>
      <c r="H28" s="359"/>
      <c r="I28" s="384"/>
      <c r="J28" s="360"/>
      <c r="K28" s="358"/>
      <c r="L28" s="300"/>
      <c r="M28" s="360"/>
      <c r="N28" s="300"/>
      <c r="O28" s="386"/>
      <c r="P28" s="360"/>
      <c r="Q28" s="298"/>
      <c r="R28" s="298"/>
      <c r="S28" s="298"/>
      <c r="T28" s="298"/>
      <c r="U28" s="113"/>
      <c r="V28" s="358"/>
      <c r="W28" s="300"/>
      <c r="X28" s="298"/>
      <c r="Y28" s="362">
        <f t="shared" si="0"/>
        <v>0</v>
      </c>
      <c r="Z28" s="19"/>
      <c r="AA28" s="370">
        <v>0</v>
      </c>
      <c r="AB28" s="371">
        <f t="shared" si="1"/>
        <v>0</v>
      </c>
      <c r="AC28" s="372">
        <v>0</v>
      </c>
      <c r="AD28" s="373">
        <f t="shared" si="2"/>
        <v>0</v>
      </c>
      <c r="AE28" s="374">
        <f t="shared" si="3"/>
        <v>0</v>
      </c>
      <c r="AG28">
        <f>SUBTOTAL(9,AD29:AD64)</f>
        <v>0</v>
      </c>
    </row>
    <row r="29" spans="1:34" ht="120" hidden="1" x14ac:dyDescent="0.25">
      <c r="A29" s="16"/>
      <c r="B29" s="380" t="s">
        <v>88</v>
      </c>
      <c r="C29" s="385" t="s">
        <v>72</v>
      </c>
      <c r="D29" s="356" t="s">
        <v>25</v>
      </c>
      <c r="E29" s="357" t="s">
        <v>105</v>
      </c>
      <c r="F29" s="384"/>
      <c r="G29" s="384"/>
      <c r="H29" s="359">
        <v>3.1799999999999899</v>
      </c>
      <c r="I29" s="384"/>
      <c r="J29" s="360" t="s">
        <v>106</v>
      </c>
      <c r="K29" s="358" t="s">
        <v>79</v>
      </c>
      <c r="L29" s="300">
        <v>55</v>
      </c>
      <c r="M29" s="383">
        <v>10.17</v>
      </c>
      <c r="N29" s="300">
        <v>559.35</v>
      </c>
      <c r="O29" s="386"/>
      <c r="P29" s="362" t="e">
        <v>#VALUE!</v>
      </c>
      <c r="Q29" s="363" t="e">
        <f t="shared" ref="Q29:Q34" si="6">IF(J29="PROV SUM",N29,L29*P29)</f>
        <v>#VALUE!</v>
      </c>
      <c r="R29" s="299">
        <v>0</v>
      </c>
      <c r="S29" s="299">
        <v>8.136000000000001</v>
      </c>
      <c r="T29" s="363">
        <f t="shared" ref="T29:T34" si="7">IF(J29="SC024",N29,IF(ISERROR(S29),"",IF(J29="PROV SUM",N29,L29*S29)))</f>
        <v>447.48000000000008</v>
      </c>
      <c r="U29" s="113"/>
      <c r="V29" s="358" t="s">
        <v>79</v>
      </c>
      <c r="W29" s="300">
        <v>55</v>
      </c>
      <c r="X29" s="299">
        <v>8.136000000000001</v>
      </c>
      <c r="Y29" s="362">
        <f t="shared" si="0"/>
        <v>447.48000000000008</v>
      </c>
      <c r="Z29" s="19"/>
      <c r="AA29" s="370">
        <v>0</v>
      </c>
      <c r="AB29" s="371">
        <f t="shared" si="1"/>
        <v>0</v>
      </c>
      <c r="AC29" s="372">
        <v>0</v>
      </c>
      <c r="AD29" s="373">
        <f t="shared" si="2"/>
        <v>0</v>
      </c>
      <c r="AE29" s="374">
        <f t="shared" si="3"/>
        <v>0</v>
      </c>
    </row>
    <row r="30" spans="1:34" hidden="1" x14ac:dyDescent="0.25">
      <c r="A30" s="16"/>
      <c r="B30" s="380" t="s">
        <v>88</v>
      </c>
      <c r="C30" s="385" t="s">
        <v>72</v>
      </c>
      <c r="D30" s="356" t="s">
        <v>25</v>
      </c>
      <c r="E30" s="357" t="s">
        <v>107</v>
      </c>
      <c r="F30" s="384"/>
      <c r="G30" s="384"/>
      <c r="H30" s="359">
        <v>3.1819999999999902</v>
      </c>
      <c r="I30" s="384"/>
      <c r="J30" s="360" t="s">
        <v>108</v>
      </c>
      <c r="K30" s="358" t="s">
        <v>104</v>
      </c>
      <c r="L30" s="300">
        <v>8</v>
      </c>
      <c r="M30" s="383">
        <v>5.4</v>
      </c>
      <c r="N30" s="300">
        <v>43.2</v>
      </c>
      <c r="O30" s="386"/>
      <c r="P30" s="362" t="e">
        <v>#VALUE!</v>
      </c>
      <c r="Q30" s="363" t="e">
        <f t="shared" si="6"/>
        <v>#VALUE!</v>
      </c>
      <c r="R30" s="299">
        <v>0</v>
      </c>
      <c r="S30" s="299">
        <v>4.32</v>
      </c>
      <c r="T30" s="363">
        <f t="shared" si="7"/>
        <v>34.56</v>
      </c>
      <c r="U30" s="113"/>
      <c r="V30" s="358" t="s">
        <v>104</v>
      </c>
      <c r="W30" s="300">
        <v>8</v>
      </c>
      <c r="X30" s="299">
        <v>4.32</v>
      </c>
      <c r="Y30" s="362">
        <f t="shared" si="0"/>
        <v>34.56</v>
      </c>
      <c r="Z30" s="19"/>
      <c r="AA30" s="370">
        <v>1</v>
      </c>
      <c r="AB30" s="371">
        <f t="shared" si="1"/>
        <v>34.56</v>
      </c>
      <c r="AC30" s="372">
        <v>0</v>
      </c>
      <c r="AD30" s="373">
        <f t="shared" si="2"/>
        <v>0</v>
      </c>
      <c r="AE30" s="374">
        <f t="shared" si="3"/>
        <v>34.56</v>
      </c>
    </row>
    <row r="31" spans="1:34" ht="75" hidden="1" x14ac:dyDescent="0.25">
      <c r="A31" s="16"/>
      <c r="B31" s="380" t="s">
        <v>88</v>
      </c>
      <c r="C31" s="385" t="s">
        <v>72</v>
      </c>
      <c r="D31" s="356" t="s">
        <v>25</v>
      </c>
      <c r="E31" s="357" t="s">
        <v>89</v>
      </c>
      <c r="F31" s="384"/>
      <c r="G31" s="384"/>
      <c r="H31" s="359">
        <v>3.2069999999999901</v>
      </c>
      <c r="I31" s="384"/>
      <c r="J31" s="360" t="s">
        <v>90</v>
      </c>
      <c r="K31" s="358" t="s">
        <v>79</v>
      </c>
      <c r="L31" s="300">
        <v>3</v>
      </c>
      <c r="M31" s="383">
        <v>30.56</v>
      </c>
      <c r="N31" s="300">
        <v>91.68</v>
      </c>
      <c r="O31" s="386"/>
      <c r="P31" s="362" t="e">
        <v>#VALUE!</v>
      </c>
      <c r="Q31" s="363" t="e">
        <f t="shared" si="6"/>
        <v>#VALUE!</v>
      </c>
      <c r="R31" s="299">
        <v>0</v>
      </c>
      <c r="S31" s="299">
        <v>24.448</v>
      </c>
      <c r="T31" s="363">
        <f t="shared" si="7"/>
        <v>73.343999999999994</v>
      </c>
      <c r="U31" s="113"/>
      <c r="V31" s="358" t="s">
        <v>79</v>
      </c>
      <c r="W31" s="300">
        <v>3</v>
      </c>
      <c r="X31" s="299">
        <v>24.448</v>
      </c>
      <c r="Y31" s="362">
        <f t="shared" si="0"/>
        <v>73.343999999999994</v>
      </c>
      <c r="Z31" s="19"/>
      <c r="AA31" s="370">
        <v>1</v>
      </c>
      <c r="AB31" s="371">
        <f t="shared" si="1"/>
        <v>73.343999999999994</v>
      </c>
      <c r="AC31" s="372">
        <v>0</v>
      </c>
      <c r="AD31" s="373">
        <f t="shared" si="2"/>
        <v>0</v>
      </c>
      <c r="AE31" s="374">
        <f t="shared" si="3"/>
        <v>73.343999999999994</v>
      </c>
    </row>
    <row r="32" spans="1:34" ht="60" hidden="1" x14ac:dyDescent="0.25">
      <c r="A32" s="16"/>
      <c r="B32" s="380" t="s">
        <v>88</v>
      </c>
      <c r="C32" s="385" t="s">
        <v>72</v>
      </c>
      <c r="D32" s="356" t="s">
        <v>25</v>
      </c>
      <c r="E32" s="357" t="s">
        <v>135</v>
      </c>
      <c r="F32" s="384"/>
      <c r="G32" s="384"/>
      <c r="H32" s="359">
        <v>3.2929999999999802</v>
      </c>
      <c r="I32" s="384"/>
      <c r="J32" s="360" t="s">
        <v>136</v>
      </c>
      <c r="K32" s="358" t="s">
        <v>104</v>
      </c>
      <c r="L32" s="300">
        <v>24</v>
      </c>
      <c r="M32" s="383">
        <v>13.68</v>
      </c>
      <c r="N32" s="300">
        <v>328.32</v>
      </c>
      <c r="O32" s="386"/>
      <c r="P32" s="362" t="e">
        <v>#VALUE!</v>
      </c>
      <c r="Q32" s="363" t="e">
        <f t="shared" si="6"/>
        <v>#VALUE!</v>
      </c>
      <c r="R32" s="299">
        <v>0</v>
      </c>
      <c r="S32" s="299">
        <v>10.138247999999999</v>
      </c>
      <c r="T32" s="363">
        <f t="shared" si="7"/>
        <v>243.31795199999999</v>
      </c>
      <c r="U32" s="113"/>
      <c r="V32" s="358" t="s">
        <v>104</v>
      </c>
      <c r="W32" s="300">
        <v>24</v>
      </c>
      <c r="X32" s="299">
        <v>10.138247999999999</v>
      </c>
      <c r="Y32" s="362">
        <f t="shared" si="0"/>
        <v>243.31795199999999</v>
      </c>
      <c r="Z32" s="19"/>
      <c r="AA32" s="370">
        <v>1</v>
      </c>
      <c r="AB32" s="371">
        <f t="shared" si="1"/>
        <v>243.31795199999999</v>
      </c>
      <c r="AC32" s="372">
        <v>0</v>
      </c>
      <c r="AD32" s="373">
        <f t="shared" si="2"/>
        <v>0</v>
      </c>
      <c r="AE32" s="374">
        <f t="shared" si="3"/>
        <v>243.31795199999999</v>
      </c>
    </row>
    <row r="33" spans="1:33" ht="45" hidden="1" x14ac:dyDescent="0.25">
      <c r="A33" s="16"/>
      <c r="B33" s="380" t="s">
        <v>88</v>
      </c>
      <c r="C33" s="385" t="s">
        <v>72</v>
      </c>
      <c r="D33" s="356" t="s">
        <v>25</v>
      </c>
      <c r="E33" s="357" t="s">
        <v>140</v>
      </c>
      <c r="F33" s="384"/>
      <c r="G33" s="384"/>
      <c r="H33" s="359">
        <v>3.3239999999999901</v>
      </c>
      <c r="I33" s="384"/>
      <c r="J33" s="360" t="s">
        <v>141</v>
      </c>
      <c r="K33" s="358" t="s">
        <v>104</v>
      </c>
      <c r="L33" s="300">
        <v>12</v>
      </c>
      <c r="M33" s="383">
        <v>7.33</v>
      </c>
      <c r="N33" s="300">
        <v>87.96</v>
      </c>
      <c r="O33" s="386"/>
      <c r="P33" s="362" t="e">
        <v>#VALUE!</v>
      </c>
      <c r="Q33" s="363" t="e">
        <f t="shared" si="6"/>
        <v>#VALUE!</v>
      </c>
      <c r="R33" s="299">
        <v>0</v>
      </c>
      <c r="S33" s="299">
        <v>5.4322629999999998</v>
      </c>
      <c r="T33" s="363">
        <f t="shared" si="7"/>
        <v>65.187156000000002</v>
      </c>
      <c r="U33" s="113"/>
      <c r="V33" s="358" t="s">
        <v>104</v>
      </c>
      <c r="W33" s="300">
        <v>12</v>
      </c>
      <c r="X33" s="299">
        <v>5.4322629999999998</v>
      </c>
      <c r="Y33" s="362">
        <f t="shared" si="0"/>
        <v>65.187156000000002</v>
      </c>
      <c r="Z33" s="19"/>
      <c r="AA33" s="370">
        <v>1</v>
      </c>
      <c r="AB33" s="371">
        <f t="shared" si="1"/>
        <v>65.187156000000002</v>
      </c>
      <c r="AC33" s="372">
        <v>0</v>
      </c>
      <c r="AD33" s="373">
        <f t="shared" si="2"/>
        <v>0</v>
      </c>
      <c r="AE33" s="374">
        <f t="shared" si="3"/>
        <v>65.187156000000002</v>
      </c>
    </row>
    <row r="34" spans="1:33" ht="15.75" hidden="1" x14ac:dyDescent="0.25">
      <c r="A34" s="16"/>
      <c r="B34" s="380" t="s">
        <v>88</v>
      </c>
      <c r="C34" s="385" t="s">
        <v>72</v>
      </c>
      <c r="D34" s="356" t="s">
        <v>25</v>
      </c>
      <c r="E34" s="357" t="s">
        <v>435</v>
      </c>
      <c r="F34" s="384"/>
      <c r="G34" s="384"/>
      <c r="H34" s="359">
        <v>3.4340000000000002</v>
      </c>
      <c r="I34" s="384"/>
      <c r="J34" s="360" t="s">
        <v>379</v>
      </c>
      <c r="K34" s="358" t="s">
        <v>380</v>
      </c>
      <c r="L34" s="300">
        <v>1</v>
      </c>
      <c r="M34" s="300">
        <v>150</v>
      </c>
      <c r="N34" s="300">
        <v>150</v>
      </c>
      <c r="O34" s="386"/>
      <c r="P34" s="362" t="e">
        <v>#VALUE!</v>
      </c>
      <c r="Q34" s="363">
        <f t="shared" si="6"/>
        <v>150</v>
      </c>
      <c r="R34" s="299" t="s">
        <v>381</v>
      </c>
      <c r="S34" s="299" t="s">
        <v>381</v>
      </c>
      <c r="T34" s="363">
        <f t="shared" si="7"/>
        <v>150</v>
      </c>
      <c r="U34" s="113"/>
      <c r="V34" s="358" t="s">
        <v>380</v>
      </c>
      <c r="W34" s="300">
        <v>1</v>
      </c>
      <c r="X34" s="299" t="s">
        <v>381</v>
      </c>
      <c r="Y34" s="362">
        <v>150</v>
      </c>
      <c r="Z34" s="19"/>
      <c r="AA34" s="370">
        <v>0</v>
      </c>
      <c r="AB34" s="371">
        <f t="shared" si="1"/>
        <v>0</v>
      </c>
      <c r="AC34" s="372">
        <v>0</v>
      </c>
      <c r="AD34" s="373">
        <f t="shared" si="2"/>
        <v>0</v>
      </c>
      <c r="AE34" s="374">
        <f t="shared" si="3"/>
        <v>0</v>
      </c>
    </row>
    <row r="35" spans="1:33" x14ac:dyDescent="0.25">
      <c r="A35" s="16"/>
      <c r="B35" s="380" t="s">
        <v>88</v>
      </c>
      <c r="C35" s="385" t="s">
        <v>164</v>
      </c>
      <c r="D35" s="356" t="s">
        <v>378</v>
      </c>
      <c r="E35" s="357"/>
      <c r="F35" s="384"/>
      <c r="G35" s="384"/>
      <c r="H35" s="359"/>
      <c r="I35" s="384"/>
      <c r="J35" s="360"/>
      <c r="K35" s="358"/>
      <c r="L35" s="300"/>
      <c r="M35" s="360"/>
      <c r="N35" s="300"/>
      <c r="O35" s="386"/>
      <c r="P35" s="360"/>
      <c r="Q35" s="298"/>
      <c r="R35" s="298"/>
      <c r="S35" s="298"/>
      <c r="T35" s="298"/>
      <c r="U35" s="113"/>
      <c r="V35" s="358"/>
      <c r="W35" s="300"/>
      <c r="X35" s="298"/>
      <c r="Y35" s="362">
        <f t="shared" si="0"/>
        <v>0</v>
      </c>
      <c r="Z35" s="19"/>
      <c r="AA35" s="370">
        <v>0</v>
      </c>
      <c r="AB35" s="371">
        <f t="shared" si="1"/>
        <v>0</v>
      </c>
      <c r="AC35" s="372">
        <v>0</v>
      </c>
      <c r="AD35" s="373">
        <f t="shared" si="2"/>
        <v>0</v>
      </c>
      <c r="AE35" s="374">
        <f t="shared" si="3"/>
        <v>0</v>
      </c>
    </row>
    <row r="36" spans="1:33" ht="45" x14ac:dyDescent="0.25">
      <c r="A36" s="16"/>
      <c r="B36" s="380" t="s">
        <v>88</v>
      </c>
      <c r="C36" s="385" t="s">
        <v>164</v>
      </c>
      <c r="D36" s="356" t="s">
        <v>25</v>
      </c>
      <c r="E36" s="357" t="s">
        <v>187</v>
      </c>
      <c r="F36" s="384"/>
      <c r="G36" s="384"/>
      <c r="H36" s="359">
        <v>4.1399999999999997</v>
      </c>
      <c r="I36" s="384"/>
      <c r="J36" s="360" t="s">
        <v>188</v>
      </c>
      <c r="K36" s="358" t="s">
        <v>57</v>
      </c>
      <c r="L36" s="300">
        <v>30</v>
      </c>
      <c r="M36" s="383">
        <v>6.75</v>
      </c>
      <c r="N36" s="300">
        <v>202.5</v>
      </c>
      <c r="O36" s="386"/>
      <c r="P36" s="362" t="e">
        <v>#VALUE!</v>
      </c>
      <c r="Q36" s="363" t="e">
        <f>IF(J36="PROV SUM",N36,L36*P36)</f>
        <v>#VALUE!</v>
      </c>
      <c r="R36" s="299">
        <v>0</v>
      </c>
      <c r="S36" s="299">
        <v>6.4124999999999996</v>
      </c>
      <c r="T36" s="363">
        <f>IF(J36="SC024",N36,IF(ISERROR(S36),"",IF(J36="PROV SUM",N36,L36*S36)))</f>
        <v>192.375</v>
      </c>
      <c r="U36" s="113"/>
      <c r="V36" s="358" t="s">
        <v>57</v>
      </c>
      <c r="W36" s="300">
        <v>30</v>
      </c>
      <c r="X36" s="299">
        <v>6.4124999999999996</v>
      </c>
      <c r="Y36" s="362">
        <f t="shared" si="0"/>
        <v>192.375</v>
      </c>
      <c r="Z36" s="19"/>
      <c r="AA36" s="370">
        <v>0</v>
      </c>
      <c r="AB36" s="371">
        <f t="shared" si="1"/>
        <v>0</v>
      </c>
      <c r="AC36" s="372">
        <v>0</v>
      </c>
      <c r="AD36" s="373">
        <f t="shared" si="2"/>
        <v>0</v>
      </c>
      <c r="AE36" s="374">
        <f t="shared" si="3"/>
        <v>0</v>
      </c>
    </row>
    <row r="37" spans="1:33" ht="90" x14ac:dyDescent="0.25">
      <c r="A37" s="16"/>
      <c r="B37" s="380" t="s">
        <v>88</v>
      </c>
      <c r="C37" s="385" t="s">
        <v>164</v>
      </c>
      <c r="D37" s="356" t="s">
        <v>25</v>
      </c>
      <c r="E37" s="357" t="s">
        <v>169</v>
      </c>
      <c r="F37" s="384"/>
      <c r="G37" s="384"/>
      <c r="H37" s="359">
        <v>4.8899999999999801</v>
      </c>
      <c r="I37" s="384"/>
      <c r="J37" s="360" t="s">
        <v>170</v>
      </c>
      <c r="K37" s="358" t="s">
        <v>75</v>
      </c>
      <c r="L37" s="300">
        <v>4</v>
      </c>
      <c r="M37" s="383">
        <v>29.05</v>
      </c>
      <c r="N37" s="300">
        <v>116.2</v>
      </c>
      <c r="O37" s="386"/>
      <c r="P37" s="362" t="e">
        <v>#VALUE!</v>
      </c>
      <c r="Q37" s="363" t="e">
        <f>IF(J37="PROV SUM",N37,L37*P37)</f>
        <v>#VALUE!</v>
      </c>
      <c r="R37" s="299">
        <v>0</v>
      </c>
      <c r="S37" s="299">
        <v>25.752824999999998</v>
      </c>
      <c r="T37" s="363">
        <f>IF(J37="SC024",N37,IF(ISERROR(S37),"",IF(J37="PROV SUM",N37,L37*S37)))</f>
        <v>103.01129999999999</v>
      </c>
      <c r="U37" s="113"/>
      <c r="V37" s="358" t="s">
        <v>75</v>
      </c>
      <c r="W37" s="300">
        <v>4</v>
      </c>
      <c r="X37" s="299">
        <v>25.752824999999998</v>
      </c>
      <c r="Y37" s="362">
        <f t="shared" si="0"/>
        <v>103.01129999999999</v>
      </c>
      <c r="Z37" s="19"/>
      <c r="AA37" s="370">
        <v>0</v>
      </c>
      <c r="AB37" s="371">
        <f t="shared" si="1"/>
        <v>0</v>
      </c>
      <c r="AC37" s="372">
        <v>0</v>
      </c>
      <c r="AD37" s="373">
        <f t="shared" si="2"/>
        <v>0</v>
      </c>
      <c r="AE37" s="374">
        <f t="shared" si="3"/>
        <v>0</v>
      </c>
    </row>
    <row r="38" spans="1:33" ht="90" x14ac:dyDescent="0.25">
      <c r="A38" s="16"/>
      <c r="B38" s="380" t="s">
        <v>88</v>
      </c>
      <c r="C38" s="385" t="s">
        <v>164</v>
      </c>
      <c r="D38" s="356" t="s">
        <v>25</v>
      </c>
      <c r="E38" s="357" t="s">
        <v>171</v>
      </c>
      <c r="F38" s="384"/>
      <c r="G38" s="384"/>
      <c r="H38" s="359">
        <v>4.8999999999999799</v>
      </c>
      <c r="I38" s="384"/>
      <c r="J38" s="360" t="s">
        <v>172</v>
      </c>
      <c r="K38" s="358" t="s">
        <v>75</v>
      </c>
      <c r="L38" s="300">
        <v>26</v>
      </c>
      <c r="M38" s="383">
        <v>35.61</v>
      </c>
      <c r="N38" s="300">
        <v>925.86</v>
      </c>
      <c r="O38" s="386"/>
      <c r="P38" s="362" t="e">
        <v>#VALUE!</v>
      </c>
      <c r="Q38" s="363" t="e">
        <f>IF(J38="PROV SUM",N38,L38*P38)</f>
        <v>#VALUE!</v>
      </c>
      <c r="R38" s="299">
        <v>0</v>
      </c>
      <c r="S38" s="299">
        <v>31.568264999999997</v>
      </c>
      <c r="T38" s="363">
        <f>IF(J38="SC024",N38,IF(ISERROR(S38),"",IF(J38="PROV SUM",N38,L38*S38)))</f>
        <v>820.77488999999991</v>
      </c>
      <c r="U38" s="113"/>
      <c r="V38" s="358" t="s">
        <v>75</v>
      </c>
      <c r="W38" s="300">
        <v>26</v>
      </c>
      <c r="X38" s="299">
        <v>31.568264999999997</v>
      </c>
      <c r="Y38" s="362">
        <f t="shared" si="0"/>
        <v>820.77488999999991</v>
      </c>
      <c r="Z38" s="19"/>
      <c r="AA38" s="370">
        <v>0</v>
      </c>
      <c r="AB38" s="371">
        <f t="shared" si="1"/>
        <v>0</v>
      </c>
      <c r="AC38" s="372">
        <v>0</v>
      </c>
      <c r="AD38" s="373">
        <f t="shared" si="2"/>
        <v>0</v>
      </c>
      <c r="AE38" s="374">
        <f t="shared" si="3"/>
        <v>0</v>
      </c>
    </row>
    <row r="39" spans="1:33" hidden="1" x14ac:dyDescent="0.25">
      <c r="A39" s="16"/>
      <c r="B39" s="380" t="s">
        <v>88</v>
      </c>
      <c r="C39" s="385" t="s">
        <v>24</v>
      </c>
      <c r="D39" s="356" t="s">
        <v>378</v>
      </c>
      <c r="E39" s="357"/>
      <c r="F39" s="384"/>
      <c r="G39" s="384"/>
      <c r="H39" s="359"/>
      <c r="I39" s="384"/>
      <c r="J39" s="360"/>
      <c r="K39" s="358"/>
      <c r="L39" s="300"/>
      <c r="M39" s="360"/>
      <c r="N39" s="300"/>
      <c r="O39" s="386"/>
      <c r="P39" s="360"/>
      <c r="Q39" s="298"/>
      <c r="R39" s="298"/>
      <c r="S39" s="298"/>
      <c r="T39" s="298"/>
      <c r="U39" s="113"/>
      <c r="V39" s="358"/>
      <c r="W39" s="300"/>
      <c r="X39" s="298"/>
      <c r="Y39" s="362">
        <f t="shared" si="0"/>
        <v>0</v>
      </c>
      <c r="Z39" s="19"/>
      <c r="AA39" s="370">
        <v>0</v>
      </c>
      <c r="AB39" s="371">
        <f t="shared" si="1"/>
        <v>0</v>
      </c>
      <c r="AC39" s="372">
        <v>0</v>
      </c>
      <c r="AD39" s="373">
        <f t="shared" si="2"/>
        <v>0</v>
      </c>
      <c r="AE39" s="374">
        <f t="shared" si="3"/>
        <v>0</v>
      </c>
      <c r="AG39" s="533">
        <f>SUBTOTAL(9,AD40:AD70)</f>
        <v>0</v>
      </c>
    </row>
    <row r="40" spans="1:33" ht="120" hidden="1" x14ac:dyDescent="0.25">
      <c r="A40" s="22"/>
      <c r="B40" s="355" t="s">
        <v>88</v>
      </c>
      <c r="C40" s="355" t="s">
        <v>24</v>
      </c>
      <c r="D40" s="356" t="s">
        <v>25</v>
      </c>
      <c r="E40" s="357" t="s">
        <v>26</v>
      </c>
      <c r="F40" s="358"/>
      <c r="G40" s="358"/>
      <c r="H40" s="359">
        <v>2.1</v>
      </c>
      <c r="I40" s="358"/>
      <c r="J40" s="360" t="s">
        <v>27</v>
      </c>
      <c r="K40" s="358" t="s">
        <v>28</v>
      </c>
      <c r="L40" s="300">
        <v>256</v>
      </c>
      <c r="M40" s="125">
        <v>12.92</v>
      </c>
      <c r="N40" s="126">
        <v>3307.52</v>
      </c>
      <c r="O40" s="361"/>
      <c r="P40" s="362" t="e">
        <v>#VALUE!</v>
      </c>
      <c r="Q40" s="363" t="e">
        <f>IF(J40="PROV SUM",N40,L40*P40)</f>
        <v>#VALUE!</v>
      </c>
      <c r="R40" s="299">
        <v>0</v>
      </c>
      <c r="S40" s="299">
        <v>16.4084</v>
      </c>
      <c r="T40" s="363">
        <f>IF(J40="SC024",N40,IF(ISERROR(S40),"",IF(J40="PROV SUM",N40,L40*S40)))</f>
        <v>4200.5504000000001</v>
      </c>
      <c r="U40" s="113"/>
      <c r="V40" s="358" t="s">
        <v>28</v>
      </c>
      <c r="W40" s="300">
        <v>256</v>
      </c>
      <c r="X40" s="299">
        <v>16.4084</v>
      </c>
      <c r="Y40" s="362">
        <f t="shared" si="0"/>
        <v>4200.5504000000001</v>
      </c>
      <c r="Z40" s="19"/>
      <c r="AA40" s="370">
        <v>0</v>
      </c>
      <c r="AB40" s="371">
        <f t="shared" si="1"/>
        <v>0</v>
      </c>
      <c r="AC40" s="372">
        <v>0</v>
      </c>
      <c r="AD40" s="373">
        <f t="shared" si="2"/>
        <v>0</v>
      </c>
      <c r="AE40" s="374">
        <f t="shared" si="3"/>
        <v>0</v>
      </c>
    </row>
    <row r="41" spans="1:33" ht="30" hidden="1" x14ac:dyDescent="0.25">
      <c r="A41" s="22"/>
      <c r="B41" s="355" t="s">
        <v>88</v>
      </c>
      <c r="C41" s="355" t="s">
        <v>24</v>
      </c>
      <c r="D41" s="356" t="s">
        <v>25</v>
      </c>
      <c r="E41" s="357" t="s">
        <v>29</v>
      </c>
      <c r="F41" s="358"/>
      <c r="G41" s="358"/>
      <c r="H41" s="359">
        <v>2.5</v>
      </c>
      <c r="I41" s="358"/>
      <c r="J41" s="360" t="s">
        <v>30</v>
      </c>
      <c r="K41" s="358" t="s">
        <v>31</v>
      </c>
      <c r="L41" s="300">
        <v>1</v>
      </c>
      <c r="M41" s="125">
        <v>420</v>
      </c>
      <c r="N41" s="126">
        <v>420</v>
      </c>
      <c r="O41" s="361"/>
      <c r="P41" s="362" t="e">
        <v>#VALUE!</v>
      </c>
      <c r="Q41" s="363" t="e">
        <f>IF(J41="PROV SUM",N41,L41*P41)</f>
        <v>#VALUE!</v>
      </c>
      <c r="R41" s="299">
        <v>0</v>
      </c>
      <c r="S41" s="299">
        <v>533.4</v>
      </c>
      <c r="T41" s="363">
        <f>IF(J41="SC024",N41,IF(ISERROR(S41),"",IF(J41="PROV SUM",N41,L41*S41)))</f>
        <v>533.4</v>
      </c>
      <c r="U41" s="113"/>
      <c r="V41" s="358" t="s">
        <v>31</v>
      </c>
      <c r="W41" s="300">
        <v>1</v>
      </c>
      <c r="X41" s="299">
        <v>533.4</v>
      </c>
      <c r="Y41" s="362">
        <f t="shared" si="0"/>
        <v>533.4</v>
      </c>
      <c r="Z41" s="19"/>
      <c r="AA41" s="370">
        <v>0.7</v>
      </c>
      <c r="AB41" s="371">
        <f t="shared" si="1"/>
        <v>373.37999999999994</v>
      </c>
      <c r="AC41" s="372">
        <v>0.3</v>
      </c>
      <c r="AD41" s="373">
        <f t="shared" si="2"/>
        <v>160.01999999999998</v>
      </c>
      <c r="AE41" s="374">
        <f t="shared" si="3"/>
        <v>213.35999999999996</v>
      </c>
    </row>
    <row r="42" spans="1:33" hidden="1" x14ac:dyDescent="0.25">
      <c r="A42" s="22"/>
      <c r="B42" s="355" t="s">
        <v>88</v>
      </c>
      <c r="C42" s="355" t="s">
        <v>24</v>
      </c>
      <c r="D42" s="356" t="s">
        <v>25</v>
      </c>
      <c r="E42" s="357" t="s">
        <v>32</v>
      </c>
      <c r="F42" s="358"/>
      <c r="G42" s="358"/>
      <c r="H42" s="359">
        <v>2.6</v>
      </c>
      <c r="I42" s="358"/>
      <c r="J42" s="360" t="s">
        <v>33</v>
      </c>
      <c r="K42" s="358" t="s">
        <v>31</v>
      </c>
      <c r="L42" s="300">
        <v>2</v>
      </c>
      <c r="M42" s="125">
        <v>50</v>
      </c>
      <c r="N42" s="126">
        <v>100</v>
      </c>
      <c r="O42" s="361"/>
      <c r="P42" s="362" t="e">
        <v>#VALUE!</v>
      </c>
      <c r="Q42" s="363" t="e">
        <f>IF(J42="PROV SUM",N42,L42*P42)</f>
        <v>#VALUE!</v>
      </c>
      <c r="R42" s="299">
        <v>0</v>
      </c>
      <c r="S42" s="299">
        <v>63.5</v>
      </c>
      <c r="T42" s="363">
        <f>IF(J42="SC024",N42,IF(ISERROR(S42),"",IF(J42="PROV SUM",N42,L42*S42)))</f>
        <v>127</v>
      </c>
      <c r="U42" s="113"/>
      <c r="V42" s="358" t="s">
        <v>31</v>
      </c>
      <c r="W42" s="300">
        <v>2</v>
      </c>
      <c r="X42" s="299">
        <v>63.5</v>
      </c>
      <c r="Y42" s="362">
        <f t="shared" si="0"/>
        <v>127</v>
      </c>
      <c r="Z42" s="19"/>
      <c r="AA42" s="370">
        <v>0.7</v>
      </c>
      <c r="AB42" s="371">
        <f t="shared" si="1"/>
        <v>88.899999999999991</v>
      </c>
      <c r="AC42" s="372">
        <v>0</v>
      </c>
      <c r="AD42" s="373">
        <f t="shared" si="2"/>
        <v>0</v>
      </c>
      <c r="AE42" s="374">
        <f t="shared" si="3"/>
        <v>88.899999999999991</v>
      </c>
    </row>
    <row r="43" spans="1:33" hidden="1" x14ac:dyDescent="0.25">
      <c r="A43" s="22"/>
      <c r="B43" s="355" t="s">
        <v>88</v>
      </c>
      <c r="C43" s="355" t="s">
        <v>24</v>
      </c>
      <c r="D43" s="356" t="s">
        <v>25</v>
      </c>
      <c r="E43" s="357" t="s">
        <v>41</v>
      </c>
      <c r="F43" s="358"/>
      <c r="G43" s="358"/>
      <c r="H43" s="359">
        <v>2.16</v>
      </c>
      <c r="I43" s="358"/>
      <c r="J43" s="360" t="s">
        <v>42</v>
      </c>
      <c r="K43" s="358" t="s">
        <v>31</v>
      </c>
      <c r="L43" s="300">
        <v>1</v>
      </c>
      <c r="M43" s="125">
        <v>379.8</v>
      </c>
      <c r="N43" s="126">
        <v>379.8</v>
      </c>
      <c r="O43" s="361"/>
      <c r="P43" s="362" t="e">
        <v>#VALUE!</v>
      </c>
      <c r="Q43" s="363" t="e">
        <f>IF(J43="PROV SUM",N43,L43*P43)</f>
        <v>#VALUE!</v>
      </c>
      <c r="R43" s="299">
        <v>0</v>
      </c>
      <c r="S43" s="299">
        <v>482.346</v>
      </c>
      <c r="T43" s="363">
        <f>IF(J43="SC024",N43,IF(ISERROR(S43),"",IF(J43="PROV SUM",N43,L43*S43)))</f>
        <v>482.346</v>
      </c>
      <c r="U43" s="113"/>
      <c r="V43" s="358" t="s">
        <v>31</v>
      </c>
      <c r="W43" s="300">
        <v>1</v>
      </c>
      <c r="X43" s="299">
        <v>482.346</v>
      </c>
      <c r="Y43" s="362">
        <f t="shared" si="0"/>
        <v>482.346</v>
      </c>
      <c r="Z43" s="19"/>
      <c r="AA43" s="370">
        <v>0.7</v>
      </c>
      <c r="AB43" s="371">
        <f t="shared" si="1"/>
        <v>337.6422</v>
      </c>
      <c r="AC43" s="372">
        <v>0.3</v>
      </c>
      <c r="AD43" s="373">
        <f t="shared" si="2"/>
        <v>144.7038</v>
      </c>
      <c r="AE43" s="374">
        <f t="shared" si="3"/>
        <v>192.9384</v>
      </c>
    </row>
    <row r="44" spans="1:33" ht="60" hidden="1" x14ac:dyDescent="0.25">
      <c r="A44" s="22"/>
      <c r="B44" s="355" t="s">
        <v>88</v>
      </c>
      <c r="C44" s="355" t="s">
        <v>24</v>
      </c>
      <c r="D44" s="356" t="s">
        <v>25</v>
      </c>
      <c r="E44" s="357" t="s">
        <v>382</v>
      </c>
      <c r="F44" s="358"/>
      <c r="G44" s="358"/>
      <c r="H44" s="359"/>
      <c r="I44" s="358"/>
      <c r="J44" s="360" t="s">
        <v>383</v>
      </c>
      <c r="K44" s="358" t="s">
        <v>31</v>
      </c>
      <c r="L44" s="300"/>
      <c r="M44" s="125">
        <v>4.8300000000000003E-2</v>
      </c>
      <c r="N44" s="126">
        <v>0</v>
      </c>
      <c r="O44" s="361"/>
      <c r="P44" s="362" t="e">
        <v>#VALUE!</v>
      </c>
      <c r="Q44" s="363" t="e">
        <f>IF(J44="PROV SUM",N44,L44*P44)</f>
        <v>#VALUE!</v>
      </c>
      <c r="R44" s="299" t="e">
        <v>#N/A</v>
      </c>
      <c r="S44" s="299" t="e">
        <v>#N/A</v>
      </c>
      <c r="T44" s="363">
        <f>IF(J44="SC024",N44,IF(ISERROR(S44),"",IF(J44="PROV SUM",N44,L44*S44)))</f>
        <v>0</v>
      </c>
      <c r="U44" s="113"/>
      <c r="V44" s="358" t="s">
        <v>31</v>
      </c>
      <c r="W44" s="300"/>
      <c r="X44" s="299" t="e">
        <v>#N/A</v>
      </c>
      <c r="Y44" s="362"/>
      <c r="Z44" s="19"/>
      <c r="AA44" s="370">
        <v>0</v>
      </c>
      <c r="AB44" s="371">
        <f t="shared" si="1"/>
        <v>0</v>
      </c>
      <c r="AC44" s="372">
        <v>0</v>
      </c>
      <c r="AD44" s="373">
        <f t="shared" si="2"/>
        <v>0</v>
      </c>
      <c r="AE44" s="374">
        <f t="shared" si="3"/>
        <v>0</v>
      </c>
    </row>
    <row r="45" spans="1:33" hidden="1" x14ac:dyDescent="0.25">
      <c r="A45" s="22"/>
      <c r="B45" s="354" t="s">
        <v>88</v>
      </c>
      <c r="C45" s="355" t="s">
        <v>312</v>
      </c>
      <c r="D45" s="356" t="s">
        <v>378</v>
      </c>
      <c r="E45" s="357"/>
      <c r="F45" s="358"/>
      <c r="G45" s="358"/>
      <c r="H45" s="359"/>
      <c r="I45" s="358"/>
      <c r="J45" s="360"/>
      <c r="K45" s="358"/>
      <c r="L45" s="300"/>
      <c r="M45" s="360"/>
      <c r="N45" s="126"/>
      <c r="O45" s="361"/>
      <c r="P45" s="381"/>
      <c r="Q45" s="382"/>
      <c r="R45" s="382"/>
      <c r="S45" s="382"/>
      <c r="T45" s="382"/>
      <c r="U45" s="113"/>
      <c r="V45" s="358"/>
      <c r="W45" s="300"/>
      <c r="X45" s="382"/>
      <c r="Y45" s="362">
        <f t="shared" si="0"/>
        <v>0</v>
      </c>
      <c r="Z45" s="19"/>
      <c r="AA45" s="370">
        <v>0</v>
      </c>
      <c r="AB45" s="371">
        <f t="shared" si="1"/>
        <v>0</v>
      </c>
      <c r="AC45" s="372">
        <v>0</v>
      </c>
      <c r="AD45" s="373">
        <f t="shared" si="2"/>
        <v>0</v>
      </c>
      <c r="AE45" s="374">
        <f t="shared" si="3"/>
        <v>0</v>
      </c>
    </row>
    <row r="46" spans="1:33" ht="90" hidden="1" x14ac:dyDescent="0.25">
      <c r="A46" s="22"/>
      <c r="B46" s="354" t="s">
        <v>88</v>
      </c>
      <c r="C46" s="355" t="s">
        <v>312</v>
      </c>
      <c r="D46" s="356" t="s">
        <v>25</v>
      </c>
      <c r="E46" s="357" t="s">
        <v>436</v>
      </c>
      <c r="F46" s="358"/>
      <c r="G46" s="358"/>
      <c r="H46" s="359">
        <v>7.79</v>
      </c>
      <c r="I46" s="358"/>
      <c r="J46" s="360" t="s">
        <v>318</v>
      </c>
      <c r="K46" s="358" t="s">
        <v>104</v>
      </c>
      <c r="L46" s="300">
        <v>7</v>
      </c>
      <c r="M46" s="383">
        <v>93.18</v>
      </c>
      <c r="N46" s="126">
        <v>652.26</v>
      </c>
      <c r="O46" s="361"/>
      <c r="P46" s="362" t="e">
        <v>#VALUE!</v>
      </c>
      <c r="Q46" s="363" t="e">
        <f>IF(J46="PROV SUM",N46,L46*P46)</f>
        <v>#VALUE!</v>
      </c>
      <c r="R46" s="299">
        <v>0</v>
      </c>
      <c r="S46" s="299">
        <v>76.500780000000006</v>
      </c>
      <c r="T46" s="363">
        <f>IF(J46="SC024",N46,IF(ISERROR(S46),"",IF(J46="PROV SUM",N46,L46*S46)))</f>
        <v>535.50546000000008</v>
      </c>
      <c r="U46" s="113"/>
      <c r="V46" s="358" t="s">
        <v>104</v>
      </c>
      <c r="W46" s="300">
        <v>7</v>
      </c>
      <c r="X46" s="299">
        <v>76.500780000000006</v>
      </c>
      <c r="Y46" s="362">
        <f t="shared" si="0"/>
        <v>535.50546000000008</v>
      </c>
      <c r="Z46" s="19"/>
      <c r="AA46" s="370">
        <v>0</v>
      </c>
      <c r="AB46" s="371">
        <f t="shared" si="1"/>
        <v>0</v>
      </c>
      <c r="AC46" s="372">
        <v>0</v>
      </c>
      <c r="AD46" s="373">
        <f t="shared" si="2"/>
        <v>0</v>
      </c>
      <c r="AE46" s="374">
        <f t="shared" si="3"/>
        <v>0</v>
      </c>
    </row>
    <row r="47" spans="1:33" ht="60" hidden="1" x14ac:dyDescent="0.25">
      <c r="A47" s="22"/>
      <c r="B47" s="354" t="s">
        <v>88</v>
      </c>
      <c r="C47" s="355" t="s">
        <v>312</v>
      </c>
      <c r="D47" s="356" t="s">
        <v>25</v>
      </c>
      <c r="E47" s="357" t="s">
        <v>190</v>
      </c>
      <c r="F47" s="358"/>
      <c r="G47" s="358"/>
      <c r="H47" s="359">
        <v>7.2440000000000504</v>
      </c>
      <c r="I47" s="358"/>
      <c r="J47" s="360" t="s">
        <v>191</v>
      </c>
      <c r="K47" s="358" t="s">
        <v>104</v>
      </c>
      <c r="L47" s="300">
        <v>17</v>
      </c>
      <c r="M47" s="360">
        <v>44.12</v>
      </c>
      <c r="N47" s="126">
        <v>750.04</v>
      </c>
      <c r="O47" s="361"/>
      <c r="P47" s="362" t="e">
        <v>#VALUE!</v>
      </c>
      <c r="Q47" s="363" t="e">
        <f>IF(J47="PROV SUM",N47,L47*P47)</f>
        <v>#VALUE!</v>
      </c>
      <c r="R47" s="299">
        <v>0</v>
      </c>
      <c r="S47" s="299">
        <v>31.986999999999998</v>
      </c>
      <c r="T47" s="363">
        <f>IF(J47="SC024",N47,IF(ISERROR(S47),"",IF(J47="PROV SUM",N47,L47*S47)))</f>
        <v>543.779</v>
      </c>
      <c r="U47" s="113"/>
      <c r="V47" s="358" t="s">
        <v>104</v>
      </c>
      <c r="W47" s="300">
        <v>17</v>
      </c>
      <c r="X47" s="299">
        <v>31.986999999999998</v>
      </c>
      <c r="Y47" s="362">
        <f t="shared" si="0"/>
        <v>543.779</v>
      </c>
      <c r="Z47" s="19"/>
      <c r="AA47" s="370">
        <v>0</v>
      </c>
      <c r="AB47" s="371">
        <f t="shared" si="1"/>
        <v>0</v>
      </c>
      <c r="AC47" s="372">
        <v>0</v>
      </c>
      <c r="AD47" s="373">
        <f t="shared" si="2"/>
        <v>0</v>
      </c>
      <c r="AE47" s="374">
        <f t="shared" si="3"/>
        <v>0</v>
      </c>
    </row>
    <row r="48" spans="1:33" ht="30.75" hidden="1" x14ac:dyDescent="0.25">
      <c r="A48" s="22"/>
      <c r="B48" s="354" t="s">
        <v>88</v>
      </c>
      <c r="C48" s="355" t="s">
        <v>312</v>
      </c>
      <c r="D48" s="356" t="s">
        <v>25</v>
      </c>
      <c r="E48" s="357" t="s">
        <v>437</v>
      </c>
      <c r="F48" s="358"/>
      <c r="G48" s="358"/>
      <c r="H48" s="359">
        <v>7.3159999999999998</v>
      </c>
      <c r="I48" s="358"/>
      <c r="J48" s="360" t="s">
        <v>379</v>
      </c>
      <c r="K48" s="358" t="s">
        <v>380</v>
      </c>
      <c r="L48" s="300">
        <v>1</v>
      </c>
      <c r="M48" s="300">
        <v>300</v>
      </c>
      <c r="N48" s="126">
        <v>300</v>
      </c>
      <c r="O48" s="361"/>
      <c r="P48" s="362" t="e">
        <v>#VALUE!</v>
      </c>
      <c r="Q48" s="363">
        <f>IF(J48="PROV SUM",N48,L48*P48)</f>
        <v>300</v>
      </c>
      <c r="R48" s="299" t="s">
        <v>381</v>
      </c>
      <c r="S48" s="299" t="s">
        <v>381</v>
      </c>
      <c r="T48" s="363">
        <f>IF(J48="SC024",N48,IF(ISERROR(S48),"",IF(J48="PROV SUM",N48,L48*S48)))</f>
        <v>300</v>
      </c>
      <c r="U48" s="113"/>
      <c r="V48" s="358" t="s">
        <v>380</v>
      </c>
      <c r="W48" s="300">
        <v>1</v>
      </c>
      <c r="X48" s="299" t="s">
        <v>381</v>
      </c>
      <c r="Y48" s="362">
        <v>300</v>
      </c>
      <c r="Z48" s="19"/>
      <c r="AA48" s="370">
        <v>0</v>
      </c>
      <c r="AB48" s="371">
        <f t="shared" si="1"/>
        <v>0</v>
      </c>
      <c r="AC48" s="372">
        <v>0</v>
      </c>
      <c r="AD48" s="373">
        <f t="shared" si="2"/>
        <v>0</v>
      </c>
      <c r="AE48" s="374">
        <f t="shared" si="3"/>
        <v>0</v>
      </c>
    </row>
    <row r="49" spans="1:31" ht="30" hidden="1" x14ac:dyDescent="0.25">
      <c r="A49" s="22"/>
      <c r="B49" s="354" t="s">
        <v>88</v>
      </c>
      <c r="C49" s="421" t="s">
        <v>24</v>
      </c>
      <c r="D49" s="422" t="s">
        <v>25</v>
      </c>
      <c r="E49" s="357" t="s">
        <v>50</v>
      </c>
      <c r="F49" s="358"/>
      <c r="G49" s="358"/>
      <c r="H49" s="359"/>
      <c r="I49" s="358"/>
      <c r="J49" s="360"/>
      <c r="K49" s="358"/>
      <c r="L49" s="300"/>
      <c r="M49" s="300"/>
      <c r="N49" s="126"/>
      <c r="O49" s="361"/>
      <c r="P49" s="362"/>
      <c r="Q49" s="363"/>
      <c r="R49" s="299"/>
      <c r="S49" s="299"/>
      <c r="T49" s="363"/>
      <c r="U49" s="113"/>
      <c r="V49" s="358" t="s">
        <v>48</v>
      </c>
      <c r="W49" s="423">
        <v>9</v>
      </c>
      <c r="X49" s="299">
        <v>40.229999999999997</v>
      </c>
      <c r="Y49" s="362">
        <f t="shared" ref="Y49:Y69" si="8">W49*X49</f>
        <v>362.07</v>
      </c>
      <c r="Z49" s="19"/>
      <c r="AA49" s="370">
        <v>0</v>
      </c>
      <c r="AB49" s="371">
        <f t="shared" ref="AB49:AB69" si="9">Y49*AA49</f>
        <v>0</v>
      </c>
      <c r="AC49" s="372">
        <v>0</v>
      </c>
      <c r="AD49" s="373">
        <f t="shared" ref="AD49:AD69" si="10">Y49*AC49</f>
        <v>0</v>
      </c>
      <c r="AE49" s="374">
        <f t="shared" ref="AE49:AE69" si="11">AB49-AD49</f>
        <v>0</v>
      </c>
    </row>
    <row r="50" spans="1:31" hidden="1" x14ac:dyDescent="0.25">
      <c r="A50" s="22"/>
      <c r="B50" s="354" t="s">
        <v>88</v>
      </c>
      <c r="C50" s="421" t="s">
        <v>24</v>
      </c>
      <c r="D50" s="422" t="s">
        <v>25</v>
      </c>
      <c r="E50" s="357" t="s">
        <v>696</v>
      </c>
      <c r="F50" s="358"/>
      <c r="G50" s="358"/>
      <c r="H50" s="359"/>
      <c r="I50" s="358"/>
      <c r="J50" s="360"/>
      <c r="K50" s="358"/>
      <c r="L50" s="300"/>
      <c r="M50" s="300"/>
      <c r="N50" s="126"/>
      <c r="O50" s="361"/>
      <c r="P50" s="362"/>
      <c r="Q50" s="363"/>
      <c r="R50" s="299"/>
      <c r="S50" s="299"/>
      <c r="T50" s="363"/>
      <c r="U50" s="113"/>
      <c r="V50" s="358" t="s">
        <v>311</v>
      </c>
      <c r="W50" s="423">
        <v>1</v>
      </c>
      <c r="X50" s="299">
        <v>250</v>
      </c>
      <c r="Y50" s="362">
        <f t="shared" si="8"/>
        <v>250</v>
      </c>
      <c r="Z50" s="19"/>
      <c r="AA50" s="370">
        <v>0</v>
      </c>
      <c r="AB50" s="371">
        <f t="shared" si="9"/>
        <v>0</v>
      </c>
      <c r="AC50" s="372">
        <v>0</v>
      </c>
      <c r="AD50" s="373">
        <f t="shared" si="10"/>
        <v>0</v>
      </c>
      <c r="AE50" s="374">
        <f t="shared" si="11"/>
        <v>0</v>
      </c>
    </row>
    <row r="51" spans="1:31" hidden="1" x14ac:dyDescent="0.25">
      <c r="A51" s="22"/>
      <c r="B51" s="354" t="s">
        <v>88</v>
      </c>
      <c r="C51" s="421" t="s">
        <v>24</v>
      </c>
      <c r="D51" s="422" t="s">
        <v>25</v>
      </c>
      <c r="E51" s="357" t="s">
        <v>672</v>
      </c>
      <c r="F51" s="358"/>
      <c r="G51" s="358"/>
      <c r="H51" s="359"/>
      <c r="I51" s="358"/>
      <c r="J51" s="360"/>
      <c r="K51" s="358"/>
      <c r="L51" s="300"/>
      <c r="M51" s="300"/>
      <c r="N51" s="126"/>
      <c r="O51" s="361"/>
      <c r="P51" s="362"/>
      <c r="Q51" s="363"/>
      <c r="R51" s="299"/>
      <c r="S51" s="299"/>
      <c r="T51" s="363"/>
      <c r="U51" s="113"/>
      <c r="V51" s="358" t="s">
        <v>311</v>
      </c>
      <c r="W51" s="423">
        <v>1</v>
      </c>
      <c r="X51" s="299">
        <v>110</v>
      </c>
      <c r="Y51" s="362">
        <f t="shared" si="8"/>
        <v>110</v>
      </c>
      <c r="Z51" s="19"/>
      <c r="AA51" s="370">
        <v>0</v>
      </c>
      <c r="AB51" s="371">
        <f t="shared" si="9"/>
        <v>0</v>
      </c>
      <c r="AC51" s="372">
        <v>0</v>
      </c>
      <c r="AD51" s="373">
        <f t="shared" si="10"/>
        <v>0</v>
      </c>
      <c r="AE51" s="374">
        <f t="shared" si="11"/>
        <v>0</v>
      </c>
    </row>
    <row r="52" spans="1:31" ht="45" x14ac:dyDescent="0.25">
      <c r="A52" s="22"/>
      <c r="B52" s="354" t="s">
        <v>88</v>
      </c>
      <c r="C52" s="421" t="s">
        <v>164</v>
      </c>
      <c r="D52" s="422" t="s">
        <v>25</v>
      </c>
      <c r="E52" s="357" t="s">
        <v>678</v>
      </c>
      <c r="F52" s="358"/>
      <c r="G52" s="358"/>
      <c r="H52" s="359"/>
      <c r="I52" s="358"/>
      <c r="J52" s="360"/>
      <c r="K52" s="358"/>
      <c r="L52" s="300"/>
      <c r="M52" s="300"/>
      <c r="N52" s="126"/>
      <c r="O52" s="361"/>
      <c r="P52" s="362"/>
      <c r="Q52" s="363"/>
      <c r="R52" s="299"/>
      <c r="S52" s="299"/>
      <c r="T52" s="363"/>
      <c r="U52" s="113"/>
      <c r="V52" s="358" t="s">
        <v>160</v>
      </c>
      <c r="W52" s="423">
        <v>10</v>
      </c>
      <c r="X52" s="299">
        <v>125.2</v>
      </c>
      <c r="Y52" s="362">
        <f t="shared" si="8"/>
        <v>1252</v>
      </c>
      <c r="Z52" s="19"/>
      <c r="AA52" s="370">
        <v>0</v>
      </c>
      <c r="AB52" s="371">
        <f t="shared" si="9"/>
        <v>0</v>
      </c>
      <c r="AC52" s="372">
        <v>0</v>
      </c>
      <c r="AD52" s="373">
        <f t="shared" si="10"/>
        <v>0</v>
      </c>
      <c r="AE52" s="374">
        <f t="shared" si="11"/>
        <v>0</v>
      </c>
    </row>
    <row r="53" spans="1:31" ht="30" hidden="1" x14ac:dyDescent="0.25">
      <c r="A53" s="22"/>
      <c r="B53" s="354" t="s">
        <v>88</v>
      </c>
      <c r="C53" s="421" t="s">
        <v>308</v>
      </c>
      <c r="D53" s="422" t="s">
        <v>25</v>
      </c>
      <c r="E53" s="357" t="s">
        <v>719</v>
      </c>
      <c r="F53" s="358"/>
      <c r="G53" s="358"/>
      <c r="H53" s="359"/>
      <c r="I53" s="358"/>
      <c r="J53" s="360"/>
      <c r="K53" s="358"/>
      <c r="L53" s="300"/>
      <c r="M53" s="300"/>
      <c r="N53" s="126"/>
      <c r="O53" s="361"/>
      <c r="P53" s="362"/>
      <c r="Q53" s="363"/>
      <c r="R53" s="299"/>
      <c r="S53" s="299"/>
      <c r="T53" s="363"/>
      <c r="U53" s="113"/>
      <c r="V53" s="358" t="s">
        <v>311</v>
      </c>
      <c r="W53" s="423">
        <v>1</v>
      </c>
      <c r="X53" s="299">
        <v>5000</v>
      </c>
      <c r="Y53" s="362">
        <f t="shared" si="8"/>
        <v>5000</v>
      </c>
      <c r="Z53" s="19"/>
      <c r="AA53" s="370">
        <v>0</v>
      </c>
      <c r="AB53" s="371">
        <f t="shared" si="9"/>
        <v>0</v>
      </c>
      <c r="AC53" s="372">
        <v>0</v>
      </c>
      <c r="AD53" s="373">
        <f t="shared" si="10"/>
        <v>0</v>
      </c>
      <c r="AE53" s="374">
        <f t="shared" si="11"/>
        <v>0</v>
      </c>
    </row>
    <row r="54" spans="1:31" ht="120" hidden="1" x14ac:dyDescent="0.25">
      <c r="A54" s="22"/>
      <c r="B54" s="354" t="s">
        <v>88</v>
      </c>
      <c r="C54" s="421" t="s">
        <v>72</v>
      </c>
      <c r="D54" s="422" t="s">
        <v>25</v>
      </c>
      <c r="E54" s="357" t="s">
        <v>100</v>
      </c>
      <c r="F54" s="358"/>
      <c r="G54" s="358"/>
      <c r="H54" s="359"/>
      <c r="I54" s="358"/>
      <c r="J54" s="360"/>
      <c r="K54" s="358"/>
      <c r="L54" s="300"/>
      <c r="M54" s="300"/>
      <c r="N54" s="126"/>
      <c r="O54" s="361"/>
      <c r="P54" s="362"/>
      <c r="Q54" s="363"/>
      <c r="R54" s="299"/>
      <c r="S54" s="299"/>
      <c r="T54" s="363"/>
      <c r="U54" s="113"/>
      <c r="V54" s="358" t="s">
        <v>79</v>
      </c>
      <c r="W54" s="423">
        <v>58</v>
      </c>
      <c r="X54" s="299">
        <f>138.28*0.8</f>
        <v>110.62400000000001</v>
      </c>
      <c r="Y54" s="362">
        <f t="shared" si="8"/>
        <v>6416.1920000000009</v>
      </c>
      <c r="Z54" s="19"/>
      <c r="AA54" s="370">
        <v>1</v>
      </c>
      <c r="AB54" s="371">
        <f t="shared" si="9"/>
        <v>6416.1920000000009</v>
      </c>
      <c r="AC54" s="372">
        <v>1</v>
      </c>
      <c r="AD54" s="373">
        <f t="shared" si="10"/>
        <v>6416.1920000000009</v>
      </c>
      <c r="AE54" s="374">
        <f t="shared" si="11"/>
        <v>0</v>
      </c>
    </row>
    <row r="55" spans="1:31" ht="75" hidden="1" x14ac:dyDescent="0.25">
      <c r="A55" s="22"/>
      <c r="B55" s="354" t="s">
        <v>88</v>
      </c>
      <c r="C55" s="421" t="s">
        <v>72</v>
      </c>
      <c r="D55" s="422" t="s">
        <v>25</v>
      </c>
      <c r="E55" s="357" t="s">
        <v>720</v>
      </c>
      <c r="F55" s="358"/>
      <c r="G55" s="358"/>
      <c r="H55" s="359"/>
      <c r="I55" s="358"/>
      <c r="J55" s="360"/>
      <c r="K55" s="358"/>
      <c r="L55" s="300"/>
      <c r="M55" s="300"/>
      <c r="N55" s="126"/>
      <c r="O55" s="361"/>
      <c r="P55" s="362"/>
      <c r="Q55" s="363"/>
      <c r="R55" s="299"/>
      <c r="S55" s="299"/>
      <c r="T55" s="363"/>
      <c r="U55" s="113"/>
      <c r="V55" s="358" t="s">
        <v>139</v>
      </c>
      <c r="W55" s="423">
        <v>1</v>
      </c>
      <c r="X55" s="299">
        <f>449.06*0.8</f>
        <v>359.24800000000005</v>
      </c>
      <c r="Y55" s="362">
        <f t="shared" si="8"/>
        <v>359.24800000000005</v>
      </c>
      <c r="Z55" s="19"/>
      <c r="AA55" s="370">
        <v>1</v>
      </c>
      <c r="AB55" s="371">
        <f t="shared" si="9"/>
        <v>359.24800000000005</v>
      </c>
      <c r="AC55" s="372">
        <v>1</v>
      </c>
      <c r="AD55" s="373">
        <f t="shared" si="10"/>
        <v>359.24800000000005</v>
      </c>
      <c r="AE55" s="374">
        <f t="shared" si="11"/>
        <v>0</v>
      </c>
    </row>
    <row r="56" spans="1:31" ht="30" hidden="1" x14ac:dyDescent="0.25">
      <c r="A56" s="22"/>
      <c r="B56" s="354" t="s">
        <v>88</v>
      </c>
      <c r="C56" s="421" t="s">
        <v>72</v>
      </c>
      <c r="D56" s="422" t="s">
        <v>25</v>
      </c>
      <c r="E56" s="357" t="s">
        <v>699</v>
      </c>
      <c r="F56" s="358"/>
      <c r="G56" s="358"/>
      <c r="H56" s="359"/>
      <c r="I56" s="358"/>
      <c r="J56" s="360"/>
      <c r="K56" s="358"/>
      <c r="L56" s="300"/>
      <c r="M56" s="300"/>
      <c r="N56" s="126"/>
      <c r="O56" s="361"/>
      <c r="P56" s="362"/>
      <c r="Q56" s="363"/>
      <c r="R56" s="299"/>
      <c r="S56" s="299"/>
      <c r="T56" s="363"/>
      <c r="U56" s="113"/>
      <c r="V56" s="358" t="s">
        <v>75</v>
      </c>
      <c r="W56" s="423">
        <v>60</v>
      </c>
      <c r="X56" s="299">
        <f>13.77*0.8</f>
        <v>11.016</v>
      </c>
      <c r="Y56" s="362">
        <f t="shared" si="8"/>
        <v>660.96</v>
      </c>
      <c r="Z56" s="19"/>
      <c r="AA56" s="370">
        <v>1</v>
      </c>
      <c r="AB56" s="371">
        <f t="shared" si="9"/>
        <v>660.96</v>
      </c>
      <c r="AC56" s="372">
        <v>1</v>
      </c>
      <c r="AD56" s="373">
        <f t="shared" si="10"/>
        <v>660.96</v>
      </c>
      <c r="AE56" s="374">
        <f t="shared" si="11"/>
        <v>0</v>
      </c>
    </row>
    <row r="57" spans="1:31" ht="75" hidden="1" x14ac:dyDescent="0.25">
      <c r="A57" s="22"/>
      <c r="B57" s="354" t="s">
        <v>88</v>
      </c>
      <c r="C57" s="421" t="s">
        <v>72</v>
      </c>
      <c r="D57" s="422" t="s">
        <v>25</v>
      </c>
      <c r="E57" s="357" t="s">
        <v>702</v>
      </c>
      <c r="F57" s="358"/>
      <c r="G57" s="358"/>
      <c r="H57" s="359"/>
      <c r="I57" s="358"/>
      <c r="J57" s="360"/>
      <c r="K57" s="358"/>
      <c r="L57" s="300"/>
      <c r="M57" s="300"/>
      <c r="N57" s="126"/>
      <c r="O57" s="361"/>
      <c r="P57" s="362"/>
      <c r="Q57" s="363"/>
      <c r="R57" s="299"/>
      <c r="S57" s="299"/>
      <c r="T57" s="363"/>
      <c r="U57" s="113"/>
      <c r="V57" s="358" t="s">
        <v>139</v>
      </c>
      <c r="W57" s="423">
        <v>1</v>
      </c>
      <c r="X57" s="299">
        <f>162.66*0.8</f>
        <v>130.12800000000001</v>
      </c>
      <c r="Y57" s="362">
        <f t="shared" si="8"/>
        <v>130.12800000000001</v>
      </c>
      <c r="Z57" s="19"/>
      <c r="AA57" s="370">
        <v>1</v>
      </c>
      <c r="AB57" s="371">
        <f t="shared" si="9"/>
        <v>130.12800000000001</v>
      </c>
      <c r="AC57" s="372">
        <v>1</v>
      </c>
      <c r="AD57" s="373">
        <f t="shared" si="10"/>
        <v>130.12800000000001</v>
      </c>
      <c r="AE57" s="374">
        <f t="shared" si="11"/>
        <v>0</v>
      </c>
    </row>
    <row r="58" spans="1:31" ht="45" hidden="1" x14ac:dyDescent="0.25">
      <c r="A58" s="22"/>
      <c r="B58" s="354" t="s">
        <v>88</v>
      </c>
      <c r="C58" s="421" t="s">
        <v>72</v>
      </c>
      <c r="D58" s="422" t="s">
        <v>25</v>
      </c>
      <c r="E58" s="357" t="s">
        <v>721</v>
      </c>
      <c r="F58" s="358"/>
      <c r="G58" s="358"/>
      <c r="H58" s="359"/>
      <c r="I58" s="358"/>
      <c r="J58" s="360"/>
      <c r="K58" s="358"/>
      <c r="L58" s="300"/>
      <c r="M58" s="300"/>
      <c r="N58" s="126"/>
      <c r="O58" s="361"/>
      <c r="P58" s="362"/>
      <c r="Q58" s="363"/>
      <c r="R58" s="299"/>
      <c r="S58" s="299"/>
      <c r="T58" s="363"/>
      <c r="U58" s="113"/>
      <c r="V58" s="358" t="s">
        <v>75</v>
      </c>
      <c r="W58" s="423">
        <v>1</v>
      </c>
      <c r="X58" s="299">
        <f>76.9*0.8</f>
        <v>61.52000000000001</v>
      </c>
      <c r="Y58" s="362">
        <f t="shared" si="8"/>
        <v>61.52000000000001</v>
      </c>
      <c r="Z58" s="19"/>
      <c r="AA58" s="370">
        <v>1</v>
      </c>
      <c r="AB58" s="371">
        <f t="shared" si="9"/>
        <v>61.52000000000001</v>
      </c>
      <c r="AC58" s="372">
        <v>1</v>
      </c>
      <c r="AD58" s="373">
        <f t="shared" si="10"/>
        <v>61.52000000000001</v>
      </c>
      <c r="AE58" s="374">
        <f t="shared" si="11"/>
        <v>0</v>
      </c>
    </row>
    <row r="59" spans="1:31" ht="45" hidden="1" x14ac:dyDescent="0.25">
      <c r="A59" s="22"/>
      <c r="B59" s="354" t="s">
        <v>88</v>
      </c>
      <c r="C59" s="421" t="s">
        <v>72</v>
      </c>
      <c r="D59" s="422" t="s">
        <v>25</v>
      </c>
      <c r="E59" s="357" t="s">
        <v>703</v>
      </c>
      <c r="F59" s="358"/>
      <c r="G59" s="358"/>
      <c r="H59" s="359"/>
      <c r="I59" s="358"/>
      <c r="J59" s="360"/>
      <c r="K59" s="358"/>
      <c r="L59" s="300"/>
      <c r="M59" s="300"/>
      <c r="N59" s="126"/>
      <c r="O59" s="361"/>
      <c r="P59" s="362"/>
      <c r="Q59" s="363"/>
      <c r="R59" s="299"/>
      <c r="S59" s="299"/>
      <c r="T59" s="363"/>
      <c r="U59" s="113"/>
      <c r="V59" s="358" t="s">
        <v>79</v>
      </c>
      <c r="W59" s="423">
        <v>48</v>
      </c>
      <c r="X59" s="299">
        <f>10.86*0.8</f>
        <v>8.6880000000000006</v>
      </c>
      <c r="Y59" s="362">
        <f t="shared" si="8"/>
        <v>417.024</v>
      </c>
      <c r="Z59" s="19"/>
      <c r="AA59" s="370">
        <v>1</v>
      </c>
      <c r="AB59" s="371">
        <f t="shared" si="9"/>
        <v>417.024</v>
      </c>
      <c r="AC59" s="372">
        <v>0</v>
      </c>
      <c r="AD59" s="373">
        <f t="shared" si="10"/>
        <v>0</v>
      </c>
      <c r="AE59" s="374">
        <f t="shared" si="11"/>
        <v>417.024</v>
      </c>
    </row>
    <row r="60" spans="1:31" ht="60" hidden="1" x14ac:dyDescent="0.25">
      <c r="A60" s="22"/>
      <c r="B60" s="354" t="s">
        <v>88</v>
      </c>
      <c r="C60" s="421" t="s">
        <v>72</v>
      </c>
      <c r="D60" s="422" t="s">
        <v>25</v>
      </c>
      <c r="E60" s="357" t="s">
        <v>700</v>
      </c>
      <c r="F60" s="358"/>
      <c r="G60" s="358"/>
      <c r="H60" s="359"/>
      <c r="I60" s="358"/>
      <c r="J60" s="360"/>
      <c r="K60" s="358"/>
      <c r="L60" s="300"/>
      <c r="M60" s="300"/>
      <c r="N60" s="126"/>
      <c r="O60" s="361"/>
      <c r="P60" s="362"/>
      <c r="Q60" s="363"/>
      <c r="R60" s="299"/>
      <c r="S60" s="299"/>
      <c r="T60" s="363"/>
      <c r="U60" s="113"/>
      <c r="V60" s="358" t="s">
        <v>104</v>
      </c>
      <c r="W60" s="423">
        <v>16</v>
      </c>
      <c r="X60" s="299">
        <f>18.88*0.8</f>
        <v>15.103999999999999</v>
      </c>
      <c r="Y60" s="362">
        <f t="shared" si="8"/>
        <v>241.66399999999999</v>
      </c>
      <c r="Z60" s="19"/>
      <c r="AA60" s="370">
        <v>1</v>
      </c>
      <c r="AB60" s="371">
        <f t="shared" si="9"/>
        <v>241.66399999999999</v>
      </c>
      <c r="AC60" s="372">
        <v>1</v>
      </c>
      <c r="AD60" s="373">
        <f t="shared" si="10"/>
        <v>241.66399999999999</v>
      </c>
      <c r="AE60" s="374">
        <f t="shared" si="11"/>
        <v>0</v>
      </c>
    </row>
    <row r="61" spans="1:31" ht="60" hidden="1" x14ac:dyDescent="0.25">
      <c r="A61" s="22"/>
      <c r="B61" s="354" t="s">
        <v>88</v>
      </c>
      <c r="C61" s="421" t="s">
        <v>72</v>
      </c>
      <c r="D61" s="422" t="s">
        <v>25</v>
      </c>
      <c r="E61" s="357" t="s">
        <v>701</v>
      </c>
      <c r="F61" s="358"/>
      <c r="G61" s="358"/>
      <c r="H61" s="359"/>
      <c r="I61" s="358"/>
      <c r="J61" s="360"/>
      <c r="K61" s="358"/>
      <c r="L61" s="300"/>
      <c r="M61" s="300"/>
      <c r="N61" s="126"/>
      <c r="O61" s="361"/>
      <c r="P61" s="362"/>
      <c r="Q61" s="363"/>
      <c r="R61" s="299"/>
      <c r="S61" s="299"/>
      <c r="T61" s="363"/>
      <c r="U61" s="113"/>
      <c r="V61" s="358" t="s">
        <v>104</v>
      </c>
      <c r="W61" s="423">
        <v>16</v>
      </c>
      <c r="X61" s="299">
        <f>27.31*0.8</f>
        <v>21.847999999999999</v>
      </c>
      <c r="Y61" s="362">
        <f t="shared" si="8"/>
        <v>349.56799999999998</v>
      </c>
      <c r="Z61" s="19"/>
      <c r="AA61" s="370">
        <v>1</v>
      </c>
      <c r="AB61" s="371">
        <f t="shared" si="9"/>
        <v>349.56799999999998</v>
      </c>
      <c r="AC61" s="372">
        <v>1</v>
      </c>
      <c r="AD61" s="373">
        <f t="shared" si="10"/>
        <v>349.56799999999998</v>
      </c>
      <c r="AE61" s="374">
        <f t="shared" si="11"/>
        <v>0</v>
      </c>
    </row>
    <row r="62" spans="1:31" ht="45" hidden="1" x14ac:dyDescent="0.25">
      <c r="A62" s="22"/>
      <c r="B62" s="354" t="s">
        <v>88</v>
      </c>
      <c r="C62" s="421" t="s">
        <v>72</v>
      </c>
      <c r="D62" s="422" t="s">
        <v>25</v>
      </c>
      <c r="E62" s="357" t="s">
        <v>722</v>
      </c>
      <c r="F62" s="358"/>
      <c r="G62" s="358"/>
      <c r="H62" s="359"/>
      <c r="I62" s="358"/>
      <c r="J62" s="360"/>
      <c r="K62" s="358"/>
      <c r="L62" s="300"/>
      <c r="M62" s="300"/>
      <c r="N62" s="126"/>
      <c r="O62" s="361"/>
      <c r="P62" s="362"/>
      <c r="Q62" s="363"/>
      <c r="R62" s="299"/>
      <c r="S62" s="299"/>
      <c r="T62" s="363"/>
      <c r="U62" s="113"/>
      <c r="V62" s="358" t="s">
        <v>79</v>
      </c>
      <c r="W62" s="423">
        <v>4</v>
      </c>
      <c r="X62" s="299">
        <f>147.56*0.8</f>
        <v>118.048</v>
      </c>
      <c r="Y62" s="362">
        <f t="shared" si="8"/>
        <v>472.19200000000001</v>
      </c>
      <c r="Z62" s="19"/>
      <c r="AA62" s="370">
        <v>1</v>
      </c>
      <c r="AB62" s="371">
        <f t="shared" si="9"/>
        <v>472.19200000000001</v>
      </c>
      <c r="AC62" s="372">
        <v>1</v>
      </c>
      <c r="AD62" s="373">
        <f t="shared" si="10"/>
        <v>472.19200000000001</v>
      </c>
      <c r="AE62" s="374">
        <f t="shared" si="11"/>
        <v>0</v>
      </c>
    </row>
    <row r="63" spans="1:31" ht="45" hidden="1" x14ac:dyDescent="0.25">
      <c r="A63" s="22"/>
      <c r="B63" s="354" t="s">
        <v>88</v>
      </c>
      <c r="C63" s="421" t="s">
        <v>72</v>
      </c>
      <c r="D63" s="422" t="s">
        <v>25</v>
      </c>
      <c r="E63" s="357" t="s">
        <v>723</v>
      </c>
      <c r="F63" s="358"/>
      <c r="G63" s="358"/>
      <c r="H63" s="359"/>
      <c r="I63" s="358"/>
      <c r="J63" s="360"/>
      <c r="K63" s="358"/>
      <c r="L63" s="300"/>
      <c r="M63" s="300"/>
      <c r="N63" s="126"/>
      <c r="O63" s="361"/>
      <c r="P63" s="362"/>
      <c r="Q63" s="363"/>
      <c r="R63" s="299"/>
      <c r="S63" s="299"/>
      <c r="T63" s="363"/>
      <c r="U63" s="113"/>
      <c r="V63" s="358" t="s">
        <v>104</v>
      </c>
      <c r="W63" s="423">
        <v>3</v>
      </c>
      <c r="X63" s="299">
        <f>61.38*0.8</f>
        <v>49.104000000000006</v>
      </c>
      <c r="Y63" s="362">
        <f t="shared" si="8"/>
        <v>147.31200000000001</v>
      </c>
      <c r="Z63" s="19"/>
      <c r="AA63" s="370">
        <v>1</v>
      </c>
      <c r="AB63" s="371">
        <f t="shared" si="9"/>
        <v>147.31200000000001</v>
      </c>
      <c r="AC63" s="372">
        <v>1</v>
      </c>
      <c r="AD63" s="373">
        <f t="shared" si="10"/>
        <v>147.31200000000001</v>
      </c>
      <c r="AE63" s="374">
        <f t="shared" si="11"/>
        <v>0</v>
      </c>
    </row>
    <row r="64" spans="1:31" ht="45" hidden="1" x14ac:dyDescent="0.25">
      <c r="A64" s="22"/>
      <c r="B64" s="354" t="s">
        <v>88</v>
      </c>
      <c r="C64" s="421" t="s">
        <v>72</v>
      </c>
      <c r="D64" s="422" t="s">
        <v>25</v>
      </c>
      <c r="E64" s="357" t="s">
        <v>704</v>
      </c>
      <c r="F64" s="358"/>
      <c r="G64" s="358"/>
      <c r="H64" s="359"/>
      <c r="I64" s="358"/>
      <c r="J64" s="360"/>
      <c r="K64" s="358"/>
      <c r="L64" s="300"/>
      <c r="M64" s="300"/>
      <c r="N64" s="126"/>
      <c r="O64" s="361"/>
      <c r="P64" s="362"/>
      <c r="Q64" s="363"/>
      <c r="R64" s="299"/>
      <c r="S64" s="299"/>
      <c r="T64" s="363"/>
      <c r="U64" s="113"/>
      <c r="V64" s="358" t="s">
        <v>104</v>
      </c>
      <c r="W64" s="423">
        <v>3</v>
      </c>
      <c r="X64" s="299">
        <f>69.57*0.8</f>
        <v>55.655999999999999</v>
      </c>
      <c r="Y64" s="362">
        <f t="shared" si="8"/>
        <v>166.96799999999999</v>
      </c>
      <c r="Z64" s="19"/>
      <c r="AA64" s="370">
        <v>1</v>
      </c>
      <c r="AB64" s="371">
        <f t="shared" si="9"/>
        <v>166.96799999999999</v>
      </c>
      <c r="AC64" s="372">
        <v>1</v>
      </c>
      <c r="AD64" s="373">
        <f t="shared" si="10"/>
        <v>166.96799999999999</v>
      </c>
      <c r="AE64" s="374">
        <f t="shared" si="11"/>
        <v>0</v>
      </c>
    </row>
    <row r="65" spans="1:31" ht="30" hidden="1" x14ac:dyDescent="0.25">
      <c r="A65" s="22"/>
      <c r="B65" s="354" t="s">
        <v>88</v>
      </c>
      <c r="C65" s="421" t="s">
        <v>189</v>
      </c>
      <c r="D65" s="422" t="s">
        <v>25</v>
      </c>
      <c r="E65" s="357" t="s">
        <v>724</v>
      </c>
      <c r="F65" s="358"/>
      <c r="G65" s="358"/>
      <c r="H65" s="359"/>
      <c r="I65" s="358"/>
      <c r="J65" s="360"/>
      <c r="K65" s="358"/>
      <c r="L65" s="300"/>
      <c r="M65" s="300"/>
      <c r="N65" s="126"/>
      <c r="O65" s="361"/>
      <c r="P65" s="362"/>
      <c r="Q65" s="363"/>
      <c r="R65" s="299"/>
      <c r="S65" s="299"/>
      <c r="T65" s="363"/>
      <c r="U65" s="113"/>
      <c r="V65" s="358" t="s">
        <v>79</v>
      </c>
      <c r="W65" s="423">
        <v>4</v>
      </c>
      <c r="X65" s="299">
        <f>12.5*0.8</f>
        <v>10</v>
      </c>
      <c r="Y65" s="362">
        <f t="shared" si="8"/>
        <v>40</v>
      </c>
      <c r="Z65" s="19"/>
      <c r="AA65" s="370">
        <v>1</v>
      </c>
      <c r="AB65" s="371">
        <f t="shared" si="9"/>
        <v>40</v>
      </c>
      <c r="AC65" s="372">
        <v>1</v>
      </c>
      <c r="AD65" s="373">
        <f t="shared" si="10"/>
        <v>40</v>
      </c>
      <c r="AE65" s="374">
        <f t="shared" si="11"/>
        <v>0</v>
      </c>
    </row>
    <row r="66" spans="1:31" ht="45" hidden="1" x14ac:dyDescent="0.25">
      <c r="A66" s="22"/>
      <c r="B66" s="354" t="s">
        <v>88</v>
      </c>
      <c r="C66" s="421" t="s">
        <v>189</v>
      </c>
      <c r="D66" s="422" t="s">
        <v>25</v>
      </c>
      <c r="E66" s="357" t="s">
        <v>725</v>
      </c>
      <c r="F66" s="358"/>
      <c r="G66" s="358"/>
      <c r="H66" s="359"/>
      <c r="I66" s="358"/>
      <c r="J66" s="360"/>
      <c r="K66" s="358"/>
      <c r="L66" s="300"/>
      <c r="M66" s="300"/>
      <c r="N66" s="126"/>
      <c r="O66" s="361"/>
      <c r="P66" s="362"/>
      <c r="Q66" s="363"/>
      <c r="R66" s="299"/>
      <c r="S66" s="299"/>
      <c r="T66" s="363"/>
      <c r="U66" s="113"/>
      <c r="V66" s="358" t="s">
        <v>79</v>
      </c>
      <c r="W66" s="423">
        <v>3</v>
      </c>
      <c r="X66" s="299">
        <f>28.8*0.8</f>
        <v>23.040000000000003</v>
      </c>
      <c r="Y66" s="362">
        <f t="shared" si="8"/>
        <v>69.12</v>
      </c>
      <c r="Z66" s="19"/>
      <c r="AA66" s="370">
        <v>1</v>
      </c>
      <c r="AB66" s="371">
        <f t="shared" si="9"/>
        <v>69.12</v>
      </c>
      <c r="AC66" s="372">
        <v>1</v>
      </c>
      <c r="AD66" s="373">
        <f t="shared" si="10"/>
        <v>69.12</v>
      </c>
      <c r="AE66" s="374">
        <f t="shared" si="11"/>
        <v>0</v>
      </c>
    </row>
    <row r="67" spans="1:31" ht="45" hidden="1" x14ac:dyDescent="0.25">
      <c r="A67" s="22"/>
      <c r="B67" s="354" t="s">
        <v>88</v>
      </c>
      <c r="C67" s="421" t="s">
        <v>189</v>
      </c>
      <c r="D67" s="422" t="s">
        <v>25</v>
      </c>
      <c r="E67" s="357" t="s">
        <v>726</v>
      </c>
      <c r="F67" s="358"/>
      <c r="G67" s="358"/>
      <c r="H67" s="359"/>
      <c r="I67" s="358"/>
      <c r="J67" s="360"/>
      <c r="K67" s="358"/>
      <c r="L67" s="300"/>
      <c r="M67" s="300"/>
      <c r="N67" s="126"/>
      <c r="O67" s="361"/>
      <c r="P67" s="362"/>
      <c r="Q67" s="363"/>
      <c r="R67" s="299"/>
      <c r="S67" s="299"/>
      <c r="T67" s="363"/>
      <c r="U67" s="113"/>
      <c r="V67" s="358" t="s">
        <v>104</v>
      </c>
      <c r="W67" s="423">
        <v>4</v>
      </c>
      <c r="X67" s="299">
        <f>10.92*0.8</f>
        <v>8.7360000000000007</v>
      </c>
      <c r="Y67" s="362">
        <f t="shared" si="8"/>
        <v>34.944000000000003</v>
      </c>
      <c r="Z67" s="19"/>
      <c r="AA67" s="370">
        <v>1</v>
      </c>
      <c r="AB67" s="371">
        <f t="shared" si="9"/>
        <v>34.944000000000003</v>
      </c>
      <c r="AC67" s="372">
        <v>1</v>
      </c>
      <c r="AD67" s="373">
        <f t="shared" si="10"/>
        <v>34.944000000000003</v>
      </c>
      <c r="AE67" s="374">
        <f t="shared" si="11"/>
        <v>0</v>
      </c>
    </row>
    <row r="68" spans="1:31" ht="30" hidden="1" x14ac:dyDescent="0.25">
      <c r="A68" s="22"/>
      <c r="B68" s="354" t="s">
        <v>88</v>
      </c>
      <c r="C68" s="421" t="s">
        <v>189</v>
      </c>
      <c r="D68" s="422" t="s">
        <v>25</v>
      </c>
      <c r="E68" s="357" t="s">
        <v>705</v>
      </c>
      <c r="F68" s="358"/>
      <c r="G68" s="358"/>
      <c r="H68" s="359"/>
      <c r="I68" s="358"/>
      <c r="J68" s="360"/>
      <c r="K68" s="358"/>
      <c r="L68" s="300"/>
      <c r="M68" s="300"/>
      <c r="N68" s="126"/>
      <c r="O68" s="361"/>
      <c r="P68" s="362"/>
      <c r="Q68" s="363"/>
      <c r="R68" s="299"/>
      <c r="S68" s="299"/>
      <c r="T68" s="363"/>
      <c r="U68" s="113"/>
      <c r="V68" s="358" t="s">
        <v>79</v>
      </c>
      <c r="W68" s="423">
        <v>6</v>
      </c>
      <c r="X68" s="299">
        <f>22.29*0.8</f>
        <v>17.832000000000001</v>
      </c>
      <c r="Y68" s="362">
        <f t="shared" si="8"/>
        <v>106.992</v>
      </c>
      <c r="Z68" s="19"/>
      <c r="AA68" s="370">
        <v>1</v>
      </c>
      <c r="AB68" s="371">
        <f t="shared" si="9"/>
        <v>106.992</v>
      </c>
      <c r="AC68" s="372">
        <v>1</v>
      </c>
      <c r="AD68" s="373">
        <f t="shared" si="10"/>
        <v>106.992</v>
      </c>
      <c r="AE68" s="374">
        <f t="shared" si="11"/>
        <v>0</v>
      </c>
    </row>
    <row r="69" spans="1:31" ht="45" hidden="1" x14ac:dyDescent="0.25">
      <c r="A69" s="22"/>
      <c r="B69" s="354" t="s">
        <v>88</v>
      </c>
      <c r="C69" s="421" t="s">
        <v>189</v>
      </c>
      <c r="D69" s="422" t="s">
        <v>25</v>
      </c>
      <c r="E69" s="357" t="s">
        <v>727</v>
      </c>
      <c r="F69" s="358"/>
      <c r="G69" s="358"/>
      <c r="H69" s="359"/>
      <c r="I69" s="358"/>
      <c r="J69" s="360"/>
      <c r="K69" s="358"/>
      <c r="L69" s="300"/>
      <c r="M69" s="300"/>
      <c r="N69" s="126"/>
      <c r="O69" s="361"/>
      <c r="P69" s="362"/>
      <c r="Q69" s="363"/>
      <c r="R69" s="299"/>
      <c r="S69" s="299"/>
      <c r="T69" s="363"/>
      <c r="U69" s="113"/>
      <c r="V69" s="358" t="s">
        <v>104</v>
      </c>
      <c r="W69" s="423">
        <v>11</v>
      </c>
      <c r="X69" s="299">
        <f>2.64*0.8</f>
        <v>2.1120000000000001</v>
      </c>
      <c r="Y69" s="362">
        <f t="shared" si="8"/>
        <v>23.231999999999999</v>
      </c>
      <c r="Z69" s="19"/>
      <c r="AA69" s="370">
        <v>1</v>
      </c>
      <c r="AB69" s="371">
        <f t="shared" si="9"/>
        <v>23.231999999999999</v>
      </c>
      <c r="AC69" s="372">
        <v>1</v>
      </c>
      <c r="AD69" s="373">
        <f t="shared" si="10"/>
        <v>23.231999999999999</v>
      </c>
      <c r="AE69" s="374">
        <f t="shared" si="11"/>
        <v>0</v>
      </c>
    </row>
    <row r="70" spans="1:31" x14ac:dyDescent="0.25">
      <c r="A70" s="22"/>
      <c r="B70" s="342"/>
      <c r="C70" s="24"/>
      <c r="D70" s="25"/>
      <c r="E70" s="26"/>
      <c r="F70" s="22"/>
      <c r="G70" s="22"/>
      <c r="H70" s="27"/>
      <c r="I70" s="22"/>
      <c r="J70" s="28"/>
      <c r="K70" s="22"/>
      <c r="L70" s="29"/>
      <c r="M70" s="37"/>
      <c r="N70" s="18"/>
      <c r="O70" s="19"/>
      <c r="P70" s="121"/>
      <c r="Q70" s="343"/>
      <c r="R70" s="344"/>
      <c r="S70" s="344"/>
      <c r="T70" s="343"/>
      <c r="V70" s="22"/>
      <c r="W70" s="29"/>
      <c r="X70" s="344"/>
      <c r="Y70" s="121"/>
      <c r="Z70" s="19"/>
      <c r="AA70" s="370"/>
      <c r="AB70" s="371"/>
      <c r="AC70" s="372"/>
      <c r="AD70" s="373"/>
      <c r="AE70" s="374"/>
    </row>
    <row r="71" spans="1:31" ht="15.75" thickBot="1" x14ac:dyDescent="0.3"/>
    <row r="72" spans="1:31" ht="15.75" thickBot="1" x14ac:dyDescent="0.3">
      <c r="S72" s="69" t="s">
        <v>5</v>
      </c>
      <c r="T72" s="70">
        <f>SUM(T11:T69)</f>
        <v>14003.534678000002</v>
      </c>
      <c r="U72" s="66"/>
      <c r="V72" s="22"/>
      <c r="W72" s="29"/>
      <c r="X72" s="69" t="s">
        <v>5</v>
      </c>
      <c r="Y72" s="70">
        <f>SUM(Y11:Y69)</f>
        <v>30674.668678000005</v>
      </c>
      <c r="Z72" s="19"/>
      <c r="AA72" s="77"/>
      <c r="AB72" s="117">
        <f>SUM(AB11:AB69)</f>
        <v>11332.606308000004</v>
      </c>
      <c r="AC72" s="77"/>
      <c r="AD72" s="118">
        <f>SUM(AD11:AD69)</f>
        <v>9781.6748000000025</v>
      </c>
      <c r="AE72" s="132">
        <f>SUM(AE11:AE69)</f>
        <v>1550.9315079999997</v>
      </c>
    </row>
    <row r="73" spans="1:31" x14ac:dyDescent="0.25">
      <c r="D73" s="164"/>
    </row>
    <row r="74" spans="1:31" x14ac:dyDescent="0.25">
      <c r="C74" t="s">
        <v>372</v>
      </c>
      <c r="D74" s="164"/>
      <c r="T74" s="319">
        <f ca="1">SUMIF($C$10:$C$69,$C74,T$11:T$69)</f>
        <v>399.99552</v>
      </c>
      <c r="U74" s="66"/>
      <c r="Y74" s="319">
        <f ca="1">SUMIF($C$10:$C$69,$C74,Y$11:Y$69)</f>
        <v>399.99552</v>
      </c>
      <c r="AA74" s="340">
        <f ca="1">AB74/Y74</f>
        <v>0</v>
      </c>
      <c r="AB74" s="319">
        <f ca="1">SUMIF($C$10:$C$69,$C74,AB$11:AB$69)</f>
        <v>0</v>
      </c>
      <c r="AC74" s="340">
        <f ca="1">AD74/Y74</f>
        <v>0</v>
      </c>
      <c r="AD74" s="319">
        <f ca="1">SUMIF($C$10:$C$69,$C74,AD$11:AD$69)</f>
        <v>0</v>
      </c>
      <c r="AE74" s="319">
        <f ca="1">SUMIF($C$10:$C$69,$C74,AE$11:AE$69)</f>
        <v>0</v>
      </c>
    </row>
    <row r="75" spans="1:31" x14ac:dyDescent="0.25">
      <c r="C75" t="s">
        <v>308</v>
      </c>
      <c r="D75" s="164"/>
      <c r="T75" s="319">
        <f t="shared" ref="T75:T81" ca="1" si="12">SUMIF($C$10:$C$69,$C75,T$11:T$69)</f>
        <v>222.29999999999998</v>
      </c>
      <c r="U75" s="66"/>
      <c r="Y75" s="319">
        <f t="shared" ref="Y75:Y81" ca="1" si="13">SUMIF($C$10:$C$69,$C75,Y$11:Y$69)</f>
        <v>6638.4920000000011</v>
      </c>
      <c r="AA75" s="340">
        <f t="shared" ref="AA75:AA81" ca="1" si="14">AB75/Y75</f>
        <v>1</v>
      </c>
      <c r="AB75" s="319">
        <f t="shared" ref="AB75:AB81" ca="1" si="15">SUMIF($C$10:$C$69,$C75,AB$11:AB$69)</f>
        <v>6638.4920000000011</v>
      </c>
      <c r="AC75" s="340">
        <f t="shared" ref="AC75:AC81" ca="1" si="16">AD75/Y75</f>
        <v>0.96651347926607423</v>
      </c>
      <c r="AD75" s="319">
        <f t="shared" ref="AD75:AE81" ca="1" si="17">SUMIF($C$10:$C$69,$C75,AD$11:AD$69)</f>
        <v>6416.1920000000009</v>
      </c>
      <c r="AE75" s="319">
        <f t="shared" ca="1" si="17"/>
        <v>222.29999999999998</v>
      </c>
    </row>
    <row r="76" spans="1:31" x14ac:dyDescent="0.25">
      <c r="C76" t="s">
        <v>285</v>
      </c>
      <c r="D76" s="164"/>
      <c r="T76" s="319">
        <f t="shared" ca="1" si="12"/>
        <v>1258</v>
      </c>
      <c r="U76" s="66"/>
      <c r="Y76" s="319">
        <f t="shared" ca="1" si="13"/>
        <v>1258</v>
      </c>
      <c r="AA76" s="340">
        <f t="shared" ca="1" si="14"/>
        <v>0</v>
      </c>
      <c r="AB76" s="319">
        <f t="shared" ca="1" si="15"/>
        <v>0</v>
      </c>
      <c r="AC76" s="340">
        <f t="shared" ca="1" si="16"/>
        <v>0</v>
      </c>
      <c r="AD76" s="319">
        <f t="shared" ca="1" si="17"/>
        <v>0</v>
      </c>
      <c r="AE76" s="319">
        <f t="shared" ca="1" si="17"/>
        <v>0</v>
      </c>
    </row>
    <row r="77" spans="1:31" x14ac:dyDescent="0.25">
      <c r="C77" t="s">
        <v>189</v>
      </c>
      <c r="D77" s="164"/>
      <c r="T77" s="319">
        <f t="shared" ca="1" si="12"/>
        <v>3270.6079999999997</v>
      </c>
      <c r="U77" s="66"/>
      <c r="Y77" s="319">
        <f t="shared" ca="1" si="13"/>
        <v>3504.8959999999997</v>
      </c>
      <c r="AA77" s="340">
        <f t="shared" ca="1" si="14"/>
        <v>0.1230276162259879</v>
      </c>
      <c r="AB77" s="319">
        <f t="shared" ca="1" si="15"/>
        <v>431.19900000000007</v>
      </c>
      <c r="AC77" s="340">
        <f t="shared" ca="1" si="16"/>
        <v>0.1230276162259879</v>
      </c>
      <c r="AD77" s="319">
        <f t="shared" ca="1" si="17"/>
        <v>431.19900000000007</v>
      </c>
      <c r="AE77" s="319">
        <f t="shared" ca="1" si="17"/>
        <v>0</v>
      </c>
    </row>
    <row r="78" spans="1:31" x14ac:dyDescent="0.25">
      <c r="C78" t="s">
        <v>72</v>
      </c>
      <c r="D78" s="164"/>
      <c r="T78" s="319">
        <f t="shared" ca="1" si="12"/>
        <v>1013.889108</v>
      </c>
      <c r="U78" s="66"/>
      <c r="Y78" s="319">
        <f t="shared" ca="1" si="13"/>
        <v>4060.4731080000001</v>
      </c>
      <c r="AA78" s="340">
        <f t="shared" ca="1" si="14"/>
        <v>0.85285458514111645</v>
      </c>
      <c r="AB78" s="319">
        <f t="shared" ca="1" si="15"/>
        <v>3462.9931079999997</v>
      </c>
      <c r="AC78" s="340">
        <f t="shared" ca="1" si="16"/>
        <v>0.64759941269385679</v>
      </c>
      <c r="AD78" s="319">
        <f t="shared" ca="1" si="17"/>
        <v>2629.5599999999995</v>
      </c>
      <c r="AE78" s="319">
        <f t="shared" ca="1" si="17"/>
        <v>833.43310799999995</v>
      </c>
    </row>
    <row r="79" spans="1:31" x14ac:dyDescent="0.25">
      <c r="C79" t="s">
        <v>164</v>
      </c>
      <c r="D79" s="164"/>
      <c r="T79" s="319">
        <f t="shared" ca="1" si="12"/>
        <v>1116.1611899999998</v>
      </c>
      <c r="U79" s="66"/>
      <c r="Y79" s="319">
        <f t="shared" ca="1" si="13"/>
        <v>6116.1611899999998</v>
      </c>
      <c r="AA79" s="340">
        <f t="shared" ca="1" si="14"/>
        <v>0</v>
      </c>
      <c r="AB79" s="319">
        <f t="shared" ca="1" si="15"/>
        <v>0</v>
      </c>
      <c r="AC79" s="340">
        <f t="shared" ca="1" si="16"/>
        <v>0</v>
      </c>
      <c r="AD79" s="319">
        <f t="shared" ca="1" si="17"/>
        <v>0</v>
      </c>
      <c r="AE79" s="319">
        <f t="shared" ca="1" si="17"/>
        <v>0</v>
      </c>
    </row>
    <row r="80" spans="1:31" x14ac:dyDescent="0.25">
      <c r="C80" t="s">
        <v>24</v>
      </c>
      <c r="D80" s="164"/>
      <c r="T80" s="319">
        <f t="shared" ca="1" si="12"/>
        <v>5343.2963999999993</v>
      </c>
      <c r="U80" s="66"/>
      <c r="Y80" s="319">
        <f t="shared" ca="1" si="13"/>
        <v>6955.2963999999993</v>
      </c>
      <c r="AA80" s="340">
        <f t="shared" ca="1" si="14"/>
        <v>0.1150090742358586</v>
      </c>
      <c r="AB80" s="319">
        <f t="shared" ca="1" si="15"/>
        <v>799.92219999999998</v>
      </c>
      <c r="AC80" s="340">
        <f t="shared" ca="1" si="16"/>
        <v>4.381176336352826E-2</v>
      </c>
      <c r="AD80" s="319">
        <f t="shared" ca="1" si="17"/>
        <v>304.72379999999998</v>
      </c>
      <c r="AE80" s="319">
        <f t="shared" ca="1" si="17"/>
        <v>495.19839999999994</v>
      </c>
    </row>
    <row r="81" spans="3:31" x14ac:dyDescent="0.25">
      <c r="C81" t="s">
        <v>312</v>
      </c>
      <c r="T81" s="319">
        <f t="shared" ca="1" si="12"/>
        <v>1379.2844600000001</v>
      </c>
      <c r="U81" s="66"/>
      <c r="Y81" s="319">
        <f t="shared" ca="1" si="13"/>
        <v>1741.35446</v>
      </c>
      <c r="AA81" s="340">
        <f t="shared" ca="1" si="14"/>
        <v>0</v>
      </c>
      <c r="AB81" s="319">
        <f t="shared" ca="1" si="15"/>
        <v>0</v>
      </c>
      <c r="AC81" s="340">
        <f t="shared" ca="1" si="16"/>
        <v>0</v>
      </c>
      <c r="AD81" s="319">
        <f t="shared" ca="1" si="17"/>
        <v>0</v>
      </c>
      <c r="AE81" s="319">
        <f t="shared" ca="1" si="17"/>
        <v>0</v>
      </c>
    </row>
  </sheetData>
  <autoFilter ref="B8:AE69" xr:uid="{00000000-0009-0000-0000-00000C000000}">
    <filterColumn colId="1">
      <filters>
        <filter val="WINDOWS"/>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X40:X44 X11:X12 X14 X16:X18 X20:X27 X29:X34 X36:X38 S46:S70 X46:X70" xr:uid="{00000000-0002-0000-0C00-000000000000}">
      <formula1>P11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tabColor rgb="FF0070C0"/>
  </sheetPr>
  <dimension ref="A1:AG96"/>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E93" sqref="E9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7109375" hidden="1" customWidth="1"/>
    <col min="18" max="18" width="18.425781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4.28515625" customWidth="1"/>
    <col min="33" max="33" width="18.2851562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510</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49</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idden="1" x14ac:dyDescent="0.25">
      <c r="A10" s="30" t="s">
        <v>429</v>
      </c>
      <c r="B10" s="380" t="s">
        <v>49</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hidden="1" x14ac:dyDescent="0.25">
      <c r="A11" s="30"/>
      <c r="B11" s="380" t="s">
        <v>49</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hidden="1" x14ac:dyDescent="0.25">
      <c r="A12" s="30"/>
      <c r="B12" s="380" t="s">
        <v>49</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59" si="0">W12*X12</f>
        <v>399.99552</v>
      </c>
      <c r="Z12" s="19"/>
      <c r="AA12" s="370">
        <v>1</v>
      </c>
      <c r="AB12" s="371">
        <f t="shared" ref="AB12:AB52" si="1">Y12*AA12</f>
        <v>399.99552</v>
      </c>
      <c r="AC12" s="372">
        <v>1</v>
      </c>
      <c r="AD12" s="373">
        <f t="shared" ref="AD12:AD52" si="2">Y12*AC12</f>
        <v>399.99552</v>
      </c>
      <c r="AE12" s="374">
        <f t="shared" ref="AE12:AE59" si="3">AB12-AD12</f>
        <v>0</v>
      </c>
    </row>
    <row r="13" spans="1:31" hidden="1" x14ac:dyDescent="0.25">
      <c r="A13" s="16"/>
      <c r="B13" s="380" t="s">
        <v>49</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c r="Z13" s="19"/>
      <c r="AA13" s="370"/>
      <c r="AB13" s="371"/>
      <c r="AC13" s="372"/>
      <c r="AD13" s="373"/>
      <c r="AE13" s="374">
        <f t="shared" si="3"/>
        <v>0</v>
      </c>
    </row>
    <row r="14" spans="1:31" ht="30" hidden="1" x14ac:dyDescent="0.25">
      <c r="A14" s="16"/>
      <c r="B14" s="380" t="s">
        <v>49</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 t="shared" si="3"/>
        <v>0</v>
      </c>
    </row>
    <row r="15" spans="1:31" hidden="1" x14ac:dyDescent="0.25">
      <c r="A15" s="16"/>
      <c r="B15" s="380" t="s">
        <v>49</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3"/>
        <v>0</v>
      </c>
    </row>
    <row r="16" spans="1:31" hidden="1" x14ac:dyDescent="0.25">
      <c r="A16" s="16"/>
      <c r="B16" s="380" t="s">
        <v>49</v>
      </c>
      <c r="C16" s="355"/>
      <c r="D16" s="356"/>
      <c r="E16" s="357"/>
      <c r="F16" s="384"/>
      <c r="G16" s="384"/>
      <c r="H16" s="359"/>
      <c r="I16" s="384"/>
      <c r="J16" s="360"/>
      <c r="K16" s="358"/>
      <c r="L16" s="300"/>
      <c r="M16" s="383"/>
      <c r="N16" s="126"/>
      <c r="O16" s="361"/>
      <c r="P16" s="381"/>
      <c r="Q16" s="382"/>
      <c r="R16" s="382"/>
      <c r="S16" s="382"/>
      <c r="T16" s="382"/>
      <c r="U16" s="113"/>
      <c r="V16" s="358"/>
      <c r="W16" s="300"/>
      <c r="X16" s="382"/>
      <c r="Y16" s="362"/>
      <c r="Z16" s="19"/>
      <c r="AA16" s="370"/>
      <c r="AB16" s="371"/>
      <c r="AC16" s="372"/>
      <c r="AD16" s="373"/>
      <c r="AE16" s="374">
        <f t="shared" si="3"/>
        <v>0</v>
      </c>
    </row>
    <row r="17" spans="1:33" ht="60.75" hidden="1" x14ac:dyDescent="0.25">
      <c r="A17" s="16"/>
      <c r="B17" s="380" t="s">
        <v>49</v>
      </c>
      <c r="C17" s="385" t="s">
        <v>189</v>
      </c>
      <c r="D17" s="356" t="s">
        <v>378</v>
      </c>
      <c r="E17" s="402" t="s">
        <v>501</v>
      </c>
      <c r="F17" s="384"/>
      <c r="G17" s="384"/>
      <c r="H17" s="359"/>
      <c r="I17" s="384"/>
      <c r="J17" s="360"/>
      <c r="K17" s="358"/>
      <c r="L17" s="300"/>
      <c r="M17" s="360"/>
      <c r="N17" s="300"/>
      <c r="O17" s="361"/>
      <c r="P17" s="360"/>
      <c r="Q17" s="298"/>
      <c r="R17" s="298"/>
      <c r="S17" s="298"/>
      <c r="T17" s="298"/>
      <c r="U17" s="113"/>
      <c r="V17" s="358"/>
      <c r="W17" s="300"/>
      <c r="X17" s="298"/>
      <c r="Y17" s="362"/>
      <c r="Z17" s="19"/>
      <c r="AA17" s="370"/>
      <c r="AB17" s="371"/>
      <c r="AC17" s="372"/>
      <c r="AD17" s="373"/>
      <c r="AE17" s="374">
        <f t="shared" si="3"/>
        <v>0</v>
      </c>
      <c r="AG17">
        <f>SUBTOTAL(9,AD18:AD25)</f>
        <v>0</v>
      </c>
    </row>
    <row r="18" spans="1:33" ht="30" hidden="1" x14ac:dyDescent="0.25">
      <c r="A18" s="16"/>
      <c r="B18" s="380" t="s">
        <v>49</v>
      </c>
      <c r="C18" s="385" t="s">
        <v>189</v>
      </c>
      <c r="D18" s="356" t="s">
        <v>25</v>
      </c>
      <c r="E18" s="357" t="s">
        <v>337</v>
      </c>
      <c r="F18" s="384"/>
      <c r="G18" s="384"/>
      <c r="H18" s="359">
        <v>6.91</v>
      </c>
      <c r="I18" s="384"/>
      <c r="J18" s="360" t="s">
        <v>338</v>
      </c>
      <c r="K18" s="358" t="s">
        <v>79</v>
      </c>
      <c r="L18" s="300">
        <v>6</v>
      </c>
      <c r="M18" s="383">
        <v>20.13</v>
      </c>
      <c r="N18" s="300">
        <v>120.78</v>
      </c>
      <c r="O18" s="361"/>
      <c r="P18" s="362" t="e">
        <v>#VALUE!</v>
      </c>
      <c r="Q18" s="363" t="e">
        <f t="shared" ref="Q18:Q25" si="4">IF(J18="PROV SUM",N18,L18*P18)</f>
        <v>#VALUE!</v>
      </c>
      <c r="R18" s="299">
        <v>0</v>
      </c>
      <c r="S18" s="299">
        <v>14.594249999999999</v>
      </c>
      <c r="T18" s="363">
        <f t="shared" ref="T18:T25" si="5">IF(J18="SC024",N18,IF(ISERROR(S18),"",IF(J18="PROV SUM",N18,L18*S18)))</f>
        <v>87.565499999999986</v>
      </c>
      <c r="U18" s="113"/>
      <c r="V18" s="358" t="s">
        <v>79</v>
      </c>
      <c r="W18" s="300">
        <v>6</v>
      </c>
      <c r="X18" s="299">
        <v>14.594249999999999</v>
      </c>
      <c r="Y18" s="362">
        <f t="shared" si="0"/>
        <v>87.565499999999986</v>
      </c>
      <c r="Z18" s="19"/>
      <c r="AA18" s="370">
        <v>1</v>
      </c>
      <c r="AB18" s="371">
        <f t="shared" si="1"/>
        <v>87.565499999999986</v>
      </c>
      <c r="AC18" s="372">
        <v>1</v>
      </c>
      <c r="AD18" s="373">
        <f t="shared" si="2"/>
        <v>87.565499999999986</v>
      </c>
      <c r="AE18" s="374">
        <f t="shared" si="3"/>
        <v>0</v>
      </c>
    </row>
    <row r="19" spans="1:33" ht="45" hidden="1" x14ac:dyDescent="0.25">
      <c r="A19" s="16"/>
      <c r="B19" s="380" t="s">
        <v>49</v>
      </c>
      <c r="C19" s="385" t="s">
        <v>189</v>
      </c>
      <c r="D19" s="356" t="s">
        <v>25</v>
      </c>
      <c r="E19" s="357" t="s">
        <v>203</v>
      </c>
      <c r="F19" s="384"/>
      <c r="G19" s="384"/>
      <c r="H19" s="359">
        <v>6.1270000000000104</v>
      </c>
      <c r="I19" s="384"/>
      <c r="J19" s="360" t="s">
        <v>204</v>
      </c>
      <c r="K19" s="358" t="s">
        <v>104</v>
      </c>
      <c r="L19" s="300">
        <v>12</v>
      </c>
      <c r="M19" s="383">
        <v>6.04</v>
      </c>
      <c r="N19" s="300">
        <v>72.48</v>
      </c>
      <c r="O19" s="361"/>
      <c r="P19" s="362" t="e">
        <v>#VALUE!</v>
      </c>
      <c r="Q19" s="363" t="e">
        <f t="shared" si="4"/>
        <v>#VALUE!</v>
      </c>
      <c r="R19" s="299">
        <v>0</v>
      </c>
      <c r="S19" s="299">
        <v>4.3789999999999996</v>
      </c>
      <c r="T19" s="363">
        <f t="shared" si="5"/>
        <v>52.547999999999995</v>
      </c>
      <c r="U19" s="113"/>
      <c r="V19" s="358" t="s">
        <v>104</v>
      </c>
      <c r="W19" s="300">
        <v>12</v>
      </c>
      <c r="X19" s="299">
        <v>4.3789999999999996</v>
      </c>
      <c r="Y19" s="362">
        <f t="shared" si="0"/>
        <v>52.547999999999995</v>
      </c>
      <c r="Z19" s="19"/>
      <c r="AA19" s="370">
        <v>1</v>
      </c>
      <c r="AB19" s="371">
        <f t="shared" si="1"/>
        <v>52.547999999999995</v>
      </c>
      <c r="AC19" s="372">
        <v>1</v>
      </c>
      <c r="AD19" s="373">
        <f t="shared" si="2"/>
        <v>52.547999999999995</v>
      </c>
      <c r="AE19" s="374">
        <f t="shared" si="3"/>
        <v>0</v>
      </c>
    </row>
    <row r="20" spans="1:33" ht="30" hidden="1" x14ac:dyDescent="0.25">
      <c r="A20" s="16"/>
      <c r="B20" s="380" t="s">
        <v>49</v>
      </c>
      <c r="C20" s="385" t="s">
        <v>189</v>
      </c>
      <c r="D20" s="356" t="s">
        <v>25</v>
      </c>
      <c r="E20" s="357" t="s">
        <v>227</v>
      </c>
      <c r="F20" s="384"/>
      <c r="G20" s="384"/>
      <c r="H20" s="359">
        <v>6.1940000000000301</v>
      </c>
      <c r="I20" s="384"/>
      <c r="J20" s="360" t="s">
        <v>228</v>
      </c>
      <c r="K20" s="358" t="s">
        <v>79</v>
      </c>
      <c r="L20" s="300">
        <v>50</v>
      </c>
      <c r="M20" s="383">
        <v>7.02</v>
      </c>
      <c r="N20" s="300">
        <v>351</v>
      </c>
      <c r="O20" s="361"/>
      <c r="P20" s="362" t="e">
        <v>#VALUE!</v>
      </c>
      <c r="Q20" s="363" t="e">
        <f t="shared" si="4"/>
        <v>#VALUE!</v>
      </c>
      <c r="R20" s="299">
        <v>0</v>
      </c>
      <c r="S20" s="299">
        <v>5.9669999999999996</v>
      </c>
      <c r="T20" s="363">
        <f t="shared" si="5"/>
        <v>298.34999999999997</v>
      </c>
      <c r="U20" s="113"/>
      <c r="V20" s="358" t="s">
        <v>79</v>
      </c>
      <c r="W20" s="300">
        <v>50</v>
      </c>
      <c r="X20" s="299">
        <v>5.9669999999999996</v>
      </c>
      <c r="Y20" s="362">
        <f t="shared" si="0"/>
        <v>298.34999999999997</v>
      </c>
      <c r="Z20" s="19"/>
      <c r="AA20" s="370">
        <v>1</v>
      </c>
      <c r="AB20" s="371">
        <f t="shared" si="1"/>
        <v>298.34999999999997</v>
      </c>
      <c r="AC20" s="372">
        <v>1</v>
      </c>
      <c r="AD20" s="373">
        <f t="shared" si="2"/>
        <v>298.34999999999997</v>
      </c>
      <c r="AE20" s="374">
        <f t="shared" si="3"/>
        <v>0</v>
      </c>
    </row>
    <row r="21" spans="1:33" ht="45" hidden="1" x14ac:dyDescent="0.25">
      <c r="A21" s="16"/>
      <c r="B21" s="380" t="s">
        <v>49</v>
      </c>
      <c r="C21" s="385" t="s">
        <v>189</v>
      </c>
      <c r="D21" s="356" t="s">
        <v>25</v>
      </c>
      <c r="E21" s="357" t="s">
        <v>248</v>
      </c>
      <c r="F21" s="384"/>
      <c r="G21" s="384"/>
      <c r="H21" s="359">
        <v>6.2350000000000403</v>
      </c>
      <c r="I21" s="384"/>
      <c r="J21" s="360" t="s">
        <v>249</v>
      </c>
      <c r="K21" s="358" t="s">
        <v>104</v>
      </c>
      <c r="L21" s="300">
        <v>28</v>
      </c>
      <c r="M21" s="383">
        <v>5.28</v>
      </c>
      <c r="N21" s="300">
        <v>147.84</v>
      </c>
      <c r="O21" s="361"/>
      <c r="P21" s="362" t="e">
        <v>#VALUE!</v>
      </c>
      <c r="Q21" s="363" t="e">
        <f t="shared" si="4"/>
        <v>#VALUE!</v>
      </c>
      <c r="R21" s="299">
        <v>0</v>
      </c>
      <c r="S21" s="299">
        <v>4.4880000000000004</v>
      </c>
      <c r="T21" s="363">
        <f t="shared" si="5"/>
        <v>125.66400000000002</v>
      </c>
      <c r="U21" s="113"/>
      <c r="V21" s="358" t="s">
        <v>104</v>
      </c>
      <c r="W21" s="300">
        <v>28</v>
      </c>
      <c r="X21" s="299">
        <v>4.4880000000000004</v>
      </c>
      <c r="Y21" s="362">
        <f t="shared" si="0"/>
        <v>125.66400000000002</v>
      </c>
      <c r="Z21" s="19"/>
      <c r="AA21" s="370">
        <v>1</v>
      </c>
      <c r="AB21" s="371">
        <f t="shared" si="1"/>
        <v>125.66400000000002</v>
      </c>
      <c r="AC21" s="372">
        <v>1</v>
      </c>
      <c r="AD21" s="373">
        <f t="shared" si="2"/>
        <v>125.66400000000002</v>
      </c>
      <c r="AE21" s="374">
        <f t="shared" si="3"/>
        <v>0</v>
      </c>
    </row>
    <row r="22" spans="1:33" ht="30" hidden="1" x14ac:dyDescent="0.25">
      <c r="A22" s="16"/>
      <c r="B22" s="380" t="s">
        <v>49</v>
      </c>
      <c r="C22" s="385" t="s">
        <v>189</v>
      </c>
      <c r="D22" s="356" t="s">
        <v>25</v>
      </c>
      <c r="E22" s="357" t="s">
        <v>411</v>
      </c>
      <c r="F22" s="384"/>
      <c r="G22" s="384"/>
      <c r="H22" s="359">
        <v>6.2360000000000504</v>
      </c>
      <c r="I22" s="384"/>
      <c r="J22" s="360" t="s">
        <v>251</v>
      </c>
      <c r="K22" s="358" t="s">
        <v>79</v>
      </c>
      <c r="L22" s="300">
        <v>19</v>
      </c>
      <c r="M22" s="383">
        <v>25.87</v>
      </c>
      <c r="N22" s="300">
        <v>491.53</v>
      </c>
      <c r="O22" s="361"/>
      <c r="P22" s="362" t="e">
        <v>#VALUE!</v>
      </c>
      <c r="Q22" s="363" t="e">
        <f t="shared" si="4"/>
        <v>#VALUE!</v>
      </c>
      <c r="R22" s="299">
        <v>0</v>
      </c>
      <c r="S22" s="299">
        <v>21.9895</v>
      </c>
      <c r="T22" s="363">
        <f t="shared" si="5"/>
        <v>417.8005</v>
      </c>
      <c r="U22" s="113"/>
      <c r="V22" s="358" t="s">
        <v>79</v>
      </c>
      <c r="W22" s="300">
        <v>19</v>
      </c>
      <c r="X22" s="299">
        <v>21.9895</v>
      </c>
      <c r="Y22" s="362">
        <f t="shared" si="0"/>
        <v>417.8005</v>
      </c>
      <c r="Z22" s="19"/>
      <c r="AA22" s="370">
        <v>1</v>
      </c>
      <c r="AB22" s="371">
        <f t="shared" si="1"/>
        <v>417.8005</v>
      </c>
      <c r="AC22" s="372">
        <v>1</v>
      </c>
      <c r="AD22" s="373">
        <f t="shared" si="2"/>
        <v>417.8005</v>
      </c>
      <c r="AE22" s="374">
        <f t="shared" si="3"/>
        <v>0</v>
      </c>
    </row>
    <row r="23" spans="1:33" ht="30" hidden="1" x14ac:dyDescent="0.25">
      <c r="A23" s="16"/>
      <c r="B23" s="380" t="s">
        <v>49</v>
      </c>
      <c r="C23" s="385" t="s">
        <v>189</v>
      </c>
      <c r="D23" s="356" t="s">
        <v>25</v>
      </c>
      <c r="E23" s="357" t="s">
        <v>412</v>
      </c>
      <c r="F23" s="384"/>
      <c r="G23" s="384"/>
      <c r="H23" s="359">
        <v>6.2370000000000498</v>
      </c>
      <c r="I23" s="384"/>
      <c r="J23" s="360" t="s">
        <v>253</v>
      </c>
      <c r="K23" s="358" t="s">
        <v>104</v>
      </c>
      <c r="L23" s="300">
        <v>30</v>
      </c>
      <c r="M23" s="383">
        <v>6.28</v>
      </c>
      <c r="N23" s="300">
        <v>188.4</v>
      </c>
      <c r="O23" s="361"/>
      <c r="P23" s="362" t="e">
        <v>#VALUE!</v>
      </c>
      <c r="Q23" s="363" t="e">
        <f t="shared" si="4"/>
        <v>#VALUE!</v>
      </c>
      <c r="R23" s="299">
        <v>0</v>
      </c>
      <c r="S23" s="299">
        <v>5.3380000000000001</v>
      </c>
      <c r="T23" s="363">
        <f t="shared" si="5"/>
        <v>160.14000000000001</v>
      </c>
      <c r="U23" s="113"/>
      <c r="V23" s="358" t="s">
        <v>104</v>
      </c>
      <c r="W23" s="300">
        <v>30</v>
      </c>
      <c r="X23" s="299">
        <v>5.3380000000000001</v>
      </c>
      <c r="Y23" s="362">
        <f t="shared" si="0"/>
        <v>160.14000000000001</v>
      </c>
      <c r="Z23" s="19"/>
      <c r="AA23" s="370">
        <v>1</v>
      </c>
      <c r="AB23" s="371">
        <f t="shared" si="1"/>
        <v>160.14000000000001</v>
      </c>
      <c r="AC23" s="372">
        <v>1</v>
      </c>
      <c r="AD23" s="373">
        <f t="shared" si="2"/>
        <v>160.14000000000001</v>
      </c>
      <c r="AE23" s="374">
        <f t="shared" si="3"/>
        <v>0</v>
      </c>
    </row>
    <row r="24" spans="1:33" ht="45" hidden="1" x14ac:dyDescent="0.25">
      <c r="A24" s="16"/>
      <c r="B24" s="380" t="s">
        <v>49</v>
      </c>
      <c r="C24" s="385" t="s">
        <v>189</v>
      </c>
      <c r="D24" s="356" t="s">
        <v>25</v>
      </c>
      <c r="E24" s="357" t="s">
        <v>413</v>
      </c>
      <c r="F24" s="384"/>
      <c r="G24" s="384"/>
      <c r="H24" s="359">
        <v>6.2380000000000502</v>
      </c>
      <c r="I24" s="384"/>
      <c r="J24" s="360" t="s">
        <v>255</v>
      </c>
      <c r="K24" s="358" t="s">
        <v>139</v>
      </c>
      <c r="L24" s="300">
        <v>5</v>
      </c>
      <c r="M24" s="383">
        <v>20.71</v>
      </c>
      <c r="N24" s="300">
        <v>103.55</v>
      </c>
      <c r="O24" s="361"/>
      <c r="P24" s="362" t="e">
        <v>#VALUE!</v>
      </c>
      <c r="Q24" s="363" t="e">
        <f t="shared" si="4"/>
        <v>#VALUE!</v>
      </c>
      <c r="R24" s="299">
        <v>0</v>
      </c>
      <c r="S24" s="299">
        <v>17.6035</v>
      </c>
      <c r="T24" s="363">
        <f t="shared" si="5"/>
        <v>88.017499999999998</v>
      </c>
      <c r="U24" s="113"/>
      <c r="V24" s="358" t="s">
        <v>139</v>
      </c>
      <c r="W24" s="300">
        <v>5</v>
      </c>
      <c r="X24" s="299">
        <v>17.6035</v>
      </c>
      <c r="Y24" s="362">
        <f t="shared" si="0"/>
        <v>88.017499999999998</v>
      </c>
      <c r="Z24" s="19"/>
      <c r="AA24" s="370">
        <v>1</v>
      </c>
      <c r="AB24" s="371">
        <f t="shared" si="1"/>
        <v>88.017499999999998</v>
      </c>
      <c r="AC24" s="372">
        <v>1</v>
      </c>
      <c r="AD24" s="373">
        <f t="shared" si="2"/>
        <v>88.017499999999998</v>
      </c>
      <c r="AE24" s="374">
        <f t="shared" si="3"/>
        <v>0</v>
      </c>
    </row>
    <row r="25" spans="1:33" ht="45" hidden="1" x14ac:dyDescent="0.25">
      <c r="A25" s="16"/>
      <c r="B25" s="380" t="s">
        <v>49</v>
      </c>
      <c r="C25" s="385" t="s">
        <v>189</v>
      </c>
      <c r="D25" s="356" t="s">
        <v>25</v>
      </c>
      <c r="E25" s="357" t="s">
        <v>209</v>
      </c>
      <c r="F25" s="384"/>
      <c r="G25" s="384"/>
      <c r="H25" s="359">
        <v>6.3050000000000699</v>
      </c>
      <c r="I25" s="384"/>
      <c r="J25" s="360" t="s">
        <v>210</v>
      </c>
      <c r="K25" s="358" t="s">
        <v>79</v>
      </c>
      <c r="L25" s="300">
        <v>1</v>
      </c>
      <c r="M25" s="383">
        <v>33.5</v>
      </c>
      <c r="N25" s="300">
        <v>33.5</v>
      </c>
      <c r="O25" s="361"/>
      <c r="P25" s="362" t="e">
        <v>#VALUE!</v>
      </c>
      <c r="Q25" s="363" t="e">
        <f t="shared" si="4"/>
        <v>#VALUE!</v>
      </c>
      <c r="R25" s="299">
        <v>0</v>
      </c>
      <c r="S25" s="299">
        <v>24.287499999999998</v>
      </c>
      <c r="T25" s="363">
        <f t="shared" si="5"/>
        <v>24.287499999999998</v>
      </c>
      <c r="U25" s="113"/>
      <c r="V25" s="358" t="s">
        <v>79</v>
      </c>
      <c r="W25" s="300">
        <v>1</v>
      </c>
      <c r="X25" s="299">
        <v>24.287499999999998</v>
      </c>
      <c r="Y25" s="362">
        <f t="shared" si="0"/>
        <v>24.287499999999998</v>
      </c>
      <c r="Z25" s="19"/>
      <c r="AA25" s="370">
        <v>0</v>
      </c>
      <c r="AB25" s="371">
        <f t="shared" si="1"/>
        <v>0</v>
      </c>
      <c r="AC25" s="372">
        <v>0</v>
      </c>
      <c r="AD25" s="373">
        <f t="shared" si="2"/>
        <v>0</v>
      </c>
      <c r="AE25" s="374">
        <f t="shared" si="3"/>
        <v>0</v>
      </c>
    </row>
    <row r="26" spans="1:33" hidden="1" x14ac:dyDescent="0.25">
      <c r="A26" s="16"/>
      <c r="B26" s="380" t="s">
        <v>49</v>
      </c>
      <c r="C26" s="385" t="s">
        <v>72</v>
      </c>
      <c r="D26" s="356" t="s">
        <v>378</v>
      </c>
      <c r="E26" s="357"/>
      <c r="F26" s="384"/>
      <c r="G26" s="384"/>
      <c r="H26" s="359"/>
      <c r="I26" s="384"/>
      <c r="J26" s="360"/>
      <c r="K26" s="358"/>
      <c r="L26" s="300"/>
      <c r="M26" s="360"/>
      <c r="N26" s="300"/>
      <c r="O26" s="386"/>
      <c r="P26" s="360"/>
      <c r="Q26" s="298"/>
      <c r="R26" s="298"/>
      <c r="S26" s="298"/>
      <c r="T26" s="298"/>
      <c r="U26" s="113"/>
      <c r="V26" s="358"/>
      <c r="W26" s="300"/>
      <c r="X26" s="298"/>
      <c r="Y26" s="362">
        <f t="shared" si="0"/>
        <v>0</v>
      </c>
      <c r="Z26" s="19"/>
      <c r="AA26" s="370">
        <v>0</v>
      </c>
      <c r="AB26" s="371">
        <f t="shared" si="1"/>
        <v>0</v>
      </c>
      <c r="AC26" s="372">
        <v>0</v>
      </c>
      <c r="AD26" s="373">
        <f t="shared" si="2"/>
        <v>0</v>
      </c>
      <c r="AE26" s="374">
        <f t="shared" si="3"/>
        <v>0</v>
      </c>
      <c r="AG26" s="533">
        <f>SUBTOTAL(9,AD27:AD78)</f>
        <v>1317.6504</v>
      </c>
    </row>
    <row r="27" spans="1:33" ht="105" hidden="1" x14ac:dyDescent="0.25">
      <c r="A27" s="16"/>
      <c r="B27" s="380" t="s">
        <v>49</v>
      </c>
      <c r="C27" s="385" t="s">
        <v>72</v>
      </c>
      <c r="D27" s="356" t="s">
        <v>25</v>
      </c>
      <c r="E27" s="357" t="s">
        <v>97</v>
      </c>
      <c r="F27" s="384"/>
      <c r="G27" s="384"/>
      <c r="H27" s="359">
        <v>3.2189999999999901</v>
      </c>
      <c r="I27" s="384"/>
      <c r="J27" s="360" t="s">
        <v>98</v>
      </c>
      <c r="K27" s="358" t="s">
        <v>79</v>
      </c>
      <c r="L27" s="300">
        <v>40</v>
      </c>
      <c r="M27" s="383">
        <v>133.30000000000001</v>
      </c>
      <c r="N27" s="300">
        <v>5332</v>
      </c>
      <c r="O27" s="386"/>
      <c r="P27" s="362" t="e">
        <v>#VALUE!</v>
      </c>
      <c r="Q27" s="363" t="e">
        <f>IF(J27="PROV SUM",N27,L27*P27)</f>
        <v>#VALUE!</v>
      </c>
      <c r="R27" s="299">
        <v>0</v>
      </c>
      <c r="S27" s="299">
        <v>106.64000000000001</v>
      </c>
      <c r="T27" s="363">
        <f>IF(J27="SC024",N27,IF(ISERROR(S27),"",IF(J27="PROV SUM",N27,L27*S27)))</f>
        <v>4265.6000000000004</v>
      </c>
      <c r="U27" s="113"/>
      <c r="V27" s="358" t="s">
        <v>79</v>
      </c>
      <c r="W27" s="300">
        <v>40</v>
      </c>
      <c r="X27" s="299">
        <v>106.64000000000001</v>
      </c>
      <c r="Y27" s="362">
        <f t="shared" si="0"/>
        <v>4265.6000000000004</v>
      </c>
      <c r="Z27" s="19"/>
      <c r="AA27" s="370">
        <v>1</v>
      </c>
      <c r="AB27" s="371">
        <f t="shared" si="1"/>
        <v>4265.6000000000004</v>
      </c>
      <c r="AC27" s="372">
        <v>1</v>
      </c>
      <c r="AD27" s="373">
        <f t="shared" si="2"/>
        <v>4265.6000000000004</v>
      </c>
      <c r="AE27" s="374">
        <f t="shared" si="3"/>
        <v>0</v>
      </c>
    </row>
    <row r="28" spans="1:33" ht="45" hidden="1" x14ac:dyDescent="0.25">
      <c r="A28" s="16"/>
      <c r="B28" s="380" t="s">
        <v>49</v>
      </c>
      <c r="C28" s="385" t="s">
        <v>72</v>
      </c>
      <c r="D28" s="356" t="s">
        <v>25</v>
      </c>
      <c r="E28" s="357" t="s">
        <v>152</v>
      </c>
      <c r="F28" s="384"/>
      <c r="G28" s="384"/>
      <c r="H28" s="359">
        <v>3.3630000000000102</v>
      </c>
      <c r="I28" s="384"/>
      <c r="J28" s="360" t="s">
        <v>153</v>
      </c>
      <c r="K28" s="358" t="s">
        <v>139</v>
      </c>
      <c r="L28" s="300">
        <v>2</v>
      </c>
      <c r="M28" s="383">
        <v>20.13</v>
      </c>
      <c r="N28" s="300">
        <v>40.26</v>
      </c>
      <c r="O28" s="386"/>
      <c r="P28" s="362" t="e">
        <v>#VALUE!</v>
      </c>
      <c r="Q28" s="363" t="e">
        <f>IF(J28="PROV SUM",N28,L28*P28)</f>
        <v>#VALUE!</v>
      </c>
      <c r="R28" s="299">
        <v>0</v>
      </c>
      <c r="S28" s="299">
        <v>14.918342999999998</v>
      </c>
      <c r="T28" s="363">
        <f>IF(J28="SC024",N28,IF(ISERROR(S28),"",IF(J28="PROV SUM",N28,L28*S28)))</f>
        <v>29.836685999999997</v>
      </c>
      <c r="U28" s="113"/>
      <c r="V28" s="358" t="s">
        <v>139</v>
      </c>
      <c r="W28" s="300">
        <v>2</v>
      </c>
      <c r="X28" s="299">
        <v>14.918342999999998</v>
      </c>
      <c r="Y28" s="362">
        <f t="shared" si="0"/>
        <v>29.836685999999997</v>
      </c>
      <c r="Z28" s="19"/>
      <c r="AA28" s="370">
        <v>1</v>
      </c>
      <c r="AB28" s="371">
        <f t="shared" si="1"/>
        <v>29.836685999999997</v>
      </c>
      <c r="AC28" s="372">
        <v>1</v>
      </c>
      <c r="AD28" s="373">
        <f t="shared" si="2"/>
        <v>29.836685999999997</v>
      </c>
      <c r="AE28" s="374">
        <f t="shared" si="3"/>
        <v>0</v>
      </c>
    </row>
    <row r="29" spans="1:33" ht="45" hidden="1" x14ac:dyDescent="0.25">
      <c r="A29" s="16"/>
      <c r="B29" s="380" t="s">
        <v>49</v>
      </c>
      <c r="C29" s="385" t="s">
        <v>72</v>
      </c>
      <c r="D29" s="356" t="s">
        <v>25</v>
      </c>
      <c r="E29" s="357" t="s">
        <v>154</v>
      </c>
      <c r="F29" s="384"/>
      <c r="G29" s="384"/>
      <c r="H29" s="359">
        <v>3.3640000000000101</v>
      </c>
      <c r="I29" s="384"/>
      <c r="J29" s="360" t="s">
        <v>155</v>
      </c>
      <c r="K29" s="358" t="s">
        <v>139</v>
      </c>
      <c r="L29" s="300">
        <v>20</v>
      </c>
      <c r="M29" s="383">
        <v>20.13</v>
      </c>
      <c r="N29" s="300">
        <v>402.6</v>
      </c>
      <c r="O29" s="386"/>
      <c r="P29" s="362" t="e">
        <v>#VALUE!</v>
      </c>
      <c r="Q29" s="363" t="e">
        <f>IF(J29="PROV SUM",N29,L29*P29)</f>
        <v>#VALUE!</v>
      </c>
      <c r="R29" s="299">
        <v>0</v>
      </c>
      <c r="S29" s="299">
        <v>14.918342999999998</v>
      </c>
      <c r="T29" s="363">
        <f>IF(J29="SC024",N29,IF(ISERROR(S29),"",IF(J29="PROV SUM",N29,L29*S29)))</f>
        <v>298.36685999999997</v>
      </c>
      <c r="U29" s="113"/>
      <c r="V29" s="358" t="s">
        <v>139</v>
      </c>
      <c r="W29" s="300">
        <v>20</v>
      </c>
      <c r="X29" s="299">
        <v>14.918342999999998</v>
      </c>
      <c r="Y29" s="362">
        <f t="shared" si="0"/>
        <v>298.36685999999997</v>
      </c>
      <c r="Z29" s="19"/>
      <c r="AA29" s="370">
        <v>1</v>
      </c>
      <c r="AB29" s="371">
        <f t="shared" si="1"/>
        <v>298.36685999999997</v>
      </c>
      <c r="AC29" s="372">
        <v>1</v>
      </c>
      <c r="AD29" s="373">
        <f t="shared" si="2"/>
        <v>298.36685999999997</v>
      </c>
      <c r="AE29" s="374">
        <f t="shared" si="3"/>
        <v>0</v>
      </c>
    </row>
    <row r="30" spans="1:33" hidden="1" x14ac:dyDescent="0.25">
      <c r="A30" s="16"/>
      <c r="B30" s="380" t="s">
        <v>49</v>
      </c>
      <c r="C30" s="385" t="s">
        <v>164</v>
      </c>
      <c r="D30" s="356" t="s">
        <v>378</v>
      </c>
      <c r="E30" s="357"/>
      <c r="F30" s="384"/>
      <c r="G30" s="384"/>
      <c r="H30" s="359"/>
      <c r="I30" s="384"/>
      <c r="J30" s="360"/>
      <c r="K30" s="358"/>
      <c r="L30" s="300"/>
      <c r="M30" s="360"/>
      <c r="N30" s="300"/>
      <c r="O30" s="386"/>
      <c r="P30" s="360"/>
      <c r="Q30" s="298"/>
      <c r="R30" s="298"/>
      <c r="S30" s="298"/>
      <c r="T30" s="298"/>
      <c r="U30" s="113"/>
      <c r="V30" s="358"/>
      <c r="W30" s="300"/>
      <c r="X30" s="298"/>
      <c r="Y30" s="362">
        <f t="shared" si="0"/>
        <v>0</v>
      </c>
      <c r="Z30" s="19"/>
      <c r="AA30" s="370">
        <v>0</v>
      </c>
      <c r="AB30" s="371">
        <f t="shared" si="1"/>
        <v>0</v>
      </c>
      <c r="AC30" s="372">
        <v>0</v>
      </c>
      <c r="AD30" s="373">
        <f t="shared" si="2"/>
        <v>0</v>
      </c>
      <c r="AE30" s="374">
        <f t="shared" si="3"/>
        <v>0</v>
      </c>
    </row>
    <row r="31" spans="1:33" ht="90" hidden="1" x14ac:dyDescent="0.25">
      <c r="A31" s="16"/>
      <c r="B31" s="380" t="s">
        <v>49</v>
      </c>
      <c r="C31" s="385" t="s">
        <v>164</v>
      </c>
      <c r="D31" s="356" t="s">
        <v>25</v>
      </c>
      <c r="E31" s="357" t="s">
        <v>183</v>
      </c>
      <c r="F31" s="384"/>
      <c r="G31" s="384"/>
      <c r="H31" s="359">
        <v>4.1100000000000003</v>
      </c>
      <c r="I31" s="384"/>
      <c r="J31" s="360" t="s">
        <v>184</v>
      </c>
      <c r="K31" s="358" t="s">
        <v>57</v>
      </c>
      <c r="L31" s="300">
        <v>5</v>
      </c>
      <c r="M31" s="383">
        <v>36.75</v>
      </c>
      <c r="N31" s="300">
        <v>183.75</v>
      </c>
      <c r="O31" s="386"/>
      <c r="P31" s="362" t="e">
        <v>#VALUE!</v>
      </c>
      <c r="Q31" s="363" t="e">
        <f>IF(J31="PROV SUM",N31,L31*P31)</f>
        <v>#VALUE!</v>
      </c>
      <c r="R31" s="299">
        <v>0</v>
      </c>
      <c r="S31" s="299">
        <v>34.912500000000001</v>
      </c>
      <c r="T31" s="363">
        <f>IF(J31="SC024",N31,IF(ISERROR(S31),"",IF(J31="PROV SUM",N31,L31*S31)))</f>
        <v>174.5625</v>
      </c>
      <c r="U31" s="113"/>
      <c r="V31" s="358" t="s">
        <v>57</v>
      </c>
      <c r="W31" s="300">
        <v>5</v>
      </c>
      <c r="X31" s="299">
        <v>34.912500000000001</v>
      </c>
      <c r="Y31" s="362">
        <f t="shared" si="0"/>
        <v>174.5625</v>
      </c>
      <c r="Z31" s="19"/>
      <c r="AA31" s="370">
        <v>1</v>
      </c>
      <c r="AB31" s="371">
        <f t="shared" si="1"/>
        <v>174.5625</v>
      </c>
      <c r="AC31" s="372">
        <v>0</v>
      </c>
      <c r="AD31" s="373">
        <f t="shared" si="2"/>
        <v>0</v>
      </c>
      <c r="AE31" s="374">
        <f t="shared" si="3"/>
        <v>174.5625</v>
      </c>
    </row>
    <row r="32" spans="1:33" ht="45" hidden="1" x14ac:dyDescent="0.25">
      <c r="A32" s="16"/>
      <c r="B32" s="380" t="s">
        <v>49</v>
      </c>
      <c r="C32" s="385" t="s">
        <v>164</v>
      </c>
      <c r="D32" s="356" t="s">
        <v>25</v>
      </c>
      <c r="E32" s="357" t="s">
        <v>185</v>
      </c>
      <c r="F32" s="384"/>
      <c r="G32" s="384"/>
      <c r="H32" s="359">
        <v>4.13</v>
      </c>
      <c r="I32" s="384"/>
      <c r="J32" s="360" t="s">
        <v>186</v>
      </c>
      <c r="K32" s="358" t="s">
        <v>57</v>
      </c>
      <c r="L32" s="300">
        <v>70</v>
      </c>
      <c r="M32" s="383">
        <v>4.25</v>
      </c>
      <c r="N32" s="300">
        <v>297.5</v>
      </c>
      <c r="O32" s="386"/>
      <c r="P32" s="362" t="e">
        <v>#VALUE!</v>
      </c>
      <c r="Q32" s="363" t="e">
        <f>IF(J32="PROV SUM",N32,L32*P32)</f>
        <v>#VALUE!</v>
      </c>
      <c r="R32" s="299">
        <v>0</v>
      </c>
      <c r="S32" s="299">
        <v>4.0374999999999996</v>
      </c>
      <c r="T32" s="363">
        <f>IF(J32="SC024",N32,IF(ISERROR(S32),"",IF(J32="PROV SUM",N32,L32*S32)))</f>
        <v>282.625</v>
      </c>
      <c r="U32" s="113"/>
      <c r="V32" s="358" t="s">
        <v>57</v>
      </c>
      <c r="W32" s="300">
        <v>70</v>
      </c>
      <c r="X32" s="299">
        <v>4.0374999999999996</v>
      </c>
      <c r="Y32" s="362">
        <f t="shared" si="0"/>
        <v>282.625</v>
      </c>
      <c r="Z32" s="19"/>
      <c r="AA32" s="370">
        <v>1</v>
      </c>
      <c r="AB32" s="371">
        <f t="shared" si="1"/>
        <v>282.625</v>
      </c>
      <c r="AC32" s="372">
        <v>0</v>
      </c>
      <c r="AD32" s="373">
        <f t="shared" si="2"/>
        <v>0</v>
      </c>
      <c r="AE32" s="374">
        <f t="shared" si="3"/>
        <v>282.625</v>
      </c>
    </row>
    <row r="33" spans="1:33" ht="45" hidden="1" x14ac:dyDescent="0.25">
      <c r="A33" s="16"/>
      <c r="B33" s="380" t="s">
        <v>49</v>
      </c>
      <c r="C33" s="385" t="s">
        <v>164</v>
      </c>
      <c r="D33" s="356" t="s">
        <v>25</v>
      </c>
      <c r="E33" s="357" t="s">
        <v>187</v>
      </c>
      <c r="F33" s="384"/>
      <c r="G33" s="384"/>
      <c r="H33" s="359">
        <v>4.1399999999999997</v>
      </c>
      <c r="I33" s="384"/>
      <c r="J33" s="360" t="s">
        <v>188</v>
      </c>
      <c r="K33" s="358" t="s">
        <v>57</v>
      </c>
      <c r="L33" s="300">
        <v>10</v>
      </c>
      <c r="M33" s="383">
        <v>6.75</v>
      </c>
      <c r="N33" s="300">
        <v>67.5</v>
      </c>
      <c r="O33" s="386"/>
      <c r="P33" s="362" t="e">
        <v>#VALUE!</v>
      </c>
      <c r="Q33" s="363" t="e">
        <f>IF(J33="PROV SUM",N33,L33*P33)</f>
        <v>#VALUE!</v>
      </c>
      <c r="R33" s="299">
        <v>0</v>
      </c>
      <c r="S33" s="299">
        <v>6.4124999999999996</v>
      </c>
      <c r="T33" s="363">
        <f>IF(J33="SC024",N33,IF(ISERROR(S33),"",IF(J33="PROV SUM",N33,L33*S33)))</f>
        <v>64.125</v>
      </c>
      <c r="U33" s="113"/>
      <c r="V33" s="358" t="s">
        <v>57</v>
      </c>
      <c r="W33" s="300">
        <v>10</v>
      </c>
      <c r="X33" s="299">
        <v>6.4124999999999996</v>
      </c>
      <c r="Y33" s="362">
        <f t="shared" si="0"/>
        <v>64.125</v>
      </c>
      <c r="Z33" s="19"/>
      <c r="AA33" s="370">
        <v>1</v>
      </c>
      <c r="AB33" s="371">
        <f t="shared" si="1"/>
        <v>64.125</v>
      </c>
      <c r="AC33" s="372">
        <v>0</v>
      </c>
      <c r="AD33" s="373">
        <f t="shared" si="2"/>
        <v>0</v>
      </c>
      <c r="AE33" s="374">
        <f t="shared" si="3"/>
        <v>64.125</v>
      </c>
    </row>
    <row r="34" spans="1:33" ht="90" hidden="1" x14ac:dyDescent="0.25">
      <c r="A34" s="16"/>
      <c r="B34" s="380" t="s">
        <v>49</v>
      </c>
      <c r="C34" s="385" t="s">
        <v>164</v>
      </c>
      <c r="D34" s="356" t="s">
        <v>25</v>
      </c>
      <c r="E34" s="357" t="s">
        <v>171</v>
      </c>
      <c r="F34" s="384"/>
      <c r="G34" s="384"/>
      <c r="H34" s="359">
        <v>4.8999999999999799</v>
      </c>
      <c r="I34" s="384"/>
      <c r="J34" s="360" t="s">
        <v>172</v>
      </c>
      <c r="K34" s="358" t="s">
        <v>75</v>
      </c>
      <c r="L34" s="300">
        <v>6</v>
      </c>
      <c r="M34" s="383">
        <v>35.61</v>
      </c>
      <c r="N34" s="300">
        <v>213.66</v>
      </c>
      <c r="O34" s="386"/>
      <c r="P34" s="362" t="e">
        <v>#VALUE!</v>
      </c>
      <c r="Q34" s="363" t="e">
        <f>IF(J34="PROV SUM",N34,L34*P34)</f>
        <v>#VALUE!</v>
      </c>
      <c r="R34" s="299">
        <v>0</v>
      </c>
      <c r="S34" s="299">
        <v>31.568264999999997</v>
      </c>
      <c r="T34" s="363">
        <f>IF(J34="SC024",N34,IF(ISERROR(S34),"",IF(J34="PROV SUM",N34,L34*S34)))</f>
        <v>189.40958999999998</v>
      </c>
      <c r="U34" s="113"/>
      <c r="V34" s="358" t="s">
        <v>75</v>
      </c>
      <c r="W34" s="300">
        <v>6</v>
      </c>
      <c r="X34" s="299">
        <v>31.568264999999997</v>
      </c>
      <c r="Y34" s="362">
        <f t="shared" si="0"/>
        <v>189.40958999999998</v>
      </c>
      <c r="Z34" s="19"/>
      <c r="AA34" s="370">
        <v>1</v>
      </c>
      <c r="AB34" s="371">
        <f t="shared" si="1"/>
        <v>189.40958999999998</v>
      </c>
      <c r="AC34" s="372">
        <v>0</v>
      </c>
      <c r="AD34" s="373">
        <f t="shared" si="2"/>
        <v>0</v>
      </c>
      <c r="AE34" s="374">
        <f t="shared" si="3"/>
        <v>189.40958999999998</v>
      </c>
    </row>
    <row r="35" spans="1:33" ht="45" hidden="1" x14ac:dyDescent="0.25">
      <c r="A35" s="16"/>
      <c r="B35" s="380" t="s">
        <v>49</v>
      </c>
      <c r="C35" s="385" t="s">
        <v>164</v>
      </c>
      <c r="D35" s="356" t="s">
        <v>25</v>
      </c>
      <c r="E35" s="357" t="s">
        <v>179</v>
      </c>
      <c r="F35" s="384"/>
      <c r="G35" s="384"/>
      <c r="H35" s="359">
        <v>4.2309999999999297</v>
      </c>
      <c r="I35" s="384"/>
      <c r="J35" s="360" t="s">
        <v>180</v>
      </c>
      <c r="K35" s="358" t="s">
        <v>79</v>
      </c>
      <c r="L35" s="300">
        <v>1</v>
      </c>
      <c r="M35" s="383">
        <v>67.930000000000007</v>
      </c>
      <c r="N35" s="300">
        <v>67.930000000000007</v>
      </c>
      <c r="O35" s="386"/>
      <c r="P35" s="362" t="e">
        <v>#VALUE!</v>
      </c>
      <c r="Q35" s="363" t="e">
        <f>IF(J35="PROV SUM",N35,L35*P35)</f>
        <v>#VALUE!</v>
      </c>
      <c r="R35" s="299">
        <v>0</v>
      </c>
      <c r="S35" s="299">
        <v>55.797702000000008</v>
      </c>
      <c r="T35" s="363">
        <f>IF(J35="SC024",N35,IF(ISERROR(S35),"",IF(J35="PROV SUM",N35,L35*S35)))</f>
        <v>55.797702000000008</v>
      </c>
      <c r="U35" s="113"/>
      <c r="V35" s="358" t="s">
        <v>79</v>
      </c>
      <c r="W35" s="300">
        <v>1</v>
      </c>
      <c r="X35" s="299">
        <v>55.797702000000008</v>
      </c>
      <c r="Y35" s="362">
        <f t="shared" si="0"/>
        <v>55.797702000000008</v>
      </c>
      <c r="Z35" s="19"/>
      <c r="AA35" s="370">
        <v>1</v>
      </c>
      <c r="AB35" s="371">
        <f t="shared" si="1"/>
        <v>55.797702000000008</v>
      </c>
      <c r="AC35" s="372">
        <v>0</v>
      </c>
      <c r="AD35" s="373">
        <f t="shared" si="2"/>
        <v>0</v>
      </c>
      <c r="AE35" s="374">
        <f t="shared" si="3"/>
        <v>55.797702000000008</v>
      </c>
    </row>
    <row r="36" spans="1:33" x14ac:dyDescent="0.25">
      <c r="A36" s="16"/>
      <c r="B36" s="380" t="s">
        <v>49</v>
      </c>
      <c r="C36" s="385" t="s">
        <v>24</v>
      </c>
      <c r="D36" s="356" t="s">
        <v>378</v>
      </c>
      <c r="E36" s="357"/>
      <c r="F36" s="384"/>
      <c r="G36" s="384"/>
      <c r="H36" s="359"/>
      <c r="I36" s="384"/>
      <c r="J36" s="360"/>
      <c r="K36" s="358"/>
      <c r="L36" s="300"/>
      <c r="M36" s="360"/>
      <c r="N36" s="300"/>
      <c r="O36" s="386"/>
      <c r="P36" s="360"/>
      <c r="Q36" s="298"/>
      <c r="R36" s="298"/>
      <c r="S36" s="298"/>
      <c r="T36" s="298"/>
      <c r="U36" s="113"/>
      <c r="V36" s="358"/>
      <c r="W36" s="300"/>
      <c r="X36" s="298"/>
      <c r="Y36" s="362">
        <f t="shared" si="0"/>
        <v>0</v>
      </c>
      <c r="Z36" s="19"/>
      <c r="AA36" s="370">
        <v>0</v>
      </c>
      <c r="AB36" s="371">
        <f t="shared" si="1"/>
        <v>0</v>
      </c>
      <c r="AC36" s="372">
        <v>0</v>
      </c>
      <c r="AD36" s="373">
        <f t="shared" si="2"/>
        <v>0</v>
      </c>
      <c r="AE36" s="374">
        <f t="shared" si="3"/>
        <v>0</v>
      </c>
      <c r="AG36" s="533">
        <f>SUBTOTAL(9,AD37:AD61)</f>
        <v>1317.6504</v>
      </c>
    </row>
    <row r="37" spans="1:33" ht="120" x14ac:dyDescent="0.25">
      <c r="A37" s="22"/>
      <c r="B37" s="355" t="s">
        <v>49</v>
      </c>
      <c r="C37" s="355" t="s">
        <v>24</v>
      </c>
      <c r="D37" s="356" t="s">
        <v>25</v>
      </c>
      <c r="E37" s="357" t="s">
        <v>26</v>
      </c>
      <c r="F37" s="358"/>
      <c r="G37" s="358"/>
      <c r="H37" s="359">
        <v>2.1</v>
      </c>
      <c r="I37" s="358"/>
      <c r="J37" s="360" t="s">
        <v>27</v>
      </c>
      <c r="K37" s="358" t="s">
        <v>28</v>
      </c>
      <c r="L37" s="300">
        <v>170</v>
      </c>
      <c r="M37" s="125">
        <v>12.92</v>
      </c>
      <c r="N37" s="126">
        <v>2196.4</v>
      </c>
      <c r="O37" s="361"/>
      <c r="P37" s="362" t="e">
        <v>#VALUE!</v>
      </c>
      <c r="Q37" s="363" t="e">
        <f t="shared" ref="Q37:Q42" si="6">IF(J37="PROV SUM",N37,L37*P37)</f>
        <v>#VALUE!</v>
      </c>
      <c r="R37" s="299">
        <v>0</v>
      </c>
      <c r="S37" s="299">
        <v>16.4084</v>
      </c>
      <c r="T37" s="363">
        <f t="shared" ref="T37:T42" si="7">IF(J37="SC024",N37,IF(ISERROR(S37),"",IF(J37="PROV SUM",N37,L37*S37)))</f>
        <v>2789.4279999999999</v>
      </c>
      <c r="U37" s="113"/>
      <c r="V37" s="358" t="s">
        <v>28</v>
      </c>
      <c r="W37" s="300">
        <v>170</v>
      </c>
      <c r="X37" s="299">
        <v>16.4084</v>
      </c>
      <c r="Y37" s="362">
        <f t="shared" si="0"/>
        <v>2789.4279999999999</v>
      </c>
      <c r="Z37" s="19"/>
      <c r="AA37" s="370">
        <v>1</v>
      </c>
      <c r="AB37" s="371">
        <f t="shared" si="1"/>
        <v>2789.4279999999999</v>
      </c>
      <c r="AC37" s="372">
        <v>0.3</v>
      </c>
      <c r="AD37" s="373">
        <f t="shared" si="2"/>
        <v>836.82839999999999</v>
      </c>
      <c r="AE37" s="374">
        <f t="shared" si="3"/>
        <v>1952.5996</v>
      </c>
    </row>
    <row r="38" spans="1:33" ht="30" x14ac:dyDescent="0.25">
      <c r="A38" s="22"/>
      <c r="B38" s="355" t="s">
        <v>49</v>
      </c>
      <c r="C38" s="355" t="s">
        <v>24</v>
      </c>
      <c r="D38" s="356" t="s">
        <v>25</v>
      </c>
      <c r="E38" s="357" t="s">
        <v>29</v>
      </c>
      <c r="F38" s="358"/>
      <c r="G38" s="358"/>
      <c r="H38" s="359">
        <v>2.5</v>
      </c>
      <c r="I38" s="358"/>
      <c r="J38" s="360" t="s">
        <v>30</v>
      </c>
      <c r="K38" s="358" t="s">
        <v>31</v>
      </c>
      <c r="L38" s="300">
        <v>1</v>
      </c>
      <c r="M38" s="125">
        <v>420</v>
      </c>
      <c r="N38" s="126">
        <v>420</v>
      </c>
      <c r="O38" s="361"/>
      <c r="P38" s="362" t="e">
        <v>#VALUE!</v>
      </c>
      <c r="Q38" s="363" t="e">
        <f t="shared" si="6"/>
        <v>#VALUE!</v>
      </c>
      <c r="R38" s="299">
        <v>0</v>
      </c>
      <c r="S38" s="299">
        <v>533.4</v>
      </c>
      <c r="T38" s="363">
        <f t="shared" si="7"/>
        <v>533.4</v>
      </c>
      <c r="U38" s="113"/>
      <c r="V38" s="358" t="s">
        <v>31</v>
      </c>
      <c r="W38" s="300">
        <v>1</v>
      </c>
      <c r="X38" s="299">
        <v>533.4</v>
      </c>
      <c r="Y38" s="362">
        <f t="shared" si="0"/>
        <v>533.4</v>
      </c>
      <c r="Z38" s="19"/>
      <c r="AA38" s="370">
        <v>1</v>
      </c>
      <c r="AB38" s="371">
        <f t="shared" si="1"/>
        <v>533.4</v>
      </c>
      <c r="AC38" s="372">
        <v>0.3</v>
      </c>
      <c r="AD38" s="373">
        <f t="shared" si="2"/>
        <v>160.01999999999998</v>
      </c>
      <c r="AE38" s="374">
        <f t="shared" si="3"/>
        <v>373.38</v>
      </c>
    </row>
    <row r="39" spans="1:33" x14ac:dyDescent="0.25">
      <c r="A39" s="22"/>
      <c r="B39" s="355" t="s">
        <v>49</v>
      </c>
      <c r="C39" s="355" t="s">
        <v>24</v>
      </c>
      <c r="D39" s="356" t="s">
        <v>25</v>
      </c>
      <c r="E39" s="357" t="s">
        <v>32</v>
      </c>
      <c r="F39" s="358"/>
      <c r="G39" s="358"/>
      <c r="H39" s="359">
        <v>2.6</v>
      </c>
      <c r="I39" s="358"/>
      <c r="J39" s="360" t="s">
        <v>33</v>
      </c>
      <c r="K39" s="358" t="s">
        <v>31</v>
      </c>
      <c r="L39" s="300">
        <v>1</v>
      </c>
      <c r="M39" s="125">
        <v>50</v>
      </c>
      <c r="N39" s="126">
        <v>50</v>
      </c>
      <c r="O39" s="361"/>
      <c r="P39" s="362" t="e">
        <v>#VALUE!</v>
      </c>
      <c r="Q39" s="363" t="e">
        <f t="shared" si="6"/>
        <v>#VALUE!</v>
      </c>
      <c r="R39" s="299">
        <v>0</v>
      </c>
      <c r="S39" s="299">
        <v>63.5</v>
      </c>
      <c r="T39" s="363">
        <f t="shared" si="7"/>
        <v>63.5</v>
      </c>
      <c r="U39" s="113"/>
      <c r="V39" s="358" t="s">
        <v>31</v>
      </c>
      <c r="W39" s="300">
        <v>1</v>
      </c>
      <c r="X39" s="299">
        <v>63.5</v>
      </c>
      <c r="Y39" s="362">
        <f t="shared" si="0"/>
        <v>63.5</v>
      </c>
      <c r="Z39" s="19"/>
      <c r="AA39" s="370">
        <v>1</v>
      </c>
      <c r="AB39" s="371">
        <f t="shared" si="1"/>
        <v>63.5</v>
      </c>
      <c r="AC39" s="372">
        <v>0</v>
      </c>
      <c r="AD39" s="373">
        <f t="shared" si="2"/>
        <v>0</v>
      </c>
      <c r="AE39" s="374">
        <f t="shared" si="3"/>
        <v>63.5</v>
      </c>
    </row>
    <row r="40" spans="1:33" x14ac:dyDescent="0.25">
      <c r="A40" s="22"/>
      <c r="B40" s="355" t="s">
        <v>49</v>
      </c>
      <c r="C40" s="355" t="s">
        <v>24</v>
      </c>
      <c r="D40" s="356" t="s">
        <v>25</v>
      </c>
      <c r="E40" s="357" t="s">
        <v>43</v>
      </c>
      <c r="F40" s="358"/>
      <c r="G40" s="358"/>
      <c r="H40" s="359">
        <v>2.17</v>
      </c>
      <c r="I40" s="358"/>
      <c r="J40" s="360" t="s">
        <v>44</v>
      </c>
      <c r="K40" s="358" t="s">
        <v>31</v>
      </c>
      <c r="L40" s="300">
        <v>1</v>
      </c>
      <c r="M40" s="125">
        <v>842</v>
      </c>
      <c r="N40" s="126">
        <v>842</v>
      </c>
      <c r="O40" s="361"/>
      <c r="P40" s="362" t="e">
        <v>#VALUE!</v>
      </c>
      <c r="Q40" s="363" t="e">
        <f t="shared" si="6"/>
        <v>#VALUE!</v>
      </c>
      <c r="R40" s="299">
        <v>0</v>
      </c>
      <c r="S40" s="299">
        <v>1069.3399999999999</v>
      </c>
      <c r="T40" s="363">
        <f t="shared" si="7"/>
        <v>1069.3399999999999</v>
      </c>
      <c r="U40" s="113"/>
      <c r="V40" s="358" t="s">
        <v>31</v>
      </c>
      <c r="W40" s="300">
        <v>1</v>
      </c>
      <c r="X40" s="299">
        <v>1069.3399999999999</v>
      </c>
      <c r="Y40" s="362">
        <f t="shared" si="0"/>
        <v>1069.3399999999999</v>
      </c>
      <c r="Z40" s="19"/>
      <c r="AA40" s="370">
        <v>1</v>
      </c>
      <c r="AB40" s="371">
        <f t="shared" si="1"/>
        <v>1069.3399999999999</v>
      </c>
      <c r="AC40" s="372">
        <v>0.3</v>
      </c>
      <c r="AD40" s="373">
        <f t="shared" si="2"/>
        <v>320.80199999999996</v>
      </c>
      <c r="AE40" s="374">
        <f t="shared" si="3"/>
        <v>748.53800000000001</v>
      </c>
    </row>
    <row r="41" spans="1:33" ht="30" x14ac:dyDescent="0.25">
      <c r="A41" s="22"/>
      <c r="B41" s="355" t="s">
        <v>49</v>
      </c>
      <c r="C41" s="355" t="s">
        <v>24</v>
      </c>
      <c r="D41" s="356" t="s">
        <v>25</v>
      </c>
      <c r="E41" s="357" t="s">
        <v>50</v>
      </c>
      <c r="F41" s="358"/>
      <c r="G41" s="358"/>
      <c r="H41" s="359">
        <v>2.19</v>
      </c>
      <c r="I41" s="358"/>
      <c r="J41" s="360" t="s">
        <v>51</v>
      </c>
      <c r="K41" s="358" t="s">
        <v>48</v>
      </c>
      <c r="L41" s="300">
        <v>10</v>
      </c>
      <c r="M41" s="125">
        <v>31.75</v>
      </c>
      <c r="N41" s="126">
        <v>317.5</v>
      </c>
      <c r="O41" s="361"/>
      <c r="P41" s="362" t="e">
        <v>#VALUE!</v>
      </c>
      <c r="Q41" s="363" t="e">
        <f t="shared" si="6"/>
        <v>#VALUE!</v>
      </c>
      <c r="R41" s="299">
        <v>0</v>
      </c>
      <c r="S41" s="299">
        <v>40.322499999999998</v>
      </c>
      <c r="T41" s="363">
        <f t="shared" si="7"/>
        <v>403.22499999999997</v>
      </c>
      <c r="U41" s="113"/>
      <c r="V41" s="358" t="s">
        <v>48</v>
      </c>
      <c r="W41" s="300">
        <v>10</v>
      </c>
      <c r="X41" s="299">
        <v>40.322499999999998</v>
      </c>
      <c r="Y41" s="362">
        <f t="shared" si="0"/>
        <v>403.22499999999997</v>
      </c>
      <c r="Z41" s="19"/>
      <c r="AA41" s="370">
        <v>1</v>
      </c>
      <c r="AB41" s="371">
        <f t="shared" si="1"/>
        <v>403.22499999999997</v>
      </c>
      <c r="AC41" s="372">
        <v>0</v>
      </c>
      <c r="AD41" s="373">
        <f t="shared" si="2"/>
        <v>0</v>
      </c>
      <c r="AE41" s="374">
        <f t="shared" si="3"/>
        <v>403.22499999999997</v>
      </c>
    </row>
    <row r="42" spans="1:33" ht="60" x14ac:dyDescent="0.25">
      <c r="A42" s="22"/>
      <c r="B42" s="355" t="s">
        <v>49</v>
      </c>
      <c r="C42" s="355" t="s">
        <v>24</v>
      </c>
      <c r="D42" s="356" t="s">
        <v>25</v>
      </c>
      <c r="E42" s="357" t="s">
        <v>382</v>
      </c>
      <c r="F42" s="358"/>
      <c r="G42" s="358"/>
      <c r="H42" s="359"/>
      <c r="I42" s="358"/>
      <c r="J42" s="360" t="s">
        <v>383</v>
      </c>
      <c r="K42" s="358" t="s">
        <v>31</v>
      </c>
      <c r="L42" s="300"/>
      <c r="M42" s="125">
        <v>4.8300000000000003E-2</v>
      </c>
      <c r="N42" s="126">
        <v>0</v>
      </c>
      <c r="O42" s="361"/>
      <c r="P42" s="362" t="e">
        <v>#VALUE!</v>
      </c>
      <c r="Q42" s="363" t="e">
        <f t="shared" si="6"/>
        <v>#VALUE!</v>
      </c>
      <c r="R42" s="299" t="e">
        <v>#N/A</v>
      </c>
      <c r="S42" s="299" t="e">
        <v>#N/A</v>
      </c>
      <c r="T42" s="363">
        <f t="shared" si="7"/>
        <v>0</v>
      </c>
      <c r="U42" s="113"/>
      <c r="V42" s="358" t="s">
        <v>416</v>
      </c>
      <c r="W42" s="300">
        <v>10</v>
      </c>
      <c r="X42" s="403">
        <f>SUM(Y37+Y38+Y39+Y41)*0.0483</f>
        <v>183.03540989999999</v>
      </c>
      <c r="Y42" s="362">
        <f>X42*W42</f>
        <v>1830.3540989999999</v>
      </c>
      <c r="Z42" s="19"/>
      <c r="AA42" s="370">
        <v>1</v>
      </c>
      <c r="AB42" s="371">
        <f t="shared" si="1"/>
        <v>1830.3540989999999</v>
      </c>
      <c r="AC42" s="372">
        <v>0</v>
      </c>
      <c r="AD42" s="373">
        <f t="shared" si="2"/>
        <v>0</v>
      </c>
      <c r="AE42" s="374">
        <f t="shared" si="3"/>
        <v>1830.3540989999999</v>
      </c>
    </row>
    <row r="43" spans="1:33" hidden="1" x14ac:dyDescent="0.25">
      <c r="A43" s="22"/>
      <c r="B43" s="354" t="s">
        <v>49</v>
      </c>
      <c r="C43" s="355" t="s">
        <v>312</v>
      </c>
      <c r="D43" s="356" t="s">
        <v>378</v>
      </c>
      <c r="E43" s="357"/>
      <c r="F43" s="358"/>
      <c r="G43" s="358"/>
      <c r="H43" s="359"/>
      <c r="I43" s="358"/>
      <c r="J43" s="360"/>
      <c r="K43" s="358"/>
      <c r="L43" s="300"/>
      <c r="M43" s="360"/>
      <c r="N43" s="126"/>
      <c r="O43" s="361"/>
      <c r="P43" s="381"/>
      <c r="Q43" s="382"/>
      <c r="R43" s="382"/>
      <c r="S43" s="382"/>
      <c r="T43" s="382"/>
      <c r="U43" s="113"/>
      <c r="V43" s="358"/>
      <c r="W43" s="300"/>
      <c r="X43" s="382"/>
      <c r="Y43" s="362">
        <f t="shared" si="0"/>
        <v>0</v>
      </c>
      <c r="Z43" s="19"/>
      <c r="AA43" s="370">
        <v>0</v>
      </c>
      <c r="AB43" s="371">
        <f t="shared" si="1"/>
        <v>0</v>
      </c>
      <c r="AC43" s="372">
        <v>0</v>
      </c>
      <c r="AD43" s="373">
        <f t="shared" si="2"/>
        <v>0</v>
      </c>
      <c r="AE43" s="374">
        <f t="shared" si="3"/>
        <v>0</v>
      </c>
    </row>
    <row r="44" spans="1:33" ht="45" hidden="1" x14ac:dyDescent="0.25">
      <c r="A44" s="22"/>
      <c r="B44" s="354" t="s">
        <v>49</v>
      </c>
      <c r="C44" s="355" t="s">
        <v>312</v>
      </c>
      <c r="D44" s="356" t="s">
        <v>25</v>
      </c>
      <c r="E44" s="357" t="s">
        <v>315</v>
      </c>
      <c r="F44" s="358"/>
      <c r="G44" s="358"/>
      <c r="H44" s="359">
        <v>7.55000000000003</v>
      </c>
      <c r="I44" s="358"/>
      <c r="J44" s="360" t="s">
        <v>316</v>
      </c>
      <c r="K44" s="358" t="s">
        <v>75</v>
      </c>
      <c r="L44" s="300">
        <v>15</v>
      </c>
      <c r="M44" s="383">
        <v>6.68</v>
      </c>
      <c r="N44" s="126">
        <v>100.2</v>
      </c>
      <c r="O44" s="361"/>
      <c r="P44" s="362" t="e">
        <v>#VALUE!</v>
      </c>
      <c r="Q44" s="363" t="e">
        <f>IF(J44="PROV SUM",N44,L44*P44)</f>
        <v>#VALUE!</v>
      </c>
      <c r="R44" s="299">
        <v>0</v>
      </c>
      <c r="S44" s="299">
        <v>5.4929639999999997</v>
      </c>
      <c r="T44" s="363">
        <f>IF(J44="SC024",N44,IF(ISERROR(S44),"",IF(J44="PROV SUM",N44,L44*S44)))</f>
        <v>82.394459999999995</v>
      </c>
      <c r="U44" s="113"/>
      <c r="V44" s="358" t="s">
        <v>75</v>
      </c>
      <c r="W44" s="300">
        <v>15</v>
      </c>
      <c r="X44" s="299">
        <v>5.4929639999999997</v>
      </c>
      <c r="Y44" s="362">
        <f t="shared" si="0"/>
        <v>82.394459999999995</v>
      </c>
      <c r="Z44" s="19"/>
      <c r="AA44" s="370">
        <v>1</v>
      </c>
      <c r="AB44" s="371">
        <f t="shared" si="1"/>
        <v>82.394459999999995</v>
      </c>
      <c r="AC44" s="372">
        <v>0</v>
      </c>
      <c r="AD44" s="373">
        <f t="shared" si="2"/>
        <v>0</v>
      </c>
      <c r="AE44" s="374">
        <f t="shared" si="3"/>
        <v>82.394459999999995</v>
      </c>
    </row>
    <row r="45" spans="1:33" ht="15.75" hidden="1" x14ac:dyDescent="0.25">
      <c r="A45" s="16"/>
      <c r="B45" s="87" t="s">
        <v>49</v>
      </c>
      <c r="C45" s="90" t="s">
        <v>341</v>
      </c>
      <c r="D45" s="89" t="s">
        <v>378</v>
      </c>
      <c r="E45" s="90"/>
      <c r="F45" s="384"/>
      <c r="G45" s="384"/>
      <c r="H45" s="91"/>
      <c r="I45" s="384"/>
      <c r="J45" s="90"/>
      <c r="K45" s="92"/>
      <c r="L45" s="300"/>
      <c r="M45" s="93"/>
      <c r="N45" s="126"/>
      <c r="O45" s="361"/>
      <c r="P45" s="381"/>
      <c r="Q45" s="382"/>
      <c r="R45" s="382"/>
      <c r="S45" s="382"/>
      <c r="T45" s="382"/>
      <c r="U45" s="113"/>
      <c r="V45" s="92"/>
      <c r="W45" s="300"/>
      <c r="X45" s="382"/>
      <c r="Y45" s="362">
        <f t="shared" si="0"/>
        <v>0</v>
      </c>
      <c r="Z45" s="19"/>
      <c r="AA45" s="370">
        <v>0</v>
      </c>
      <c r="AB45" s="371">
        <f t="shared" si="1"/>
        <v>0</v>
      </c>
      <c r="AC45" s="372">
        <v>0</v>
      </c>
      <c r="AD45" s="373">
        <f t="shared" si="2"/>
        <v>0</v>
      </c>
      <c r="AE45" s="374">
        <f t="shared" si="3"/>
        <v>0</v>
      </c>
    </row>
    <row r="46" spans="1:33" ht="105" hidden="1" x14ac:dyDescent="0.25">
      <c r="A46" s="16"/>
      <c r="B46" s="87" t="s">
        <v>49</v>
      </c>
      <c r="C46" s="90" t="s">
        <v>341</v>
      </c>
      <c r="D46" s="89" t="s">
        <v>25</v>
      </c>
      <c r="E46" s="90" t="s">
        <v>350</v>
      </c>
      <c r="F46" s="358"/>
      <c r="G46" s="358"/>
      <c r="H46" s="91">
        <v>13</v>
      </c>
      <c r="I46" s="358"/>
      <c r="J46" s="90" t="s">
        <v>351</v>
      </c>
      <c r="K46" s="358" t="s">
        <v>311</v>
      </c>
      <c r="L46" s="94">
        <v>2</v>
      </c>
      <c r="M46" s="93">
        <v>222.2</v>
      </c>
      <c r="N46" s="95">
        <v>444.4</v>
      </c>
      <c r="O46" s="361"/>
      <c r="P46" s="362" t="e">
        <v>#VALUE!</v>
      </c>
      <c r="Q46" s="363" t="e">
        <f t="shared" ref="Q46:Q59" si="8">IF(J46="PROV SUM",N46,L46*P46)</f>
        <v>#VALUE!</v>
      </c>
      <c r="R46" s="299">
        <v>0</v>
      </c>
      <c r="S46" s="299">
        <v>196.98029999999997</v>
      </c>
      <c r="T46" s="363">
        <f t="shared" ref="T46:T59" si="9">IF(J46="SC024",N46,IF(ISERROR(S46),"",IF(J46="PROV SUM",N46,L46*S46)))</f>
        <v>393.96059999999994</v>
      </c>
      <c r="U46" s="113"/>
      <c r="V46" s="358" t="s">
        <v>311</v>
      </c>
      <c r="W46" s="94">
        <v>2</v>
      </c>
      <c r="X46" s="299">
        <v>196.98029999999997</v>
      </c>
      <c r="Y46" s="362">
        <f t="shared" si="0"/>
        <v>393.96059999999994</v>
      </c>
      <c r="Z46" s="19"/>
      <c r="AA46" s="370">
        <v>0</v>
      </c>
      <c r="AB46" s="371">
        <f t="shared" si="1"/>
        <v>0</v>
      </c>
      <c r="AC46" s="372">
        <v>0</v>
      </c>
      <c r="AD46" s="373">
        <f t="shared" si="2"/>
        <v>0</v>
      </c>
      <c r="AE46" s="374">
        <f t="shared" si="3"/>
        <v>0</v>
      </c>
    </row>
    <row r="47" spans="1:33" ht="105" hidden="1" x14ac:dyDescent="0.25">
      <c r="A47" s="16"/>
      <c r="B47" s="87" t="s">
        <v>49</v>
      </c>
      <c r="C47" s="90" t="s">
        <v>341</v>
      </c>
      <c r="D47" s="89" t="s">
        <v>25</v>
      </c>
      <c r="E47" s="90" t="s">
        <v>356</v>
      </c>
      <c r="F47" s="384"/>
      <c r="G47" s="384"/>
      <c r="H47" s="91">
        <v>27</v>
      </c>
      <c r="I47" s="384"/>
      <c r="J47" s="90" t="s">
        <v>357</v>
      </c>
      <c r="K47" s="92" t="s">
        <v>311</v>
      </c>
      <c r="L47" s="94">
        <v>1</v>
      </c>
      <c r="M47" s="93">
        <v>22.53</v>
      </c>
      <c r="N47" s="95">
        <v>22.53</v>
      </c>
      <c r="O47" s="361"/>
      <c r="P47" s="362" t="e">
        <v>#VALUE!</v>
      </c>
      <c r="Q47" s="363" t="e">
        <f t="shared" si="8"/>
        <v>#VALUE!</v>
      </c>
      <c r="R47" s="299">
        <v>0</v>
      </c>
      <c r="S47" s="299">
        <v>19.150500000000001</v>
      </c>
      <c r="T47" s="363">
        <f t="shared" si="9"/>
        <v>19.150500000000001</v>
      </c>
      <c r="U47" s="113"/>
      <c r="V47" s="92" t="s">
        <v>311</v>
      </c>
      <c r="W47" s="94">
        <v>1</v>
      </c>
      <c r="X47" s="299">
        <v>19.150500000000001</v>
      </c>
      <c r="Y47" s="362">
        <f t="shared" si="0"/>
        <v>19.150500000000001</v>
      </c>
      <c r="Z47" s="19"/>
      <c r="AA47" s="370">
        <v>0</v>
      </c>
      <c r="AB47" s="371">
        <f t="shared" si="1"/>
        <v>0</v>
      </c>
      <c r="AC47" s="372">
        <v>0</v>
      </c>
      <c r="AD47" s="373">
        <f t="shared" si="2"/>
        <v>0</v>
      </c>
      <c r="AE47" s="374">
        <f t="shared" si="3"/>
        <v>0</v>
      </c>
    </row>
    <row r="48" spans="1:33" ht="120" hidden="1" x14ac:dyDescent="0.25">
      <c r="A48" s="16"/>
      <c r="B48" s="87" t="s">
        <v>49</v>
      </c>
      <c r="C48" s="90" t="s">
        <v>341</v>
      </c>
      <c r="D48" s="89" t="s">
        <v>25</v>
      </c>
      <c r="E48" s="90" t="s">
        <v>358</v>
      </c>
      <c r="F48" s="384"/>
      <c r="G48" s="384"/>
      <c r="H48" s="91">
        <v>41</v>
      </c>
      <c r="I48" s="384"/>
      <c r="J48" s="90" t="s">
        <v>359</v>
      </c>
      <c r="K48" s="92" t="s">
        <v>311</v>
      </c>
      <c r="L48" s="94">
        <v>1</v>
      </c>
      <c r="M48" s="93">
        <v>29.34</v>
      </c>
      <c r="N48" s="95">
        <v>29.34</v>
      </c>
      <c r="O48" s="361"/>
      <c r="P48" s="362" t="e">
        <v>#VALUE!</v>
      </c>
      <c r="Q48" s="363" t="e">
        <f t="shared" si="8"/>
        <v>#VALUE!</v>
      </c>
      <c r="R48" s="299">
        <v>0</v>
      </c>
      <c r="S48" s="299">
        <v>24.939</v>
      </c>
      <c r="T48" s="363">
        <f t="shared" si="9"/>
        <v>24.939</v>
      </c>
      <c r="U48" s="113"/>
      <c r="V48" s="92" t="s">
        <v>311</v>
      </c>
      <c r="W48" s="94">
        <v>1</v>
      </c>
      <c r="X48" s="299">
        <v>24.939</v>
      </c>
      <c r="Y48" s="362">
        <f t="shared" si="0"/>
        <v>24.939</v>
      </c>
      <c r="Z48" s="19"/>
      <c r="AA48" s="370">
        <v>0</v>
      </c>
      <c r="AB48" s="371">
        <f t="shared" si="1"/>
        <v>0</v>
      </c>
      <c r="AC48" s="372">
        <v>0</v>
      </c>
      <c r="AD48" s="373">
        <f t="shared" si="2"/>
        <v>0</v>
      </c>
      <c r="AE48" s="374">
        <f t="shared" si="3"/>
        <v>0</v>
      </c>
    </row>
    <row r="49" spans="1:31" ht="45" hidden="1" x14ac:dyDescent="0.25">
      <c r="A49" s="16"/>
      <c r="B49" s="87" t="s">
        <v>49</v>
      </c>
      <c r="C49" s="90" t="s">
        <v>341</v>
      </c>
      <c r="D49" s="89" t="s">
        <v>25</v>
      </c>
      <c r="E49" s="90" t="s">
        <v>364</v>
      </c>
      <c r="F49" s="384"/>
      <c r="G49" s="384"/>
      <c r="H49" s="91">
        <v>93</v>
      </c>
      <c r="I49" s="384"/>
      <c r="J49" s="90" t="s">
        <v>365</v>
      </c>
      <c r="K49" s="92" t="s">
        <v>311</v>
      </c>
      <c r="L49" s="94">
        <v>1</v>
      </c>
      <c r="M49" s="93">
        <v>550</v>
      </c>
      <c r="N49" s="95">
        <v>550</v>
      </c>
      <c r="O49" s="361"/>
      <c r="P49" s="362" t="e">
        <v>#VALUE!</v>
      </c>
      <c r="Q49" s="363" t="e">
        <f t="shared" si="8"/>
        <v>#VALUE!</v>
      </c>
      <c r="R49" s="299">
        <v>0</v>
      </c>
      <c r="S49" s="299">
        <v>440</v>
      </c>
      <c r="T49" s="363">
        <f t="shared" si="9"/>
        <v>440</v>
      </c>
      <c r="U49" s="113"/>
      <c r="V49" s="92" t="s">
        <v>311</v>
      </c>
      <c r="W49" s="94">
        <v>1</v>
      </c>
      <c r="X49" s="299">
        <v>440</v>
      </c>
      <c r="Y49" s="362">
        <f t="shared" si="0"/>
        <v>440</v>
      </c>
      <c r="Z49" s="19"/>
      <c r="AA49" s="370">
        <v>0</v>
      </c>
      <c r="AB49" s="371">
        <f t="shared" si="1"/>
        <v>0</v>
      </c>
      <c r="AC49" s="372">
        <v>0</v>
      </c>
      <c r="AD49" s="373">
        <f t="shared" si="2"/>
        <v>0</v>
      </c>
      <c r="AE49" s="374">
        <f t="shared" si="3"/>
        <v>0</v>
      </c>
    </row>
    <row r="50" spans="1:31" ht="45" hidden="1" x14ac:dyDescent="0.25">
      <c r="A50" s="16"/>
      <c r="B50" s="87" t="s">
        <v>49</v>
      </c>
      <c r="C50" s="90" t="s">
        <v>341</v>
      </c>
      <c r="D50" s="89" t="s">
        <v>25</v>
      </c>
      <c r="E50" s="90" t="s">
        <v>352</v>
      </c>
      <c r="F50" s="384"/>
      <c r="G50" s="384"/>
      <c r="H50" s="91">
        <v>104</v>
      </c>
      <c r="I50" s="384"/>
      <c r="J50" s="90" t="s">
        <v>353</v>
      </c>
      <c r="K50" s="92" t="s">
        <v>311</v>
      </c>
      <c r="L50" s="94">
        <v>2</v>
      </c>
      <c r="M50" s="93">
        <v>3.44</v>
      </c>
      <c r="N50" s="95">
        <v>6.88</v>
      </c>
      <c r="O50" s="361"/>
      <c r="P50" s="362" t="e">
        <v>#VALUE!</v>
      </c>
      <c r="Q50" s="363" t="e">
        <f t="shared" si="8"/>
        <v>#VALUE!</v>
      </c>
      <c r="R50" s="299">
        <v>0</v>
      </c>
      <c r="S50" s="299">
        <v>3.0495599999999996</v>
      </c>
      <c r="T50" s="363">
        <f t="shared" si="9"/>
        <v>6.0991199999999992</v>
      </c>
      <c r="U50" s="113"/>
      <c r="V50" s="92" t="s">
        <v>311</v>
      </c>
      <c r="W50" s="94">
        <v>2</v>
      </c>
      <c r="X50" s="299">
        <v>3.0495599999999996</v>
      </c>
      <c r="Y50" s="362">
        <f t="shared" si="0"/>
        <v>6.0991199999999992</v>
      </c>
      <c r="Z50" s="19"/>
      <c r="AA50" s="370">
        <v>0</v>
      </c>
      <c r="AB50" s="371">
        <f t="shared" si="1"/>
        <v>0</v>
      </c>
      <c r="AC50" s="372">
        <v>0</v>
      </c>
      <c r="AD50" s="373">
        <f t="shared" si="2"/>
        <v>0</v>
      </c>
      <c r="AE50" s="374">
        <f t="shared" si="3"/>
        <v>0</v>
      </c>
    </row>
    <row r="51" spans="1:31" ht="90" hidden="1" x14ac:dyDescent="0.25">
      <c r="A51" s="16"/>
      <c r="B51" s="87" t="s">
        <v>49</v>
      </c>
      <c r="C51" s="90" t="s">
        <v>341</v>
      </c>
      <c r="D51" s="89" t="s">
        <v>25</v>
      </c>
      <c r="E51" s="90" t="s">
        <v>366</v>
      </c>
      <c r="F51" s="384"/>
      <c r="G51" s="384"/>
      <c r="H51" s="91">
        <v>115</v>
      </c>
      <c r="I51" s="384"/>
      <c r="J51" s="90" t="s">
        <v>367</v>
      </c>
      <c r="K51" s="92" t="s">
        <v>311</v>
      </c>
      <c r="L51" s="94">
        <v>2</v>
      </c>
      <c r="M51" s="93">
        <v>70.11</v>
      </c>
      <c r="N51" s="95">
        <v>140.22</v>
      </c>
      <c r="O51" s="361"/>
      <c r="P51" s="362" t="e">
        <v>#VALUE!</v>
      </c>
      <c r="Q51" s="363" t="e">
        <f t="shared" si="8"/>
        <v>#VALUE!</v>
      </c>
      <c r="R51" s="299">
        <v>0</v>
      </c>
      <c r="S51" s="299">
        <v>56.088000000000001</v>
      </c>
      <c r="T51" s="363">
        <f t="shared" si="9"/>
        <v>112.176</v>
      </c>
      <c r="U51" s="113"/>
      <c r="V51" s="92" t="s">
        <v>311</v>
      </c>
      <c r="W51" s="94">
        <v>2</v>
      </c>
      <c r="X51" s="299">
        <v>56.088000000000001</v>
      </c>
      <c r="Y51" s="362">
        <f t="shared" si="0"/>
        <v>112.176</v>
      </c>
      <c r="Z51" s="19"/>
      <c r="AA51" s="370">
        <v>0</v>
      </c>
      <c r="AB51" s="371">
        <f t="shared" si="1"/>
        <v>0</v>
      </c>
      <c r="AC51" s="372">
        <v>0</v>
      </c>
      <c r="AD51" s="373">
        <f t="shared" si="2"/>
        <v>0</v>
      </c>
      <c r="AE51" s="374">
        <f t="shared" si="3"/>
        <v>0</v>
      </c>
    </row>
    <row r="52" spans="1:31" ht="45.75" hidden="1" x14ac:dyDescent="0.25">
      <c r="A52" s="16"/>
      <c r="B52" s="87" t="s">
        <v>49</v>
      </c>
      <c r="C52" s="90" t="s">
        <v>341</v>
      </c>
      <c r="D52" s="89" t="s">
        <v>25</v>
      </c>
      <c r="E52" s="96" t="s">
        <v>354</v>
      </c>
      <c r="F52" s="384"/>
      <c r="G52" s="384"/>
      <c r="H52" s="91">
        <v>175</v>
      </c>
      <c r="I52" s="384"/>
      <c r="J52" s="97" t="s">
        <v>355</v>
      </c>
      <c r="K52" s="92" t="s">
        <v>311</v>
      </c>
      <c r="L52" s="94">
        <v>2</v>
      </c>
      <c r="M52" s="93">
        <v>9.81</v>
      </c>
      <c r="N52" s="95">
        <v>19.62</v>
      </c>
      <c r="O52" s="361"/>
      <c r="P52" s="362" t="e">
        <v>#VALUE!</v>
      </c>
      <c r="Q52" s="363" t="e">
        <f t="shared" si="8"/>
        <v>#VALUE!</v>
      </c>
      <c r="R52" s="299">
        <v>0</v>
      </c>
      <c r="S52" s="299">
        <v>8.6965649999999997</v>
      </c>
      <c r="T52" s="363">
        <f t="shared" si="9"/>
        <v>17.393129999999999</v>
      </c>
      <c r="U52" s="113"/>
      <c r="V52" s="92" t="s">
        <v>311</v>
      </c>
      <c r="W52" s="94">
        <v>2</v>
      </c>
      <c r="X52" s="299">
        <v>8.6965649999999997</v>
      </c>
      <c r="Y52" s="362">
        <f t="shared" si="0"/>
        <v>17.393129999999999</v>
      </c>
      <c r="Z52" s="19"/>
      <c r="AA52" s="370">
        <v>0</v>
      </c>
      <c r="AB52" s="371">
        <f t="shared" si="1"/>
        <v>0</v>
      </c>
      <c r="AC52" s="372">
        <v>0</v>
      </c>
      <c r="AD52" s="373">
        <f t="shared" si="2"/>
        <v>0</v>
      </c>
      <c r="AE52" s="374">
        <f t="shared" si="3"/>
        <v>0</v>
      </c>
    </row>
    <row r="53" spans="1:31" ht="75.75" hidden="1" x14ac:dyDescent="0.25">
      <c r="A53" s="16"/>
      <c r="B53" s="87" t="s">
        <v>49</v>
      </c>
      <c r="C53" s="90" t="s">
        <v>341</v>
      </c>
      <c r="D53" s="89" t="s">
        <v>25</v>
      </c>
      <c r="E53" s="96" t="s">
        <v>342</v>
      </c>
      <c r="F53" s="384"/>
      <c r="G53" s="384"/>
      <c r="H53" s="91">
        <v>180</v>
      </c>
      <c r="I53" s="384"/>
      <c r="J53" s="97" t="s">
        <v>343</v>
      </c>
      <c r="K53" s="92" t="s">
        <v>311</v>
      </c>
      <c r="L53" s="94">
        <v>1</v>
      </c>
      <c r="M53" s="93">
        <v>62.11</v>
      </c>
      <c r="N53" s="95">
        <v>62.11</v>
      </c>
      <c r="O53" s="361"/>
      <c r="P53" s="362" t="e">
        <v>#VALUE!</v>
      </c>
      <c r="Q53" s="363" t="e">
        <f t="shared" si="8"/>
        <v>#VALUE!</v>
      </c>
      <c r="R53" s="299">
        <v>0</v>
      </c>
      <c r="S53" s="299">
        <v>55.060514999999995</v>
      </c>
      <c r="T53" s="363">
        <f t="shared" si="9"/>
        <v>55.060514999999995</v>
      </c>
      <c r="U53" s="113"/>
      <c r="V53" s="92" t="s">
        <v>311</v>
      </c>
      <c r="W53" s="94">
        <v>1</v>
      </c>
      <c r="X53" s="299">
        <v>55.060514999999995</v>
      </c>
      <c r="Y53" s="362">
        <f t="shared" si="0"/>
        <v>55.060514999999995</v>
      </c>
      <c r="Z53" s="19"/>
      <c r="AA53" s="370">
        <v>0</v>
      </c>
      <c r="AB53" s="371">
        <f>Y53*AA53</f>
        <v>0</v>
      </c>
      <c r="AC53" s="372">
        <v>0</v>
      </c>
      <c r="AD53" s="373">
        <f t="shared" ref="AD53:AD59" si="10">Y53*AC53</f>
        <v>0</v>
      </c>
      <c r="AE53" s="374">
        <f t="shared" si="3"/>
        <v>0</v>
      </c>
    </row>
    <row r="54" spans="1:31" ht="90.75" hidden="1" x14ac:dyDescent="0.25">
      <c r="A54" s="22"/>
      <c r="B54" s="87" t="s">
        <v>49</v>
      </c>
      <c r="C54" s="90" t="s">
        <v>341</v>
      </c>
      <c r="D54" s="89" t="s">
        <v>25</v>
      </c>
      <c r="E54" s="96" t="s">
        <v>370</v>
      </c>
      <c r="F54" s="358"/>
      <c r="G54" s="358"/>
      <c r="H54" s="91">
        <v>186</v>
      </c>
      <c r="I54" s="358"/>
      <c r="J54" s="98" t="s">
        <v>371</v>
      </c>
      <c r="K54" s="92" t="s">
        <v>311</v>
      </c>
      <c r="L54" s="94">
        <v>1</v>
      </c>
      <c r="M54" s="93">
        <v>86.88</v>
      </c>
      <c r="N54" s="95">
        <v>86.88</v>
      </c>
      <c r="O54" s="361"/>
      <c r="P54" s="362" t="e">
        <v>#VALUE!</v>
      </c>
      <c r="Q54" s="363" t="e">
        <f t="shared" si="8"/>
        <v>#VALUE!</v>
      </c>
      <c r="R54" s="299">
        <v>0</v>
      </c>
      <c r="S54" s="299">
        <v>69.504000000000005</v>
      </c>
      <c r="T54" s="363">
        <f t="shared" si="9"/>
        <v>69.504000000000005</v>
      </c>
      <c r="U54" s="113"/>
      <c r="V54" s="92" t="s">
        <v>311</v>
      </c>
      <c r="W54" s="94">
        <v>1</v>
      </c>
      <c r="X54" s="299">
        <v>69.504000000000005</v>
      </c>
      <c r="Y54" s="362">
        <f t="shared" si="0"/>
        <v>69.504000000000005</v>
      </c>
      <c r="Z54" s="19"/>
      <c r="AA54" s="370">
        <v>0</v>
      </c>
      <c r="AB54" s="371">
        <f t="shared" ref="AB54:AB59" si="11">Y54*AA54</f>
        <v>0</v>
      </c>
      <c r="AC54" s="372">
        <v>0</v>
      </c>
      <c r="AD54" s="373">
        <f t="shared" si="10"/>
        <v>0</v>
      </c>
      <c r="AE54" s="374">
        <f t="shared" si="3"/>
        <v>0</v>
      </c>
    </row>
    <row r="55" spans="1:31" ht="15.75" hidden="1" x14ac:dyDescent="0.25">
      <c r="A55" s="22"/>
      <c r="B55" s="87" t="s">
        <v>49</v>
      </c>
      <c r="C55" s="90" t="s">
        <v>341</v>
      </c>
      <c r="D55" s="89" t="s">
        <v>25</v>
      </c>
      <c r="E55" s="99" t="s">
        <v>424</v>
      </c>
      <c r="F55" s="358"/>
      <c r="G55" s="358"/>
      <c r="H55" s="91">
        <v>190</v>
      </c>
      <c r="I55" s="358"/>
      <c r="J55" s="100" t="s">
        <v>379</v>
      </c>
      <c r="K55" s="92" t="s">
        <v>311</v>
      </c>
      <c r="L55" s="94">
        <v>1</v>
      </c>
      <c r="M55" s="101">
        <v>1500</v>
      </c>
      <c r="N55" s="95">
        <v>1500</v>
      </c>
      <c r="O55" s="361"/>
      <c r="P55" s="362" t="e">
        <v>#VALUE!</v>
      </c>
      <c r="Q55" s="363">
        <f t="shared" si="8"/>
        <v>1500</v>
      </c>
      <c r="R55" s="299" t="s">
        <v>381</v>
      </c>
      <c r="S55" s="299">
        <v>1500</v>
      </c>
      <c r="T55" s="363">
        <f t="shared" si="9"/>
        <v>1500</v>
      </c>
      <c r="U55" s="113"/>
      <c r="V55" s="92" t="s">
        <v>311</v>
      </c>
      <c r="W55" s="94">
        <v>1</v>
      </c>
      <c r="X55" s="101">
        <v>1500</v>
      </c>
      <c r="Y55" s="362">
        <f t="shared" si="0"/>
        <v>1500</v>
      </c>
      <c r="Z55" s="19"/>
      <c r="AA55" s="370">
        <v>0</v>
      </c>
      <c r="AB55" s="371">
        <f t="shared" si="11"/>
        <v>0</v>
      </c>
      <c r="AC55" s="372">
        <v>0</v>
      </c>
      <c r="AD55" s="373">
        <f t="shared" si="10"/>
        <v>0</v>
      </c>
      <c r="AE55" s="374">
        <f t="shared" si="3"/>
        <v>0</v>
      </c>
    </row>
    <row r="56" spans="1:31" ht="26.25" hidden="1" x14ac:dyDescent="0.25">
      <c r="A56" s="22"/>
      <c r="B56" s="87" t="s">
        <v>49</v>
      </c>
      <c r="C56" s="90" t="s">
        <v>341</v>
      </c>
      <c r="D56" s="89" t="s">
        <v>25</v>
      </c>
      <c r="E56" s="102" t="s">
        <v>425</v>
      </c>
      <c r="F56" s="358"/>
      <c r="G56" s="358"/>
      <c r="H56" s="91">
        <v>191</v>
      </c>
      <c r="I56" s="358"/>
      <c r="J56" s="100" t="s">
        <v>379</v>
      </c>
      <c r="K56" s="92" t="s">
        <v>311</v>
      </c>
      <c r="L56" s="94">
        <v>1</v>
      </c>
      <c r="M56" s="101">
        <v>100</v>
      </c>
      <c r="N56" s="95">
        <v>100</v>
      </c>
      <c r="O56" s="361"/>
      <c r="P56" s="362" t="e">
        <v>#VALUE!</v>
      </c>
      <c r="Q56" s="363">
        <f t="shared" si="8"/>
        <v>100</v>
      </c>
      <c r="R56" s="299" t="s">
        <v>381</v>
      </c>
      <c r="S56" s="299">
        <v>100</v>
      </c>
      <c r="T56" s="363">
        <f t="shared" si="9"/>
        <v>100</v>
      </c>
      <c r="U56" s="113"/>
      <c r="V56" s="92" t="s">
        <v>311</v>
      </c>
      <c r="W56" s="94">
        <v>1</v>
      </c>
      <c r="X56" s="101">
        <v>100</v>
      </c>
      <c r="Y56" s="362">
        <f t="shared" si="0"/>
        <v>100</v>
      </c>
      <c r="Z56" s="19"/>
      <c r="AA56" s="370">
        <v>0</v>
      </c>
      <c r="AB56" s="371">
        <f t="shared" si="11"/>
        <v>0</v>
      </c>
      <c r="AC56" s="372">
        <v>0</v>
      </c>
      <c r="AD56" s="373">
        <f t="shared" si="10"/>
        <v>0</v>
      </c>
      <c r="AE56" s="374">
        <f>AB56-AD56</f>
        <v>0</v>
      </c>
    </row>
    <row r="57" spans="1:31" ht="15.75" hidden="1" x14ac:dyDescent="0.25">
      <c r="A57" s="22"/>
      <c r="B57" s="87" t="s">
        <v>49</v>
      </c>
      <c r="C57" s="90" t="s">
        <v>341</v>
      </c>
      <c r="D57" s="89" t="s">
        <v>25</v>
      </c>
      <c r="E57" s="102" t="s">
        <v>426</v>
      </c>
      <c r="F57" s="358"/>
      <c r="G57" s="358"/>
      <c r="H57" s="91">
        <v>192</v>
      </c>
      <c r="I57" s="358"/>
      <c r="J57" s="100" t="s">
        <v>379</v>
      </c>
      <c r="K57" s="92" t="s">
        <v>311</v>
      </c>
      <c r="L57" s="94">
        <v>1</v>
      </c>
      <c r="M57" s="101">
        <v>100</v>
      </c>
      <c r="N57" s="95">
        <v>100</v>
      </c>
      <c r="O57" s="361"/>
      <c r="P57" s="362" t="e">
        <v>#VALUE!</v>
      </c>
      <c r="Q57" s="363">
        <f t="shared" si="8"/>
        <v>100</v>
      </c>
      <c r="R57" s="299" t="s">
        <v>381</v>
      </c>
      <c r="S57" s="299">
        <v>100</v>
      </c>
      <c r="T57" s="363">
        <f t="shared" si="9"/>
        <v>100</v>
      </c>
      <c r="U57" s="113"/>
      <c r="V57" s="92" t="s">
        <v>311</v>
      </c>
      <c r="W57" s="94">
        <v>1</v>
      </c>
      <c r="X57" s="101">
        <v>100</v>
      </c>
      <c r="Y57" s="362">
        <f t="shared" si="0"/>
        <v>100</v>
      </c>
      <c r="Z57" s="19"/>
      <c r="AA57" s="370">
        <v>0</v>
      </c>
      <c r="AB57" s="371">
        <f t="shared" si="11"/>
        <v>0</v>
      </c>
      <c r="AC57" s="372">
        <v>0</v>
      </c>
      <c r="AD57" s="373">
        <f t="shared" si="10"/>
        <v>0</v>
      </c>
      <c r="AE57" s="374">
        <f t="shared" si="3"/>
        <v>0</v>
      </c>
    </row>
    <row r="58" spans="1:31" ht="15.75" hidden="1" x14ac:dyDescent="0.25">
      <c r="A58" s="22"/>
      <c r="B58" s="87" t="s">
        <v>49</v>
      </c>
      <c r="C58" s="90" t="s">
        <v>341</v>
      </c>
      <c r="D58" s="89" t="s">
        <v>25</v>
      </c>
      <c r="E58" s="102" t="s">
        <v>427</v>
      </c>
      <c r="F58" s="358"/>
      <c r="G58" s="358"/>
      <c r="H58" s="91">
        <v>193</v>
      </c>
      <c r="I58" s="358"/>
      <c r="J58" s="100" t="s">
        <v>379</v>
      </c>
      <c r="K58" s="92" t="s">
        <v>311</v>
      </c>
      <c r="L58" s="94">
        <v>1</v>
      </c>
      <c r="M58" s="101">
        <v>100</v>
      </c>
      <c r="N58" s="95">
        <v>100</v>
      </c>
      <c r="O58" s="361"/>
      <c r="P58" s="362" t="e">
        <v>#VALUE!</v>
      </c>
      <c r="Q58" s="363">
        <f t="shared" si="8"/>
        <v>100</v>
      </c>
      <c r="R58" s="299" t="s">
        <v>381</v>
      </c>
      <c r="S58" s="299">
        <v>100</v>
      </c>
      <c r="T58" s="363">
        <f t="shared" si="9"/>
        <v>100</v>
      </c>
      <c r="U58" s="113"/>
      <c r="V58" s="92" t="s">
        <v>311</v>
      </c>
      <c r="W58" s="94">
        <v>1</v>
      </c>
      <c r="X58" s="101">
        <v>100</v>
      </c>
      <c r="Y58" s="362">
        <f t="shared" si="0"/>
        <v>100</v>
      </c>
      <c r="Z58" s="19"/>
      <c r="AA58" s="370">
        <v>0</v>
      </c>
      <c r="AB58" s="371">
        <f t="shared" si="11"/>
        <v>0</v>
      </c>
      <c r="AC58" s="372">
        <v>0</v>
      </c>
      <c r="AD58" s="373">
        <f t="shared" si="10"/>
        <v>0</v>
      </c>
      <c r="AE58" s="374">
        <f t="shared" si="3"/>
        <v>0</v>
      </c>
    </row>
    <row r="59" spans="1:31" ht="15.75" hidden="1" x14ac:dyDescent="0.25">
      <c r="A59" s="22"/>
      <c r="B59" s="87" t="s">
        <v>49</v>
      </c>
      <c r="C59" s="90" t="s">
        <v>341</v>
      </c>
      <c r="D59" s="89" t="s">
        <v>25</v>
      </c>
      <c r="E59" s="102"/>
      <c r="F59" s="358"/>
      <c r="G59" s="358"/>
      <c r="H59" s="91">
        <v>194</v>
      </c>
      <c r="I59" s="358"/>
      <c r="J59" s="100" t="s">
        <v>379</v>
      </c>
      <c r="K59" s="92" t="s">
        <v>311</v>
      </c>
      <c r="L59" s="94">
        <v>1</v>
      </c>
      <c r="M59" s="101">
        <v>350</v>
      </c>
      <c r="N59" s="95">
        <v>350</v>
      </c>
      <c r="O59" s="361"/>
      <c r="P59" s="362" t="e">
        <v>#VALUE!</v>
      </c>
      <c r="Q59" s="363">
        <f t="shared" si="8"/>
        <v>350</v>
      </c>
      <c r="R59" s="299" t="s">
        <v>381</v>
      </c>
      <c r="S59" s="299">
        <v>350</v>
      </c>
      <c r="T59" s="363">
        <f t="shared" si="9"/>
        <v>350</v>
      </c>
      <c r="U59" s="113"/>
      <c r="V59" s="92" t="s">
        <v>311</v>
      </c>
      <c r="W59" s="94">
        <v>1</v>
      </c>
      <c r="X59" s="101">
        <v>350</v>
      </c>
      <c r="Y59" s="362">
        <f t="shared" si="0"/>
        <v>350</v>
      </c>
      <c r="Z59" s="19"/>
      <c r="AA59" s="370">
        <v>0</v>
      </c>
      <c r="AB59" s="371">
        <f t="shared" si="11"/>
        <v>0</v>
      </c>
      <c r="AC59" s="372">
        <v>0</v>
      </c>
      <c r="AD59" s="373">
        <f t="shared" si="10"/>
        <v>0</v>
      </c>
      <c r="AE59" s="374">
        <f t="shared" si="3"/>
        <v>0</v>
      </c>
    </row>
    <row r="60" spans="1:31" x14ac:dyDescent="0.25">
      <c r="A60" s="22"/>
      <c r="B60" s="380" t="s">
        <v>49</v>
      </c>
      <c r="C60" s="424" t="s">
        <v>24</v>
      </c>
      <c r="D60" s="425" t="s">
        <v>25</v>
      </c>
      <c r="E60" s="426" t="s">
        <v>38</v>
      </c>
      <c r="F60" s="358"/>
      <c r="G60" s="358"/>
      <c r="H60" s="91"/>
      <c r="I60" s="358"/>
      <c r="J60" s="100"/>
      <c r="K60" s="92"/>
      <c r="L60" s="94"/>
      <c r="M60" s="101"/>
      <c r="N60" s="95"/>
      <c r="O60" s="361"/>
      <c r="P60" s="362"/>
      <c r="Q60" s="363"/>
      <c r="R60" s="299"/>
      <c r="S60" s="299"/>
      <c r="T60" s="363"/>
      <c r="U60" s="113"/>
      <c r="V60" s="438" t="s">
        <v>311</v>
      </c>
      <c r="W60" s="407">
        <v>1</v>
      </c>
      <c r="X60" s="431">
        <v>1663.7</v>
      </c>
      <c r="Y60" s="362">
        <f t="shared" ref="Y60:Y82" si="12">W60*X60</f>
        <v>1663.7</v>
      </c>
      <c r="Z60" s="19"/>
      <c r="AA60" s="370">
        <v>1</v>
      </c>
      <c r="AB60" s="371">
        <f t="shared" ref="AB60:AB82" si="13">Y60*AA60</f>
        <v>1663.7</v>
      </c>
      <c r="AC60" s="372">
        <v>0</v>
      </c>
      <c r="AD60" s="373">
        <f t="shared" ref="AD60:AD82" si="14">Y60*AC60</f>
        <v>0</v>
      </c>
      <c r="AE60" s="374">
        <f t="shared" ref="AE60:AE82" si="15">AB60-AD60</f>
        <v>1663.7</v>
      </c>
    </row>
    <row r="61" spans="1:31" x14ac:dyDescent="0.25">
      <c r="A61" s="22"/>
      <c r="B61" s="380" t="s">
        <v>49</v>
      </c>
      <c r="C61" s="424" t="s">
        <v>24</v>
      </c>
      <c r="D61" s="425" t="s">
        <v>25</v>
      </c>
      <c r="E61" s="427" t="s">
        <v>728</v>
      </c>
      <c r="F61" s="358"/>
      <c r="G61" s="358"/>
      <c r="H61" s="91"/>
      <c r="I61" s="358"/>
      <c r="J61" s="100"/>
      <c r="K61" s="92"/>
      <c r="L61" s="94"/>
      <c r="M61" s="101"/>
      <c r="N61" s="95"/>
      <c r="O61" s="361"/>
      <c r="P61" s="362"/>
      <c r="Q61" s="363"/>
      <c r="R61" s="299"/>
      <c r="S61" s="299"/>
      <c r="T61" s="363"/>
      <c r="U61" s="113"/>
      <c r="V61" s="438" t="s">
        <v>284</v>
      </c>
      <c r="W61" s="407">
        <v>1</v>
      </c>
      <c r="X61" s="432">
        <v>110</v>
      </c>
      <c r="Y61" s="362">
        <f t="shared" si="12"/>
        <v>110</v>
      </c>
      <c r="Z61" s="19"/>
      <c r="AA61" s="370">
        <v>1</v>
      </c>
      <c r="AB61" s="371">
        <f t="shared" si="13"/>
        <v>110</v>
      </c>
      <c r="AC61" s="372">
        <v>0</v>
      </c>
      <c r="AD61" s="373">
        <f t="shared" si="14"/>
        <v>0</v>
      </c>
      <c r="AE61" s="374">
        <f t="shared" si="15"/>
        <v>110</v>
      </c>
    </row>
    <row r="62" spans="1:31" ht="45" hidden="1" x14ac:dyDescent="0.25">
      <c r="A62" s="22"/>
      <c r="B62" s="380" t="s">
        <v>49</v>
      </c>
      <c r="C62" s="426" t="s">
        <v>72</v>
      </c>
      <c r="D62" s="425" t="s">
        <v>25</v>
      </c>
      <c r="E62" s="426" t="s">
        <v>729</v>
      </c>
      <c r="F62" s="358"/>
      <c r="G62" s="358"/>
      <c r="H62" s="91"/>
      <c r="I62" s="358"/>
      <c r="J62" s="100"/>
      <c r="K62" s="92"/>
      <c r="L62" s="94"/>
      <c r="M62" s="101"/>
      <c r="N62" s="95"/>
      <c r="O62" s="361"/>
      <c r="P62" s="362"/>
      <c r="Q62" s="363"/>
      <c r="R62" s="299"/>
      <c r="S62" s="299"/>
      <c r="T62" s="363"/>
      <c r="U62" s="113"/>
      <c r="V62" s="438" t="s">
        <v>311</v>
      </c>
      <c r="W62" s="407">
        <v>1</v>
      </c>
      <c r="X62" s="433">
        <v>1000</v>
      </c>
      <c r="Y62" s="362">
        <f t="shared" si="12"/>
        <v>1000</v>
      </c>
      <c r="Z62" s="19"/>
      <c r="AA62" s="370">
        <v>0</v>
      </c>
      <c r="AB62" s="371">
        <f t="shared" si="13"/>
        <v>0</v>
      </c>
      <c r="AC62" s="372">
        <v>0</v>
      </c>
      <c r="AD62" s="373">
        <f t="shared" si="14"/>
        <v>0</v>
      </c>
      <c r="AE62" s="374">
        <f t="shared" si="15"/>
        <v>0</v>
      </c>
    </row>
    <row r="63" spans="1:31" ht="30" hidden="1" x14ac:dyDescent="0.25">
      <c r="A63" s="22"/>
      <c r="B63" s="380" t="s">
        <v>49</v>
      </c>
      <c r="C63" s="385" t="s">
        <v>164</v>
      </c>
      <c r="D63" s="425" t="s">
        <v>25</v>
      </c>
      <c r="E63" s="430" t="s">
        <v>730</v>
      </c>
      <c r="F63" s="358"/>
      <c r="G63" s="358"/>
      <c r="H63" s="91"/>
      <c r="I63" s="358"/>
      <c r="J63" s="100"/>
      <c r="K63" s="92"/>
      <c r="L63" s="94"/>
      <c r="M63" s="101"/>
      <c r="N63" s="95"/>
      <c r="O63" s="361"/>
      <c r="P63" s="362"/>
      <c r="Q63" s="363"/>
      <c r="R63" s="299"/>
      <c r="S63" s="299"/>
      <c r="T63" s="363"/>
      <c r="U63" s="113"/>
      <c r="V63" s="438" t="s">
        <v>57</v>
      </c>
      <c r="W63" s="407">
        <v>12</v>
      </c>
      <c r="X63" s="432">
        <v>30</v>
      </c>
      <c r="Y63" s="362">
        <f t="shared" si="12"/>
        <v>360</v>
      </c>
      <c r="Z63" s="19"/>
      <c r="AA63" s="370">
        <v>1</v>
      </c>
      <c r="AB63" s="371">
        <f t="shared" si="13"/>
        <v>360</v>
      </c>
      <c r="AC63" s="372">
        <v>0</v>
      </c>
      <c r="AD63" s="373">
        <f t="shared" si="14"/>
        <v>0</v>
      </c>
      <c r="AE63" s="374">
        <f t="shared" si="15"/>
        <v>360</v>
      </c>
    </row>
    <row r="64" spans="1:31" ht="45" hidden="1" x14ac:dyDescent="0.25">
      <c r="A64" s="22"/>
      <c r="B64" s="380" t="s">
        <v>49</v>
      </c>
      <c r="C64" s="385" t="s">
        <v>164</v>
      </c>
      <c r="D64" s="425" t="s">
        <v>25</v>
      </c>
      <c r="E64" s="430" t="s">
        <v>731</v>
      </c>
      <c r="F64" s="358"/>
      <c r="G64" s="358"/>
      <c r="H64" s="91"/>
      <c r="I64" s="358"/>
      <c r="J64" s="100"/>
      <c r="K64" s="92"/>
      <c r="L64" s="94"/>
      <c r="M64" s="101"/>
      <c r="N64" s="95"/>
      <c r="O64" s="361"/>
      <c r="P64" s="362"/>
      <c r="Q64" s="363"/>
      <c r="R64" s="299"/>
      <c r="S64" s="299"/>
      <c r="T64" s="363"/>
      <c r="U64" s="113"/>
      <c r="V64" s="438" t="s">
        <v>57</v>
      </c>
      <c r="W64" s="407">
        <v>12</v>
      </c>
      <c r="X64" s="432">
        <v>143.43</v>
      </c>
      <c r="Y64" s="362">
        <f t="shared" si="12"/>
        <v>1721.16</v>
      </c>
      <c r="Z64" s="19"/>
      <c r="AA64" s="370">
        <v>1</v>
      </c>
      <c r="AB64" s="371">
        <f t="shared" si="13"/>
        <v>1721.16</v>
      </c>
      <c r="AC64" s="372">
        <v>0</v>
      </c>
      <c r="AD64" s="373">
        <f t="shared" si="14"/>
        <v>0</v>
      </c>
      <c r="AE64" s="374">
        <f t="shared" si="15"/>
        <v>1721.16</v>
      </c>
    </row>
    <row r="65" spans="1:31" hidden="1" x14ac:dyDescent="0.25">
      <c r="A65" s="22"/>
      <c r="B65" s="380" t="s">
        <v>49</v>
      </c>
      <c r="C65" s="385" t="s">
        <v>164</v>
      </c>
      <c r="D65" s="425" t="s">
        <v>25</v>
      </c>
      <c r="E65" s="430" t="s">
        <v>732</v>
      </c>
      <c r="F65" s="358"/>
      <c r="G65" s="358"/>
      <c r="H65" s="91"/>
      <c r="I65" s="358"/>
      <c r="J65" s="100"/>
      <c r="K65" s="92"/>
      <c r="L65" s="94"/>
      <c r="M65" s="101"/>
      <c r="N65" s="95"/>
      <c r="O65" s="361"/>
      <c r="P65" s="362"/>
      <c r="Q65" s="363"/>
      <c r="R65" s="299"/>
      <c r="S65" s="299"/>
      <c r="T65" s="363"/>
      <c r="U65" s="113"/>
      <c r="V65" s="438" t="s">
        <v>311</v>
      </c>
      <c r="W65" s="407">
        <v>1</v>
      </c>
      <c r="X65" s="432">
        <v>100</v>
      </c>
      <c r="Y65" s="362">
        <f t="shared" si="12"/>
        <v>100</v>
      </c>
      <c r="Z65" s="19"/>
      <c r="AA65" s="370">
        <v>0</v>
      </c>
      <c r="AB65" s="371">
        <f t="shared" si="13"/>
        <v>0</v>
      </c>
      <c r="AC65" s="372">
        <v>0</v>
      </c>
      <c r="AD65" s="373">
        <f t="shared" si="14"/>
        <v>0</v>
      </c>
      <c r="AE65" s="374">
        <f t="shared" si="15"/>
        <v>0</v>
      </c>
    </row>
    <row r="66" spans="1:31" hidden="1" x14ac:dyDescent="0.25">
      <c r="A66" s="22"/>
      <c r="B66" s="380" t="s">
        <v>49</v>
      </c>
      <c r="C66" s="428" t="s">
        <v>710</v>
      </c>
      <c r="D66" s="425" t="s">
        <v>25</v>
      </c>
      <c r="E66" s="429" t="s">
        <v>733</v>
      </c>
      <c r="F66" s="358"/>
      <c r="G66" s="358"/>
      <c r="H66" s="91"/>
      <c r="I66" s="358"/>
      <c r="J66" s="100"/>
      <c r="K66" s="92"/>
      <c r="L66" s="94"/>
      <c r="M66" s="101"/>
      <c r="N66" s="95"/>
      <c r="O66" s="361"/>
      <c r="P66" s="362"/>
      <c r="Q66" s="363"/>
      <c r="R66" s="299"/>
      <c r="S66" s="299"/>
      <c r="T66" s="363"/>
      <c r="U66" s="113"/>
      <c r="V66" s="434" t="s">
        <v>160</v>
      </c>
      <c r="W66" s="434">
        <v>40</v>
      </c>
      <c r="X66" s="439">
        <v>61.75</v>
      </c>
      <c r="Y66" s="362">
        <f t="shared" si="12"/>
        <v>2470</v>
      </c>
      <c r="Z66" s="19"/>
      <c r="AA66" s="370">
        <v>1</v>
      </c>
      <c r="AB66" s="371">
        <f t="shared" si="13"/>
        <v>2470</v>
      </c>
      <c r="AC66" s="372">
        <v>1</v>
      </c>
      <c r="AD66" s="373">
        <f t="shared" si="14"/>
        <v>2470</v>
      </c>
      <c r="AE66" s="374">
        <f t="shared" si="15"/>
        <v>0</v>
      </c>
    </row>
    <row r="67" spans="1:31" ht="120" hidden="1" x14ac:dyDescent="0.25">
      <c r="A67" s="22"/>
      <c r="B67" s="380" t="s">
        <v>49</v>
      </c>
      <c r="C67" s="385" t="s">
        <v>72</v>
      </c>
      <c r="D67" s="425" t="s">
        <v>25</v>
      </c>
      <c r="E67" s="429" t="s">
        <v>698</v>
      </c>
      <c r="F67" s="358"/>
      <c r="G67" s="358"/>
      <c r="H67" s="91"/>
      <c r="I67" s="358"/>
      <c r="J67" s="100"/>
      <c r="K67" s="92"/>
      <c r="L67" s="94"/>
      <c r="M67" s="101"/>
      <c r="N67" s="95"/>
      <c r="O67" s="361"/>
      <c r="P67" s="362"/>
      <c r="Q67" s="363"/>
      <c r="R67" s="299"/>
      <c r="S67" s="299"/>
      <c r="T67" s="363"/>
      <c r="U67" s="113"/>
      <c r="V67" s="434" t="s">
        <v>79</v>
      </c>
      <c r="W67" s="434">
        <v>47</v>
      </c>
      <c r="X67" s="435">
        <v>69.040000000000006</v>
      </c>
      <c r="Y67" s="362">
        <f t="shared" si="12"/>
        <v>3244.88</v>
      </c>
      <c r="Z67" s="19"/>
      <c r="AA67" s="370">
        <v>1</v>
      </c>
      <c r="AB67" s="371">
        <f t="shared" si="13"/>
        <v>3244.88</v>
      </c>
      <c r="AC67" s="372">
        <v>0</v>
      </c>
      <c r="AD67" s="373">
        <f t="shared" si="14"/>
        <v>0</v>
      </c>
      <c r="AE67" s="374">
        <f t="shared" si="15"/>
        <v>3244.88</v>
      </c>
    </row>
    <row r="68" spans="1:31" ht="30" hidden="1" x14ac:dyDescent="0.25">
      <c r="A68" s="22"/>
      <c r="B68" s="380" t="s">
        <v>49</v>
      </c>
      <c r="C68" s="385" t="s">
        <v>72</v>
      </c>
      <c r="D68" s="425" t="s">
        <v>25</v>
      </c>
      <c r="E68" s="429" t="s">
        <v>699</v>
      </c>
      <c r="F68" s="358"/>
      <c r="G68" s="358"/>
      <c r="H68" s="91"/>
      <c r="I68" s="358"/>
      <c r="J68" s="100"/>
      <c r="K68" s="92"/>
      <c r="L68" s="94"/>
      <c r="M68" s="101"/>
      <c r="N68" s="95"/>
      <c r="O68" s="361"/>
      <c r="P68" s="362"/>
      <c r="Q68" s="363"/>
      <c r="R68" s="299"/>
      <c r="S68" s="299"/>
      <c r="T68" s="363"/>
      <c r="U68" s="113"/>
      <c r="V68" s="434" t="s">
        <v>75</v>
      </c>
      <c r="W68" s="434">
        <v>34</v>
      </c>
      <c r="X68" s="435">
        <v>11.016</v>
      </c>
      <c r="Y68" s="362">
        <f t="shared" si="12"/>
        <v>374.54399999999998</v>
      </c>
      <c r="Z68" s="19"/>
      <c r="AA68" s="370">
        <v>1</v>
      </c>
      <c r="AB68" s="371">
        <f t="shared" si="13"/>
        <v>374.54399999999998</v>
      </c>
      <c r="AC68" s="372">
        <v>1</v>
      </c>
      <c r="AD68" s="373">
        <f t="shared" si="14"/>
        <v>374.54399999999998</v>
      </c>
      <c r="AE68" s="374">
        <f t="shared" si="15"/>
        <v>0</v>
      </c>
    </row>
    <row r="69" spans="1:31" ht="60" hidden="1" x14ac:dyDescent="0.25">
      <c r="A69" s="22"/>
      <c r="B69" s="380" t="s">
        <v>49</v>
      </c>
      <c r="C69" s="385" t="s">
        <v>72</v>
      </c>
      <c r="D69" s="425" t="s">
        <v>25</v>
      </c>
      <c r="E69" s="429" t="s">
        <v>700</v>
      </c>
      <c r="F69" s="358"/>
      <c r="G69" s="358"/>
      <c r="H69" s="91"/>
      <c r="I69" s="358"/>
      <c r="J69" s="100"/>
      <c r="K69" s="92"/>
      <c r="L69" s="94"/>
      <c r="M69" s="101"/>
      <c r="N69" s="95"/>
      <c r="O69" s="361"/>
      <c r="P69" s="362"/>
      <c r="Q69" s="363"/>
      <c r="R69" s="299"/>
      <c r="S69" s="299"/>
      <c r="T69" s="363"/>
      <c r="U69" s="113"/>
      <c r="V69" s="434" t="s">
        <v>104</v>
      </c>
      <c r="W69" s="434">
        <v>13</v>
      </c>
      <c r="X69" s="435">
        <v>11.327999999999999</v>
      </c>
      <c r="Y69" s="362">
        <f t="shared" si="12"/>
        <v>147.26399999999998</v>
      </c>
      <c r="Z69" s="19"/>
      <c r="AA69" s="370">
        <v>1</v>
      </c>
      <c r="AB69" s="371">
        <f t="shared" si="13"/>
        <v>147.26399999999998</v>
      </c>
      <c r="AC69" s="372">
        <v>1</v>
      </c>
      <c r="AD69" s="373">
        <f t="shared" si="14"/>
        <v>147.26399999999998</v>
      </c>
      <c r="AE69" s="374">
        <f t="shared" si="15"/>
        <v>0</v>
      </c>
    </row>
    <row r="70" spans="1:31" ht="60" hidden="1" x14ac:dyDescent="0.25">
      <c r="A70" s="22"/>
      <c r="B70" s="380" t="s">
        <v>49</v>
      </c>
      <c r="C70" s="385" t="s">
        <v>72</v>
      </c>
      <c r="D70" s="425" t="s">
        <v>25</v>
      </c>
      <c r="E70" s="429" t="s">
        <v>701</v>
      </c>
      <c r="F70" s="358"/>
      <c r="G70" s="358"/>
      <c r="H70" s="91"/>
      <c r="I70" s="358"/>
      <c r="J70" s="100"/>
      <c r="K70" s="92"/>
      <c r="L70" s="94"/>
      <c r="M70" s="101"/>
      <c r="N70" s="95"/>
      <c r="O70" s="361"/>
      <c r="P70" s="362"/>
      <c r="Q70" s="363"/>
      <c r="R70" s="299"/>
      <c r="S70" s="299"/>
      <c r="T70" s="363"/>
      <c r="U70" s="113"/>
      <c r="V70" s="434" t="s">
        <v>104</v>
      </c>
      <c r="W70" s="434">
        <v>15</v>
      </c>
      <c r="X70" s="435">
        <v>21.847999999999999</v>
      </c>
      <c r="Y70" s="362">
        <f t="shared" si="12"/>
        <v>327.71999999999997</v>
      </c>
      <c r="Z70" s="19"/>
      <c r="AA70" s="370">
        <v>1</v>
      </c>
      <c r="AB70" s="371">
        <f t="shared" si="13"/>
        <v>327.71999999999997</v>
      </c>
      <c r="AC70" s="372">
        <v>0</v>
      </c>
      <c r="AD70" s="373">
        <f t="shared" si="14"/>
        <v>0</v>
      </c>
      <c r="AE70" s="374">
        <f t="shared" si="15"/>
        <v>327.71999999999997</v>
      </c>
    </row>
    <row r="71" spans="1:31" ht="75" hidden="1" x14ac:dyDescent="0.25">
      <c r="A71" s="22"/>
      <c r="B71" s="380" t="s">
        <v>49</v>
      </c>
      <c r="C71" s="385" t="s">
        <v>72</v>
      </c>
      <c r="D71" s="425" t="s">
        <v>25</v>
      </c>
      <c r="E71" s="429" t="s">
        <v>702</v>
      </c>
      <c r="F71" s="358"/>
      <c r="G71" s="358"/>
      <c r="H71" s="91"/>
      <c r="I71" s="358"/>
      <c r="J71" s="100"/>
      <c r="K71" s="92"/>
      <c r="L71" s="94"/>
      <c r="M71" s="101"/>
      <c r="N71" s="95"/>
      <c r="O71" s="361"/>
      <c r="P71" s="362"/>
      <c r="Q71" s="363"/>
      <c r="R71" s="299"/>
      <c r="S71" s="299"/>
      <c r="T71" s="363"/>
      <c r="U71" s="113"/>
      <c r="V71" s="434" t="s">
        <v>139</v>
      </c>
      <c r="W71" s="434">
        <v>1</v>
      </c>
      <c r="X71" s="435">
        <v>130.12800000000001</v>
      </c>
      <c r="Y71" s="362">
        <f t="shared" si="12"/>
        <v>130.12800000000001</v>
      </c>
      <c r="Z71" s="19"/>
      <c r="AA71" s="370">
        <v>1</v>
      </c>
      <c r="AB71" s="371">
        <f t="shared" si="13"/>
        <v>130.12800000000001</v>
      </c>
      <c r="AC71" s="372">
        <v>0</v>
      </c>
      <c r="AD71" s="373">
        <f t="shared" si="14"/>
        <v>0</v>
      </c>
      <c r="AE71" s="374">
        <f t="shared" si="15"/>
        <v>130.12800000000001</v>
      </c>
    </row>
    <row r="72" spans="1:31" ht="45" hidden="1" x14ac:dyDescent="0.25">
      <c r="A72" s="22"/>
      <c r="B72" s="380" t="s">
        <v>49</v>
      </c>
      <c r="C72" s="385" t="s">
        <v>72</v>
      </c>
      <c r="D72" s="425" t="s">
        <v>25</v>
      </c>
      <c r="E72" s="429" t="s">
        <v>734</v>
      </c>
      <c r="F72" s="358"/>
      <c r="G72" s="358"/>
      <c r="H72" s="91"/>
      <c r="I72" s="358"/>
      <c r="J72" s="100"/>
      <c r="K72" s="92"/>
      <c r="L72" s="94"/>
      <c r="M72" s="101"/>
      <c r="N72" s="95"/>
      <c r="O72" s="361"/>
      <c r="P72" s="362"/>
      <c r="Q72" s="363"/>
      <c r="R72" s="299"/>
      <c r="S72" s="299"/>
      <c r="T72" s="363"/>
      <c r="U72" s="113"/>
      <c r="V72" s="434" t="s">
        <v>104</v>
      </c>
      <c r="W72" s="434">
        <v>6</v>
      </c>
      <c r="X72" s="435">
        <v>110.70400000000001</v>
      </c>
      <c r="Y72" s="362">
        <f t="shared" si="12"/>
        <v>664.22400000000005</v>
      </c>
      <c r="Z72" s="19"/>
      <c r="AA72" s="370">
        <v>1</v>
      </c>
      <c r="AB72" s="371">
        <f t="shared" si="13"/>
        <v>664.22400000000005</v>
      </c>
      <c r="AC72" s="372">
        <v>1</v>
      </c>
      <c r="AD72" s="373">
        <f t="shared" si="14"/>
        <v>664.22400000000005</v>
      </c>
      <c r="AE72" s="374">
        <f t="shared" si="15"/>
        <v>0</v>
      </c>
    </row>
    <row r="73" spans="1:31" hidden="1" x14ac:dyDescent="0.25">
      <c r="A73" s="22"/>
      <c r="B73" s="380" t="s">
        <v>49</v>
      </c>
      <c r="C73" s="385" t="s">
        <v>72</v>
      </c>
      <c r="D73" s="425" t="s">
        <v>25</v>
      </c>
      <c r="E73" s="429" t="s">
        <v>735</v>
      </c>
      <c r="F73" s="358"/>
      <c r="G73" s="358"/>
      <c r="H73" s="91"/>
      <c r="I73" s="358"/>
      <c r="J73" s="100"/>
      <c r="K73" s="92"/>
      <c r="L73" s="94"/>
      <c r="M73" s="101"/>
      <c r="N73" s="95"/>
      <c r="O73" s="361"/>
      <c r="P73" s="362"/>
      <c r="Q73" s="363"/>
      <c r="R73" s="299"/>
      <c r="S73" s="299"/>
      <c r="T73" s="363"/>
      <c r="U73" s="113"/>
      <c r="V73" s="434" t="s">
        <v>104</v>
      </c>
      <c r="W73" s="434">
        <v>6</v>
      </c>
      <c r="X73" s="435">
        <v>15.912000000000001</v>
      </c>
      <c r="Y73" s="362">
        <f t="shared" si="12"/>
        <v>95.472000000000008</v>
      </c>
      <c r="Z73" s="19"/>
      <c r="AA73" s="370">
        <v>1</v>
      </c>
      <c r="AB73" s="371">
        <f t="shared" si="13"/>
        <v>95.472000000000008</v>
      </c>
      <c r="AC73" s="372">
        <v>1</v>
      </c>
      <c r="AD73" s="373">
        <f t="shared" si="14"/>
        <v>95.472000000000008</v>
      </c>
      <c r="AE73" s="374">
        <f t="shared" si="15"/>
        <v>0</v>
      </c>
    </row>
    <row r="74" spans="1:31" ht="30" hidden="1" x14ac:dyDescent="0.25">
      <c r="A74" s="22"/>
      <c r="B74" s="380" t="s">
        <v>49</v>
      </c>
      <c r="C74" s="385" t="s">
        <v>72</v>
      </c>
      <c r="D74" s="425" t="s">
        <v>25</v>
      </c>
      <c r="E74" s="429" t="s">
        <v>736</v>
      </c>
      <c r="F74" s="358"/>
      <c r="G74" s="358"/>
      <c r="H74" s="91"/>
      <c r="I74" s="358"/>
      <c r="J74" s="100"/>
      <c r="K74" s="92"/>
      <c r="L74" s="94"/>
      <c r="M74" s="101"/>
      <c r="N74" s="95"/>
      <c r="O74" s="361"/>
      <c r="P74" s="362"/>
      <c r="Q74" s="363"/>
      <c r="R74" s="299"/>
      <c r="S74" s="299"/>
      <c r="T74" s="363"/>
      <c r="U74" s="113"/>
      <c r="V74" s="434" t="s">
        <v>104</v>
      </c>
      <c r="W74" s="434">
        <v>4</v>
      </c>
      <c r="X74" s="435">
        <v>165</v>
      </c>
      <c r="Y74" s="362">
        <f t="shared" si="12"/>
        <v>660</v>
      </c>
      <c r="Z74" s="19"/>
      <c r="AA74" s="370">
        <v>1</v>
      </c>
      <c r="AB74" s="371">
        <f t="shared" si="13"/>
        <v>660</v>
      </c>
      <c r="AC74" s="372">
        <v>1</v>
      </c>
      <c r="AD74" s="373">
        <f t="shared" si="14"/>
        <v>660</v>
      </c>
      <c r="AE74" s="374">
        <f t="shared" si="15"/>
        <v>0</v>
      </c>
    </row>
    <row r="75" spans="1:31" ht="45" hidden="1" x14ac:dyDescent="0.25">
      <c r="A75" s="22"/>
      <c r="B75" s="380" t="s">
        <v>49</v>
      </c>
      <c r="C75" s="385" t="s">
        <v>72</v>
      </c>
      <c r="D75" s="425" t="s">
        <v>25</v>
      </c>
      <c r="E75" s="429" t="s">
        <v>737</v>
      </c>
      <c r="F75" s="358"/>
      <c r="G75" s="358"/>
      <c r="H75" s="91"/>
      <c r="I75" s="358"/>
      <c r="J75" s="100"/>
      <c r="K75" s="92"/>
      <c r="L75" s="94"/>
      <c r="M75" s="101"/>
      <c r="N75" s="95"/>
      <c r="O75" s="361"/>
      <c r="P75" s="362"/>
      <c r="Q75" s="363"/>
      <c r="R75" s="299"/>
      <c r="S75" s="299"/>
      <c r="T75" s="363"/>
      <c r="U75" s="113"/>
      <c r="V75" s="434" t="s">
        <v>104</v>
      </c>
      <c r="W75" s="434">
        <v>6</v>
      </c>
      <c r="X75" s="435">
        <v>46.472000000000008</v>
      </c>
      <c r="Y75" s="362">
        <f t="shared" si="12"/>
        <v>278.83200000000005</v>
      </c>
      <c r="Z75" s="19"/>
      <c r="AA75" s="370">
        <v>1</v>
      </c>
      <c r="AB75" s="371">
        <f t="shared" si="13"/>
        <v>278.83200000000005</v>
      </c>
      <c r="AC75" s="372">
        <v>0</v>
      </c>
      <c r="AD75" s="373">
        <f t="shared" si="14"/>
        <v>0</v>
      </c>
      <c r="AE75" s="374">
        <f t="shared" si="15"/>
        <v>278.83200000000005</v>
      </c>
    </row>
    <row r="76" spans="1:31" ht="90" hidden="1" x14ac:dyDescent="0.25">
      <c r="A76" s="22"/>
      <c r="B76" s="380" t="s">
        <v>49</v>
      </c>
      <c r="C76" s="385" t="s">
        <v>72</v>
      </c>
      <c r="D76" s="425" t="s">
        <v>25</v>
      </c>
      <c r="E76" s="429" t="s">
        <v>738</v>
      </c>
      <c r="F76" s="358"/>
      <c r="G76" s="358"/>
      <c r="H76" s="91"/>
      <c r="I76" s="358"/>
      <c r="J76" s="100"/>
      <c r="K76" s="92"/>
      <c r="L76" s="94"/>
      <c r="M76" s="101"/>
      <c r="N76" s="95"/>
      <c r="O76" s="361"/>
      <c r="P76" s="362"/>
      <c r="Q76" s="363"/>
      <c r="R76" s="299"/>
      <c r="S76" s="299"/>
      <c r="T76" s="363"/>
      <c r="U76" s="113"/>
      <c r="V76" s="434" t="s">
        <v>79</v>
      </c>
      <c r="W76" s="434">
        <v>6</v>
      </c>
      <c r="X76" s="435">
        <v>55.967999999999996</v>
      </c>
      <c r="Y76" s="362">
        <f t="shared" si="12"/>
        <v>335.80799999999999</v>
      </c>
      <c r="Z76" s="19"/>
      <c r="AA76" s="370">
        <v>1</v>
      </c>
      <c r="AB76" s="371">
        <f t="shared" si="13"/>
        <v>335.80799999999999</v>
      </c>
      <c r="AC76" s="372">
        <v>0</v>
      </c>
      <c r="AD76" s="373">
        <f t="shared" si="14"/>
        <v>0</v>
      </c>
      <c r="AE76" s="374">
        <f t="shared" si="15"/>
        <v>335.80799999999999</v>
      </c>
    </row>
    <row r="77" spans="1:31" ht="60" hidden="1" x14ac:dyDescent="0.25">
      <c r="A77" s="22"/>
      <c r="B77" s="380" t="s">
        <v>49</v>
      </c>
      <c r="C77" s="385" t="s">
        <v>72</v>
      </c>
      <c r="D77" s="425" t="s">
        <v>25</v>
      </c>
      <c r="E77" s="429" t="s">
        <v>700</v>
      </c>
      <c r="F77" s="358"/>
      <c r="G77" s="358"/>
      <c r="H77" s="91"/>
      <c r="I77" s="358"/>
      <c r="J77" s="100"/>
      <c r="K77" s="92"/>
      <c r="L77" s="94"/>
      <c r="M77" s="101"/>
      <c r="N77" s="95"/>
      <c r="O77" s="361"/>
      <c r="P77" s="362"/>
      <c r="Q77" s="363"/>
      <c r="R77" s="299"/>
      <c r="S77" s="299"/>
      <c r="T77" s="363"/>
      <c r="U77" s="113"/>
      <c r="V77" s="434" t="s">
        <v>104</v>
      </c>
      <c r="W77" s="434">
        <v>8</v>
      </c>
      <c r="X77" s="435">
        <v>15.103999999999999</v>
      </c>
      <c r="Y77" s="362">
        <f t="shared" si="12"/>
        <v>120.83199999999999</v>
      </c>
      <c r="Z77" s="19"/>
      <c r="AA77" s="370">
        <v>1</v>
      </c>
      <c r="AB77" s="371">
        <f t="shared" si="13"/>
        <v>120.83199999999999</v>
      </c>
      <c r="AC77" s="372">
        <v>0</v>
      </c>
      <c r="AD77" s="373">
        <f t="shared" si="14"/>
        <v>0</v>
      </c>
      <c r="AE77" s="374">
        <f t="shared" si="15"/>
        <v>120.83199999999999</v>
      </c>
    </row>
    <row r="78" spans="1:31" ht="75" hidden="1" x14ac:dyDescent="0.25">
      <c r="A78" s="22"/>
      <c r="B78" s="380" t="s">
        <v>49</v>
      </c>
      <c r="C78" s="385" t="s">
        <v>72</v>
      </c>
      <c r="D78" s="425" t="s">
        <v>25</v>
      </c>
      <c r="E78" s="429" t="s">
        <v>739</v>
      </c>
      <c r="F78" s="358"/>
      <c r="G78" s="358"/>
      <c r="H78" s="91"/>
      <c r="I78" s="358"/>
      <c r="J78" s="100"/>
      <c r="K78" s="92"/>
      <c r="L78" s="94"/>
      <c r="M78" s="101"/>
      <c r="N78" s="95"/>
      <c r="O78" s="361"/>
      <c r="P78" s="362"/>
      <c r="Q78" s="363"/>
      <c r="R78" s="299"/>
      <c r="S78" s="299"/>
      <c r="T78" s="363"/>
      <c r="U78" s="113"/>
      <c r="V78" s="434" t="s">
        <v>139</v>
      </c>
      <c r="W78" s="434">
        <v>1</v>
      </c>
      <c r="X78" s="435">
        <v>71.960000000000008</v>
      </c>
      <c r="Y78" s="362">
        <f t="shared" si="12"/>
        <v>71.960000000000008</v>
      </c>
      <c r="Z78" s="19"/>
      <c r="AA78" s="370">
        <v>1</v>
      </c>
      <c r="AB78" s="371">
        <f t="shared" si="13"/>
        <v>71.960000000000008</v>
      </c>
      <c r="AC78" s="372">
        <v>0</v>
      </c>
      <c r="AD78" s="373">
        <f t="shared" si="14"/>
        <v>0</v>
      </c>
      <c r="AE78" s="374">
        <f t="shared" si="15"/>
        <v>71.960000000000008</v>
      </c>
    </row>
    <row r="79" spans="1:31" hidden="1" x14ac:dyDescent="0.25">
      <c r="A79" s="22"/>
      <c r="B79" s="380" t="s">
        <v>49</v>
      </c>
      <c r="C79" s="440" t="s">
        <v>341</v>
      </c>
      <c r="D79" s="425" t="s">
        <v>25</v>
      </c>
      <c r="E79" s="429" t="s">
        <v>740</v>
      </c>
      <c r="F79" s="358"/>
      <c r="G79" s="358"/>
      <c r="H79" s="91"/>
      <c r="I79" s="358"/>
      <c r="J79" s="100"/>
      <c r="K79" s="92"/>
      <c r="L79" s="94"/>
      <c r="M79" s="101"/>
      <c r="N79" s="95"/>
      <c r="O79" s="361"/>
      <c r="P79" s="362"/>
      <c r="Q79" s="363"/>
      <c r="R79" s="299"/>
      <c r="S79" s="299"/>
      <c r="T79" s="363"/>
      <c r="U79" s="113"/>
      <c r="V79" s="434" t="s">
        <v>311</v>
      </c>
      <c r="W79" s="434">
        <v>1</v>
      </c>
      <c r="X79" s="435">
        <v>500</v>
      </c>
      <c r="Y79" s="362">
        <f t="shared" si="12"/>
        <v>500</v>
      </c>
      <c r="Z79" s="19"/>
      <c r="AA79" s="370">
        <v>0</v>
      </c>
      <c r="AB79" s="371">
        <f t="shared" si="13"/>
        <v>0</v>
      </c>
      <c r="AC79" s="372">
        <v>0</v>
      </c>
      <c r="AD79" s="373">
        <f t="shared" si="14"/>
        <v>0</v>
      </c>
      <c r="AE79" s="374">
        <f t="shared" si="15"/>
        <v>0</v>
      </c>
    </row>
    <row r="80" spans="1:31" hidden="1" x14ac:dyDescent="0.25">
      <c r="A80" s="22"/>
      <c r="B80" s="380" t="s">
        <v>49</v>
      </c>
      <c r="C80" s="440" t="s">
        <v>341</v>
      </c>
      <c r="D80" s="425" t="s">
        <v>25</v>
      </c>
      <c r="E80" s="429" t="s">
        <v>711</v>
      </c>
      <c r="F80" s="358"/>
      <c r="G80" s="358"/>
      <c r="H80" s="91"/>
      <c r="I80" s="358"/>
      <c r="J80" s="100"/>
      <c r="K80" s="92"/>
      <c r="L80" s="94"/>
      <c r="M80" s="101"/>
      <c r="N80" s="95"/>
      <c r="O80" s="361"/>
      <c r="P80" s="362"/>
      <c r="Q80" s="363"/>
      <c r="R80" s="299"/>
      <c r="S80" s="299"/>
      <c r="T80" s="363"/>
      <c r="U80" s="113"/>
      <c r="V80" s="434" t="s">
        <v>311</v>
      </c>
      <c r="W80" s="434">
        <v>1</v>
      </c>
      <c r="X80" s="435">
        <v>1500</v>
      </c>
      <c r="Y80" s="362">
        <f t="shared" si="12"/>
        <v>1500</v>
      </c>
      <c r="Z80" s="19"/>
      <c r="AA80" s="370">
        <v>0</v>
      </c>
      <c r="AB80" s="371">
        <f t="shared" si="13"/>
        <v>0</v>
      </c>
      <c r="AC80" s="372">
        <v>0</v>
      </c>
      <c r="AD80" s="373">
        <f t="shared" si="14"/>
        <v>0</v>
      </c>
      <c r="AE80" s="374">
        <f t="shared" si="15"/>
        <v>0</v>
      </c>
    </row>
    <row r="81" spans="1:31" hidden="1" x14ac:dyDescent="0.25">
      <c r="A81" s="22"/>
      <c r="B81" s="380" t="s">
        <v>49</v>
      </c>
      <c r="C81" s="90" t="s">
        <v>341</v>
      </c>
      <c r="D81" s="425" t="s">
        <v>25</v>
      </c>
      <c r="E81" s="430" t="s">
        <v>712</v>
      </c>
      <c r="F81" s="358"/>
      <c r="G81" s="358"/>
      <c r="H81" s="91"/>
      <c r="I81" s="358"/>
      <c r="J81" s="100"/>
      <c r="K81" s="92"/>
      <c r="L81" s="94"/>
      <c r="M81" s="101"/>
      <c r="N81" s="95"/>
      <c r="O81" s="361"/>
      <c r="P81" s="362"/>
      <c r="Q81" s="363"/>
      <c r="R81" s="299"/>
      <c r="S81" s="299"/>
      <c r="T81" s="363"/>
      <c r="U81" s="113"/>
      <c r="V81" s="438" t="s">
        <v>311</v>
      </c>
      <c r="W81" s="436">
        <v>1</v>
      </c>
      <c r="X81" s="437">
        <v>500</v>
      </c>
      <c r="Y81" s="362">
        <f t="shared" si="12"/>
        <v>500</v>
      </c>
      <c r="Z81" s="19"/>
      <c r="AA81" s="370">
        <v>0</v>
      </c>
      <c r="AB81" s="371">
        <f t="shared" si="13"/>
        <v>0</v>
      </c>
      <c r="AC81" s="372">
        <v>0</v>
      </c>
      <c r="AD81" s="373">
        <f t="shared" si="14"/>
        <v>0</v>
      </c>
      <c r="AE81" s="374">
        <f t="shared" si="15"/>
        <v>0</v>
      </c>
    </row>
    <row r="82" spans="1:31" hidden="1" x14ac:dyDescent="0.25">
      <c r="A82" s="22"/>
      <c r="B82" s="380" t="s">
        <v>49</v>
      </c>
      <c r="C82" s="424" t="s">
        <v>341</v>
      </c>
      <c r="D82" s="425" t="s">
        <v>25</v>
      </c>
      <c r="E82" s="430" t="s">
        <v>713</v>
      </c>
      <c r="F82" s="358"/>
      <c r="G82" s="358"/>
      <c r="H82" s="91"/>
      <c r="I82" s="358"/>
      <c r="J82" s="100"/>
      <c r="K82" s="92"/>
      <c r="L82" s="94"/>
      <c r="M82" s="101"/>
      <c r="N82" s="95"/>
      <c r="O82" s="361"/>
      <c r="P82" s="362"/>
      <c r="Q82" s="363"/>
      <c r="R82" s="299"/>
      <c r="S82" s="299"/>
      <c r="T82" s="363"/>
      <c r="U82" s="113"/>
      <c r="V82" s="438" t="s">
        <v>57</v>
      </c>
      <c r="W82" s="407">
        <v>2</v>
      </c>
      <c r="X82" s="432">
        <v>1250</v>
      </c>
      <c r="Y82" s="362">
        <f t="shared" si="12"/>
        <v>2500</v>
      </c>
      <c r="Z82" s="19"/>
      <c r="AA82" s="370">
        <v>0</v>
      </c>
      <c r="AB82" s="371">
        <f t="shared" si="13"/>
        <v>0</v>
      </c>
      <c r="AC82" s="372">
        <v>0</v>
      </c>
      <c r="AD82" s="373">
        <f t="shared" si="14"/>
        <v>0</v>
      </c>
      <c r="AE82" s="374">
        <f t="shared" si="15"/>
        <v>0</v>
      </c>
    </row>
    <row r="83" spans="1:31" ht="15.75" x14ac:dyDescent="0.25">
      <c r="A83" s="22"/>
      <c r="B83" s="87"/>
      <c r="C83" s="90"/>
      <c r="D83" s="89"/>
      <c r="E83" s="102"/>
      <c r="F83" s="358"/>
      <c r="G83" s="358"/>
      <c r="H83" s="91"/>
      <c r="I83" s="358"/>
      <c r="J83" s="100"/>
      <c r="K83" s="92"/>
      <c r="L83" s="94"/>
      <c r="M83" s="101"/>
      <c r="N83" s="95"/>
      <c r="O83" s="361"/>
      <c r="P83" s="362"/>
      <c r="Q83" s="363"/>
      <c r="R83" s="299"/>
      <c r="S83" s="299"/>
      <c r="T83" s="363"/>
      <c r="U83" s="113"/>
      <c r="V83" s="92"/>
      <c r="W83" s="94"/>
      <c r="X83" s="101"/>
      <c r="Y83" s="362"/>
      <c r="Z83" s="19"/>
      <c r="AA83" s="370"/>
      <c r="AB83" s="371"/>
      <c r="AC83" s="372"/>
      <c r="AD83" s="373"/>
      <c r="AE83" s="374"/>
    </row>
    <row r="84" spans="1:31" ht="15.75" thickBot="1" x14ac:dyDescent="0.3">
      <c r="A84" s="22"/>
      <c r="B84" s="405"/>
      <c r="C84" s="409"/>
      <c r="D84" s="410"/>
      <c r="E84" s="411"/>
      <c r="F84" s="412"/>
      <c r="G84" s="412"/>
      <c r="H84" s="413"/>
      <c r="I84" s="412"/>
      <c r="J84" s="414"/>
      <c r="K84" s="412"/>
      <c r="L84" s="415"/>
      <c r="M84" s="414"/>
      <c r="N84" s="416"/>
      <c r="O84" s="19"/>
      <c r="P84" s="17"/>
      <c r="Q84" s="19"/>
      <c r="R84" s="19"/>
      <c r="S84" s="19"/>
      <c r="T84" s="19"/>
    </row>
    <row r="85" spans="1:31" ht="15.75" thickBot="1" x14ac:dyDescent="0.3">
      <c r="S85" s="69" t="s">
        <v>5</v>
      </c>
      <c r="T85" s="70">
        <f>SUM(T11:T83)</f>
        <v>15466.562183000002</v>
      </c>
      <c r="U85" s="66"/>
      <c r="V85" s="22"/>
      <c r="W85" s="29"/>
      <c r="X85" s="69" t="s">
        <v>5</v>
      </c>
      <c r="Y85" s="70">
        <f>SUM(Y11:Y83)</f>
        <v>36173.440282000003</v>
      </c>
      <c r="Z85" s="19"/>
      <c r="AA85" s="77"/>
      <c r="AB85" s="117">
        <f>SUM(AB11:AB83)</f>
        <v>26760.869917</v>
      </c>
      <c r="AC85" s="77"/>
      <c r="AD85" s="118">
        <f>SUM(AD11:AD83)</f>
        <v>12175.338965999999</v>
      </c>
      <c r="AE85" s="132">
        <f>SUM(AE11:AE83)</f>
        <v>14585.530951000002</v>
      </c>
    </row>
    <row r="87" spans="1:31" x14ac:dyDescent="0.25">
      <c r="C87" t="s">
        <v>372</v>
      </c>
      <c r="D87" s="164"/>
      <c r="T87" s="319">
        <f ca="1">SUMIF($C$10:$C$83,$C87,T$11:T$83)</f>
        <v>399.99552</v>
      </c>
      <c r="U87" s="66"/>
      <c r="Y87" s="319">
        <f ca="1">SUMIF($C$10:$C$83,$C87,Y$11:Y$83)</f>
        <v>399.99552</v>
      </c>
      <c r="AA87" s="340">
        <f ca="1">AB87/Y87</f>
        <v>1</v>
      </c>
      <c r="AB87" s="319">
        <f ca="1">SUMIF($C$10:$C$83,$C87,AB$11:AB$83)</f>
        <v>399.99552</v>
      </c>
      <c r="AC87" s="340">
        <f ca="1">AD87/Y87</f>
        <v>1</v>
      </c>
      <c r="AD87" s="319">
        <f ca="1">SUMIF($C$10:$C$83,$C87,AD$11:AD$83)</f>
        <v>399.99552</v>
      </c>
      <c r="AE87" s="319">
        <f ca="1">SUMIF($C$10:$C$83,$C87,AE$11:AE$83)</f>
        <v>0</v>
      </c>
    </row>
    <row r="88" spans="1:31" x14ac:dyDescent="0.25">
      <c r="C88" t="s">
        <v>308</v>
      </c>
      <c r="D88" s="164"/>
      <c r="T88" s="319">
        <f t="shared" ref="T88:T96" ca="1" si="16">SUMIF($C$10:$C$83,$C88,T$11:T$83)</f>
        <v>222.29999999999998</v>
      </c>
      <c r="U88" s="66"/>
      <c r="Y88" s="319">
        <f t="shared" ref="Y88:Y96" ca="1" si="17">SUMIF($C$10:$C$83,$C88,Y$11:Y$83)</f>
        <v>222.29999999999998</v>
      </c>
      <c r="AA88" s="340">
        <f t="shared" ref="AA88:AA96" ca="1" si="18">AB88/Y88</f>
        <v>1</v>
      </c>
      <c r="AB88" s="319">
        <f t="shared" ref="AB88:AB96" ca="1" si="19">SUMIF($C$10:$C$83,$C88,AB$11:AB$83)</f>
        <v>222.29999999999998</v>
      </c>
      <c r="AC88" s="340">
        <f t="shared" ref="AC88:AC96" ca="1" si="20">AD88/Y88</f>
        <v>1</v>
      </c>
      <c r="AD88" s="319">
        <f t="shared" ref="AD88:AE96" ca="1" si="21">SUMIF($C$10:$C$83,$C88,AD$11:AD$83)</f>
        <v>222.29999999999998</v>
      </c>
      <c r="AE88" s="319">
        <f t="shared" ca="1" si="21"/>
        <v>0</v>
      </c>
    </row>
    <row r="89" spans="1:31" x14ac:dyDescent="0.25">
      <c r="C89" t="s">
        <v>285</v>
      </c>
      <c r="D89" s="164"/>
      <c r="T89" s="319">
        <f t="shared" ca="1" si="16"/>
        <v>0</v>
      </c>
      <c r="U89" s="66"/>
      <c r="Y89" s="319">
        <f t="shared" ca="1" si="17"/>
        <v>0</v>
      </c>
      <c r="AA89" s="340" t="e">
        <f t="shared" ca="1" si="18"/>
        <v>#DIV/0!</v>
      </c>
      <c r="AB89" s="319">
        <f t="shared" ca="1" si="19"/>
        <v>0</v>
      </c>
      <c r="AC89" s="340" t="e">
        <f t="shared" ca="1" si="20"/>
        <v>#DIV/0!</v>
      </c>
      <c r="AD89" s="319">
        <f t="shared" ca="1" si="21"/>
        <v>0</v>
      </c>
      <c r="AE89" s="319">
        <f t="shared" ca="1" si="21"/>
        <v>0</v>
      </c>
    </row>
    <row r="90" spans="1:31" x14ac:dyDescent="0.25">
      <c r="C90" t="s">
        <v>189</v>
      </c>
      <c r="D90" s="164"/>
      <c r="T90" s="319">
        <f t="shared" ca="1" si="16"/>
        <v>1254.3729999999998</v>
      </c>
      <c r="U90" s="66"/>
      <c r="Y90" s="319">
        <f t="shared" ca="1" si="17"/>
        <v>1254.3729999999998</v>
      </c>
      <c r="AA90" s="340">
        <f t="shared" ca="1" si="18"/>
        <v>0.98063773694108536</v>
      </c>
      <c r="AB90" s="319">
        <f t="shared" ca="1" si="19"/>
        <v>1230.0854999999999</v>
      </c>
      <c r="AC90" s="340">
        <f t="shared" ca="1" si="20"/>
        <v>0.98063773694108536</v>
      </c>
      <c r="AD90" s="319">
        <f t="shared" ca="1" si="21"/>
        <v>1230.0854999999999</v>
      </c>
      <c r="AE90" s="319">
        <f t="shared" ca="1" si="21"/>
        <v>0</v>
      </c>
    </row>
    <row r="91" spans="1:31" x14ac:dyDescent="0.25">
      <c r="C91" t="s">
        <v>72</v>
      </c>
      <c r="D91" s="164"/>
      <c r="T91" s="319">
        <f t="shared" ca="1" si="16"/>
        <v>4593.8035460000001</v>
      </c>
      <c r="U91" s="66"/>
      <c r="Y91" s="319">
        <f t="shared" ca="1" si="17"/>
        <v>8660.5875460000007</v>
      </c>
      <c r="AA91" s="340">
        <f t="shared" ca="1" si="18"/>
        <v>0.94226719638312173</v>
      </c>
      <c r="AB91" s="319">
        <f t="shared" ca="1" si="19"/>
        <v>8160.5875460000007</v>
      </c>
      <c r="AC91" s="340">
        <f t="shared" ca="1" si="20"/>
        <v>0.75460325425824171</v>
      </c>
      <c r="AD91" s="319">
        <f t="shared" ca="1" si="21"/>
        <v>6535.307546</v>
      </c>
      <c r="AE91" s="319">
        <f t="shared" ca="1" si="21"/>
        <v>1625.2800000000002</v>
      </c>
    </row>
    <row r="92" spans="1:31" x14ac:dyDescent="0.25">
      <c r="C92" t="s">
        <v>164</v>
      </c>
      <c r="D92" s="164"/>
      <c r="T92" s="319">
        <f t="shared" ca="1" si="16"/>
        <v>766.51979199999994</v>
      </c>
      <c r="U92" s="66"/>
      <c r="Y92" s="319">
        <f t="shared" ca="1" si="17"/>
        <v>5057.6797919999999</v>
      </c>
      <c r="AA92" s="340">
        <f t="shared" ca="1" si="18"/>
        <v>0.9802280879548414</v>
      </c>
      <c r="AB92" s="319">
        <f t="shared" ca="1" si="19"/>
        <v>4957.6797919999999</v>
      </c>
      <c r="AC92" s="340">
        <f t="shared" ca="1" si="20"/>
        <v>0.4883662275154172</v>
      </c>
      <c r="AD92" s="319">
        <f t="shared" ca="1" si="21"/>
        <v>2470</v>
      </c>
      <c r="AE92" s="319">
        <f t="shared" ca="1" si="21"/>
        <v>2487.6797919999999</v>
      </c>
    </row>
    <row r="93" spans="1:31" x14ac:dyDescent="0.25">
      <c r="C93" t="s">
        <v>24</v>
      </c>
      <c r="D93" s="164"/>
      <c r="T93" s="319">
        <f t="shared" ca="1" si="16"/>
        <v>4858.893</v>
      </c>
      <c r="U93" s="66"/>
      <c r="Y93" s="319">
        <f t="shared" ca="1" si="17"/>
        <v>7799.2470990000002</v>
      </c>
      <c r="AA93" s="340">
        <f t="shared" ca="1" si="18"/>
        <v>0.87178249550162124</v>
      </c>
      <c r="AB93" s="319">
        <f t="shared" ca="1" si="19"/>
        <v>6799.2470990000002</v>
      </c>
      <c r="AC93" s="340">
        <f t="shared" ca="1" si="20"/>
        <v>0.16894584608929056</v>
      </c>
      <c r="AD93" s="319">
        <f t="shared" ca="1" si="21"/>
        <v>1317.6504</v>
      </c>
      <c r="AE93" s="319">
        <f t="shared" ca="1" si="21"/>
        <v>5481.5966989999997</v>
      </c>
    </row>
    <row r="94" spans="1:31" x14ac:dyDescent="0.25">
      <c r="C94" t="s">
        <v>312</v>
      </c>
      <c r="D94" s="164"/>
      <c r="T94" s="319">
        <f t="shared" ca="1" si="16"/>
        <v>82.394459999999995</v>
      </c>
      <c r="U94" s="66"/>
      <c r="Y94" s="319">
        <f t="shared" ca="1" si="17"/>
        <v>82.394459999999995</v>
      </c>
      <c r="AA94" s="340">
        <f t="shared" ca="1" si="18"/>
        <v>1</v>
      </c>
      <c r="AB94" s="319">
        <f t="shared" ca="1" si="19"/>
        <v>82.394459999999995</v>
      </c>
      <c r="AC94" s="340">
        <f t="shared" ca="1" si="20"/>
        <v>0</v>
      </c>
      <c r="AD94" s="319">
        <f t="shared" ca="1" si="21"/>
        <v>0</v>
      </c>
      <c r="AE94" s="319">
        <f t="shared" ca="1" si="21"/>
        <v>82.394459999999995</v>
      </c>
    </row>
    <row r="95" spans="1:31" x14ac:dyDescent="0.25">
      <c r="C95" t="s">
        <v>341</v>
      </c>
      <c r="D95" s="164"/>
      <c r="T95" s="319">
        <f t="shared" ca="1" si="16"/>
        <v>3288.2828650000001</v>
      </c>
      <c r="U95" s="66"/>
      <c r="Y95" s="319">
        <f t="shared" ca="1" si="17"/>
        <v>9451.9828649999999</v>
      </c>
      <c r="AA95" s="340">
        <f t="shared" ca="1" si="18"/>
        <v>0.17601597715126624</v>
      </c>
      <c r="AB95" s="319">
        <f t="shared" ca="1" si="19"/>
        <v>1663.7</v>
      </c>
      <c r="AC95" s="340">
        <f t="shared" ca="1" si="20"/>
        <v>0</v>
      </c>
      <c r="AD95" s="319">
        <f t="shared" ca="1" si="21"/>
        <v>0</v>
      </c>
      <c r="AE95" s="319">
        <f t="shared" ca="1" si="21"/>
        <v>1663.7</v>
      </c>
    </row>
    <row r="96" spans="1:31" x14ac:dyDescent="0.25">
      <c r="C96" t="s">
        <v>710</v>
      </c>
      <c r="T96" s="319">
        <f t="shared" ca="1" si="16"/>
        <v>0</v>
      </c>
      <c r="Y96" s="319">
        <f t="shared" ca="1" si="17"/>
        <v>3244.88</v>
      </c>
      <c r="AA96" s="340">
        <f t="shared" ca="1" si="18"/>
        <v>1</v>
      </c>
      <c r="AB96" s="319">
        <f t="shared" ca="1" si="19"/>
        <v>3244.88</v>
      </c>
      <c r="AC96" s="340">
        <f t="shared" ca="1" si="20"/>
        <v>0</v>
      </c>
      <c r="AD96" s="319">
        <f t="shared" ca="1" si="21"/>
        <v>0</v>
      </c>
      <c r="AE96" s="319">
        <f t="shared" ca="1" si="21"/>
        <v>3244.88</v>
      </c>
    </row>
  </sheetData>
  <autoFilter ref="B8:AE82" xr:uid="{00000000-0009-0000-0000-00000D000000}">
    <filterColumn colId="1">
      <filters>
        <filter val="SCAFFOLD"/>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X44 X11:X12 X14 X18:X25 X27:X29 X31:X35 X46:X54 X37:X41 X63:X65 X61 X81:X82 S46:S83" xr:uid="{00000000-0002-0000-0D00-000000000000}">
      <formula1>P11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tabColor rgb="FF0070C0"/>
  </sheetPr>
  <dimension ref="A1:AG103"/>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I35" sqref="AI3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29" width="15.7109375" customWidth="1"/>
    <col min="30" max="30" width="18.7109375" customWidth="1"/>
    <col min="31" max="31" width="15.7109375" customWidth="1"/>
    <col min="33" max="33" width="14" bestFit="1" customWidth="1"/>
  </cols>
  <sheetData>
    <row r="1" spans="1:33" s="199" customFormat="1" x14ac:dyDescent="0.25">
      <c r="B1" s="199" t="str">
        <f>'Valuation Summary'!B1</f>
        <v>Mulalley &amp; Co Ltd</v>
      </c>
    </row>
    <row r="2" spans="1:33" s="199" customFormat="1" x14ac:dyDescent="0.25"/>
    <row r="3" spans="1:33" s="199" customFormat="1" x14ac:dyDescent="0.25">
      <c r="B3" s="199" t="str">
        <f>'Valuation Summary'!B3</f>
        <v>Camden Better Homes - NW5 Blocks</v>
      </c>
    </row>
    <row r="4" spans="1:33" s="199" customFormat="1" x14ac:dyDescent="0.25"/>
    <row r="5" spans="1:33" s="199" customFormat="1" x14ac:dyDescent="0.25">
      <c r="B5" s="199" t="s">
        <v>603</v>
      </c>
    </row>
    <row r="6" spans="1:33"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3"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3" s="283" customFormat="1" ht="75.75" thickBot="1" x14ac:dyDescent="0.3">
      <c r="A8" s="275" t="s">
        <v>377</v>
      </c>
      <c r="B8" s="276" t="s">
        <v>438</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c r="AG8" s="283">
        <f>SUBTOTAL(9,AD18:AD84)</f>
        <v>9098.0406920000005</v>
      </c>
    </row>
    <row r="9" spans="1:33"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3" hidden="1" x14ac:dyDescent="0.25">
      <c r="A10" s="30" t="s">
        <v>429</v>
      </c>
      <c r="B10" s="380" t="s">
        <v>438</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3" ht="90" hidden="1" x14ac:dyDescent="0.25">
      <c r="A11" s="30"/>
      <c r="B11" s="380" t="s">
        <v>438</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3" ht="45" x14ac:dyDescent="0.25">
      <c r="A12" s="30"/>
      <c r="B12" s="380" t="s">
        <v>438</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56" si="0">W12*X12</f>
        <v>399.99552</v>
      </c>
      <c r="Z12" s="19"/>
      <c r="AA12" s="370">
        <v>1</v>
      </c>
      <c r="AB12" s="371">
        <f t="shared" ref="AB12:AB52" si="1">Y12*AA12</f>
        <v>399.99552</v>
      </c>
      <c r="AC12" s="372">
        <v>1</v>
      </c>
      <c r="AD12" s="373"/>
      <c r="AE12" s="374">
        <f t="shared" ref="AE12:AE61" si="2">AB12-AD12</f>
        <v>399.99552</v>
      </c>
    </row>
    <row r="13" spans="1:33" hidden="1" x14ac:dyDescent="0.25">
      <c r="A13" s="16"/>
      <c r="B13" s="380" t="s">
        <v>438</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ref="AD13:AD52" si="3">Y13*AC13</f>
        <v>0</v>
      </c>
      <c r="AE13" s="374">
        <f t="shared" si="2"/>
        <v>0</v>
      </c>
    </row>
    <row r="14" spans="1:33" ht="30" x14ac:dyDescent="0.25">
      <c r="A14" s="16"/>
      <c r="B14" s="380" t="s">
        <v>438</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3"/>
        <v>222.29999999999998</v>
      </c>
      <c r="AE14" s="374">
        <f t="shared" si="2"/>
        <v>0</v>
      </c>
    </row>
    <row r="15" spans="1:33" hidden="1" x14ac:dyDescent="0.25">
      <c r="A15" s="16"/>
      <c r="B15" s="380" t="s">
        <v>438</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2"/>
        <v>0</v>
      </c>
    </row>
    <row r="16" spans="1:33" hidden="1" x14ac:dyDescent="0.25">
      <c r="A16" s="16"/>
      <c r="B16" s="380" t="s">
        <v>438</v>
      </c>
      <c r="C16" s="355"/>
      <c r="D16" s="356"/>
      <c r="E16" s="357"/>
      <c r="F16" s="384"/>
      <c r="G16" s="384"/>
      <c r="H16" s="359"/>
      <c r="I16" s="384"/>
      <c r="J16" s="360"/>
      <c r="K16" s="358"/>
      <c r="L16" s="300"/>
      <c r="M16" s="383"/>
      <c r="N16" s="126"/>
      <c r="O16" s="361"/>
      <c r="P16" s="381"/>
      <c r="Q16" s="382"/>
      <c r="R16" s="382"/>
      <c r="S16" s="382"/>
      <c r="T16" s="382"/>
      <c r="U16" s="113"/>
      <c r="V16" s="358"/>
      <c r="W16" s="300"/>
      <c r="X16" s="382"/>
      <c r="Y16" s="362"/>
      <c r="Z16" s="19"/>
      <c r="AA16" s="370"/>
      <c r="AB16" s="371"/>
      <c r="AC16" s="372"/>
      <c r="AD16" s="373"/>
      <c r="AE16" s="374">
        <f t="shared" si="2"/>
        <v>0</v>
      </c>
    </row>
    <row r="17" spans="1:31" ht="60.75" hidden="1" x14ac:dyDescent="0.25">
      <c r="A17" s="16"/>
      <c r="B17" s="380" t="s">
        <v>438</v>
      </c>
      <c r="C17" s="385" t="s">
        <v>189</v>
      </c>
      <c r="D17" s="356" t="s">
        <v>378</v>
      </c>
      <c r="E17" s="402" t="s">
        <v>501</v>
      </c>
      <c r="F17" s="384"/>
      <c r="G17" s="384"/>
      <c r="H17" s="359"/>
      <c r="I17" s="384"/>
      <c r="J17" s="360"/>
      <c r="K17" s="358"/>
      <c r="L17" s="300"/>
      <c r="M17" s="360"/>
      <c r="N17" s="300"/>
      <c r="O17" s="361"/>
      <c r="P17" s="360"/>
      <c r="Q17" s="298"/>
      <c r="R17" s="298"/>
      <c r="S17" s="298"/>
      <c r="T17" s="298"/>
      <c r="U17" s="113"/>
      <c r="V17" s="358"/>
      <c r="W17" s="300"/>
      <c r="X17" s="298"/>
      <c r="Y17" s="362"/>
      <c r="Z17" s="19"/>
      <c r="AA17" s="370"/>
      <c r="AB17" s="371"/>
      <c r="AC17" s="372"/>
      <c r="AD17" s="373"/>
      <c r="AE17" s="374">
        <f t="shared" si="2"/>
        <v>0</v>
      </c>
    </row>
    <row r="18" spans="1:31" ht="30" x14ac:dyDescent="0.25">
      <c r="A18" s="16"/>
      <c r="B18" s="380" t="s">
        <v>438</v>
      </c>
      <c r="C18" s="385" t="s">
        <v>189</v>
      </c>
      <c r="D18" s="356" t="s">
        <v>25</v>
      </c>
      <c r="E18" s="357" t="s">
        <v>337</v>
      </c>
      <c r="F18" s="384"/>
      <c r="G18" s="384"/>
      <c r="H18" s="359">
        <v>6.91</v>
      </c>
      <c r="I18" s="384"/>
      <c r="J18" s="360" t="s">
        <v>338</v>
      </c>
      <c r="K18" s="358" t="s">
        <v>79</v>
      </c>
      <c r="L18" s="300">
        <v>10</v>
      </c>
      <c r="M18" s="383">
        <v>20.13</v>
      </c>
      <c r="N18" s="300">
        <v>201.3</v>
      </c>
      <c r="O18" s="361"/>
      <c r="P18" s="362" t="e">
        <v>#VALUE!</v>
      </c>
      <c r="Q18" s="363" t="e">
        <f t="shared" ref="Q18:Q26" si="4">IF(J18="PROV SUM",N18,L18*P18)</f>
        <v>#VALUE!</v>
      </c>
      <c r="R18" s="299">
        <v>0</v>
      </c>
      <c r="S18" s="299">
        <v>14.594249999999999</v>
      </c>
      <c r="T18" s="363">
        <f t="shared" ref="T18:T26" si="5">IF(J18="SC024",N18,IF(ISERROR(S18),"",IF(J18="PROV SUM",N18,L18*S18)))</f>
        <v>145.9425</v>
      </c>
      <c r="U18" s="113"/>
      <c r="V18" s="358" t="s">
        <v>79</v>
      </c>
      <c r="W18" s="300">
        <v>10</v>
      </c>
      <c r="X18" s="299">
        <v>14.594249999999999</v>
      </c>
      <c r="Y18" s="362">
        <f t="shared" si="0"/>
        <v>145.9425</v>
      </c>
      <c r="Z18" s="19"/>
      <c r="AA18" s="370">
        <v>1</v>
      </c>
      <c r="AB18" s="371">
        <f t="shared" si="1"/>
        <v>145.9425</v>
      </c>
      <c r="AC18" s="372">
        <v>1</v>
      </c>
      <c r="AD18" s="373">
        <f t="shared" si="3"/>
        <v>145.9425</v>
      </c>
      <c r="AE18" s="374">
        <f t="shared" si="2"/>
        <v>0</v>
      </c>
    </row>
    <row r="19" spans="1:31" ht="45" x14ac:dyDescent="0.25">
      <c r="A19" s="16"/>
      <c r="B19" s="380" t="s">
        <v>438</v>
      </c>
      <c r="C19" s="385" t="s">
        <v>189</v>
      </c>
      <c r="D19" s="356" t="s">
        <v>25</v>
      </c>
      <c r="E19" s="357" t="s">
        <v>203</v>
      </c>
      <c r="F19" s="384"/>
      <c r="G19" s="384"/>
      <c r="H19" s="359">
        <v>6.1270000000000104</v>
      </c>
      <c r="I19" s="384"/>
      <c r="J19" s="360" t="s">
        <v>204</v>
      </c>
      <c r="K19" s="358" t="s">
        <v>104</v>
      </c>
      <c r="L19" s="300">
        <v>12</v>
      </c>
      <c r="M19" s="383">
        <v>6.04</v>
      </c>
      <c r="N19" s="300">
        <v>72.48</v>
      </c>
      <c r="O19" s="361"/>
      <c r="P19" s="362" t="e">
        <v>#VALUE!</v>
      </c>
      <c r="Q19" s="363" t="e">
        <f t="shared" si="4"/>
        <v>#VALUE!</v>
      </c>
      <c r="R19" s="299">
        <v>0</v>
      </c>
      <c r="S19" s="299">
        <v>4.3789999999999996</v>
      </c>
      <c r="T19" s="363">
        <f t="shared" si="5"/>
        <v>52.547999999999995</v>
      </c>
      <c r="U19" s="113"/>
      <c r="V19" s="358" t="s">
        <v>104</v>
      </c>
      <c r="W19" s="300">
        <v>12</v>
      </c>
      <c r="X19" s="299">
        <v>4.3789999999999996</v>
      </c>
      <c r="Y19" s="362">
        <f t="shared" si="0"/>
        <v>52.547999999999995</v>
      </c>
      <c r="Z19" s="19"/>
      <c r="AA19" s="370">
        <v>1</v>
      </c>
      <c r="AB19" s="371">
        <f t="shared" si="1"/>
        <v>52.547999999999995</v>
      </c>
      <c r="AC19" s="372">
        <v>1</v>
      </c>
      <c r="AD19" s="373">
        <f t="shared" si="3"/>
        <v>52.547999999999995</v>
      </c>
      <c r="AE19" s="374">
        <f t="shared" si="2"/>
        <v>0</v>
      </c>
    </row>
    <row r="20" spans="1:31" ht="30" x14ac:dyDescent="0.25">
      <c r="A20" s="16"/>
      <c r="B20" s="380" t="s">
        <v>438</v>
      </c>
      <c r="C20" s="385" t="s">
        <v>189</v>
      </c>
      <c r="D20" s="356" t="s">
        <v>25</v>
      </c>
      <c r="E20" s="357" t="s">
        <v>227</v>
      </c>
      <c r="F20" s="384"/>
      <c r="G20" s="384"/>
      <c r="H20" s="359">
        <v>6.1940000000000301</v>
      </c>
      <c r="I20" s="384"/>
      <c r="J20" s="360" t="s">
        <v>228</v>
      </c>
      <c r="K20" s="358" t="s">
        <v>79</v>
      </c>
      <c r="L20" s="300">
        <v>110</v>
      </c>
      <c r="M20" s="383">
        <v>7.02</v>
      </c>
      <c r="N20" s="300">
        <v>772.2</v>
      </c>
      <c r="O20" s="361"/>
      <c r="P20" s="362" t="e">
        <v>#VALUE!</v>
      </c>
      <c r="Q20" s="363" t="e">
        <f t="shared" si="4"/>
        <v>#VALUE!</v>
      </c>
      <c r="R20" s="299">
        <v>0</v>
      </c>
      <c r="S20" s="299">
        <v>5.9669999999999996</v>
      </c>
      <c r="T20" s="363">
        <f t="shared" si="5"/>
        <v>656.37</v>
      </c>
      <c r="U20" s="113"/>
      <c r="V20" s="358" t="s">
        <v>79</v>
      </c>
      <c r="W20" s="300">
        <v>110</v>
      </c>
      <c r="X20" s="299">
        <v>5.9669999999999996</v>
      </c>
      <c r="Y20" s="362">
        <f t="shared" si="0"/>
        <v>656.37</v>
      </c>
      <c r="Z20" s="19"/>
      <c r="AA20" s="370">
        <v>1</v>
      </c>
      <c r="AB20" s="371">
        <f t="shared" si="1"/>
        <v>656.37</v>
      </c>
      <c r="AC20" s="372">
        <v>1</v>
      </c>
      <c r="AD20" s="373">
        <f t="shared" si="3"/>
        <v>656.37</v>
      </c>
      <c r="AE20" s="374">
        <f t="shared" si="2"/>
        <v>0</v>
      </c>
    </row>
    <row r="21" spans="1:31" ht="45" hidden="1" x14ac:dyDescent="0.25">
      <c r="A21" s="16"/>
      <c r="B21" s="380" t="s">
        <v>438</v>
      </c>
      <c r="C21" s="385" t="s">
        <v>189</v>
      </c>
      <c r="D21" s="356" t="s">
        <v>25</v>
      </c>
      <c r="E21" s="357" t="s">
        <v>238</v>
      </c>
      <c r="F21" s="384"/>
      <c r="G21" s="384"/>
      <c r="H21" s="359">
        <v>6.2150000000000398</v>
      </c>
      <c r="I21" s="384"/>
      <c r="J21" s="360" t="s">
        <v>239</v>
      </c>
      <c r="K21" s="358" t="s">
        <v>79</v>
      </c>
      <c r="L21" s="300">
        <v>18</v>
      </c>
      <c r="M21" s="383">
        <v>16.079999999999998</v>
      </c>
      <c r="N21" s="300">
        <v>289.44</v>
      </c>
      <c r="O21" s="361"/>
      <c r="P21" s="362" t="e">
        <v>#VALUE!</v>
      </c>
      <c r="Q21" s="363" t="e">
        <f t="shared" si="4"/>
        <v>#VALUE!</v>
      </c>
      <c r="R21" s="299">
        <v>0</v>
      </c>
      <c r="S21" s="299">
        <v>13.667999999999997</v>
      </c>
      <c r="T21" s="363">
        <f t="shared" si="5"/>
        <v>246.02399999999994</v>
      </c>
      <c r="U21" s="113"/>
      <c r="V21" s="358" t="s">
        <v>79</v>
      </c>
      <c r="W21" s="300">
        <v>18</v>
      </c>
      <c r="X21" s="299">
        <v>13.667999999999997</v>
      </c>
      <c r="Y21" s="362">
        <f t="shared" si="0"/>
        <v>246.02399999999994</v>
      </c>
      <c r="Z21" s="19"/>
      <c r="AA21" s="370">
        <v>0</v>
      </c>
      <c r="AB21" s="371">
        <f t="shared" si="1"/>
        <v>0</v>
      </c>
      <c r="AC21" s="372">
        <v>0</v>
      </c>
      <c r="AD21" s="373">
        <f t="shared" si="3"/>
        <v>0</v>
      </c>
      <c r="AE21" s="374">
        <f t="shared" si="2"/>
        <v>0</v>
      </c>
    </row>
    <row r="22" spans="1:31" ht="30" x14ac:dyDescent="0.25">
      <c r="A22" s="16"/>
      <c r="B22" s="380" t="s">
        <v>438</v>
      </c>
      <c r="C22" s="385" t="s">
        <v>189</v>
      </c>
      <c r="D22" s="356" t="s">
        <v>25</v>
      </c>
      <c r="E22" s="357" t="s">
        <v>411</v>
      </c>
      <c r="F22" s="384"/>
      <c r="G22" s="384"/>
      <c r="H22" s="359">
        <v>6.2360000000000504</v>
      </c>
      <c r="I22" s="384"/>
      <c r="J22" s="360" t="s">
        <v>251</v>
      </c>
      <c r="K22" s="358" t="s">
        <v>79</v>
      </c>
      <c r="L22" s="300">
        <v>18</v>
      </c>
      <c r="M22" s="383">
        <v>25.87</v>
      </c>
      <c r="N22" s="300">
        <v>465.66</v>
      </c>
      <c r="O22" s="361"/>
      <c r="P22" s="362" t="e">
        <v>#VALUE!</v>
      </c>
      <c r="Q22" s="363" t="e">
        <f t="shared" si="4"/>
        <v>#VALUE!</v>
      </c>
      <c r="R22" s="299">
        <v>0</v>
      </c>
      <c r="S22" s="299">
        <v>21.9895</v>
      </c>
      <c r="T22" s="363">
        <f t="shared" si="5"/>
        <v>395.81099999999998</v>
      </c>
      <c r="U22" s="113"/>
      <c r="V22" s="358" t="s">
        <v>79</v>
      </c>
      <c r="W22" s="300">
        <v>18</v>
      </c>
      <c r="X22" s="299">
        <v>21.9895</v>
      </c>
      <c r="Y22" s="362">
        <f t="shared" si="0"/>
        <v>395.81099999999998</v>
      </c>
      <c r="Z22" s="19"/>
      <c r="AA22" s="370">
        <v>1</v>
      </c>
      <c r="AB22" s="371">
        <f t="shared" si="1"/>
        <v>395.81099999999998</v>
      </c>
      <c r="AC22" s="372">
        <v>1</v>
      </c>
      <c r="AD22" s="373">
        <f t="shared" si="3"/>
        <v>395.81099999999998</v>
      </c>
      <c r="AE22" s="374">
        <f t="shared" si="2"/>
        <v>0</v>
      </c>
    </row>
    <row r="23" spans="1:31" ht="30" x14ac:dyDescent="0.25">
      <c r="A23" s="16"/>
      <c r="B23" s="380" t="s">
        <v>438</v>
      </c>
      <c r="C23" s="385" t="s">
        <v>189</v>
      </c>
      <c r="D23" s="356" t="s">
        <v>25</v>
      </c>
      <c r="E23" s="357" t="s">
        <v>412</v>
      </c>
      <c r="F23" s="384"/>
      <c r="G23" s="384"/>
      <c r="H23" s="359">
        <v>6.2370000000000498</v>
      </c>
      <c r="I23" s="384"/>
      <c r="J23" s="360" t="s">
        <v>253</v>
      </c>
      <c r="K23" s="358" t="s">
        <v>104</v>
      </c>
      <c r="L23" s="300">
        <v>30</v>
      </c>
      <c r="M23" s="383">
        <v>6.28</v>
      </c>
      <c r="N23" s="300">
        <v>188.4</v>
      </c>
      <c r="O23" s="361"/>
      <c r="P23" s="362" t="e">
        <v>#VALUE!</v>
      </c>
      <c r="Q23" s="363" t="e">
        <f t="shared" si="4"/>
        <v>#VALUE!</v>
      </c>
      <c r="R23" s="299">
        <v>0</v>
      </c>
      <c r="S23" s="299">
        <v>5.3380000000000001</v>
      </c>
      <c r="T23" s="363">
        <f t="shared" si="5"/>
        <v>160.14000000000001</v>
      </c>
      <c r="U23" s="113"/>
      <c r="V23" s="358" t="s">
        <v>104</v>
      </c>
      <c r="W23" s="300">
        <v>30</v>
      </c>
      <c r="X23" s="299">
        <v>5.3380000000000001</v>
      </c>
      <c r="Y23" s="362">
        <f t="shared" si="0"/>
        <v>160.14000000000001</v>
      </c>
      <c r="Z23" s="19"/>
      <c r="AA23" s="370">
        <v>1</v>
      </c>
      <c r="AB23" s="371">
        <f t="shared" si="1"/>
        <v>160.14000000000001</v>
      </c>
      <c r="AC23" s="372">
        <v>1</v>
      </c>
      <c r="AD23" s="373">
        <f t="shared" si="3"/>
        <v>160.14000000000001</v>
      </c>
      <c r="AE23" s="374">
        <f t="shared" si="2"/>
        <v>0</v>
      </c>
    </row>
    <row r="24" spans="1:31" ht="45" x14ac:dyDescent="0.25">
      <c r="A24" s="16"/>
      <c r="B24" s="380" t="s">
        <v>438</v>
      </c>
      <c r="C24" s="385" t="s">
        <v>189</v>
      </c>
      <c r="D24" s="356" t="s">
        <v>25</v>
      </c>
      <c r="E24" s="357" t="s">
        <v>413</v>
      </c>
      <c r="F24" s="384"/>
      <c r="G24" s="384"/>
      <c r="H24" s="359">
        <v>6.2380000000000502</v>
      </c>
      <c r="I24" s="384"/>
      <c r="J24" s="360" t="s">
        <v>255</v>
      </c>
      <c r="K24" s="358" t="s">
        <v>139</v>
      </c>
      <c r="L24" s="300">
        <v>5</v>
      </c>
      <c r="M24" s="383">
        <v>20.71</v>
      </c>
      <c r="N24" s="300">
        <v>103.55</v>
      </c>
      <c r="O24" s="361"/>
      <c r="P24" s="362" t="e">
        <v>#VALUE!</v>
      </c>
      <c r="Q24" s="363" t="e">
        <f t="shared" si="4"/>
        <v>#VALUE!</v>
      </c>
      <c r="R24" s="299">
        <v>0</v>
      </c>
      <c r="S24" s="299">
        <v>17.6035</v>
      </c>
      <c r="T24" s="363">
        <f t="shared" si="5"/>
        <v>88.017499999999998</v>
      </c>
      <c r="U24" s="113"/>
      <c r="V24" s="358" t="s">
        <v>139</v>
      </c>
      <c r="W24" s="300">
        <v>5</v>
      </c>
      <c r="X24" s="299">
        <v>17.6035</v>
      </c>
      <c r="Y24" s="362">
        <f t="shared" si="0"/>
        <v>88.017499999999998</v>
      </c>
      <c r="Z24" s="19"/>
      <c r="AA24" s="370">
        <v>1</v>
      </c>
      <c r="AB24" s="371">
        <f t="shared" si="1"/>
        <v>88.017499999999998</v>
      </c>
      <c r="AC24" s="372">
        <v>1</v>
      </c>
      <c r="AD24" s="373">
        <f t="shared" si="3"/>
        <v>88.017499999999998</v>
      </c>
      <c r="AE24" s="374">
        <f t="shared" si="2"/>
        <v>0</v>
      </c>
    </row>
    <row r="25" spans="1:31" ht="45" x14ac:dyDescent="0.25">
      <c r="A25" s="16"/>
      <c r="B25" s="380" t="s">
        <v>438</v>
      </c>
      <c r="C25" s="385" t="s">
        <v>189</v>
      </c>
      <c r="D25" s="356" t="s">
        <v>25</v>
      </c>
      <c r="E25" s="357" t="s">
        <v>209</v>
      </c>
      <c r="F25" s="384"/>
      <c r="G25" s="384"/>
      <c r="H25" s="359">
        <v>6.3050000000000699</v>
      </c>
      <c r="I25" s="384"/>
      <c r="J25" s="360" t="s">
        <v>210</v>
      </c>
      <c r="K25" s="358" t="s">
        <v>79</v>
      </c>
      <c r="L25" s="300">
        <v>2</v>
      </c>
      <c r="M25" s="383">
        <v>33.5</v>
      </c>
      <c r="N25" s="300">
        <v>67</v>
      </c>
      <c r="O25" s="361"/>
      <c r="P25" s="362" t="e">
        <v>#VALUE!</v>
      </c>
      <c r="Q25" s="363" t="e">
        <f t="shared" si="4"/>
        <v>#VALUE!</v>
      </c>
      <c r="R25" s="299">
        <v>0</v>
      </c>
      <c r="S25" s="299">
        <v>24.287499999999998</v>
      </c>
      <c r="T25" s="363">
        <f t="shared" si="5"/>
        <v>48.574999999999996</v>
      </c>
      <c r="U25" s="113"/>
      <c r="V25" s="358" t="s">
        <v>79</v>
      </c>
      <c r="W25" s="300">
        <v>2</v>
      </c>
      <c r="X25" s="299">
        <v>24.287499999999998</v>
      </c>
      <c r="Y25" s="362">
        <f t="shared" si="0"/>
        <v>48.574999999999996</v>
      </c>
      <c r="Z25" s="19"/>
      <c r="AA25" s="370">
        <v>1</v>
      </c>
      <c r="AB25" s="371">
        <f t="shared" si="1"/>
        <v>48.574999999999996</v>
      </c>
      <c r="AC25" s="372">
        <v>1</v>
      </c>
      <c r="AD25" s="373">
        <f t="shared" si="3"/>
        <v>48.574999999999996</v>
      </c>
      <c r="AE25" s="374">
        <f t="shared" si="2"/>
        <v>0</v>
      </c>
    </row>
    <row r="26" spans="1:31" ht="45" x14ac:dyDescent="0.25">
      <c r="A26" s="16"/>
      <c r="B26" s="380" t="s">
        <v>438</v>
      </c>
      <c r="C26" s="385" t="s">
        <v>189</v>
      </c>
      <c r="D26" s="356" t="s">
        <v>25</v>
      </c>
      <c r="E26" s="357" t="s">
        <v>439</v>
      </c>
      <c r="F26" s="384"/>
      <c r="G26" s="384"/>
      <c r="H26" s="359">
        <v>6.3060000000000702</v>
      </c>
      <c r="I26" s="384"/>
      <c r="J26" s="360" t="s">
        <v>212</v>
      </c>
      <c r="K26" s="358" t="s">
        <v>104</v>
      </c>
      <c r="L26" s="300">
        <v>2</v>
      </c>
      <c r="M26" s="383">
        <v>6.87</v>
      </c>
      <c r="N26" s="300">
        <v>13.74</v>
      </c>
      <c r="O26" s="361"/>
      <c r="P26" s="362" t="e">
        <v>#VALUE!</v>
      </c>
      <c r="Q26" s="363" t="e">
        <f t="shared" si="4"/>
        <v>#VALUE!</v>
      </c>
      <c r="R26" s="299">
        <v>0</v>
      </c>
      <c r="S26" s="299">
        <v>4.9807499999999996</v>
      </c>
      <c r="T26" s="363">
        <f t="shared" si="5"/>
        <v>9.9614999999999991</v>
      </c>
      <c r="U26" s="113"/>
      <c r="V26" s="358" t="s">
        <v>104</v>
      </c>
      <c r="W26" s="300">
        <v>2</v>
      </c>
      <c r="X26" s="299">
        <v>4.9807499999999996</v>
      </c>
      <c r="Y26" s="362">
        <f t="shared" si="0"/>
        <v>9.9614999999999991</v>
      </c>
      <c r="Z26" s="19"/>
      <c r="AA26" s="370">
        <v>1</v>
      </c>
      <c r="AB26" s="371">
        <f t="shared" si="1"/>
        <v>9.9614999999999991</v>
      </c>
      <c r="AC26" s="372">
        <v>1</v>
      </c>
      <c r="AD26" s="373">
        <f t="shared" si="3"/>
        <v>9.9614999999999991</v>
      </c>
      <c r="AE26" s="374">
        <f t="shared" si="2"/>
        <v>0</v>
      </c>
    </row>
    <row r="27" spans="1:31" hidden="1" x14ac:dyDescent="0.25">
      <c r="A27" s="16"/>
      <c r="B27" s="380" t="s">
        <v>438</v>
      </c>
      <c r="C27" s="385" t="s">
        <v>72</v>
      </c>
      <c r="D27" s="356" t="s">
        <v>378</v>
      </c>
      <c r="E27" s="357"/>
      <c r="F27" s="384"/>
      <c r="G27" s="384"/>
      <c r="H27" s="359"/>
      <c r="I27" s="384"/>
      <c r="J27" s="360"/>
      <c r="K27" s="358"/>
      <c r="L27" s="300"/>
      <c r="M27" s="360"/>
      <c r="N27" s="300"/>
      <c r="O27" s="386"/>
      <c r="P27" s="360"/>
      <c r="Q27" s="298"/>
      <c r="R27" s="298"/>
      <c r="S27" s="298"/>
      <c r="T27" s="298"/>
      <c r="U27" s="113"/>
      <c r="V27" s="358"/>
      <c r="W27" s="300"/>
      <c r="X27" s="298"/>
      <c r="Y27" s="362">
        <f t="shared" si="0"/>
        <v>0</v>
      </c>
      <c r="Z27" s="19"/>
      <c r="AA27" s="370">
        <v>0</v>
      </c>
      <c r="AB27" s="371">
        <f t="shared" si="1"/>
        <v>0</v>
      </c>
      <c r="AC27" s="372">
        <v>0</v>
      </c>
      <c r="AD27" s="373">
        <f t="shared" si="3"/>
        <v>0</v>
      </c>
      <c r="AE27" s="374">
        <f t="shared" si="2"/>
        <v>0</v>
      </c>
    </row>
    <row r="28" spans="1:31" ht="45.75" hidden="1" x14ac:dyDescent="0.25">
      <c r="A28" s="16"/>
      <c r="B28" s="380" t="s">
        <v>438</v>
      </c>
      <c r="C28" s="385" t="s">
        <v>72</v>
      </c>
      <c r="D28" s="356" t="s">
        <v>25</v>
      </c>
      <c r="E28" s="357" t="s">
        <v>440</v>
      </c>
      <c r="F28" s="384"/>
      <c r="G28" s="384"/>
      <c r="H28" s="359">
        <v>3.4340000000000002</v>
      </c>
      <c r="I28" s="384"/>
      <c r="J28" s="360" t="s">
        <v>379</v>
      </c>
      <c r="K28" s="358" t="s">
        <v>380</v>
      </c>
      <c r="L28" s="300">
        <v>1</v>
      </c>
      <c r="M28" s="383">
        <v>2200</v>
      </c>
      <c r="N28" s="300">
        <v>2200</v>
      </c>
      <c r="O28" s="386"/>
      <c r="P28" s="362" t="e">
        <v>#VALUE!</v>
      </c>
      <c r="Q28" s="363">
        <f>IF(J28="PROV SUM",N28,L28*P28)</f>
        <v>2200</v>
      </c>
      <c r="R28" s="299" t="s">
        <v>381</v>
      </c>
      <c r="S28" s="299" t="s">
        <v>381</v>
      </c>
      <c r="T28" s="363">
        <f>IF(J28="SC024",N28,IF(ISERROR(S28),"",IF(J28="PROV SUM",N28,L28*S28)))</f>
        <v>2200</v>
      </c>
      <c r="U28" s="113"/>
      <c r="V28" s="358" t="s">
        <v>380</v>
      </c>
      <c r="W28" s="300">
        <v>1</v>
      </c>
      <c r="X28" s="299" t="s">
        <v>381</v>
      </c>
      <c r="Y28" s="362">
        <v>2200</v>
      </c>
      <c r="Z28" s="19"/>
      <c r="AA28" s="370">
        <v>0</v>
      </c>
      <c r="AB28" s="371">
        <f t="shared" si="1"/>
        <v>0</v>
      </c>
      <c r="AC28" s="372">
        <v>0.1</v>
      </c>
      <c r="AD28" s="373">
        <f t="shared" si="3"/>
        <v>220</v>
      </c>
      <c r="AE28" s="374">
        <f t="shared" si="2"/>
        <v>-220</v>
      </c>
    </row>
    <row r="29" spans="1:31" ht="75.75" hidden="1" x14ac:dyDescent="0.25">
      <c r="A29" s="16"/>
      <c r="B29" s="380" t="s">
        <v>438</v>
      </c>
      <c r="C29" s="385" t="s">
        <v>72</v>
      </c>
      <c r="D29" s="356" t="s">
        <v>25</v>
      </c>
      <c r="E29" s="357" t="s">
        <v>441</v>
      </c>
      <c r="F29" s="384"/>
      <c r="G29" s="384"/>
      <c r="H29" s="359">
        <v>3.4350000000000001</v>
      </c>
      <c r="I29" s="384"/>
      <c r="J29" s="360" t="s">
        <v>379</v>
      </c>
      <c r="K29" s="358" t="s">
        <v>380</v>
      </c>
      <c r="L29" s="300">
        <v>1</v>
      </c>
      <c r="M29" s="383">
        <v>1300</v>
      </c>
      <c r="N29" s="300">
        <v>1300</v>
      </c>
      <c r="O29" s="386"/>
      <c r="P29" s="362" t="e">
        <v>#VALUE!</v>
      </c>
      <c r="Q29" s="363">
        <f>IF(J29="PROV SUM",N29,L29*P29)</f>
        <v>1300</v>
      </c>
      <c r="R29" s="299" t="s">
        <v>381</v>
      </c>
      <c r="S29" s="299" t="s">
        <v>381</v>
      </c>
      <c r="T29" s="363">
        <f>IF(J29="SC024",N29,IF(ISERROR(S29),"",IF(J29="PROV SUM",N29,L29*S29)))</f>
        <v>1300</v>
      </c>
      <c r="U29" s="113"/>
      <c r="V29" s="358" t="s">
        <v>380</v>
      </c>
      <c r="W29" s="300">
        <v>1</v>
      </c>
      <c r="X29" s="299" t="s">
        <v>381</v>
      </c>
      <c r="Y29" s="362">
        <v>1300</v>
      </c>
      <c r="Z29" s="19"/>
      <c r="AA29" s="370">
        <v>0</v>
      </c>
      <c r="AB29" s="371">
        <f t="shared" si="1"/>
        <v>0</v>
      </c>
      <c r="AC29" s="372">
        <v>0.1</v>
      </c>
      <c r="AD29" s="373">
        <f t="shared" si="3"/>
        <v>130</v>
      </c>
      <c r="AE29" s="374">
        <f t="shared" si="2"/>
        <v>-130</v>
      </c>
    </row>
    <row r="30" spans="1:31" ht="30.75" hidden="1" x14ac:dyDescent="0.25">
      <c r="A30" s="16"/>
      <c r="B30" s="380" t="s">
        <v>438</v>
      </c>
      <c r="C30" s="385" t="s">
        <v>72</v>
      </c>
      <c r="D30" s="356" t="s">
        <v>25</v>
      </c>
      <c r="E30" s="357" t="s">
        <v>442</v>
      </c>
      <c r="F30" s="384"/>
      <c r="G30" s="384"/>
      <c r="H30" s="359">
        <v>3.4359999999999999</v>
      </c>
      <c r="I30" s="384"/>
      <c r="J30" s="360" t="s">
        <v>379</v>
      </c>
      <c r="K30" s="358" t="s">
        <v>380</v>
      </c>
      <c r="L30" s="300">
        <v>1</v>
      </c>
      <c r="M30" s="383">
        <v>900</v>
      </c>
      <c r="N30" s="300">
        <v>900</v>
      </c>
      <c r="O30" s="386"/>
      <c r="P30" s="362" t="e">
        <v>#VALUE!</v>
      </c>
      <c r="Q30" s="363">
        <f>IF(J30="PROV SUM",N30,L30*P30)</f>
        <v>900</v>
      </c>
      <c r="R30" s="299" t="s">
        <v>381</v>
      </c>
      <c r="S30" s="299" t="s">
        <v>381</v>
      </c>
      <c r="T30" s="363">
        <f>IF(J30="SC024",N30,IF(ISERROR(S30),"",IF(J30="PROV SUM",N30,L30*S30)))</f>
        <v>900</v>
      </c>
      <c r="U30" s="113"/>
      <c r="V30" s="358" t="s">
        <v>380</v>
      </c>
      <c r="W30" s="300">
        <v>1</v>
      </c>
      <c r="X30" s="299" t="s">
        <v>381</v>
      </c>
      <c r="Y30" s="362">
        <v>900</v>
      </c>
      <c r="Z30" s="19"/>
      <c r="AA30" s="370">
        <v>0</v>
      </c>
      <c r="AB30" s="371">
        <f t="shared" si="1"/>
        <v>0</v>
      </c>
      <c r="AC30" s="372">
        <v>0.1</v>
      </c>
      <c r="AD30" s="373">
        <f t="shared" si="3"/>
        <v>90</v>
      </c>
      <c r="AE30" s="374">
        <f t="shared" si="2"/>
        <v>-90</v>
      </c>
    </row>
    <row r="31" spans="1:31" hidden="1" x14ac:dyDescent="0.25">
      <c r="A31" s="16"/>
      <c r="B31" s="380" t="s">
        <v>438</v>
      </c>
      <c r="C31" s="385" t="s">
        <v>164</v>
      </c>
      <c r="D31" s="356" t="s">
        <v>378</v>
      </c>
      <c r="E31" s="357"/>
      <c r="F31" s="384"/>
      <c r="G31" s="384"/>
      <c r="H31" s="359"/>
      <c r="I31" s="384"/>
      <c r="J31" s="360"/>
      <c r="K31" s="358"/>
      <c r="L31" s="300"/>
      <c r="M31" s="360"/>
      <c r="N31" s="300"/>
      <c r="O31" s="386"/>
      <c r="P31" s="360"/>
      <c r="Q31" s="298"/>
      <c r="R31" s="298"/>
      <c r="S31" s="298"/>
      <c r="T31" s="298"/>
      <c r="U31" s="113"/>
      <c r="V31" s="358"/>
      <c r="W31" s="300"/>
      <c r="X31" s="298"/>
      <c r="Y31" s="362">
        <f t="shared" si="0"/>
        <v>0</v>
      </c>
      <c r="Z31" s="19"/>
      <c r="AA31" s="370">
        <v>0</v>
      </c>
      <c r="AB31" s="371">
        <f t="shared" si="1"/>
        <v>0</v>
      </c>
      <c r="AC31" s="372">
        <v>0</v>
      </c>
      <c r="AD31" s="373">
        <f t="shared" si="3"/>
        <v>0</v>
      </c>
      <c r="AE31" s="374">
        <f t="shared" si="2"/>
        <v>0</v>
      </c>
    </row>
    <row r="32" spans="1:31" ht="90" x14ac:dyDescent="0.25">
      <c r="A32" s="16"/>
      <c r="B32" s="380" t="s">
        <v>438</v>
      </c>
      <c r="C32" s="385" t="s">
        <v>164</v>
      </c>
      <c r="D32" s="356" t="s">
        <v>25</v>
      </c>
      <c r="E32" s="357" t="s">
        <v>183</v>
      </c>
      <c r="F32" s="384"/>
      <c r="G32" s="384"/>
      <c r="H32" s="359">
        <v>4.1100000000000003</v>
      </c>
      <c r="I32" s="384"/>
      <c r="J32" s="360" t="s">
        <v>184</v>
      </c>
      <c r="K32" s="358" t="s">
        <v>57</v>
      </c>
      <c r="L32" s="300">
        <v>5</v>
      </c>
      <c r="M32" s="383">
        <v>36.75</v>
      </c>
      <c r="N32" s="300">
        <v>183.75</v>
      </c>
      <c r="O32" s="386"/>
      <c r="P32" s="362" t="e">
        <v>#VALUE!</v>
      </c>
      <c r="Q32" s="363" t="e">
        <f>IF(J32="PROV SUM",N32,L32*P32)</f>
        <v>#VALUE!</v>
      </c>
      <c r="R32" s="299">
        <v>0</v>
      </c>
      <c r="S32" s="299">
        <v>34.912500000000001</v>
      </c>
      <c r="T32" s="363">
        <f>IF(J32="SC024",N32,IF(ISERROR(S32),"",IF(J32="PROV SUM",N32,L32*S32)))</f>
        <v>174.5625</v>
      </c>
      <c r="U32" s="113"/>
      <c r="V32" s="358" t="s">
        <v>57</v>
      </c>
      <c r="W32" s="300">
        <v>5</v>
      </c>
      <c r="X32" s="299">
        <v>34.912500000000001</v>
      </c>
      <c r="Y32" s="362">
        <f t="shared" si="0"/>
        <v>174.5625</v>
      </c>
      <c r="Z32" s="19"/>
      <c r="AA32" s="370">
        <v>1</v>
      </c>
      <c r="AB32" s="371">
        <f t="shared" si="1"/>
        <v>174.5625</v>
      </c>
      <c r="AC32" s="372">
        <v>1</v>
      </c>
      <c r="AD32" s="373">
        <f t="shared" si="3"/>
        <v>174.5625</v>
      </c>
      <c r="AE32" s="374">
        <f t="shared" si="2"/>
        <v>0</v>
      </c>
    </row>
    <row r="33" spans="1:31" ht="45" x14ac:dyDescent="0.25">
      <c r="A33" s="16"/>
      <c r="B33" s="380" t="s">
        <v>438</v>
      </c>
      <c r="C33" s="385" t="s">
        <v>164</v>
      </c>
      <c r="D33" s="356" t="s">
        <v>25</v>
      </c>
      <c r="E33" s="357" t="s">
        <v>185</v>
      </c>
      <c r="F33" s="384"/>
      <c r="G33" s="384"/>
      <c r="H33" s="359">
        <v>4.13</v>
      </c>
      <c r="I33" s="384"/>
      <c r="J33" s="360" t="s">
        <v>186</v>
      </c>
      <c r="K33" s="358" t="s">
        <v>57</v>
      </c>
      <c r="L33" s="300">
        <v>60</v>
      </c>
      <c r="M33" s="383">
        <v>4.25</v>
      </c>
      <c r="N33" s="300">
        <v>255</v>
      </c>
      <c r="O33" s="386"/>
      <c r="P33" s="362" t="e">
        <v>#VALUE!</v>
      </c>
      <c r="Q33" s="363" t="e">
        <f>IF(J33="PROV SUM",N33,L33*P33)</f>
        <v>#VALUE!</v>
      </c>
      <c r="R33" s="299">
        <v>0</v>
      </c>
      <c r="S33" s="299">
        <v>4.0374999999999996</v>
      </c>
      <c r="T33" s="363">
        <f>IF(J33="SC024",N33,IF(ISERROR(S33),"",IF(J33="PROV SUM",N33,L33*S33)))</f>
        <v>242.24999999999997</v>
      </c>
      <c r="U33" s="113"/>
      <c r="V33" s="358" t="s">
        <v>57</v>
      </c>
      <c r="W33" s="300">
        <v>60</v>
      </c>
      <c r="X33" s="299">
        <v>4.0374999999999996</v>
      </c>
      <c r="Y33" s="362">
        <f t="shared" si="0"/>
        <v>242.24999999999997</v>
      </c>
      <c r="Z33" s="19"/>
      <c r="AA33" s="370">
        <v>1</v>
      </c>
      <c r="AB33" s="371">
        <f t="shared" si="1"/>
        <v>242.24999999999997</v>
      </c>
      <c r="AC33" s="372">
        <v>1</v>
      </c>
      <c r="AD33" s="373">
        <f t="shared" si="3"/>
        <v>242.24999999999997</v>
      </c>
      <c r="AE33" s="374">
        <f t="shared" si="2"/>
        <v>0</v>
      </c>
    </row>
    <row r="34" spans="1:31" ht="45" x14ac:dyDescent="0.25">
      <c r="A34" s="16"/>
      <c r="B34" s="380" t="s">
        <v>438</v>
      </c>
      <c r="C34" s="385" t="s">
        <v>164</v>
      </c>
      <c r="D34" s="356" t="s">
        <v>25</v>
      </c>
      <c r="E34" s="357" t="s">
        <v>187</v>
      </c>
      <c r="F34" s="384"/>
      <c r="G34" s="384"/>
      <c r="H34" s="359">
        <v>4.1399999999999997</v>
      </c>
      <c r="I34" s="384"/>
      <c r="J34" s="360" t="s">
        <v>188</v>
      </c>
      <c r="K34" s="358" t="s">
        <v>57</v>
      </c>
      <c r="L34" s="300">
        <v>10</v>
      </c>
      <c r="M34" s="383">
        <v>6.75</v>
      </c>
      <c r="N34" s="300">
        <v>67.5</v>
      </c>
      <c r="O34" s="386"/>
      <c r="P34" s="362" t="e">
        <v>#VALUE!</v>
      </c>
      <c r="Q34" s="363" t="e">
        <f>IF(J34="PROV SUM",N34,L34*P34)</f>
        <v>#VALUE!</v>
      </c>
      <c r="R34" s="299">
        <v>0</v>
      </c>
      <c r="S34" s="299">
        <v>6.4124999999999996</v>
      </c>
      <c r="T34" s="363">
        <f>IF(J34="SC024",N34,IF(ISERROR(S34),"",IF(J34="PROV SUM",N34,L34*S34)))</f>
        <v>64.125</v>
      </c>
      <c r="U34" s="113"/>
      <c r="V34" s="358" t="s">
        <v>57</v>
      </c>
      <c r="W34" s="300">
        <v>10</v>
      </c>
      <c r="X34" s="299">
        <v>6.4124999999999996</v>
      </c>
      <c r="Y34" s="362">
        <f t="shared" si="0"/>
        <v>64.125</v>
      </c>
      <c r="Z34" s="19"/>
      <c r="AA34" s="370">
        <v>1</v>
      </c>
      <c r="AB34" s="371">
        <f t="shared" si="1"/>
        <v>64.125</v>
      </c>
      <c r="AC34" s="372">
        <v>1</v>
      </c>
      <c r="AD34" s="373">
        <f t="shared" si="3"/>
        <v>64.125</v>
      </c>
      <c r="AE34" s="374">
        <f t="shared" si="2"/>
        <v>0</v>
      </c>
    </row>
    <row r="35" spans="1:31" ht="90" x14ac:dyDescent="0.25">
      <c r="A35" s="16"/>
      <c r="B35" s="380" t="s">
        <v>438</v>
      </c>
      <c r="C35" s="385" t="s">
        <v>164</v>
      </c>
      <c r="D35" s="356" t="s">
        <v>25</v>
      </c>
      <c r="E35" s="357" t="s">
        <v>171</v>
      </c>
      <c r="F35" s="384"/>
      <c r="G35" s="384"/>
      <c r="H35" s="359">
        <v>4.8999999999999799</v>
      </c>
      <c r="I35" s="384"/>
      <c r="J35" s="360" t="s">
        <v>172</v>
      </c>
      <c r="K35" s="358" t="s">
        <v>75</v>
      </c>
      <c r="L35" s="300">
        <v>6</v>
      </c>
      <c r="M35" s="383">
        <v>35.61</v>
      </c>
      <c r="N35" s="300">
        <v>213.66</v>
      </c>
      <c r="O35" s="386"/>
      <c r="P35" s="362" t="e">
        <v>#VALUE!</v>
      </c>
      <c r="Q35" s="363" t="e">
        <f>IF(J35="PROV SUM",N35,L35*P35)</f>
        <v>#VALUE!</v>
      </c>
      <c r="R35" s="299">
        <v>0</v>
      </c>
      <c r="S35" s="299">
        <v>31.568264999999997</v>
      </c>
      <c r="T35" s="363">
        <f>IF(J35="SC024",N35,IF(ISERROR(S35),"",IF(J35="PROV SUM",N35,L35*S35)))</f>
        <v>189.40958999999998</v>
      </c>
      <c r="U35" s="113"/>
      <c r="V35" s="358" t="s">
        <v>75</v>
      </c>
      <c r="W35" s="300">
        <v>6</v>
      </c>
      <c r="X35" s="299">
        <v>31.568264999999997</v>
      </c>
      <c r="Y35" s="362">
        <f t="shared" si="0"/>
        <v>189.40958999999998</v>
      </c>
      <c r="Z35" s="19"/>
      <c r="AA35" s="370">
        <v>1</v>
      </c>
      <c r="AB35" s="371">
        <f t="shared" si="1"/>
        <v>189.40958999999998</v>
      </c>
      <c r="AC35" s="372">
        <v>1</v>
      </c>
      <c r="AD35" s="373">
        <f t="shared" si="3"/>
        <v>189.40958999999998</v>
      </c>
      <c r="AE35" s="374">
        <f t="shared" si="2"/>
        <v>0</v>
      </c>
    </row>
    <row r="36" spans="1:31" ht="45" x14ac:dyDescent="0.25">
      <c r="A36" s="16"/>
      <c r="B36" s="380" t="s">
        <v>438</v>
      </c>
      <c r="C36" s="385" t="s">
        <v>164</v>
      </c>
      <c r="D36" s="356" t="s">
        <v>25</v>
      </c>
      <c r="E36" s="357" t="s">
        <v>179</v>
      </c>
      <c r="F36" s="384"/>
      <c r="G36" s="384"/>
      <c r="H36" s="359">
        <v>4.2309999999999297</v>
      </c>
      <c r="I36" s="384"/>
      <c r="J36" s="360" t="s">
        <v>180</v>
      </c>
      <c r="K36" s="358" t="s">
        <v>79</v>
      </c>
      <c r="L36" s="300">
        <v>1</v>
      </c>
      <c r="M36" s="383">
        <v>67.930000000000007</v>
      </c>
      <c r="N36" s="300">
        <v>67.930000000000007</v>
      </c>
      <c r="O36" s="386"/>
      <c r="P36" s="362" t="e">
        <v>#VALUE!</v>
      </c>
      <c r="Q36" s="363" t="e">
        <f>IF(J36="PROV SUM",N36,L36*P36)</f>
        <v>#VALUE!</v>
      </c>
      <c r="R36" s="299">
        <v>0</v>
      </c>
      <c r="S36" s="299">
        <v>55.797702000000008</v>
      </c>
      <c r="T36" s="363">
        <f>IF(J36="SC024",N36,IF(ISERROR(S36),"",IF(J36="PROV SUM",N36,L36*S36)))</f>
        <v>55.797702000000008</v>
      </c>
      <c r="U36" s="113"/>
      <c r="V36" s="358" t="s">
        <v>79</v>
      </c>
      <c r="W36" s="300">
        <v>1</v>
      </c>
      <c r="X36" s="299">
        <v>55.797702000000008</v>
      </c>
      <c r="Y36" s="362">
        <f t="shared" si="0"/>
        <v>55.797702000000008</v>
      </c>
      <c r="Z36" s="19"/>
      <c r="AA36" s="370">
        <v>1</v>
      </c>
      <c r="AB36" s="371">
        <f t="shared" si="1"/>
        <v>55.797702000000008</v>
      </c>
      <c r="AC36" s="372">
        <v>1</v>
      </c>
      <c r="AD36" s="373">
        <f t="shared" si="3"/>
        <v>55.797702000000008</v>
      </c>
      <c r="AE36" s="374">
        <f t="shared" si="2"/>
        <v>0</v>
      </c>
    </row>
    <row r="37" spans="1:31" hidden="1" x14ac:dyDescent="0.25">
      <c r="A37" s="16"/>
      <c r="B37" s="380" t="s">
        <v>438</v>
      </c>
      <c r="C37" s="385" t="s">
        <v>24</v>
      </c>
      <c r="D37" s="356" t="s">
        <v>378</v>
      </c>
      <c r="E37" s="357"/>
      <c r="F37" s="384"/>
      <c r="G37" s="384"/>
      <c r="H37" s="359"/>
      <c r="I37" s="384"/>
      <c r="J37" s="360"/>
      <c r="K37" s="358"/>
      <c r="L37" s="300"/>
      <c r="M37" s="360"/>
      <c r="N37" s="300"/>
      <c r="O37" s="386"/>
      <c r="P37" s="360"/>
      <c r="Q37" s="298"/>
      <c r="R37" s="298"/>
      <c r="S37" s="298"/>
      <c r="T37" s="298"/>
      <c r="U37" s="113"/>
      <c r="V37" s="358"/>
      <c r="W37" s="300"/>
      <c r="X37" s="298"/>
      <c r="Y37" s="362">
        <f t="shared" si="0"/>
        <v>0</v>
      </c>
      <c r="Z37" s="19"/>
      <c r="AA37" s="370">
        <v>0</v>
      </c>
      <c r="AB37" s="371">
        <f t="shared" si="1"/>
        <v>0</v>
      </c>
      <c r="AC37" s="372">
        <v>0</v>
      </c>
      <c r="AD37" s="373">
        <f t="shared" si="3"/>
        <v>0</v>
      </c>
      <c r="AE37" s="374">
        <f t="shared" si="2"/>
        <v>0</v>
      </c>
    </row>
    <row r="38" spans="1:31" ht="120" x14ac:dyDescent="0.25">
      <c r="A38" s="22"/>
      <c r="B38" s="355" t="s">
        <v>438</v>
      </c>
      <c r="C38" s="355" t="s">
        <v>24</v>
      </c>
      <c r="D38" s="356" t="s">
        <v>25</v>
      </c>
      <c r="E38" s="357" t="s">
        <v>26</v>
      </c>
      <c r="F38" s="358"/>
      <c r="G38" s="358"/>
      <c r="H38" s="359">
        <v>2.1</v>
      </c>
      <c r="I38" s="358"/>
      <c r="J38" s="360" t="s">
        <v>27</v>
      </c>
      <c r="K38" s="358" t="s">
        <v>28</v>
      </c>
      <c r="L38" s="300">
        <v>120</v>
      </c>
      <c r="M38" s="125">
        <v>12.92</v>
      </c>
      <c r="N38" s="126">
        <v>1550.4</v>
      </c>
      <c r="O38" s="361"/>
      <c r="P38" s="362" t="e">
        <v>#VALUE!</v>
      </c>
      <c r="Q38" s="363" t="e">
        <f>IF(J38="PROV SUM",N38,L38*P38)</f>
        <v>#VALUE!</v>
      </c>
      <c r="R38" s="299">
        <v>0</v>
      </c>
      <c r="S38" s="299">
        <v>16.4084</v>
      </c>
      <c r="T38" s="363">
        <f>IF(J38="SC024",N38,IF(ISERROR(S38),"",IF(J38="PROV SUM",N38,L38*S38)))</f>
        <v>1969.008</v>
      </c>
      <c r="U38" s="113"/>
      <c r="V38" s="358" t="s">
        <v>28</v>
      </c>
      <c r="W38" s="300">
        <v>120</v>
      </c>
      <c r="X38" s="299">
        <v>16.4084</v>
      </c>
      <c r="Y38" s="362">
        <f t="shared" si="0"/>
        <v>1969.008</v>
      </c>
      <c r="Z38" s="19"/>
      <c r="AA38" s="370">
        <v>1</v>
      </c>
      <c r="AB38" s="371">
        <f t="shared" si="1"/>
        <v>1969.008</v>
      </c>
      <c r="AC38" s="372">
        <v>0.3</v>
      </c>
      <c r="AD38" s="373">
        <f t="shared" si="3"/>
        <v>590.70240000000001</v>
      </c>
      <c r="AE38" s="374">
        <f t="shared" si="2"/>
        <v>1378.3056000000001</v>
      </c>
    </row>
    <row r="39" spans="1:31" ht="30" x14ac:dyDescent="0.25">
      <c r="A39" s="22"/>
      <c r="B39" s="355" t="s">
        <v>438</v>
      </c>
      <c r="C39" s="355" t="s">
        <v>24</v>
      </c>
      <c r="D39" s="356" t="s">
        <v>25</v>
      </c>
      <c r="E39" s="357" t="s">
        <v>29</v>
      </c>
      <c r="F39" s="358"/>
      <c r="G39" s="358"/>
      <c r="H39" s="359">
        <v>2.5</v>
      </c>
      <c r="I39" s="358"/>
      <c r="J39" s="360" t="s">
        <v>30</v>
      </c>
      <c r="K39" s="358" t="s">
        <v>31</v>
      </c>
      <c r="L39" s="300">
        <v>1</v>
      </c>
      <c r="M39" s="125">
        <v>420</v>
      </c>
      <c r="N39" s="126">
        <v>420</v>
      </c>
      <c r="O39" s="361"/>
      <c r="P39" s="362" t="e">
        <v>#VALUE!</v>
      </c>
      <c r="Q39" s="363" t="e">
        <f>IF(J39="PROV SUM",N39,L39*P39)</f>
        <v>#VALUE!</v>
      </c>
      <c r="R39" s="299">
        <v>0</v>
      </c>
      <c r="S39" s="299">
        <v>533.4</v>
      </c>
      <c r="T39" s="363">
        <f>IF(J39="SC024",N39,IF(ISERROR(S39),"",IF(J39="PROV SUM",N39,L39*S39)))</f>
        <v>533.4</v>
      </c>
      <c r="U39" s="113"/>
      <c r="V39" s="358" t="s">
        <v>31</v>
      </c>
      <c r="W39" s="300">
        <v>1</v>
      </c>
      <c r="X39" s="299">
        <v>533.4</v>
      </c>
      <c r="Y39" s="362">
        <f t="shared" si="0"/>
        <v>533.4</v>
      </c>
      <c r="Z39" s="19"/>
      <c r="AA39" s="370">
        <v>1</v>
      </c>
      <c r="AB39" s="371">
        <f t="shared" si="1"/>
        <v>533.4</v>
      </c>
      <c r="AC39" s="372">
        <v>0.3</v>
      </c>
      <c r="AD39" s="373">
        <f t="shared" si="3"/>
        <v>160.01999999999998</v>
      </c>
      <c r="AE39" s="374">
        <f t="shared" si="2"/>
        <v>373.38</v>
      </c>
    </row>
    <row r="40" spans="1:31" x14ac:dyDescent="0.25">
      <c r="A40" s="22"/>
      <c r="B40" s="355" t="s">
        <v>438</v>
      </c>
      <c r="C40" s="355" t="s">
        <v>24</v>
      </c>
      <c r="D40" s="356" t="s">
        <v>25</v>
      </c>
      <c r="E40" s="357" t="s">
        <v>32</v>
      </c>
      <c r="F40" s="358"/>
      <c r="G40" s="358"/>
      <c r="H40" s="359">
        <v>2.6</v>
      </c>
      <c r="I40" s="358"/>
      <c r="J40" s="360" t="s">
        <v>33</v>
      </c>
      <c r="K40" s="358" t="s">
        <v>31</v>
      </c>
      <c r="L40" s="300">
        <v>1</v>
      </c>
      <c r="M40" s="125">
        <v>50</v>
      </c>
      <c r="N40" s="126">
        <v>50</v>
      </c>
      <c r="O40" s="361"/>
      <c r="P40" s="362" t="e">
        <v>#VALUE!</v>
      </c>
      <c r="Q40" s="363" t="e">
        <f>IF(J40="PROV SUM",N40,L40*P40)</f>
        <v>#VALUE!</v>
      </c>
      <c r="R40" s="299">
        <v>0</v>
      </c>
      <c r="S40" s="299">
        <v>63.5</v>
      </c>
      <c r="T40" s="363">
        <f>IF(J40="SC024",N40,IF(ISERROR(S40),"",IF(J40="PROV SUM",N40,L40*S40)))</f>
        <v>63.5</v>
      </c>
      <c r="U40" s="113"/>
      <c r="V40" s="358" t="s">
        <v>31</v>
      </c>
      <c r="W40" s="300">
        <v>1</v>
      </c>
      <c r="X40" s="299">
        <v>63.5</v>
      </c>
      <c r="Y40" s="362">
        <f t="shared" si="0"/>
        <v>63.5</v>
      </c>
      <c r="Z40" s="19"/>
      <c r="AA40" s="370">
        <v>1</v>
      </c>
      <c r="AB40" s="371">
        <f t="shared" si="1"/>
        <v>63.5</v>
      </c>
      <c r="AC40" s="372">
        <v>0</v>
      </c>
      <c r="AD40" s="373">
        <f t="shared" si="3"/>
        <v>0</v>
      </c>
      <c r="AE40" s="374">
        <f t="shared" si="2"/>
        <v>63.5</v>
      </c>
    </row>
    <row r="41" spans="1:31" x14ac:dyDescent="0.25">
      <c r="A41" s="22"/>
      <c r="B41" s="355" t="s">
        <v>438</v>
      </c>
      <c r="C41" s="355" t="s">
        <v>24</v>
      </c>
      <c r="D41" s="356" t="s">
        <v>25</v>
      </c>
      <c r="E41" s="357" t="s">
        <v>43</v>
      </c>
      <c r="F41" s="358"/>
      <c r="G41" s="358"/>
      <c r="H41" s="359">
        <v>2.17</v>
      </c>
      <c r="I41" s="358"/>
      <c r="J41" s="360" t="s">
        <v>44</v>
      </c>
      <c r="K41" s="358" t="s">
        <v>31</v>
      </c>
      <c r="L41" s="300">
        <v>1</v>
      </c>
      <c r="M41" s="125">
        <v>842</v>
      </c>
      <c r="N41" s="126">
        <v>842</v>
      </c>
      <c r="O41" s="361"/>
      <c r="P41" s="362" t="e">
        <v>#VALUE!</v>
      </c>
      <c r="Q41" s="363" t="e">
        <f>IF(J41="PROV SUM",N41,L41*P41)</f>
        <v>#VALUE!</v>
      </c>
      <c r="R41" s="299">
        <v>0</v>
      </c>
      <c r="S41" s="299">
        <v>1069.3399999999999</v>
      </c>
      <c r="T41" s="363">
        <f>IF(J41="SC024",N41,IF(ISERROR(S41),"",IF(J41="PROV SUM",N41,L41*S41)))</f>
        <v>1069.3399999999999</v>
      </c>
      <c r="U41" s="113"/>
      <c r="V41" s="358" t="s">
        <v>31</v>
      </c>
      <c r="W41" s="300">
        <v>1</v>
      </c>
      <c r="X41" s="299">
        <v>1069.3399999999999</v>
      </c>
      <c r="Y41" s="362">
        <f t="shared" si="0"/>
        <v>1069.3399999999999</v>
      </c>
      <c r="Z41" s="19"/>
      <c r="AA41" s="370">
        <v>1</v>
      </c>
      <c r="AB41" s="371">
        <f t="shared" si="1"/>
        <v>1069.3399999999999</v>
      </c>
      <c r="AC41" s="372">
        <v>0.3</v>
      </c>
      <c r="AD41" s="373">
        <f t="shared" si="3"/>
        <v>320.80199999999996</v>
      </c>
      <c r="AE41" s="374">
        <f t="shared" si="2"/>
        <v>748.53800000000001</v>
      </c>
    </row>
    <row r="42" spans="1:31" ht="60" x14ac:dyDescent="0.25">
      <c r="A42" s="22"/>
      <c r="B42" s="355" t="s">
        <v>438</v>
      </c>
      <c r="C42" s="355" t="s">
        <v>24</v>
      </c>
      <c r="D42" s="356" t="s">
        <v>25</v>
      </c>
      <c r="E42" s="357" t="s">
        <v>382</v>
      </c>
      <c r="F42" s="358"/>
      <c r="G42" s="358"/>
      <c r="H42" s="359"/>
      <c r="I42" s="358"/>
      <c r="J42" s="360" t="s">
        <v>383</v>
      </c>
      <c r="K42" s="358" t="s">
        <v>31</v>
      </c>
      <c r="L42" s="300"/>
      <c r="M42" s="125">
        <v>4.8300000000000003E-2</v>
      </c>
      <c r="N42" s="126">
        <v>0</v>
      </c>
      <c r="O42" s="361"/>
      <c r="P42" s="362" t="e">
        <v>#VALUE!</v>
      </c>
      <c r="Q42" s="363" t="e">
        <f>IF(J42="PROV SUM",N42,L42*P42)</f>
        <v>#VALUE!</v>
      </c>
      <c r="R42" s="299" t="e">
        <v>#N/A</v>
      </c>
      <c r="S42" s="299" t="e">
        <v>#N/A</v>
      </c>
      <c r="T42" s="363">
        <f>IF(J42="SC024",N42,IF(ISERROR(S42),"",IF(J42="PROV SUM",N42,L42*S42)))</f>
        <v>0</v>
      </c>
      <c r="U42" s="113"/>
      <c r="V42" s="358" t="s">
        <v>416</v>
      </c>
      <c r="W42" s="300">
        <v>8.1</v>
      </c>
      <c r="X42" s="403">
        <f>SUM(Y38+Y39+Y40)*0.0483</f>
        <v>123.93335640000001</v>
      </c>
      <c r="Y42" s="362">
        <f>X42*W42</f>
        <v>1003.86018684</v>
      </c>
      <c r="Z42" s="19"/>
      <c r="AA42" s="370">
        <v>1</v>
      </c>
      <c r="AB42" s="371">
        <f t="shared" si="1"/>
        <v>1003.86018684</v>
      </c>
      <c r="AC42" s="372">
        <v>0</v>
      </c>
      <c r="AD42" s="373">
        <f t="shared" si="3"/>
        <v>0</v>
      </c>
      <c r="AE42" s="374">
        <f t="shared" si="2"/>
        <v>1003.86018684</v>
      </c>
    </row>
    <row r="43" spans="1:31" hidden="1" x14ac:dyDescent="0.25">
      <c r="A43" s="22"/>
      <c r="B43" s="354" t="s">
        <v>438</v>
      </c>
      <c r="C43" s="355" t="s">
        <v>312</v>
      </c>
      <c r="D43" s="356" t="s">
        <v>378</v>
      </c>
      <c r="E43" s="357"/>
      <c r="F43" s="358"/>
      <c r="G43" s="358"/>
      <c r="H43" s="359"/>
      <c r="I43" s="358"/>
      <c r="J43" s="360"/>
      <c r="K43" s="358"/>
      <c r="L43" s="300"/>
      <c r="M43" s="360"/>
      <c r="N43" s="126"/>
      <c r="O43" s="361"/>
      <c r="P43" s="381"/>
      <c r="Q43" s="382"/>
      <c r="R43" s="382"/>
      <c r="S43" s="382"/>
      <c r="T43" s="382"/>
      <c r="U43" s="113"/>
      <c r="V43" s="358"/>
      <c r="W43" s="300"/>
      <c r="X43" s="382"/>
      <c r="Y43" s="362">
        <f t="shared" si="0"/>
        <v>0</v>
      </c>
      <c r="Z43" s="19"/>
      <c r="AA43" s="370">
        <v>0</v>
      </c>
      <c r="AB43" s="371">
        <f t="shared" si="1"/>
        <v>0</v>
      </c>
      <c r="AC43" s="372">
        <v>0</v>
      </c>
      <c r="AD43" s="373">
        <f t="shared" si="3"/>
        <v>0</v>
      </c>
      <c r="AE43" s="374">
        <f t="shared" si="2"/>
        <v>0</v>
      </c>
    </row>
    <row r="44" spans="1:31" ht="60.75" hidden="1" x14ac:dyDescent="0.25">
      <c r="A44" s="22"/>
      <c r="B44" s="354" t="s">
        <v>438</v>
      </c>
      <c r="C44" s="355" t="s">
        <v>312</v>
      </c>
      <c r="D44" s="356" t="s">
        <v>25</v>
      </c>
      <c r="E44" s="357" t="s">
        <v>443</v>
      </c>
      <c r="F44" s="358"/>
      <c r="G44" s="358"/>
      <c r="H44" s="359">
        <v>7.3159999999999998</v>
      </c>
      <c r="I44" s="358"/>
      <c r="J44" s="360" t="s">
        <v>379</v>
      </c>
      <c r="K44" s="358" t="s">
        <v>380</v>
      </c>
      <c r="L44" s="300">
        <v>1</v>
      </c>
      <c r="M44" s="383">
        <v>240</v>
      </c>
      <c r="N44" s="126">
        <v>240</v>
      </c>
      <c r="O44" s="361"/>
      <c r="P44" s="362" t="e">
        <v>#VALUE!</v>
      </c>
      <c r="Q44" s="363">
        <f>IF(J44="PROV SUM",N44,L44*P44)</f>
        <v>240</v>
      </c>
      <c r="R44" s="299" t="s">
        <v>381</v>
      </c>
      <c r="S44" s="299" t="s">
        <v>381</v>
      </c>
      <c r="T44" s="363">
        <f>IF(J44="SC024",N44,IF(ISERROR(S44),"",IF(J44="PROV SUM",N44,L44*S44)))</f>
        <v>240</v>
      </c>
      <c r="U44" s="113"/>
      <c r="V44" s="358" t="s">
        <v>380</v>
      </c>
      <c r="W44" s="300">
        <v>1</v>
      </c>
      <c r="X44" s="299" t="s">
        <v>381</v>
      </c>
      <c r="Y44" s="362">
        <v>240</v>
      </c>
      <c r="Z44" s="19"/>
      <c r="AA44" s="370">
        <v>0</v>
      </c>
      <c r="AB44" s="371">
        <f t="shared" si="1"/>
        <v>0</v>
      </c>
      <c r="AC44" s="372">
        <v>0</v>
      </c>
      <c r="AD44" s="373">
        <f t="shared" si="3"/>
        <v>0</v>
      </c>
      <c r="AE44" s="374">
        <f t="shared" si="2"/>
        <v>0</v>
      </c>
    </row>
    <row r="45" spans="1:31" ht="90.75" hidden="1" x14ac:dyDescent="0.25">
      <c r="A45" s="22"/>
      <c r="B45" s="354" t="s">
        <v>438</v>
      </c>
      <c r="C45" s="355" t="s">
        <v>312</v>
      </c>
      <c r="D45" s="356" t="s">
        <v>25</v>
      </c>
      <c r="E45" s="357" t="s">
        <v>444</v>
      </c>
      <c r="F45" s="358"/>
      <c r="G45" s="358"/>
      <c r="H45" s="359">
        <v>7.3170000000000002</v>
      </c>
      <c r="I45" s="358"/>
      <c r="J45" s="360" t="s">
        <v>379</v>
      </c>
      <c r="K45" s="358" t="s">
        <v>380</v>
      </c>
      <c r="L45" s="300">
        <v>1</v>
      </c>
      <c r="M45" s="383">
        <v>450</v>
      </c>
      <c r="N45" s="126">
        <v>450</v>
      </c>
      <c r="O45" s="361"/>
      <c r="P45" s="362" t="e">
        <v>#VALUE!</v>
      </c>
      <c r="Q45" s="363">
        <f>IF(J45="PROV SUM",N45,L45*P45)</f>
        <v>450</v>
      </c>
      <c r="R45" s="299" t="s">
        <v>381</v>
      </c>
      <c r="S45" s="299" t="s">
        <v>381</v>
      </c>
      <c r="T45" s="363">
        <f>IF(J45="SC024",N45,IF(ISERROR(S45),"",IF(J45="PROV SUM",N45,L45*S45)))</f>
        <v>450</v>
      </c>
      <c r="U45" s="113"/>
      <c r="V45" s="358" t="s">
        <v>380</v>
      </c>
      <c r="W45" s="300">
        <v>1</v>
      </c>
      <c r="X45" s="299" t="s">
        <v>381</v>
      </c>
      <c r="Y45" s="362">
        <v>450</v>
      </c>
      <c r="Z45" s="19"/>
      <c r="AA45" s="370">
        <v>0</v>
      </c>
      <c r="AB45" s="371">
        <f t="shared" si="1"/>
        <v>0</v>
      </c>
      <c r="AC45" s="372">
        <v>0</v>
      </c>
      <c r="AD45" s="373">
        <f t="shared" si="3"/>
        <v>0</v>
      </c>
      <c r="AE45" s="374">
        <f t="shared" si="2"/>
        <v>0</v>
      </c>
    </row>
    <row r="46" spans="1:31" ht="60.75" hidden="1" x14ac:dyDescent="0.25">
      <c r="A46" s="22"/>
      <c r="B46" s="354" t="s">
        <v>438</v>
      </c>
      <c r="C46" s="355" t="s">
        <v>312</v>
      </c>
      <c r="D46" s="356" t="s">
        <v>25</v>
      </c>
      <c r="E46" s="357" t="s">
        <v>445</v>
      </c>
      <c r="F46" s="358"/>
      <c r="G46" s="358"/>
      <c r="H46" s="359">
        <v>7.3179999999999996</v>
      </c>
      <c r="I46" s="358"/>
      <c r="J46" s="360" t="s">
        <v>379</v>
      </c>
      <c r="K46" s="358" t="s">
        <v>380</v>
      </c>
      <c r="L46" s="300">
        <v>1</v>
      </c>
      <c r="M46" s="383">
        <v>150</v>
      </c>
      <c r="N46" s="126">
        <v>150</v>
      </c>
      <c r="O46" s="361"/>
      <c r="P46" s="362" t="e">
        <v>#VALUE!</v>
      </c>
      <c r="Q46" s="363">
        <f>IF(J46="PROV SUM",N46,L46*P46)</f>
        <v>150</v>
      </c>
      <c r="R46" s="299" t="s">
        <v>381</v>
      </c>
      <c r="S46" s="299" t="s">
        <v>381</v>
      </c>
      <c r="T46" s="363">
        <f>IF(J46="SC024",N46,IF(ISERROR(S46),"",IF(J46="PROV SUM",N46,L46*S46)))</f>
        <v>150</v>
      </c>
      <c r="U46" s="113"/>
      <c r="V46" s="358" t="s">
        <v>380</v>
      </c>
      <c r="W46" s="300">
        <v>1</v>
      </c>
      <c r="X46" s="299" t="s">
        <v>381</v>
      </c>
      <c r="Y46" s="362">
        <v>150</v>
      </c>
      <c r="Z46" s="19"/>
      <c r="AA46" s="370">
        <v>0</v>
      </c>
      <c r="AB46" s="371">
        <f t="shared" si="1"/>
        <v>0</v>
      </c>
      <c r="AC46" s="372">
        <v>0</v>
      </c>
      <c r="AD46" s="373">
        <f t="shared" si="3"/>
        <v>0</v>
      </c>
      <c r="AE46" s="374">
        <f t="shared" si="2"/>
        <v>0</v>
      </c>
    </row>
    <row r="47" spans="1:31" ht="45.75" hidden="1" x14ac:dyDescent="0.25">
      <c r="A47" s="22"/>
      <c r="B47" s="354" t="s">
        <v>438</v>
      </c>
      <c r="C47" s="355" t="s">
        <v>312</v>
      </c>
      <c r="D47" s="356" t="s">
        <v>25</v>
      </c>
      <c r="E47" s="357" t="s">
        <v>446</v>
      </c>
      <c r="F47" s="358"/>
      <c r="G47" s="358"/>
      <c r="H47" s="359">
        <v>7.319</v>
      </c>
      <c r="I47" s="358"/>
      <c r="J47" s="360" t="s">
        <v>379</v>
      </c>
      <c r="K47" s="358" t="s">
        <v>380</v>
      </c>
      <c r="L47" s="300">
        <v>1</v>
      </c>
      <c r="M47" s="383">
        <v>1000</v>
      </c>
      <c r="N47" s="126">
        <v>1000</v>
      </c>
      <c r="O47" s="361"/>
      <c r="P47" s="362" t="e">
        <v>#VALUE!</v>
      </c>
      <c r="Q47" s="363">
        <f>IF(J47="PROV SUM",N47,L47*P47)</f>
        <v>1000</v>
      </c>
      <c r="R47" s="299" t="s">
        <v>381</v>
      </c>
      <c r="S47" s="299" t="s">
        <v>381</v>
      </c>
      <c r="T47" s="363">
        <f>IF(J47="SC024",N47,IF(ISERROR(S47),"",IF(J47="PROV SUM",N47,L47*S47)))</f>
        <v>1000</v>
      </c>
      <c r="U47" s="113"/>
      <c r="V47" s="358" t="s">
        <v>380</v>
      </c>
      <c r="W47" s="300">
        <v>1</v>
      </c>
      <c r="X47" s="299" t="s">
        <v>381</v>
      </c>
      <c r="Y47" s="362">
        <v>1000</v>
      </c>
      <c r="Z47" s="19"/>
      <c r="AA47" s="370">
        <v>0</v>
      </c>
      <c r="AB47" s="371">
        <f t="shared" si="1"/>
        <v>0</v>
      </c>
      <c r="AC47" s="372">
        <v>0</v>
      </c>
      <c r="AD47" s="373">
        <f t="shared" si="3"/>
        <v>0</v>
      </c>
      <c r="AE47" s="374">
        <f t="shared" si="2"/>
        <v>0</v>
      </c>
    </row>
    <row r="48" spans="1:31" ht="15.75" hidden="1" x14ac:dyDescent="0.25">
      <c r="A48" s="16"/>
      <c r="B48" s="87" t="s">
        <v>438</v>
      </c>
      <c r="C48" s="90" t="s">
        <v>341</v>
      </c>
      <c r="D48" s="89" t="s">
        <v>378</v>
      </c>
      <c r="E48" s="90"/>
      <c r="F48" s="384"/>
      <c r="G48" s="384"/>
      <c r="H48" s="91"/>
      <c r="I48" s="384"/>
      <c r="J48" s="90"/>
      <c r="K48" s="92"/>
      <c r="L48" s="300"/>
      <c r="M48" s="93"/>
      <c r="N48" s="126"/>
      <c r="O48" s="361"/>
      <c r="P48" s="381"/>
      <c r="Q48" s="382"/>
      <c r="R48" s="382"/>
      <c r="S48" s="382"/>
      <c r="T48" s="382"/>
      <c r="U48" s="113"/>
      <c r="V48" s="92"/>
      <c r="W48" s="300"/>
      <c r="X48" s="382"/>
      <c r="Y48" s="362">
        <f t="shared" si="0"/>
        <v>0</v>
      </c>
      <c r="Z48" s="19"/>
      <c r="AA48" s="370">
        <v>0</v>
      </c>
      <c r="AB48" s="371">
        <f t="shared" si="1"/>
        <v>0</v>
      </c>
      <c r="AC48" s="372">
        <v>0</v>
      </c>
      <c r="AD48" s="373">
        <f t="shared" si="3"/>
        <v>0</v>
      </c>
      <c r="AE48" s="374">
        <f t="shared" si="2"/>
        <v>0</v>
      </c>
    </row>
    <row r="49" spans="1:31" ht="105" hidden="1" x14ac:dyDescent="0.25">
      <c r="A49" s="16"/>
      <c r="B49" s="87" t="s">
        <v>438</v>
      </c>
      <c r="C49" s="90" t="s">
        <v>341</v>
      </c>
      <c r="D49" s="89" t="s">
        <v>25</v>
      </c>
      <c r="E49" s="90" t="s">
        <v>350</v>
      </c>
      <c r="F49" s="358"/>
      <c r="G49" s="358"/>
      <c r="H49" s="91">
        <v>13</v>
      </c>
      <c r="I49" s="358"/>
      <c r="J49" s="90" t="s">
        <v>351</v>
      </c>
      <c r="K49" s="358" t="s">
        <v>311</v>
      </c>
      <c r="L49" s="94">
        <v>2</v>
      </c>
      <c r="M49" s="93">
        <v>222.2</v>
      </c>
      <c r="N49" s="95">
        <v>444.4</v>
      </c>
      <c r="O49" s="361"/>
      <c r="P49" s="362" t="e">
        <v>#VALUE!</v>
      </c>
      <c r="Q49" s="363" t="e">
        <f t="shared" ref="Q49:Q61" si="6">IF(J49="PROV SUM",N49,L49*P49)</f>
        <v>#VALUE!</v>
      </c>
      <c r="R49" s="299">
        <v>0</v>
      </c>
      <c r="S49" s="299">
        <v>196.98029999999997</v>
      </c>
      <c r="T49" s="363">
        <f t="shared" ref="T49:T61" si="7">IF(J49="SC024",N49,IF(ISERROR(S49),"",IF(J49="PROV SUM",N49,L49*S49)))</f>
        <v>393.96059999999994</v>
      </c>
      <c r="U49" s="113"/>
      <c r="V49" s="358" t="s">
        <v>311</v>
      </c>
      <c r="W49" s="94">
        <v>2</v>
      </c>
      <c r="X49" s="299">
        <v>196.98029999999997</v>
      </c>
      <c r="Y49" s="362">
        <f t="shared" si="0"/>
        <v>393.96059999999994</v>
      </c>
      <c r="Z49" s="19"/>
      <c r="AA49" s="370">
        <v>0</v>
      </c>
      <c r="AB49" s="371">
        <f t="shared" si="1"/>
        <v>0</v>
      </c>
      <c r="AC49" s="372">
        <v>0</v>
      </c>
      <c r="AD49" s="373">
        <f t="shared" si="3"/>
        <v>0</v>
      </c>
      <c r="AE49" s="374">
        <f t="shared" si="2"/>
        <v>0</v>
      </c>
    </row>
    <row r="50" spans="1:31" ht="105" hidden="1" x14ac:dyDescent="0.25">
      <c r="A50" s="16"/>
      <c r="B50" s="87" t="s">
        <v>438</v>
      </c>
      <c r="C50" s="90" t="s">
        <v>341</v>
      </c>
      <c r="D50" s="89" t="s">
        <v>25</v>
      </c>
      <c r="E50" s="90" t="s">
        <v>356</v>
      </c>
      <c r="F50" s="384"/>
      <c r="G50" s="384"/>
      <c r="H50" s="91">
        <v>27</v>
      </c>
      <c r="I50" s="384"/>
      <c r="J50" s="90" t="s">
        <v>357</v>
      </c>
      <c r="K50" s="92" t="s">
        <v>311</v>
      </c>
      <c r="L50" s="94">
        <v>1</v>
      </c>
      <c r="M50" s="93">
        <v>22.53</v>
      </c>
      <c r="N50" s="95">
        <v>22.53</v>
      </c>
      <c r="O50" s="361"/>
      <c r="P50" s="362" t="e">
        <v>#VALUE!</v>
      </c>
      <c r="Q50" s="363" t="e">
        <f t="shared" si="6"/>
        <v>#VALUE!</v>
      </c>
      <c r="R50" s="299">
        <v>0</v>
      </c>
      <c r="S50" s="299">
        <v>19.150500000000001</v>
      </c>
      <c r="T50" s="363">
        <f t="shared" si="7"/>
        <v>19.150500000000001</v>
      </c>
      <c r="U50" s="113"/>
      <c r="V50" s="92" t="s">
        <v>311</v>
      </c>
      <c r="W50" s="94">
        <v>1</v>
      </c>
      <c r="X50" s="299">
        <v>19.150500000000001</v>
      </c>
      <c r="Y50" s="362">
        <f t="shared" si="0"/>
        <v>19.150500000000001</v>
      </c>
      <c r="Z50" s="19"/>
      <c r="AA50" s="370">
        <v>0</v>
      </c>
      <c r="AB50" s="371">
        <f t="shared" si="1"/>
        <v>0</v>
      </c>
      <c r="AC50" s="372">
        <v>0</v>
      </c>
      <c r="AD50" s="373">
        <f t="shared" si="3"/>
        <v>0</v>
      </c>
      <c r="AE50" s="374">
        <f t="shared" si="2"/>
        <v>0</v>
      </c>
    </row>
    <row r="51" spans="1:31" ht="120" hidden="1" x14ac:dyDescent="0.25">
      <c r="A51" s="16"/>
      <c r="B51" s="87" t="s">
        <v>438</v>
      </c>
      <c r="C51" s="90" t="s">
        <v>341</v>
      </c>
      <c r="D51" s="89" t="s">
        <v>25</v>
      </c>
      <c r="E51" s="90" t="s">
        <v>358</v>
      </c>
      <c r="F51" s="384"/>
      <c r="G51" s="384"/>
      <c r="H51" s="91">
        <v>41</v>
      </c>
      <c r="I51" s="384"/>
      <c r="J51" s="90" t="s">
        <v>359</v>
      </c>
      <c r="K51" s="92" t="s">
        <v>311</v>
      </c>
      <c r="L51" s="94">
        <v>1</v>
      </c>
      <c r="M51" s="93">
        <v>29.34</v>
      </c>
      <c r="N51" s="95">
        <v>29.34</v>
      </c>
      <c r="O51" s="361"/>
      <c r="P51" s="362" t="e">
        <v>#VALUE!</v>
      </c>
      <c r="Q51" s="363" t="e">
        <f t="shared" si="6"/>
        <v>#VALUE!</v>
      </c>
      <c r="R51" s="299">
        <v>0</v>
      </c>
      <c r="S51" s="299">
        <v>24.939</v>
      </c>
      <c r="T51" s="363">
        <f t="shared" si="7"/>
        <v>24.939</v>
      </c>
      <c r="U51" s="113"/>
      <c r="V51" s="92" t="s">
        <v>311</v>
      </c>
      <c r="W51" s="94">
        <v>1</v>
      </c>
      <c r="X51" s="299">
        <v>24.939</v>
      </c>
      <c r="Y51" s="362">
        <f t="shared" si="0"/>
        <v>24.939</v>
      </c>
      <c r="Z51" s="19"/>
      <c r="AA51" s="370">
        <v>0</v>
      </c>
      <c r="AB51" s="371">
        <f t="shared" si="1"/>
        <v>0</v>
      </c>
      <c r="AC51" s="372">
        <v>0</v>
      </c>
      <c r="AD51" s="373">
        <f t="shared" si="3"/>
        <v>0</v>
      </c>
      <c r="AE51" s="374">
        <f t="shared" si="2"/>
        <v>0</v>
      </c>
    </row>
    <row r="52" spans="1:31" ht="45" hidden="1" x14ac:dyDescent="0.25">
      <c r="A52" s="16"/>
      <c r="B52" s="87" t="s">
        <v>438</v>
      </c>
      <c r="C52" s="90" t="s">
        <v>341</v>
      </c>
      <c r="D52" s="89" t="s">
        <v>25</v>
      </c>
      <c r="E52" s="90" t="s">
        <v>364</v>
      </c>
      <c r="F52" s="384"/>
      <c r="G52" s="384"/>
      <c r="H52" s="91">
        <v>93</v>
      </c>
      <c r="I52" s="384"/>
      <c r="J52" s="90" t="s">
        <v>365</v>
      </c>
      <c r="K52" s="92" t="s">
        <v>311</v>
      </c>
      <c r="L52" s="94">
        <v>1</v>
      </c>
      <c r="M52" s="93">
        <v>550</v>
      </c>
      <c r="N52" s="95">
        <v>550</v>
      </c>
      <c r="O52" s="361"/>
      <c r="P52" s="362" t="e">
        <v>#VALUE!</v>
      </c>
      <c r="Q52" s="363" t="e">
        <f t="shared" si="6"/>
        <v>#VALUE!</v>
      </c>
      <c r="R52" s="299">
        <v>0</v>
      </c>
      <c r="S52" s="299">
        <v>440</v>
      </c>
      <c r="T52" s="363">
        <f t="shared" si="7"/>
        <v>440</v>
      </c>
      <c r="U52" s="113"/>
      <c r="V52" s="92" t="s">
        <v>311</v>
      </c>
      <c r="W52" s="94">
        <v>1</v>
      </c>
      <c r="X52" s="299">
        <v>440</v>
      </c>
      <c r="Y52" s="362">
        <f t="shared" si="0"/>
        <v>440</v>
      </c>
      <c r="Z52" s="19"/>
      <c r="AA52" s="370">
        <v>0</v>
      </c>
      <c r="AB52" s="371">
        <f t="shared" si="1"/>
        <v>0</v>
      </c>
      <c r="AC52" s="372">
        <v>0</v>
      </c>
      <c r="AD52" s="373">
        <f t="shared" si="3"/>
        <v>0</v>
      </c>
      <c r="AE52" s="374">
        <f t="shared" si="2"/>
        <v>0</v>
      </c>
    </row>
    <row r="53" spans="1:31" ht="45" hidden="1" x14ac:dyDescent="0.25">
      <c r="A53" s="16"/>
      <c r="B53" s="87" t="s">
        <v>438</v>
      </c>
      <c r="C53" s="90" t="s">
        <v>341</v>
      </c>
      <c r="D53" s="89" t="s">
        <v>25</v>
      </c>
      <c r="E53" s="90" t="s">
        <v>352</v>
      </c>
      <c r="F53" s="384"/>
      <c r="G53" s="384"/>
      <c r="H53" s="91">
        <v>104</v>
      </c>
      <c r="I53" s="384"/>
      <c r="J53" s="90" t="s">
        <v>353</v>
      </c>
      <c r="K53" s="92" t="s">
        <v>311</v>
      </c>
      <c r="L53" s="94">
        <v>2</v>
      </c>
      <c r="M53" s="93">
        <v>3.44</v>
      </c>
      <c r="N53" s="95">
        <v>6.88</v>
      </c>
      <c r="O53" s="361"/>
      <c r="P53" s="362" t="e">
        <v>#VALUE!</v>
      </c>
      <c r="Q53" s="363" t="e">
        <f t="shared" si="6"/>
        <v>#VALUE!</v>
      </c>
      <c r="R53" s="299">
        <v>0</v>
      </c>
      <c r="S53" s="299">
        <v>3.0495599999999996</v>
      </c>
      <c r="T53" s="363">
        <f t="shared" si="7"/>
        <v>6.0991199999999992</v>
      </c>
      <c r="U53" s="113"/>
      <c r="V53" s="92" t="s">
        <v>311</v>
      </c>
      <c r="W53" s="94">
        <v>2</v>
      </c>
      <c r="X53" s="93">
        <v>3.0495599999999996</v>
      </c>
      <c r="Y53" s="362">
        <f t="shared" si="0"/>
        <v>6.0991199999999992</v>
      </c>
      <c r="Z53" s="19"/>
      <c r="AA53" s="370">
        <v>0</v>
      </c>
      <c r="AB53" s="371">
        <f t="shared" ref="AB53:AB60" si="8">Y53*AA53</f>
        <v>0</v>
      </c>
      <c r="AC53" s="372">
        <v>0</v>
      </c>
      <c r="AD53" s="373">
        <f t="shared" ref="AD53:AD89" si="9">Y53*AC53</f>
        <v>0</v>
      </c>
      <c r="AE53" s="374">
        <f t="shared" si="2"/>
        <v>0</v>
      </c>
    </row>
    <row r="54" spans="1:31" ht="90" hidden="1" x14ac:dyDescent="0.25">
      <c r="A54" s="16"/>
      <c r="B54" s="87" t="s">
        <v>438</v>
      </c>
      <c r="C54" s="90" t="s">
        <v>341</v>
      </c>
      <c r="D54" s="89" t="s">
        <v>25</v>
      </c>
      <c r="E54" s="90" t="s">
        <v>366</v>
      </c>
      <c r="F54" s="384"/>
      <c r="G54" s="384"/>
      <c r="H54" s="91">
        <v>115</v>
      </c>
      <c r="I54" s="384"/>
      <c r="J54" s="90" t="s">
        <v>367</v>
      </c>
      <c r="K54" s="92" t="s">
        <v>311</v>
      </c>
      <c r="L54" s="94">
        <v>2</v>
      </c>
      <c r="M54" s="93">
        <v>70.11</v>
      </c>
      <c r="N54" s="95">
        <v>140.22</v>
      </c>
      <c r="O54" s="361"/>
      <c r="P54" s="362" t="e">
        <v>#VALUE!</v>
      </c>
      <c r="Q54" s="363" t="e">
        <f t="shared" si="6"/>
        <v>#VALUE!</v>
      </c>
      <c r="R54" s="299">
        <v>0</v>
      </c>
      <c r="S54" s="299">
        <v>56.088000000000001</v>
      </c>
      <c r="T54" s="363">
        <f t="shared" si="7"/>
        <v>112.176</v>
      </c>
      <c r="U54" s="113"/>
      <c r="V54" s="92" t="s">
        <v>311</v>
      </c>
      <c r="W54" s="94">
        <v>2</v>
      </c>
      <c r="X54" s="93">
        <v>56.088000000000001</v>
      </c>
      <c r="Y54" s="362">
        <f t="shared" si="0"/>
        <v>112.176</v>
      </c>
      <c r="Z54" s="19"/>
      <c r="AA54" s="370">
        <v>0</v>
      </c>
      <c r="AB54" s="371">
        <f t="shared" si="8"/>
        <v>0</v>
      </c>
      <c r="AC54" s="372">
        <v>0</v>
      </c>
      <c r="AD54" s="373">
        <f t="shared" si="9"/>
        <v>0</v>
      </c>
      <c r="AE54" s="374">
        <f t="shared" si="2"/>
        <v>0</v>
      </c>
    </row>
    <row r="55" spans="1:31" ht="75.75" hidden="1" x14ac:dyDescent="0.25">
      <c r="A55" s="16"/>
      <c r="B55" s="87" t="s">
        <v>438</v>
      </c>
      <c r="C55" s="90" t="s">
        <v>341</v>
      </c>
      <c r="D55" s="89" t="s">
        <v>25</v>
      </c>
      <c r="E55" s="96" t="s">
        <v>342</v>
      </c>
      <c r="F55" s="384"/>
      <c r="G55" s="384"/>
      <c r="H55" s="91">
        <v>180</v>
      </c>
      <c r="I55" s="384"/>
      <c r="J55" s="97" t="s">
        <v>343</v>
      </c>
      <c r="K55" s="92" t="s">
        <v>311</v>
      </c>
      <c r="L55" s="94">
        <v>1</v>
      </c>
      <c r="M55" s="93">
        <v>62.11</v>
      </c>
      <c r="N55" s="95">
        <v>62.11</v>
      </c>
      <c r="O55" s="361"/>
      <c r="P55" s="362" t="e">
        <v>#VALUE!</v>
      </c>
      <c r="Q55" s="363" t="e">
        <f t="shared" si="6"/>
        <v>#VALUE!</v>
      </c>
      <c r="R55" s="299">
        <v>0</v>
      </c>
      <c r="S55" s="299">
        <v>55.060514999999995</v>
      </c>
      <c r="T55" s="363">
        <f t="shared" si="7"/>
        <v>55.060514999999995</v>
      </c>
      <c r="U55" s="113"/>
      <c r="V55" s="92" t="s">
        <v>311</v>
      </c>
      <c r="W55" s="94">
        <v>1</v>
      </c>
      <c r="X55" s="93">
        <v>55.060514999999995</v>
      </c>
      <c r="Y55" s="362">
        <f t="shared" si="0"/>
        <v>55.060514999999995</v>
      </c>
      <c r="Z55" s="19"/>
      <c r="AA55" s="370">
        <v>0</v>
      </c>
      <c r="AB55" s="371">
        <f t="shared" si="8"/>
        <v>0</v>
      </c>
      <c r="AC55" s="372">
        <v>0</v>
      </c>
      <c r="AD55" s="373">
        <f t="shared" si="9"/>
        <v>0</v>
      </c>
      <c r="AE55" s="374">
        <f t="shared" si="2"/>
        <v>0</v>
      </c>
    </row>
    <row r="56" spans="1:31" ht="90.75" hidden="1" x14ac:dyDescent="0.25">
      <c r="A56" s="16"/>
      <c r="B56" s="87" t="s">
        <v>438</v>
      </c>
      <c r="C56" s="90" t="s">
        <v>341</v>
      </c>
      <c r="D56" s="89" t="s">
        <v>25</v>
      </c>
      <c r="E56" s="96" t="s">
        <v>370</v>
      </c>
      <c r="F56" s="384"/>
      <c r="G56" s="384"/>
      <c r="H56" s="91">
        <v>186</v>
      </c>
      <c r="I56" s="384"/>
      <c r="J56" s="98" t="s">
        <v>371</v>
      </c>
      <c r="K56" s="92" t="s">
        <v>311</v>
      </c>
      <c r="L56" s="94">
        <v>1</v>
      </c>
      <c r="M56" s="93">
        <v>86.88</v>
      </c>
      <c r="N56" s="95">
        <v>86.88</v>
      </c>
      <c r="O56" s="361"/>
      <c r="P56" s="362" t="e">
        <v>#VALUE!</v>
      </c>
      <c r="Q56" s="363" t="e">
        <f t="shared" si="6"/>
        <v>#VALUE!</v>
      </c>
      <c r="R56" s="299">
        <v>0</v>
      </c>
      <c r="S56" s="299">
        <v>69.504000000000005</v>
      </c>
      <c r="T56" s="363">
        <f t="shared" si="7"/>
        <v>69.504000000000005</v>
      </c>
      <c r="U56" s="113"/>
      <c r="V56" s="92" t="s">
        <v>311</v>
      </c>
      <c r="W56" s="94">
        <v>1</v>
      </c>
      <c r="X56" s="93">
        <v>69.504000000000005</v>
      </c>
      <c r="Y56" s="362">
        <f t="shared" si="0"/>
        <v>69.504000000000005</v>
      </c>
      <c r="Z56" s="19"/>
      <c r="AA56" s="370">
        <v>0</v>
      </c>
      <c r="AB56" s="371">
        <f t="shared" si="8"/>
        <v>0</v>
      </c>
      <c r="AC56" s="372">
        <v>0</v>
      </c>
      <c r="AD56" s="373">
        <f t="shared" si="9"/>
        <v>0</v>
      </c>
      <c r="AE56" s="374">
        <f>AB56-AD56</f>
        <v>0</v>
      </c>
    </row>
    <row r="57" spans="1:31" ht="15.75" hidden="1" x14ac:dyDescent="0.25">
      <c r="A57" s="22"/>
      <c r="B57" s="87" t="s">
        <v>438</v>
      </c>
      <c r="C57" s="90" t="s">
        <v>341</v>
      </c>
      <c r="D57" s="89" t="s">
        <v>25</v>
      </c>
      <c r="E57" s="99" t="s">
        <v>424</v>
      </c>
      <c r="F57" s="358"/>
      <c r="G57" s="358"/>
      <c r="H57" s="91">
        <v>190</v>
      </c>
      <c r="I57" s="358"/>
      <c r="J57" s="100" t="s">
        <v>379</v>
      </c>
      <c r="K57" s="92" t="s">
        <v>311</v>
      </c>
      <c r="L57" s="94">
        <v>1</v>
      </c>
      <c r="M57" s="101">
        <v>1500</v>
      </c>
      <c r="N57" s="95">
        <v>1500</v>
      </c>
      <c r="O57" s="361"/>
      <c r="P57" s="362" t="e">
        <v>#VALUE!</v>
      </c>
      <c r="Q57" s="363">
        <f t="shared" si="6"/>
        <v>1500</v>
      </c>
      <c r="R57" s="299" t="s">
        <v>381</v>
      </c>
      <c r="S57" s="299" t="s">
        <v>381</v>
      </c>
      <c r="T57" s="363">
        <f t="shared" si="7"/>
        <v>1500</v>
      </c>
      <c r="U57" s="113"/>
      <c r="V57" s="92" t="s">
        <v>311</v>
      </c>
      <c r="W57" s="94">
        <v>1</v>
      </c>
      <c r="X57" s="101" t="s">
        <v>381</v>
      </c>
      <c r="Y57" s="362">
        <v>1500</v>
      </c>
      <c r="Z57" s="19"/>
      <c r="AA57" s="370">
        <v>0</v>
      </c>
      <c r="AB57" s="371">
        <f t="shared" si="8"/>
        <v>0</v>
      </c>
      <c r="AC57" s="372">
        <v>0</v>
      </c>
      <c r="AD57" s="373">
        <f t="shared" si="9"/>
        <v>0</v>
      </c>
      <c r="AE57" s="374">
        <f t="shared" si="2"/>
        <v>0</v>
      </c>
    </row>
    <row r="58" spans="1:31" ht="26.25" hidden="1" x14ac:dyDescent="0.25">
      <c r="A58" s="22"/>
      <c r="B58" s="87" t="s">
        <v>438</v>
      </c>
      <c r="C58" s="90" t="s">
        <v>341</v>
      </c>
      <c r="D58" s="89" t="s">
        <v>25</v>
      </c>
      <c r="E58" s="102" t="s">
        <v>425</v>
      </c>
      <c r="F58" s="358"/>
      <c r="G58" s="358"/>
      <c r="H58" s="91">
        <v>191</v>
      </c>
      <c r="I58" s="358"/>
      <c r="J58" s="100" t="s">
        <v>379</v>
      </c>
      <c r="K58" s="92" t="s">
        <v>311</v>
      </c>
      <c r="L58" s="94">
        <v>1</v>
      </c>
      <c r="M58" s="101">
        <v>100</v>
      </c>
      <c r="N58" s="95">
        <v>100</v>
      </c>
      <c r="O58" s="361"/>
      <c r="P58" s="362" t="e">
        <v>#VALUE!</v>
      </c>
      <c r="Q58" s="363">
        <f t="shared" si="6"/>
        <v>100</v>
      </c>
      <c r="R58" s="299" t="s">
        <v>381</v>
      </c>
      <c r="S58" s="299" t="s">
        <v>381</v>
      </c>
      <c r="T58" s="363">
        <f t="shared" si="7"/>
        <v>100</v>
      </c>
      <c r="U58" s="113"/>
      <c r="V58" s="92" t="s">
        <v>311</v>
      </c>
      <c r="W58" s="94">
        <v>1</v>
      </c>
      <c r="X58" s="101" t="s">
        <v>381</v>
      </c>
      <c r="Y58" s="362">
        <v>100</v>
      </c>
      <c r="Z58" s="19"/>
      <c r="AA58" s="370">
        <v>0</v>
      </c>
      <c r="AB58" s="371">
        <f t="shared" si="8"/>
        <v>0</v>
      </c>
      <c r="AC58" s="372">
        <v>0</v>
      </c>
      <c r="AD58" s="373">
        <f t="shared" si="9"/>
        <v>0</v>
      </c>
      <c r="AE58" s="374">
        <f t="shared" si="2"/>
        <v>0</v>
      </c>
    </row>
    <row r="59" spans="1:31" ht="15.75" hidden="1" x14ac:dyDescent="0.25">
      <c r="A59" s="22"/>
      <c r="B59" s="87" t="s">
        <v>438</v>
      </c>
      <c r="C59" s="90" t="s">
        <v>341</v>
      </c>
      <c r="D59" s="89" t="s">
        <v>25</v>
      </c>
      <c r="E59" s="102"/>
      <c r="F59" s="358"/>
      <c r="G59" s="358"/>
      <c r="H59" s="91">
        <v>192</v>
      </c>
      <c r="I59" s="358"/>
      <c r="J59" s="100" t="s">
        <v>379</v>
      </c>
      <c r="K59" s="92" t="s">
        <v>311</v>
      </c>
      <c r="L59" s="94">
        <v>1</v>
      </c>
      <c r="M59" s="101">
        <v>100</v>
      </c>
      <c r="N59" s="95">
        <v>100</v>
      </c>
      <c r="O59" s="361"/>
      <c r="P59" s="362" t="e">
        <v>#VALUE!</v>
      </c>
      <c r="Q59" s="363">
        <f t="shared" si="6"/>
        <v>100</v>
      </c>
      <c r="R59" s="299" t="s">
        <v>381</v>
      </c>
      <c r="S59" s="299" t="s">
        <v>381</v>
      </c>
      <c r="T59" s="363">
        <f t="shared" si="7"/>
        <v>100</v>
      </c>
      <c r="U59" s="113"/>
      <c r="V59" s="92" t="s">
        <v>311</v>
      </c>
      <c r="W59" s="94">
        <v>1</v>
      </c>
      <c r="X59" s="101" t="s">
        <v>381</v>
      </c>
      <c r="Y59" s="362">
        <v>100</v>
      </c>
      <c r="Z59" s="19"/>
      <c r="AA59" s="370">
        <v>0</v>
      </c>
      <c r="AB59" s="371">
        <f t="shared" si="8"/>
        <v>0</v>
      </c>
      <c r="AC59" s="372">
        <v>0</v>
      </c>
      <c r="AD59" s="373">
        <f t="shared" si="9"/>
        <v>0</v>
      </c>
      <c r="AE59" s="374">
        <f t="shared" si="2"/>
        <v>0</v>
      </c>
    </row>
    <row r="60" spans="1:31" ht="15.75" hidden="1" x14ac:dyDescent="0.25">
      <c r="A60" s="22"/>
      <c r="B60" s="87" t="s">
        <v>438</v>
      </c>
      <c r="C60" s="90" t="s">
        <v>341</v>
      </c>
      <c r="D60" s="89" t="s">
        <v>25</v>
      </c>
      <c r="E60" s="102" t="s">
        <v>427</v>
      </c>
      <c r="F60" s="358"/>
      <c r="G60" s="358"/>
      <c r="H60" s="91">
        <v>193</v>
      </c>
      <c r="I60" s="358"/>
      <c r="J60" s="100" t="s">
        <v>379</v>
      </c>
      <c r="K60" s="92" t="s">
        <v>311</v>
      </c>
      <c r="L60" s="94">
        <v>1</v>
      </c>
      <c r="M60" s="101">
        <v>100</v>
      </c>
      <c r="N60" s="95">
        <v>100</v>
      </c>
      <c r="O60" s="361"/>
      <c r="P60" s="362" t="e">
        <v>#VALUE!</v>
      </c>
      <c r="Q60" s="363">
        <f t="shared" si="6"/>
        <v>100</v>
      </c>
      <c r="R60" s="299" t="s">
        <v>381</v>
      </c>
      <c r="S60" s="299" t="s">
        <v>381</v>
      </c>
      <c r="T60" s="363">
        <f t="shared" si="7"/>
        <v>100</v>
      </c>
      <c r="U60" s="113"/>
      <c r="V60" s="92" t="s">
        <v>311</v>
      </c>
      <c r="W60" s="94">
        <v>1</v>
      </c>
      <c r="X60" s="101" t="s">
        <v>381</v>
      </c>
      <c r="Y60" s="362">
        <v>100</v>
      </c>
      <c r="Z60" s="19"/>
      <c r="AA60" s="370">
        <v>0</v>
      </c>
      <c r="AB60" s="371">
        <f t="shared" si="8"/>
        <v>0</v>
      </c>
      <c r="AC60" s="372">
        <v>0</v>
      </c>
      <c r="AD60" s="373">
        <f t="shared" si="9"/>
        <v>0</v>
      </c>
      <c r="AE60" s="374">
        <f t="shared" si="2"/>
        <v>0</v>
      </c>
    </row>
    <row r="61" spans="1:31" ht="15.75" hidden="1" x14ac:dyDescent="0.25">
      <c r="A61" s="22"/>
      <c r="B61" s="87" t="s">
        <v>438</v>
      </c>
      <c r="C61" s="90" t="s">
        <v>341</v>
      </c>
      <c r="D61" s="89" t="s">
        <v>25</v>
      </c>
      <c r="E61" s="102" t="s">
        <v>428</v>
      </c>
      <c r="F61" s="358"/>
      <c r="G61" s="358"/>
      <c r="H61" s="91">
        <v>194</v>
      </c>
      <c r="I61" s="358"/>
      <c r="J61" s="100" t="s">
        <v>379</v>
      </c>
      <c r="K61" s="92" t="s">
        <v>311</v>
      </c>
      <c r="L61" s="94">
        <v>1</v>
      </c>
      <c r="M61" s="101">
        <v>350</v>
      </c>
      <c r="N61" s="95">
        <v>350</v>
      </c>
      <c r="O61" s="361"/>
      <c r="P61" s="362" t="e">
        <v>#VALUE!</v>
      </c>
      <c r="Q61" s="363">
        <f t="shared" si="6"/>
        <v>350</v>
      </c>
      <c r="R61" s="299" t="s">
        <v>381</v>
      </c>
      <c r="S61" s="299" t="s">
        <v>381</v>
      </c>
      <c r="T61" s="363">
        <f t="shared" si="7"/>
        <v>350</v>
      </c>
      <c r="U61" s="113"/>
      <c r="V61" s="92" t="s">
        <v>311</v>
      </c>
      <c r="W61" s="94">
        <v>1</v>
      </c>
      <c r="X61" s="101" t="s">
        <v>381</v>
      </c>
      <c r="Y61" s="362">
        <v>350</v>
      </c>
      <c r="Z61" s="19"/>
      <c r="AA61" s="370">
        <v>0</v>
      </c>
      <c r="AB61" s="371">
        <f>Y61*AA61</f>
        <v>0</v>
      </c>
      <c r="AC61" s="372">
        <v>0</v>
      </c>
      <c r="AD61" s="373">
        <f t="shared" si="9"/>
        <v>0</v>
      </c>
      <c r="AE61" s="374">
        <f t="shared" si="2"/>
        <v>0</v>
      </c>
    </row>
    <row r="62" spans="1:31" hidden="1" x14ac:dyDescent="0.25">
      <c r="A62" s="22"/>
      <c r="B62" s="380" t="s">
        <v>438</v>
      </c>
      <c r="C62" s="417" t="s">
        <v>24</v>
      </c>
      <c r="D62" s="425" t="s">
        <v>25</v>
      </c>
      <c r="E62" s="427" t="s">
        <v>728</v>
      </c>
      <c r="F62" s="358"/>
      <c r="G62" s="358"/>
      <c r="H62" s="91"/>
      <c r="I62" s="358"/>
      <c r="J62" s="100"/>
      <c r="K62" s="92"/>
      <c r="L62" s="94"/>
      <c r="M62" s="101"/>
      <c r="N62" s="95"/>
      <c r="O62" s="361"/>
      <c r="P62" s="362"/>
      <c r="Q62" s="363"/>
      <c r="R62" s="299"/>
      <c r="S62" s="299"/>
      <c r="T62" s="363"/>
      <c r="U62" s="113"/>
      <c r="V62" s="406" t="s">
        <v>284</v>
      </c>
      <c r="W62" s="407">
        <v>1</v>
      </c>
      <c r="X62" s="432">
        <v>110</v>
      </c>
      <c r="Y62" s="362">
        <f t="shared" ref="Y62:Y89" si="10">W62*X62</f>
        <v>110</v>
      </c>
      <c r="Z62" s="19"/>
      <c r="AA62" s="370">
        <v>0</v>
      </c>
      <c r="AB62" s="371">
        <f t="shared" ref="AB62:AB89" si="11">Y62*AA62</f>
        <v>0</v>
      </c>
      <c r="AC62" s="372">
        <v>0</v>
      </c>
      <c r="AD62" s="373">
        <f t="shared" si="9"/>
        <v>0</v>
      </c>
      <c r="AE62" s="374">
        <f t="shared" ref="AE62:AE89" si="12">AB62-AD62</f>
        <v>0</v>
      </c>
    </row>
    <row r="63" spans="1:31" hidden="1" x14ac:dyDescent="0.25">
      <c r="A63" s="22"/>
      <c r="B63" s="380" t="s">
        <v>438</v>
      </c>
      <c r="C63" s="417" t="s">
        <v>24</v>
      </c>
      <c r="D63" s="425" t="s">
        <v>25</v>
      </c>
      <c r="E63" s="426" t="s">
        <v>38</v>
      </c>
      <c r="F63" s="358"/>
      <c r="G63" s="358"/>
      <c r="H63" s="91"/>
      <c r="I63" s="358"/>
      <c r="J63" s="100"/>
      <c r="K63" s="92"/>
      <c r="L63" s="94"/>
      <c r="M63" s="101"/>
      <c r="N63" s="95"/>
      <c r="O63" s="361"/>
      <c r="P63" s="362"/>
      <c r="Q63" s="363"/>
      <c r="R63" s="299"/>
      <c r="S63" s="299"/>
      <c r="T63" s="363"/>
      <c r="U63" s="113"/>
      <c r="V63" s="406" t="s">
        <v>311</v>
      </c>
      <c r="W63" s="407">
        <v>1</v>
      </c>
      <c r="X63" s="431">
        <v>1663.7</v>
      </c>
      <c r="Y63" s="362">
        <f t="shared" si="10"/>
        <v>1663.7</v>
      </c>
      <c r="Z63" s="19"/>
      <c r="AA63" s="370">
        <v>0</v>
      </c>
      <c r="AB63" s="371">
        <f t="shared" si="11"/>
        <v>0</v>
      </c>
      <c r="AC63" s="372">
        <v>0</v>
      </c>
      <c r="AD63" s="373">
        <f t="shared" si="9"/>
        <v>0</v>
      </c>
      <c r="AE63" s="374">
        <f t="shared" si="12"/>
        <v>0</v>
      </c>
    </row>
    <row r="64" spans="1:31" ht="45" x14ac:dyDescent="0.25">
      <c r="A64" s="22"/>
      <c r="B64" s="380" t="s">
        <v>438</v>
      </c>
      <c r="C64" s="417" t="s">
        <v>189</v>
      </c>
      <c r="D64" s="425" t="s">
        <v>25</v>
      </c>
      <c r="E64" s="426" t="s">
        <v>205</v>
      </c>
      <c r="F64" s="358"/>
      <c r="G64" s="358"/>
      <c r="H64" s="91"/>
      <c r="I64" s="358"/>
      <c r="J64" s="100"/>
      <c r="K64" s="92"/>
      <c r="L64" s="94"/>
      <c r="M64" s="101"/>
      <c r="N64" s="95"/>
      <c r="O64" s="361"/>
      <c r="P64" s="362"/>
      <c r="Q64" s="363"/>
      <c r="R64" s="299"/>
      <c r="S64" s="299"/>
      <c r="T64" s="363"/>
      <c r="U64" s="113"/>
      <c r="V64" s="406" t="s">
        <v>48</v>
      </c>
      <c r="W64" s="407">
        <v>14</v>
      </c>
      <c r="X64" s="433">
        <v>27.73</v>
      </c>
      <c r="Y64" s="362">
        <f t="shared" si="10"/>
        <v>388.22</v>
      </c>
      <c r="Z64" s="19"/>
      <c r="AA64" s="370">
        <v>1</v>
      </c>
      <c r="AB64" s="371">
        <f t="shared" si="11"/>
        <v>388.22</v>
      </c>
      <c r="AC64" s="372">
        <v>0.3</v>
      </c>
      <c r="AD64" s="373">
        <f t="shared" si="9"/>
        <v>116.46600000000001</v>
      </c>
      <c r="AE64" s="374">
        <f t="shared" si="12"/>
        <v>271.75400000000002</v>
      </c>
    </row>
    <row r="65" spans="1:31" ht="135" hidden="1" x14ac:dyDescent="0.25">
      <c r="A65" s="22"/>
      <c r="B65" s="380" t="s">
        <v>438</v>
      </c>
      <c r="C65" s="417" t="s">
        <v>741</v>
      </c>
      <c r="D65" s="425" t="s">
        <v>25</v>
      </c>
      <c r="E65" s="426" t="s">
        <v>742</v>
      </c>
      <c r="F65" s="358"/>
      <c r="G65" s="358"/>
      <c r="H65" s="91"/>
      <c r="I65" s="358"/>
      <c r="J65" s="100"/>
      <c r="K65" s="92"/>
      <c r="L65" s="94"/>
      <c r="M65" s="101"/>
      <c r="N65" s="95"/>
      <c r="O65" s="361"/>
      <c r="P65" s="362"/>
      <c r="Q65" s="363"/>
      <c r="R65" s="299"/>
      <c r="S65" s="299"/>
      <c r="T65" s="363"/>
      <c r="U65" s="113"/>
      <c r="V65" s="406" t="s">
        <v>684</v>
      </c>
      <c r="W65" s="407">
        <v>1</v>
      </c>
      <c r="X65" s="433">
        <v>410</v>
      </c>
      <c r="Y65" s="362">
        <f t="shared" si="10"/>
        <v>410</v>
      </c>
      <c r="Z65" s="19"/>
      <c r="AA65" s="370">
        <v>0</v>
      </c>
      <c r="AB65" s="371">
        <f t="shared" si="11"/>
        <v>0</v>
      </c>
      <c r="AC65" s="372">
        <v>0</v>
      </c>
      <c r="AD65" s="373">
        <f t="shared" si="9"/>
        <v>0</v>
      </c>
      <c r="AE65" s="374">
        <f t="shared" si="12"/>
        <v>0</v>
      </c>
    </row>
    <row r="66" spans="1:31" ht="120" hidden="1" x14ac:dyDescent="0.25">
      <c r="A66" s="22"/>
      <c r="B66" s="380" t="s">
        <v>438</v>
      </c>
      <c r="C66" s="417" t="s">
        <v>741</v>
      </c>
      <c r="D66" s="425" t="s">
        <v>25</v>
      </c>
      <c r="E66" s="426" t="s">
        <v>288</v>
      </c>
      <c r="F66" s="358"/>
      <c r="G66" s="358"/>
      <c r="H66" s="91"/>
      <c r="I66" s="358"/>
      <c r="J66" s="100"/>
      <c r="K66" s="92"/>
      <c r="L66" s="94"/>
      <c r="M66" s="101"/>
      <c r="N66" s="95"/>
      <c r="O66" s="361"/>
      <c r="P66" s="362"/>
      <c r="Q66" s="363"/>
      <c r="R66" s="299"/>
      <c r="S66" s="299"/>
      <c r="T66" s="363"/>
      <c r="U66" s="113"/>
      <c r="V66" s="406" t="s">
        <v>684</v>
      </c>
      <c r="W66" s="407">
        <v>1</v>
      </c>
      <c r="X66" s="433">
        <v>175.19</v>
      </c>
      <c r="Y66" s="362">
        <f t="shared" si="10"/>
        <v>175.19</v>
      </c>
      <c r="Z66" s="19"/>
      <c r="AA66" s="370">
        <v>0</v>
      </c>
      <c r="AB66" s="371">
        <f t="shared" si="11"/>
        <v>0</v>
      </c>
      <c r="AC66" s="372">
        <v>0</v>
      </c>
      <c r="AD66" s="373">
        <f t="shared" si="9"/>
        <v>0</v>
      </c>
      <c r="AE66" s="374">
        <f t="shared" si="12"/>
        <v>0</v>
      </c>
    </row>
    <row r="67" spans="1:31" ht="30" x14ac:dyDescent="0.25">
      <c r="A67" s="22"/>
      <c r="B67" s="380" t="s">
        <v>438</v>
      </c>
      <c r="C67" s="417" t="s">
        <v>72</v>
      </c>
      <c r="D67" s="425" t="s">
        <v>25</v>
      </c>
      <c r="E67" s="426" t="s">
        <v>122</v>
      </c>
      <c r="F67" s="358"/>
      <c r="G67" s="358"/>
      <c r="H67" s="91"/>
      <c r="I67" s="358"/>
      <c r="J67" s="100"/>
      <c r="K67" s="92"/>
      <c r="L67" s="94"/>
      <c r="M67" s="101"/>
      <c r="N67" s="95"/>
      <c r="O67" s="361"/>
      <c r="P67" s="362"/>
      <c r="Q67" s="363"/>
      <c r="R67" s="299"/>
      <c r="S67" s="299"/>
      <c r="T67" s="363"/>
      <c r="U67" s="113"/>
      <c r="V67" s="406" t="s">
        <v>48</v>
      </c>
      <c r="W67" s="407">
        <v>6</v>
      </c>
      <c r="X67" s="433">
        <v>4.46</v>
      </c>
      <c r="Y67" s="362">
        <f t="shared" si="10"/>
        <v>26.759999999999998</v>
      </c>
      <c r="Z67" s="19"/>
      <c r="AA67" s="370">
        <v>1</v>
      </c>
      <c r="AB67" s="371">
        <f t="shared" si="11"/>
        <v>26.759999999999998</v>
      </c>
      <c r="AC67" s="372">
        <v>0</v>
      </c>
      <c r="AD67" s="373">
        <f t="shared" si="9"/>
        <v>0</v>
      </c>
      <c r="AE67" s="374">
        <f t="shared" si="12"/>
        <v>26.759999999999998</v>
      </c>
    </row>
    <row r="68" spans="1:31" ht="45" x14ac:dyDescent="0.25">
      <c r="A68" s="22"/>
      <c r="B68" s="380" t="s">
        <v>438</v>
      </c>
      <c r="C68" s="417" t="s">
        <v>72</v>
      </c>
      <c r="D68" s="425" t="s">
        <v>25</v>
      </c>
      <c r="E68" s="426" t="s">
        <v>743</v>
      </c>
      <c r="F68" s="358"/>
      <c r="G68" s="358"/>
      <c r="H68" s="91"/>
      <c r="I68" s="358"/>
      <c r="J68" s="100"/>
      <c r="K68" s="92"/>
      <c r="L68" s="94"/>
      <c r="M68" s="101"/>
      <c r="N68" s="95"/>
      <c r="O68" s="361"/>
      <c r="P68" s="362"/>
      <c r="Q68" s="363"/>
      <c r="R68" s="299"/>
      <c r="S68" s="299"/>
      <c r="T68" s="363"/>
      <c r="U68" s="113"/>
      <c r="V68" s="406" t="s">
        <v>48</v>
      </c>
      <c r="W68" s="407">
        <v>22</v>
      </c>
      <c r="X68" s="433">
        <f>31.2*0.8</f>
        <v>24.96</v>
      </c>
      <c r="Y68" s="362">
        <f t="shared" si="10"/>
        <v>549.12</v>
      </c>
      <c r="Z68" s="19"/>
      <c r="AA68" s="370">
        <v>1</v>
      </c>
      <c r="AB68" s="371">
        <f t="shared" si="11"/>
        <v>549.12</v>
      </c>
      <c r="AC68" s="372">
        <v>0</v>
      </c>
      <c r="AD68" s="373">
        <f t="shared" si="9"/>
        <v>0</v>
      </c>
      <c r="AE68" s="374">
        <f t="shared" si="12"/>
        <v>549.12</v>
      </c>
    </row>
    <row r="69" spans="1:31" ht="45" x14ac:dyDescent="0.25">
      <c r="A69" s="22"/>
      <c r="B69" s="380" t="s">
        <v>438</v>
      </c>
      <c r="C69" s="417" t="s">
        <v>72</v>
      </c>
      <c r="D69" s="425" t="s">
        <v>25</v>
      </c>
      <c r="E69" s="426" t="s">
        <v>744</v>
      </c>
      <c r="F69" s="358"/>
      <c r="G69" s="358"/>
      <c r="H69" s="91"/>
      <c r="I69" s="358"/>
      <c r="J69" s="100"/>
      <c r="K69" s="92"/>
      <c r="L69" s="94"/>
      <c r="M69" s="101"/>
      <c r="N69" s="95"/>
      <c r="O69" s="361"/>
      <c r="P69" s="362"/>
      <c r="Q69" s="363"/>
      <c r="R69" s="299"/>
      <c r="S69" s="299"/>
      <c r="T69" s="363"/>
      <c r="U69" s="113"/>
      <c r="V69" s="406" t="s">
        <v>160</v>
      </c>
      <c r="W69" s="407">
        <v>64</v>
      </c>
      <c r="X69" s="433">
        <v>95.81</v>
      </c>
      <c r="Y69" s="362">
        <f t="shared" si="10"/>
        <v>6131.84</v>
      </c>
      <c r="Z69" s="19"/>
      <c r="AA69" s="370">
        <v>1</v>
      </c>
      <c r="AB69" s="371">
        <f t="shared" si="11"/>
        <v>6131.84</v>
      </c>
      <c r="AC69" s="372">
        <v>0</v>
      </c>
      <c r="AD69" s="373">
        <f t="shared" si="9"/>
        <v>0</v>
      </c>
      <c r="AE69" s="374">
        <f t="shared" si="12"/>
        <v>6131.84</v>
      </c>
    </row>
    <row r="70" spans="1:31" ht="30" x14ac:dyDescent="0.25">
      <c r="A70" s="22"/>
      <c r="B70" s="380" t="s">
        <v>438</v>
      </c>
      <c r="C70" s="385" t="s">
        <v>164</v>
      </c>
      <c r="D70" s="425" t="s">
        <v>25</v>
      </c>
      <c r="E70" s="430" t="s">
        <v>730</v>
      </c>
      <c r="F70" s="358"/>
      <c r="G70" s="358"/>
      <c r="H70" s="91"/>
      <c r="I70" s="358"/>
      <c r="J70" s="100"/>
      <c r="K70" s="92"/>
      <c r="L70" s="94"/>
      <c r="M70" s="101"/>
      <c r="N70" s="95"/>
      <c r="O70" s="361"/>
      <c r="P70" s="362"/>
      <c r="Q70" s="363"/>
      <c r="R70" s="299"/>
      <c r="S70" s="299"/>
      <c r="T70" s="363"/>
      <c r="U70" s="113"/>
      <c r="V70" s="438" t="s">
        <v>57</v>
      </c>
      <c r="W70" s="407">
        <v>10</v>
      </c>
      <c r="X70" s="432">
        <v>30</v>
      </c>
      <c r="Y70" s="362">
        <f t="shared" si="10"/>
        <v>300</v>
      </c>
      <c r="Z70" s="19"/>
      <c r="AA70" s="370">
        <v>1</v>
      </c>
      <c r="AB70" s="371">
        <f t="shared" si="11"/>
        <v>300</v>
      </c>
      <c r="AC70" s="372">
        <v>0</v>
      </c>
      <c r="AD70" s="373">
        <f t="shared" si="9"/>
        <v>0</v>
      </c>
      <c r="AE70" s="374">
        <f t="shared" si="12"/>
        <v>300</v>
      </c>
    </row>
    <row r="71" spans="1:31" ht="45" x14ac:dyDescent="0.25">
      <c r="A71" s="22"/>
      <c r="B71" s="380" t="s">
        <v>438</v>
      </c>
      <c r="C71" s="385" t="s">
        <v>164</v>
      </c>
      <c r="D71" s="425" t="s">
        <v>25</v>
      </c>
      <c r="E71" s="430" t="s">
        <v>745</v>
      </c>
      <c r="F71" s="358"/>
      <c r="G71" s="358"/>
      <c r="H71" s="91"/>
      <c r="I71" s="358"/>
      <c r="J71" s="100"/>
      <c r="K71" s="92"/>
      <c r="L71" s="94"/>
      <c r="M71" s="101"/>
      <c r="N71" s="95"/>
      <c r="O71" s="361"/>
      <c r="P71" s="362"/>
      <c r="Q71" s="363"/>
      <c r="R71" s="299"/>
      <c r="S71" s="299"/>
      <c r="T71" s="363"/>
      <c r="U71" s="113"/>
      <c r="V71" s="438" t="s">
        <v>57</v>
      </c>
      <c r="W71" s="407">
        <v>10</v>
      </c>
      <c r="X71" s="432">
        <v>143.43</v>
      </c>
      <c r="Y71" s="362">
        <f t="shared" si="10"/>
        <v>1434.3000000000002</v>
      </c>
      <c r="Z71" s="19"/>
      <c r="AA71" s="370">
        <v>1</v>
      </c>
      <c r="AB71" s="371">
        <f t="shared" si="11"/>
        <v>1434.3000000000002</v>
      </c>
      <c r="AC71" s="372">
        <v>1</v>
      </c>
      <c r="AD71" s="373">
        <f t="shared" si="9"/>
        <v>1434.3000000000002</v>
      </c>
      <c r="AE71" s="374">
        <f t="shared" si="12"/>
        <v>0</v>
      </c>
    </row>
    <row r="72" spans="1:31" x14ac:dyDescent="0.25">
      <c r="A72" s="22"/>
      <c r="B72" s="380" t="s">
        <v>438</v>
      </c>
      <c r="C72" s="385" t="s">
        <v>164</v>
      </c>
      <c r="D72" s="425" t="s">
        <v>25</v>
      </c>
      <c r="E72" s="430" t="s">
        <v>732</v>
      </c>
      <c r="F72" s="358"/>
      <c r="G72" s="358"/>
      <c r="H72" s="91"/>
      <c r="I72" s="358"/>
      <c r="J72" s="100"/>
      <c r="K72" s="92"/>
      <c r="L72" s="94"/>
      <c r="M72" s="101"/>
      <c r="N72" s="95"/>
      <c r="O72" s="361"/>
      <c r="P72" s="362"/>
      <c r="Q72" s="363"/>
      <c r="R72" s="299"/>
      <c r="S72" s="299"/>
      <c r="T72" s="363"/>
      <c r="U72" s="113"/>
      <c r="V72" s="438" t="s">
        <v>311</v>
      </c>
      <c r="W72" s="407">
        <v>1</v>
      </c>
      <c r="X72" s="432">
        <v>100</v>
      </c>
      <c r="Y72" s="362">
        <f t="shared" si="10"/>
        <v>100</v>
      </c>
      <c r="Z72" s="19"/>
      <c r="AA72" s="370">
        <v>1</v>
      </c>
      <c r="AB72" s="371">
        <f t="shared" si="11"/>
        <v>100</v>
      </c>
      <c r="AC72" s="372">
        <v>0</v>
      </c>
      <c r="AD72" s="373">
        <f t="shared" si="9"/>
        <v>0</v>
      </c>
      <c r="AE72" s="374">
        <f t="shared" si="12"/>
        <v>100</v>
      </c>
    </row>
    <row r="73" spans="1:31" ht="120" x14ac:dyDescent="0.25">
      <c r="A73" s="22"/>
      <c r="B73" s="380" t="s">
        <v>438</v>
      </c>
      <c r="C73" s="417" t="s">
        <v>72</v>
      </c>
      <c r="D73" s="425" t="s">
        <v>25</v>
      </c>
      <c r="E73" s="430" t="s">
        <v>698</v>
      </c>
      <c r="F73" s="358"/>
      <c r="G73" s="358"/>
      <c r="H73" s="91"/>
      <c r="I73" s="358"/>
      <c r="J73" s="100"/>
      <c r="K73" s="92"/>
      <c r="L73" s="94"/>
      <c r="M73" s="101"/>
      <c r="N73" s="95"/>
      <c r="O73" s="361"/>
      <c r="P73" s="362"/>
      <c r="Q73" s="363"/>
      <c r="R73" s="299"/>
      <c r="S73" s="299"/>
      <c r="T73" s="363"/>
      <c r="U73" s="113"/>
      <c r="V73" s="438" t="s">
        <v>79</v>
      </c>
      <c r="W73" s="407">
        <v>45</v>
      </c>
      <c r="X73" s="432">
        <v>69.040000000000006</v>
      </c>
      <c r="Y73" s="362">
        <f t="shared" si="10"/>
        <v>3106.8</v>
      </c>
      <c r="Z73" s="19"/>
      <c r="AA73" s="370">
        <v>1</v>
      </c>
      <c r="AB73" s="371">
        <f t="shared" si="11"/>
        <v>3106.8</v>
      </c>
      <c r="AC73" s="372">
        <v>1</v>
      </c>
      <c r="AD73" s="373">
        <f t="shared" si="9"/>
        <v>3106.8</v>
      </c>
      <c r="AE73" s="374">
        <f t="shared" si="12"/>
        <v>0</v>
      </c>
    </row>
    <row r="74" spans="1:31" ht="30" x14ac:dyDescent="0.25">
      <c r="A74" s="22"/>
      <c r="B74" s="380" t="s">
        <v>438</v>
      </c>
      <c r="C74" s="417" t="s">
        <v>72</v>
      </c>
      <c r="D74" s="425" t="s">
        <v>25</v>
      </c>
      <c r="E74" s="430" t="s">
        <v>699</v>
      </c>
      <c r="F74" s="358"/>
      <c r="G74" s="358"/>
      <c r="H74" s="91"/>
      <c r="I74" s="358"/>
      <c r="J74" s="100"/>
      <c r="K74" s="92"/>
      <c r="L74" s="94"/>
      <c r="M74" s="101"/>
      <c r="N74" s="95"/>
      <c r="O74" s="361"/>
      <c r="P74" s="362"/>
      <c r="Q74" s="363"/>
      <c r="R74" s="299"/>
      <c r="S74" s="299"/>
      <c r="T74" s="363"/>
      <c r="U74" s="113"/>
      <c r="V74" s="438" t="s">
        <v>75</v>
      </c>
      <c r="W74" s="407">
        <v>52</v>
      </c>
      <c r="X74" s="432">
        <v>11.016</v>
      </c>
      <c r="Y74" s="362">
        <f t="shared" si="10"/>
        <v>572.83199999999999</v>
      </c>
      <c r="Z74" s="19"/>
      <c r="AA74" s="370">
        <v>1</v>
      </c>
      <c r="AB74" s="371">
        <f t="shared" si="11"/>
        <v>572.83199999999999</v>
      </c>
      <c r="AC74" s="372">
        <v>1</v>
      </c>
      <c r="AD74" s="373">
        <f t="shared" si="9"/>
        <v>572.83199999999999</v>
      </c>
      <c r="AE74" s="374">
        <f t="shared" si="12"/>
        <v>0</v>
      </c>
    </row>
    <row r="75" spans="1:31" ht="75" x14ac:dyDescent="0.25">
      <c r="A75" s="22"/>
      <c r="B75" s="380" t="s">
        <v>438</v>
      </c>
      <c r="C75" s="417" t="s">
        <v>72</v>
      </c>
      <c r="D75" s="425" t="s">
        <v>25</v>
      </c>
      <c r="E75" s="430" t="s">
        <v>702</v>
      </c>
      <c r="F75" s="358"/>
      <c r="G75" s="358"/>
      <c r="H75" s="91"/>
      <c r="I75" s="358"/>
      <c r="J75" s="100"/>
      <c r="K75" s="92"/>
      <c r="L75" s="94"/>
      <c r="M75" s="101"/>
      <c r="N75" s="95"/>
      <c r="O75" s="361"/>
      <c r="P75" s="362"/>
      <c r="Q75" s="363"/>
      <c r="R75" s="299"/>
      <c r="S75" s="299"/>
      <c r="T75" s="363"/>
      <c r="U75" s="113"/>
      <c r="V75" s="438" t="s">
        <v>139</v>
      </c>
      <c r="W75" s="407">
        <v>1</v>
      </c>
      <c r="X75" s="432">
        <v>130.12800000000001</v>
      </c>
      <c r="Y75" s="362">
        <f t="shared" si="10"/>
        <v>130.12800000000001</v>
      </c>
      <c r="Z75" s="19"/>
      <c r="AA75" s="370">
        <v>1</v>
      </c>
      <c r="AB75" s="371">
        <f t="shared" si="11"/>
        <v>130.12800000000001</v>
      </c>
      <c r="AC75" s="372">
        <v>0</v>
      </c>
      <c r="AD75" s="373">
        <f t="shared" si="9"/>
        <v>0</v>
      </c>
      <c r="AE75" s="374">
        <f t="shared" si="12"/>
        <v>130.12800000000001</v>
      </c>
    </row>
    <row r="76" spans="1:31" ht="45" x14ac:dyDescent="0.25">
      <c r="A76" s="22"/>
      <c r="B76" s="380" t="s">
        <v>438</v>
      </c>
      <c r="C76" s="417" t="s">
        <v>72</v>
      </c>
      <c r="D76" s="425" t="s">
        <v>25</v>
      </c>
      <c r="E76" s="430" t="s">
        <v>734</v>
      </c>
      <c r="F76" s="358"/>
      <c r="G76" s="358"/>
      <c r="H76" s="91"/>
      <c r="I76" s="358"/>
      <c r="J76" s="100"/>
      <c r="K76" s="92"/>
      <c r="L76" s="94"/>
      <c r="M76" s="101"/>
      <c r="N76" s="95"/>
      <c r="O76" s="361"/>
      <c r="P76" s="362"/>
      <c r="Q76" s="363"/>
      <c r="R76" s="299"/>
      <c r="S76" s="299"/>
      <c r="T76" s="363"/>
      <c r="U76" s="113"/>
      <c r="V76" s="438" t="s">
        <v>104</v>
      </c>
      <c r="W76" s="407">
        <v>9</v>
      </c>
      <c r="X76" s="432">
        <v>110.70400000000001</v>
      </c>
      <c r="Y76" s="362">
        <f t="shared" si="10"/>
        <v>996.33600000000001</v>
      </c>
      <c r="Z76" s="19"/>
      <c r="AA76" s="370">
        <v>1</v>
      </c>
      <c r="AB76" s="371">
        <f t="shared" si="11"/>
        <v>996.33600000000001</v>
      </c>
      <c r="AC76" s="372">
        <v>0</v>
      </c>
      <c r="AD76" s="373">
        <f t="shared" si="9"/>
        <v>0</v>
      </c>
      <c r="AE76" s="374">
        <f t="shared" si="12"/>
        <v>996.33600000000001</v>
      </c>
    </row>
    <row r="77" spans="1:31" x14ac:dyDescent="0.25">
      <c r="A77" s="22"/>
      <c r="B77" s="380" t="s">
        <v>438</v>
      </c>
      <c r="C77" s="417" t="s">
        <v>72</v>
      </c>
      <c r="D77" s="425" t="s">
        <v>25</v>
      </c>
      <c r="E77" s="430" t="s">
        <v>746</v>
      </c>
      <c r="F77" s="358"/>
      <c r="G77" s="358"/>
      <c r="H77" s="91"/>
      <c r="I77" s="358"/>
      <c r="J77" s="100"/>
      <c r="K77" s="92"/>
      <c r="L77" s="94"/>
      <c r="M77" s="101"/>
      <c r="N77" s="95"/>
      <c r="O77" s="361"/>
      <c r="P77" s="362"/>
      <c r="Q77" s="363"/>
      <c r="R77" s="299"/>
      <c r="S77" s="299"/>
      <c r="T77" s="363"/>
      <c r="U77" s="113"/>
      <c r="V77" s="438" t="s">
        <v>104</v>
      </c>
      <c r="W77" s="407">
        <v>9</v>
      </c>
      <c r="X77" s="432">
        <v>69.191999999999993</v>
      </c>
      <c r="Y77" s="362">
        <f t="shared" si="10"/>
        <v>622.72799999999995</v>
      </c>
      <c r="Z77" s="19"/>
      <c r="AA77" s="370">
        <v>1</v>
      </c>
      <c r="AB77" s="371">
        <f t="shared" si="11"/>
        <v>622.72799999999995</v>
      </c>
      <c r="AC77" s="372">
        <v>0</v>
      </c>
      <c r="AD77" s="373">
        <f t="shared" si="9"/>
        <v>0</v>
      </c>
      <c r="AE77" s="374">
        <f t="shared" si="12"/>
        <v>622.72799999999995</v>
      </c>
    </row>
    <row r="78" spans="1:31" ht="30" x14ac:dyDescent="0.25">
      <c r="A78" s="22"/>
      <c r="B78" s="380" t="s">
        <v>438</v>
      </c>
      <c r="C78" s="417" t="s">
        <v>72</v>
      </c>
      <c r="D78" s="425" t="s">
        <v>25</v>
      </c>
      <c r="E78" s="430" t="s">
        <v>736</v>
      </c>
      <c r="F78" s="358"/>
      <c r="G78" s="358"/>
      <c r="H78" s="91"/>
      <c r="I78" s="358"/>
      <c r="J78" s="100"/>
      <c r="K78" s="92"/>
      <c r="L78" s="94"/>
      <c r="M78" s="101"/>
      <c r="N78" s="95"/>
      <c r="O78" s="361"/>
      <c r="P78" s="362"/>
      <c r="Q78" s="363"/>
      <c r="R78" s="299"/>
      <c r="S78" s="299"/>
      <c r="T78" s="363"/>
      <c r="U78" s="113"/>
      <c r="V78" s="438" t="s">
        <v>104</v>
      </c>
      <c r="W78" s="407">
        <v>12</v>
      </c>
      <c r="X78" s="432">
        <v>165</v>
      </c>
      <c r="Y78" s="362">
        <f t="shared" si="10"/>
        <v>1980</v>
      </c>
      <c r="Z78" s="19"/>
      <c r="AA78" s="370">
        <v>1</v>
      </c>
      <c r="AB78" s="371">
        <f t="shared" si="11"/>
        <v>1980</v>
      </c>
      <c r="AC78" s="372">
        <v>0</v>
      </c>
      <c r="AD78" s="373">
        <f t="shared" si="9"/>
        <v>0</v>
      </c>
      <c r="AE78" s="374">
        <f t="shared" si="12"/>
        <v>1980</v>
      </c>
    </row>
    <row r="79" spans="1:31" ht="45" x14ac:dyDescent="0.25">
      <c r="A79" s="22"/>
      <c r="B79" s="380" t="s">
        <v>438</v>
      </c>
      <c r="C79" s="417" t="s">
        <v>72</v>
      </c>
      <c r="D79" s="425" t="s">
        <v>25</v>
      </c>
      <c r="E79" s="430" t="s">
        <v>737</v>
      </c>
      <c r="F79" s="358"/>
      <c r="G79" s="358"/>
      <c r="H79" s="91"/>
      <c r="I79" s="358"/>
      <c r="J79" s="100"/>
      <c r="K79" s="92"/>
      <c r="L79" s="94"/>
      <c r="M79" s="101"/>
      <c r="N79" s="95"/>
      <c r="O79" s="361"/>
      <c r="P79" s="362"/>
      <c r="Q79" s="363"/>
      <c r="R79" s="299"/>
      <c r="S79" s="299"/>
      <c r="T79" s="363"/>
      <c r="U79" s="113"/>
      <c r="V79" s="438" t="s">
        <v>104</v>
      </c>
      <c r="W79" s="407">
        <v>18</v>
      </c>
      <c r="X79" s="432">
        <v>46.472000000000008</v>
      </c>
      <c r="Y79" s="362">
        <f t="shared" si="10"/>
        <v>836.49600000000009</v>
      </c>
      <c r="Z79" s="19"/>
      <c r="AA79" s="370">
        <v>1</v>
      </c>
      <c r="AB79" s="371">
        <f t="shared" si="11"/>
        <v>836.49600000000009</v>
      </c>
      <c r="AC79" s="372">
        <v>0</v>
      </c>
      <c r="AD79" s="373">
        <f t="shared" si="9"/>
        <v>0</v>
      </c>
      <c r="AE79" s="374">
        <f t="shared" si="12"/>
        <v>836.49600000000009</v>
      </c>
    </row>
    <row r="80" spans="1:31" ht="45" x14ac:dyDescent="0.25">
      <c r="A80" s="22"/>
      <c r="B80" s="380" t="s">
        <v>438</v>
      </c>
      <c r="C80" s="417" t="s">
        <v>72</v>
      </c>
      <c r="D80" s="425" t="s">
        <v>25</v>
      </c>
      <c r="E80" s="430" t="s">
        <v>747</v>
      </c>
      <c r="F80" s="358"/>
      <c r="G80" s="358"/>
      <c r="H80" s="91"/>
      <c r="I80" s="358"/>
      <c r="J80" s="100"/>
      <c r="K80" s="92"/>
      <c r="L80" s="94"/>
      <c r="M80" s="101"/>
      <c r="N80" s="95"/>
      <c r="O80" s="361"/>
      <c r="P80" s="362"/>
      <c r="Q80" s="363"/>
      <c r="R80" s="299"/>
      <c r="S80" s="299"/>
      <c r="T80" s="363"/>
      <c r="U80" s="113"/>
      <c r="V80" s="438" t="s">
        <v>79</v>
      </c>
      <c r="W80" s="407">
        <v>1</v>
      </c>
      <c r="X80" s="432">
        <v>108.512</v>
      </c>
      <c r="Y80" s="362">
        <f t="shared" si="10"/>
        <v>108.512</v>
      </c>
      <c r="Z80" s="19"/>
      <c r="AA80" s="370">
        <v>1</v>
      </c>
      <c r="AB80" s="371">
        <f t="shared" si="11"/>
        <v>108.512</v>
      </c>
      <c r="AC80" s="372">
        <v>1</v>
      </c>
      <c r="AD80" s="373">
        <f t="shared" si="9"/>
        <v>108.512</v>
      </c>
      <c r="AE80" s="374">
        <f t="shared" si="12"/>
        <v>0</v>
      </c>
    </row>
    <row r="81" spans="1:31" ht="45" x14ac:dyDescent="0.25">
      <c r="A81" s="22"/>
      <c r="B81" s="380" t="s">
        <v>438</v>
      </c>
      <c r="C81" s="417" t="s">
        <v>72</v>
      </c>
      <c r="D81" s="425" t="s">
        <v>25</v>
      </c>
      <c r="E81" s="430" t="s">
        <v>704</v>
      </c>
      <c r="F81" s="358"/>
      <c r="G81" s="358"/>
      <c r="H81" s="91"/>
      <c r="I81" s="358"/>
      <c r="J81" s="100"/>
      <c r="K81" s="92"/>
      <c r="L81" s="94"/>
      <c r="M81" s="101"/>
      <c r="N81" s="95"/>
      <c r="O81" s="361"/>
      <c r="P81" s="362"/>
      <c r="Q81" s="363"/>
      <c r="R81" s="299"/>
      <c r="S81" s="299"/>
      <c r="T81" s="363"/>
      <c r="U81" s="113"/>
      <c r="V81" s="438" t="s">
        <v>104</v>
      </c>
      <c r="W81" s="407">
        <v>1</v>
      </c>
      <c r="X81" s="432">
        <v>55.655999999999999</v>
      </c>
      <c r="Y81" s="362">
        <f t="shared" si="10"/>
        <v>55.655999999999999</v>
      </c>
      <c r="Z81" s="19"/>
      <c r="AA81" s="370">
        <v>1</v>
      </c>
      <c r="AB81" s="371">
        <f t="shared" si="11"/>
        <v>55.655999999999999</v>
      </c>
      <c r="AC81" s="372">
        <v>0</v>
      </c>
      <c r="AD81" s="373">
        <f t="shared" si="9"/>
        <v>0</v>
      </c>
      <c r="AE81" s="374">
        <f t="shared" si="12"/>
        <v>55.655999999999999</v>
      </c>
    </row>
    <row r="82" spans="1:31" ht="30" x14ac:dyDescent="0.25">
      <c r="A82" s="22"/>
      <c r="B82" s="380" t="s">
        <v>438</v>
      </c>
      <c r="C82" s="417" t="s">
        <v>189</v>
      </c>
      <c r="D82" s="425" t="s">
        <v>25</v>
      </c>
      <c r="E82" s="430" t="s">
        <v>724</v>
      </c>
      <c r="F82" s="358"/>
      <c r="G82" s="358"/>
      <c r="H82" s="91"/>
      <c r="I82" s="358"/>
      <c r="J82" s="100"/>
      <c r="K82" s="92"/>
      <c r="L82" s="94"/>
      <c r="M82" s="101"/>
      <c r="N82" s="95"/>
      <c r="O82" s="361"/>
      <c r="P82" s="362"/>
      <c r="Q82" s="363"/>
      <c r="R82" s="299"/>
      <c r="S82" s="299"/>
      <c r="T82" s="363"/>
      <c r="U82" s="113"/>
      <c r="V82" s="438" t="s">
        <v>79</v>
      </c>
      <c r="W82" s="407">
        <v>8</v>
      </c>
      <c r="X82" s="432">
        <v>10</v>
      </c>
      <c r="Y82" s="362">
        <f t="shared" si="10"/>
        <v>80</v>
      </c>
      <c r="Z82" s="19"/>
      <c r="AA82" s="370">
        <v>1</v>
      </c>
      <c r="AB82" s="371">
        <f t="shared" si="11"/>
        <v>80</v>
      </c>
      <c r="AC82" s="372">
        <v>1</v>
      </c>
      <c r="AD82" s="373">
        <f t="shared" si="9"/>
        <v>80</v>
      </c>
      <c r="AE82" s="374">
        <f t="shared" si="12"/>
        <v>0</v>
      </c>
    </row>
    <row r="83" spans="1:31" ht="45" x14ac:dyDescent="0.25">
      <c r="A83" s="22"/>
      <c r="B83" s="380" t="s">
        <v>438</v>
      </c>
      <c r="C83" s="417" t="s">
        <v>189</v>
      </c>
      <c r="D83" s="425" t="s">
        <v>25</v>
      </c>
      <c r="E83" s="430" t="s">
        <v>725</v>
      </c>
      <c r="F83" s="358"/>
      <c r="G83" s="358"/>
      <c r="H83" s="91"/>
      <c r="I83" s="358"/>
      <c r="J83" s="100"/>
      <c r="K83" s="92"/>
      <c r="L83" s="94"/>
      <c r="M83" s="101"/>
      <c r="N83" s="95"/>
      <c r="O83" s="361"/>
      <c r="P83" s="362"/>
      <c r="Q83" s="363"/>
      <c r="R83" s="299"/>
      <c r="S83" s="299"/>
      <c r="T83" s="363"/>
      <c r="U83" s="113"/>
      <c r="V83" s="438" t="s">
        <v>79</v>
      </c>
      <c r="W83" s="407">
        <v>8</v>
      </c>
      <c r="X83" s="432">
        <v>23.040000000000003</v>
      </c>
      <c r="Y83" s="362">
        <f t="shared" si="10"/>
        <v>184.32000000000002</v>
      </c>
      <c r="Z83" s="19"/>
      <c r="AA83" s="370">
        <v>1</v>
      </c>
      <c r="AB83" s="371">
        <f t="shared" si="11"/>
        <v>184.32000000000002</v>
      </c>
      <c r="AC83" s="372">
        <v>1</v>
      </c>
      <c r="AD83" s="373">
        <f t="shared" si="9"/>
        <v>184.32000000000002</v>
      </c>
      <c r="AE83" s="374">
        <f t="shared" si="12"/>
        <v>0</v>
      </c>
    </row>
    <row r="84" spans="1:31" ht="45" x14ac:dyDescent="0.25">
      <c r="A84" s="22"/>
      <c r="B84" s="380" t="s">
        <v>438</v>
      </c>
      <c r="C84" s="417" t="s">
        <v>189</v>
      </c>
      <c r="D84" s="425" t="s">
        <v>25</v>
      </c>
      <c r="E84" s="430" t="s">
        <v>726</v>
      </c>
      <c r="F84" s="358"/>
      <c r="G84" s="358"/>
      <c r="H84" s="91"/>
      <c r="I84" s="358"/>
      <c r="J84" s="100"/>
      <c r="K84" s="92"/>
      <c r="L84" s="94"/>
      <c r="M84" s="101"/>
      <c r="N84" s="95"/>
      <c r="O84" s="361"/>
      <c r="P84" s="362"/>
      <c r="Q84" s="363"/>
      <c r="R84" s="299"/>
      <c r="S84" s="299"/>
      <c r="T84" s="363"/>
      <c r="U84" s="113"/>
      <c r="V84" s="438" t="s">
        <v>104</v>
      </c>
      <c r="W84" s="407">
        <v>16</v>
      </c>
      <c r="X84" s="432">
        <v>8.7360000000000007</v>
      </c>
      <c r="Y84" s="362">
        <f t="shared" si="10"/>
        <v>139.77600000000001</v>
      </c>
      <c r="Z84" s="19"/>
      <c r="AA84" s="370">
        <v>1</v>
      </c>
      <c r="AB84" s="371">
        <f t="shared" si="11"/>
        <v>139.77600000000001</v>
      </c>
      <c r="AC84" s="372">
        <v>1</v>
      </c>
      <c r="AD84" s="373">
        <f t="shared" si="9"/>
        <v>139.77600000000001</v>
      </c>
      <c r="AE84" s="374">
        <f t="shared" si="12"/>
        <v>0</v>
      </c>
    </row>
    <row r="85" spans="1:31" ht="45" x14ac:dyDescent="0.25">
      <c r="A85" s="22"/>
      <c r="B85" s="380" t="s">
        <v>438</v>
      </c>
      <c r="C85" s="417" t="s">
        <v>72</v>
      </c>
      <c r="D85" s="425" t="s">
        <v>25</v>
      </c>
      <c r="E85" s="430" t="s">
        <v>734</v>
      </c>
      <c r="F85" s="358"/>
      <c r="G85" s="358"/>
      <c r="H85" s="91"/>
      <c r="I85" s="358"/>
      <c r="J85" s="100"/>
      <c r="K85" s="92"/>
      <c r="L85" s="94"/>
      <c r="M85" s="101"/>
      <c r="N85" s="95"/>
      <c r="O85" s="361"/>
      <c r="P85" s="362"/>
      <c r="Q85" s="363"/>
      <c r="R85" s="299"/>
      <c r="S85" s="299"/>
      <c r="T85" s="363"/>
      <c r="U85" s="113"/>
      <c r="V85" s="438" t="s">
        <v>104</v>
      </c>
      <c r="W85" s="407">
        <v>6</v>
      </c>
      <c r="X85" s="432">
        <v>110.70400000000001</v>
      </c>
      <c r="Y85" s="362">
        <f t="shared" si="10"/>
        <v>664.22400000000005</v>
      </c>
      <c r="Z85" s="19"/>
      <c r="AA85" s="370">
        <v>1</v>
      </c>
      <c r="AB85" s="371">
        <f t="shared" si="11"/>
        <v>664.22400000000005</v>
      </c>
      <c r="AC85" s="372">
        <v>0</v>
      </c>
      <c r="AD85" s="373">
        <f t="shared" si="9"/>
        <v>0</v>
      </c>
      <c r="AE85" s="374">
        <f t="shared" si="12"/>
        <v>664.22400000000005</v>
      </c>
    </row>
    <row r="86" spans="1:31" hidden="1" x14ac:dyDescent="0.25">
      <c r="A86" s="22"/>
      <c r="B86" s="380" t="s">
        <v>438</v>
      </c>
      <c r="C86" s="440" t="s">
        <v>341</v>
      </c>
      <c r="D86" s="425" t="s">
        <v>25</v>
      </c>
      <c r="E86" s="429" t="s">
        <v>740</v>
      </c>
      <c r="F86" s="358"/>
      <c r="G86" s="358"/>
      <c r="H86" s="91"/>
      <c r="I86" s="358"/>
      <c r="J86" s="100"/>
      <c r="K86" s="92"/>
      <c r="L86" s="94"/>
      <c r="M86" s="101"/>
      <c r="N86" s="95"/>
      <c r="O86" s="361"/>
      <c r="P86" s="362"/>
      <c r="Q86" s="363"/>
      <c r="R86" s="299"/>
      <c r="S86" s="299"/>
      <c r="T86" s="363"/>
      <c r="U86" s="113"/>
      <c r="V86" s="442" t="s">
        <v>311</v>
      </c>
      <c r="W86" s="441">
        <v>1</v>
      </c>
      <c r="X86" s="432">
        <v>500</v>
      </c>
      <c r="Y86" s="362">
        <f t="shared" si="10"/>
        <v>500</v>
      </c>
      <c r="Z86" s="19"/>
      <c r="AA86" s="370">
        <v>0</v>
      </c>
      <c r="AB86" s="371">
        <f t="shared" si="11"/>
        <v>0</v>
      </c>
      <c r="AC86" s="372">
        <v>0</v>
      </c>
      <c r="AD86" s="373">
        <f t="shared" si="9"/>
        <v>0</v>
      </c>
      <c r="AE86" s="374">
        <f t="shared" si="12"/>
        <v>0</v>
      </c>
    </row>
    <row r="87" spans="1:31" hidden="1" x14ac:dyDescent="0.25">
      <c r="A87" s="22"/>
      <c r="B87" s="380" t="s">
        <v>438</v>
      </c>
      <c r="C87" s="440" t="s">
        <v>341</v>
      </c>
      <c r="D87" s="425" t="s">
        <v>25</v>
      </c>
      <c r="E87" s="429" t="s">
        <v>711</v>
      </c>
      <c r="F87" s="358"/>
      <c r="G87" s="358"/>
      <c r="H87" s="91"/>
      <c r="I87" s="358"/>
      <c r="J87" s="100"/>
      <c r="K87" s="92"/>
      <c r="L87" s="94"/>
      <c r="M87" s="101"/>
      <c r="N87" s="95"/>
      <c r="O87" s="361"/>
      <c r="P87" s="362"/>
      <c r="Q87" s="363"/>
      <c r="R87" s="299"/>
      <c r="S87" s="299"/>
      <c r="T87" s="363"/>
      <c r="U87" s="113"/>
      <c r="V87" s="442" t="s">
        <v>311</v>
      </c>
      <c r="W87" s="441">
        <v>1</v>
      </c>
      <c r="X87" s="432">
        <v>1500</v>
      </c>
      <c r="Y87" s="362">
        <f t="shared" si="10"/>
        <v>1500</v>
      </c>
      <c r="Z87" s="19"/>
      <c r="AA87" s="370">
        <v>0</v>
      </c>
      <c r="AB87" s="371">
        <f t="shared" si="11"/>
        <v>0</v>
      </c>
      <c r="AC87" s="372">
        <v>0</v>
      </c>
      <c r="AD87" s="373">
        <f t="shared" si="9"/>
        <v>0</v>
      </c>
      <c r="AE87" s="374">
        <f t="shared" si="12"/>
        <v>0</v>
      </c>
    </row>
    <row r="88" spans="1:31" hidden="1" x14ac:dyDescent="0.25">
      <c r="A88" s="22"/>
      <c r="B88" s="380" t="s">
        <v>438</v>
      </c>
      <c r="C88" s="90" t="s">
        <v>341</v>
      </c>
      <c r="D88" s="425" t="s">
        <v>25</v>
      </c>
      <c r="E88" s="430" t="s">
        <v>748</v>
      </c>
      <c r="F88" s="358"/>
      <c r="G88" s="358"/>
      <c r="H88" s="91"/>
      <c r="I88" s="358"/>
      <c r="J88" s="100"/>
      <c r="K88" s="92"/>
      <c r="L88" s="94"/>
      <c r="M88" s="101"/>
      <c r="N88" s="95"/>
      <c r="O88" s="361"/>
      <c r="P88" s="362"/>
      <c r="Q88" s="363"/>
      <c r="R88" s="299"/>
      <c r="S88" s="299"/>
      <c r="T88" s="363"/>
      <c r="U88" s="113"/>
      <c r="V88" s="438" t="s">
        <v>311</v>
      </c>
      <c r="W88" s="436">
        <v>1</v>
      </c>
      <c r="X88" s="437">
        <v>500</v>
      </c>
      <c r="Y88" s="362">
        <f t="shared" si="10"/>
        <v>500</v>
      </c>
      <c r="Z88" s="19"/>
      <c r="AA88" s="370">
        <v>0</v>
      </c>
      <c r="AB88" s="371">
        <f t="shared" si="11"/>
        <v>0</v>
      </c>
      <c r="AC88" s="372">
        <v>0</v>
      </c>
      <c r="AD88" s="373">
        <f t="shared" si="9"/>
        <v>0</v>
      </c>
      <c r="AE88" s="374">
        <f t="shared" si="12"/>
        <v>0</v>
      </c>
    </row>
    <row r="89" spans="1:31" hidden="1" x14ac:dyDescent="0.25">
      <c r="A89" s="22"/>
      <c r="B89" s="380" t="s">
        <v>438</v>
      </c>
      <c r="C89" s="424" t="s">
        <v>341</v>
      </c>
      <c r="D89" s="425" t="s">
        <v>25</v>
      </c>
      <c r="E89" s="430" t="s">
        <v>713</v>
      </c>
      <c r="F89" s="358"/>
      <c r="G89" s="358"/>
      <c r="H89" s="91"/>
      <c r="I89" s="358"/>
      <c r="J89" s="100"/>
      <c r="K89" s="92"/>
      <c r="L89" s="94"/>
      <c r="M89" s="101"/>
      <c r="N89" s="95"/>
      <c r="O89" s="361"/>
      <c r="P89" s="362"/>
      <c r="Q89" s="363"/>
      <c r="R89" s="299"/>
      <c r="S89" s="299"/>
      <c r="T89" s="363"/>
      <c r="U89" s="113"/>
      <c r="V89" s="438" t="s">
        <v>57</v>
      </c>
      <c r="W89" s="407">
        <v>2</v>
      </c>
      <c r="X89" s="432">
        <v>1250</v>
      </c>
      <c r="Y89" s="362">
        <f t="shared" si="10"/>
        <v>2500</v>
      </c>
      <c r="Z89" s="19"/>
      <c r="AA89" s="370">
        <v>0</v>
      </c>
      <c r="AB89" s="371">
        <f t="shared" si="11"/>
        <v>0</v>
      </c>
      <c r="AC89" s="372">
        <v>0</v>
      </c>
      <c r="AD89" s="373">
        <f t="shared" si="9"/>
        <v>0</v>
      </c>
      <c r="AE89" s="374">
        <f t="shared" si="12"/>
        <v>0</v>
      </c>
    </row>
    <row r="90" spans="1:31" ht="15.75" x14ac:dyDescent="0.25">
      <c r="A90" s="22"/>
      <c r="B90" s="87"/>
      <c r="C90" s="90"/>
      <c r="D90" s="89"/>
      <c r="E90" s="102"/>
      <c r="F90" s="358"/>
      <c r="G90" s="358"/>
      <c r="H90" s="91"/>
      <c r="I90" s="358"/>
      <c r="J90" s="100"/>
      <c r="K90" s="92"/>
      <c r="L90" s="94"/>
      <c r="M90" s="101"/>
      <c r="N90" s="95"/>
      <c r="O90" s="361"/>
      <c r="P90" s="362"/>
      <c r="Q90" s="363"/>
      <c r="R90" s="299"/>
      <c r="S90" s="299"/>
      <c r="T90" s="363"/>
      <c r="U90" s="113"/>
      <c r="V90" s="92"/>
      <c r="W90" s="94"/>
      <c r="X90" s="101"/>
      <c r="Y90" s="362"/>
      <c r="Z90" s="19"/>
      <c r="AA90" s="370"/>
      <c r="AB90" s="371"/>
      <c r="AC90" s="372"/>
      <c r="AD90" s="373"/>
      <c r="AE90" s="374"/>
    </row>
    <row r="91" spans="1:31" ht="15.75" thickBot="1" x14ac:dyDescent="0.3">
      <c r="A91" s="22"/>
      <c r="B91" s="23"/>
      <c r="C91" s="24"/>
      <c r="D91" s="25"/>
      <c r="E91" s="26"/>
      <c r="F91" s="22"/>
      <c r="G91" s="22"/>
      <c r="H91" s="27"/>
      <c r="I91" s="22"/>
      <c r="J91" s="28"/>
      <c r="K91" s="22"/>
      <c r="L91" s="29"/>
      <c r="M91" s="28"/>
      <c r="N91" s="18"/>
      <c r="O91" s="19"/>
      <c r="P91" s="17"/>
      <c r="Q91" s="38"/>
      <c r="R91" s="38"/>
      <c r="S91" s="38"/>
      <c r="T91" s="38"/>
    </row>
    <row r="92" spans="1:31" ht="15.75" thickBot="1" x14ac:dyDescent="0.3">
      <c r="S92" s="69" t="s">
        <v>5</v>
      </c>
      <c r="T92" s="70">
        <f>SUM(T11:T90)</f>
        <v>16297.967547</v>
      </c>
      <c r="U92" s="66"/>
      <c r="V92" s="22"/>
      <c r="W92" s="29"/>
      <c r="X92" s="69" t="s">
        <v>5</v>
      </c>
      <c r="Y92" s="70">
        <f>SUM(Y11:Y90)</f>
        <v>43068.765733840002</v>
      </c>
      <c r="Z92" s="19"/>
      <c r="AA92" s="77"/>
      <c r="AB92" s="117">
        <f>SUM(AB11:AB90)</f>
        <v>25952.961998839994</v>
      </c>
      <c r="AC92" s="77"/>
      <c r="AD92" s="118">
        <f>SUM(AD11:AD90)</f>
        <v>9760.3406920000016</v>
      </c>
      <c r="AE92" s="132">
        <f>SUM(AE11:AE90)</f>
        <v>16192.621306839999</v>
      </c>
    </row>
    <row r="93" spans="1:31" x14ac:dyDescent="0.25">
      <c r="D93" s="164"/>
    </row>
    <row r="94" spans="1:31" x14ac:dyDescent="0.25">
      <c r="C94" t="s">
        <v>372</v>
      </c>
      <c r="D94" s="164"/>
      <c r="T94" s="319">
        <f ca="1">SUMIF($C$10:$C$90,$C94,T$11:T$90)</f>
        <v>399.99552</v>
      </c>
      <c r="U94" s="66"/>
      <c r="Y94" s="319">
        <f ca="1">SUMIF($C$10:$C$90,$C94,Y$11:Y$90)</f>
        <v>399.99552</v>
      </c>
      <c r="AA94" s="340">
        <f ca="1">AB94/Y94</f>
        <v>1</v>
      </c>
      <c r="AB94" s="319">
        <f ca="1">SUMIF($C$10:$C$90,$C94,AB$11:AB$90)</f>
        <v>399.99552</v>
      </c>
      <c r="AC94" s="340">
        <f ca="1">AD94/Y94</f>
        <v>0</v>
      </c>
      <c r="AD94" s="319">
        <f ca="1">SUMIF($C$10:$C$90,$C94,AD$11:AD$90)</f>
        <v>0</v>
      </c>
      <c r="AE94" s="319">
        <f ca="1">SUMIF($C$10:$C$90,$C94,AE$11:AE$90)</f>
        <v>399.99552</v>
      </c>
    </row>
    <row r="95" spans="1:31" x14ac:dyDescent="0.25">
      <c r="C95" t="s">
        <v>308</v>
      </c>
      <c r="D95" s="164"/>
      <c r="T95" s="319">
        <f t="shared" ref="T95:T103" ca="1" si="13">SUMIF($C$10:$C$90,$C95,T$11:T$90)</f>
        <v>222.29999999999998</v>
      </c>
      <c r="U95" s="66"/>
      <c r="Y95" s="319">
        <f t="shared" ref="Y95:Y103" ca="1" si="14">SUMIF($C$10:$C$90,$C95,Y$11:Y$90)</f>
        <v>222.29999999999998</v>
      </c>
      <c r="AA95" s="340">
        <f t="shared" ref="AA95:AA103" ca="1" si="15">AB95/Y95</f>
        <v>1</v>
      </c>
      <c r="AB95" s="319">
        <f t="shared" ref="AB95:AB103" ca="1" si="16">SUMIF($C$10:$C$90,$C95,AB$11:AB$90)</f>
        <v>222.29999999999998</v>
      </c>
      <c r="AC95" s="340">
        <f t="shared" ref="AC95:AC103" ca="1" si="17">AD95/Y95</f>
        <v>1</v>
      </c>
      <c r="AD95" s="319">
        <f t="shared" ref="AD95:AE103" ca="1" si="18">SUMIF($C$10:$C$90,$C95,AD$11:AD$90)</f>
        <v>222.29999999999998</v>
      </c>
      <c r="AE95" s="319">
        <f t="shared" ca="1" si="18"/>
        <v>0</v>
      </c>
    </row>
    <row r="96" spans="1:31" x14ac:dyDescent="0.25">
      <c r="C96" t="s">
        <v>285</v>
      </c>
      <c r="D96" s="164"/>
      <c r="T96" s="319">
        <f t="shared" ca="1" si="13"/>
        <v>0</v>
      </c>
      <c r="U96" s="66"/>
      <c r="Y96" s="319">
        <f t="shared" ca="1" si="14"/>
        <v>0</v>
      </c>
      <c r="AA96" s="340" t="e">
        <f t="shared" ca="1" si="15"/>
        <v>#DIV/0!</v>
      </c>
      <c r="AB96" s="319">
        <f t="shared" ca="1" si="16"/>
        <v>0</v>
      </c>
      <c r="AC96" s="340" t="e">
        <f t="shared" ca="1" si="17"/>
        <v>#DIV/0!</v>
      </c>
      <c r="AD96" s="319">
        <f t="shared" ca="1" si="18"/>
        <v>0</v>
      </c>
      <c r="AE96" s="319">
        <f t="shared" ca="1" si="18"/>
        <v>0</v>
      </c>
    </row>
    <row r="97" spans="3:31" x14ac:dyDescent="0.25">
      <c r="C97" t="s">
        <v>189</v>
      </c>
      <c r="D97" s="164"/>
      <c r="T97" s="319">
        <f t="shared" ca="1" si="13"/>
        <v>1803.3894999999998</v>
      </c>
      <c r="U97" s="66"/>
      <c r="Y97" s="319">
        <f t="shared" ca="1" si="14"/>
        <v>3201.7094999999999</v>
      </c>
      <c r="AA97" s="340">
        <f t="shared" ca="1" si="15"/>
        <v>0.79510196037460612</v>
      </c>
      <c r="AB97" s="319">
        <f t="shared" ca="1" si="16"/>
        <v>2545.6855</v>
      </c>
      <c r="AC97" s="340">
        <f t="shared" ca="1" si="17"/>
        <v>0.58764278895383859</v>
      </c>
      <c r="AD97" s="319">
        <f t="shared" ca="1" si="18"/>
        <v>1881.4614999999999</v>
      </c>
      <c r="AE97" s="319">
        <f t="shared" ca="1" si="18"/>
        <v>664.22400000000005</v>
      </c>
    </row>
    <row r="98" spans="3:31" x14ac:dyDescent="0.25">
      <c r="C98" t="s">
        <v>72</v>
      </c>
      <c r="D98" s="164"/>
      <c r="T98" s="319">
        <f t="shared" ca="1" si="13"/>
        <v>4400</v>
      </c>
      <c r="U98" s="66"/>
      <c r="Y98" s="319">
        <f t="shared" ca="1" si="14"/>
        <v>17263.647999999997</v>
      </c>
      <c r="AA98" s="340">
        <f t="shared" ca="1" si="15"/>
        <v>0.71616659468497057</v>
      </c>
      <c r="AB98" s="319">
        <f t="shared" ca="1" si="16"/>
        <v>12363.648000000001</v>
      </c>
      <c r="AC98" s="340">
        <f t="shared" ca="1" si="17"/>
        <v>6.9588073158118158E-2</v>
      </c>
      <c r="AD98" s="319">
        <f t="shared" ca="1" si="18"/>
        <v>1201.3440000000001</v>
      </c>
      <c r="AE98" s="319">
        <f t="shared" ca="1" si="18"/>
        <v>11162.304000000002</v>
      </c>
    </row>
    <row r="99" spans="3:31" x14ac:dyDescent="0.25">
      <c r="C99" t="s">
        <v>164</v>
      </c>
      <c r="D99" s="164"/>
      <c r="T99" s="319">
        <f t="shared" ca="1" si="13"/>
        <v>726.14479199999994</v>
      </c>
      <c r="U99" s="66"/>
      <c r="Y99" s="319">
        <f t="shared" ca="1" si="14"/>
        <v>5367.2447920000004</v>
      </c>
      <c r="AA99" s="340">
        <f t="shared" ca="1" si="15"/>
        <v>1</v>
      </c>
      <c r="AB99" s="319">
        <f t="shared" ca="1" si="16"/>
        <v>5367.2447920000004</v>
      </c>
      <c r="AC99" s="340">
        <f t="shared" ca="1" si="17"/>
        <v>0.9813684667133028</v>
      </c>
      <c r="AD99" s="319">
        <f t="shared" ca="1" si="18"/>
        <v>5267.2447920000004</v>
      </c>
      <c r="AE99" s="319">
        <f t="shared" ca="1" si="18"/>
        <v>100</v>
      </c>
    </row>
    <row r="100" spans="3:31" x14ac:dyDescent="0.25">
      <c r="C100" t="s">
        <v>24</v>
      </c>
      <c r="D100" s="164"/>
      <c r="T100" s="319">
        <f t="shared" ca="1" si="13"/>
        <v>3635.2479999999996</v>
      </c>
      <c r="U100" s="66"/>
      <c r="Y100" s="319">
        <f t="shared" ca="1" si="14"/>
        <v>6691.0281868399998</v>
      </c>
      <c r="AA100" s="340">
        <f t="shared" ca="1" si="15"/>
        <v>0.75135361060469208</v>
      </c>
      <c r="AB100" s="319">
        <f t="shared" ca="1" si="16"/>
        <v>5027.3281868399999</v>
      </c>
      <c r="AC100" s="340">
        <f t="shared" ca="1" si="17"/>
        <v>0.17754975271760998</v>
      </c>
      <c r="AD100" s="319">
        <f t="shared" ca="1" si="18"/>
        <v>1187.9904000000001</v>
      </c>
      <c r="AE100" s="319">
        <f t="shared" ca="1" si="18"/>
        <v>3839.3377868400003</v>
      </c>
    </row>
    <row r="101" spans="3:31" x14ac:dyDescent="0.25">
      <c r="C101" t="s">
        <v>312</v>
      </c>
      <c r="D101" s="164"/>
      <c r="T101" s="319">
        <f t="shared" ca="1" si="13"/>
        <v>1840</v>
      </c>
      <c r="U101" s="66"/>
      <c r="Y101" s="319">
        <f t="shared" ca="1" si="14"/>
        <v>1840</v>
      </c>
      <c r="AA101" s="340">
        <f t="shared" ca="1" si="15"/>
        <v>0</v>
      </c>
      <c r="AB101" s="319">
        <f t="shared" ca="1" si="16"/>
        <v>0</v>
      </c>
      <c r="AC101" s="340">
        <f t="shared" ca="1" si="17"/>
        <v>0</v>
      </c>
      <c r="AD101" s="319">
        <f t="shared" ca="1" si="18"/>
        <v>0</v>
      </c>
      <c r="AE101" s="319">
        <f t="shared" ca="1" si="18"/>
        <v>0</v>
      </c>
    </row>
    <row r="102" spans="3:31" x14ac:dyDescent="0.25">
      <c r="C102" t="s">
        <v>341</v>
      </c>
      <c r="T102" s="319">
        <f t="shared" ca="1" si="13"/>
        <v>3270.8897349999997</v>
      </c>
      <c r="U102" s="66"/>
      <c r="Y102" s="319">
        <f t="shared" ca="1" si="14"/>
        <v>7880.8897349999997</v>
      </c>
      <c r="AA102" s="340">
        <f t="shared" ca="1" si="15"/>
        <v>0</v>
      </c>
      <c r="AB102" s="319">
        <f t="shared" ca="1" si="16"/>
        <v>0</v>
      </c>
      <c r="AC102" s="340">
        <f t="shared" ca="1" si="17"/>
        <v>0</v>
      </c>
      <c r="AD102" s="319">
        <f t="shared" ca="1" si="18"/>
        <v>0</v>
      </c>
      <c r="AE102" s="319">
        <f t="shared" ca="1" si="18"/>
        <v>0</v>
      </c>
    </row>
    <row r="103" spans="3:31" x14ac:dyDescent="0.25">
      <c r="C103" t="s">
        <v>741</v>
      </c>
      <c r="T103" s="319">
        <f t="shared" ca="1" si="13"/>
        <v>0</v>
      </c>
      <c r="U103" s="66"/>
      <c r="Y103" s="319">
        <f t="shared" ca="1" si="14"/>
        <v>201.95</v>
      </c>
      <c r="AA103" s="340">
        <f t="shared" ca="1" si="15"/>
        <v>0.13250804654617479</v>
      </c>
      <c r="AB103" s="319">
        <f t="shared" ca="1" si="16"/>
        <v>26.759999999999998</v>
      </c>
      <c r="AC103" s="340">
        <f t="shared" ca="1" si="17"/>
        <v>0</v>
      </c>
      <c r="AD103" s="319">
        <f t="shared" ca="1" si="18"/>
        <v>0</v>
      </c>
      <c r="AE103" s="319">
        <f t="shared" ca="1" si="18"/>
        <v>26.759999999999998</v>
      </c>
    </row>
  </sheetData>
  <autoFilter ref="B8:AE89" xr:uid="{00000000-0009-0000-0000-00000E000000}">
    <filterColumn colId="25">
      <filters>
        <filter val="10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X44:X47 X11:X12 X14 X18:X26 X28:X30 X32:X36 X49:X52 X38:X41 X62 X88:X89 X70:X85 S49:S90" xr:uid="{00000000-0002-0000-0E00-000000000000}">
      <formula1>P11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0070C0"/>
  </sheetPr>
  <dimension ref="A1:AG85"/>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W79" sqref="W7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27" width="15.7109375" customWidth="1"/>
    <col min="28" max="28" width="18" customWidth="1"/>
    <col min="29" max="31" width="15.7109375" customWidth="1"/>
    <col min="33" max="33" width="13.85546875" customWidth="1"/>
  </cols>
  <sheetData>
    <row r="1" spans="1:33" s="199" customFormat="1" x14ac:dyDescent="0.25">
      <c r="B1" s="199" t="str">
        <f>'Valuation Summary'!B1</f>
        <v>Mulalley &amp; Co Ltd</v>
      </c>
    </row>
    <row r="2" spans="1:33" s="199" customFormat="1" x14ac:dyDescent="0.25"/>
    <row r="3" spans="1:33" s="199" customFormat="1" x14ac:dyDescent="0.25">
      <c r="B3" s="199" t="str">
        <f>'Valuation Summary'!B3</f>
        <v>Camden Better Homes - NW5 Blocks</v>
      </c>
    </row>
    <row r="4" spans="1:33" s="199" customFormat="1" x14ac:dyDescent="0.25"/>
    <row r="5" spans="1:33" s="199" customFormat="1" x14ac:dyDescent="0.25">
      <c r="B5" s="199" t="s">
        <v>604</v>
      </c>
    </row>
    <row r="6" spans="1:33"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3"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3" s="283" customFormat="1" ht="75.75" thickBot="1" x14ac:dyDescent="0.3">
      <c r="A8" s="275" t="s">
        <v>377</v>
      </c>
      <c r="B8" s="276" t="s">
        <v>91</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c r="AG8" s="283">
        <f>SUBTOTAL(9,AD18:AD72)</f>
        <v>2787.9534950000002</v>
      </c>
    </row>
    <row r="9" spans="1:33"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3" hidden="1" x14ac:dyDescent="0.25">
      <c r="A10" s="30" t="s">
        <v>429</v>
      </c>
      <c r="B10" s="380" t="s">
        <v>91</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3" ht="90" hidden="1" x14ac:dyDescent="0.25">
      <c r="A11" s="30"/>
      <c r="B11" s="380" t="s">
        <v>91</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3" ht="45" hidden="1" x14ac:dyDescent="0.25">
      <c r="A12" s="30"/>
      <c r="B12" s="380" t="s">
        <v>91</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5" si="0">W12*X12</f>
        <v>399.99552</v>
      </c>
      <c r="Z12" s="19"/>
      <c r="AA12" s="370">
        <v>1</v>
      </c>
      <c r="AB12" s="371">
        <f t="shared" ref="AB12:AB50" si="1">Y12*AA12</f>
        <v>399.99552</v>
      </c>
      <c r="AC12" s="372">
        <v>0</v>
      </c>
      <c r="AD12" s="373">
        <f t="shared" ref="AD12:AD50" si="2">Y12*AC12</f>
        <v>0</v>
      </c>
      <c r="AE12" s="374">
        <f t="shared" ref="AE12:AE50" si="3">AB12-AD12</f>
        <v>399.99552</v>
      </c>
    </row>
    <row r="13" spans="1:33" hidden="1" x14ac:dyDescent="0.25">
      <c r="A13" s="16"/>
      <c r="B13" s="380" t="s">
        <v>91</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3" ht="30" hidden="1" x14ac:dyDescent="0.25">
      <c r="A14" s="16"/>
      <c r="B14" s="380" t="s">
        <v>91</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AB14-AD14</f>
        <v>222.29999999999998</v>
      </c>
    </row>
    <row r="15" spans="1:33" hidden="1" x14ac:dyDescent="0.25">
      <c r="A15" s="16"/>
      <c r="B15" s="380" t="s">
        <v>91</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f t="shared" si="0"/>
        <v>0</v>
      </c>
      <c r="Z15" s="19"/>
      <c r="AA15" s="370">
        <v>0</v>
      </c>
      <c r="AB15" s="371">
        <f t="shared" si="1"/>
        <v>0</v>
      </c>
      <c r="AC15" s="372">
        <v>0</v>
      </c>
      <c r="AD15" s="373">
        <f t="shared" si="2"/>
        <v>0</v>
      </c>
      <c r="AE15" s="374">
        <f t="shared" si="3"/>
        <v>0</v>
      </c>
    </row>
    <row r="16" spans="1:33" ht="105" hidden="1" x14ac:dyDescent="0.25">
      <c r="A16" s="16"/>
      <c r="B16" s="380" t="s">
        <v>91</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1" ht="60.75" hidden="1" x14ac:dyDescent="0.25">
      <c r="A17" s="16"/>
      <c r="B17" s="380" t="s">
        <v>91</v>
      </c>
      <c r="C17" s="355" t="s">
        <v>285</v>
      </c>
      <c r="D17" s="356" t="s">
        <v>25</v>
      </c>
      <c r="E17" s="402" t="s">
        <v>501</v>
      </c>
      <c r="F17" s="384"/>
      <c r="G17" s="384"/>
      <c r="H17" s="359">
        <v>5.1650000000000196</v>
      </c>
      <c r="I17" s="384"/>
      <c r="J17" s="360" t="s">
        <v>302</v>
      </c>
      <c r="K17" s="358" t="s">
        <v>79</v>
      </c>
      <c r="L17" s="300">
        <v>4</v>
      </c>
      <c r="M17" s="383">
        <v>38.130000000000003</v>
      </c>
      <c r="N17" s="126">
        <v>152.52000000000001</v>
      </c>
      <c r="O17" s="361"/>
      <c r="P17" s="362" t="e">
        <v>#VALUE!</v>
      </c>
      <c r="Q17" s="363" t="e">
        <f>IF(J17="PROV SUM",N17,L17*P17)</f>
        <v>#VALUE!</v>
      </c>
      <c r="R17" s="299">
        <v>0</v>
      </c>
      <c r="S17" s="299">
        <v>32.120712000000005</v>
      </c>
      <c r="T17" s="363">
        <f>IF(J17="SC024",N17,IF(ISERROR(S17),"",IF(J17="PROV SUM",N17,L17*S17)))</f>
        <v>128.48284800000002</v>
      </c>
      <c r="U17" s="113"/>
      <c r="V17" s="358" t="s">
        <v>79</v>
      </c>
      <c r="W17" s="300">
        <v>4</v>
      </c>
      <c r="X17" s="299">
        <v>32.120712000000005</v>
      </c>
      <c r="Y17" s="362">
        <f t="shared" si="0"/>
        <v>128.48284800000002</v>
      </c>
      <c r="Z17" s="19"/>
      <c r="AA17" s="370">
        <v>0</v>
      </c>
      <c r="AB17" s="371">
        <f t="shared" si="1"/>
        <v>0</v>
      </c>
      <c r="AC17" s="372">
        <v>0</v>
      </c>
      <c r="AD17" s="373">
        <f t="shared" si="2"/>
        <v>0</v>
      </c>
      <c r="AE17" s="374">
        <f t="shared" si="3"/>
        <v>0</v>
      </c>
    </row>
    <row r="18" spans="1:31" ht="30" hidden="1" x14ac:dyDescent="0.25">
      <c r="A18" s="16"/>
      <c r="B18" s="380" t="s">
        <v>91</v>
      </c>
      <c r="C18" s="355" t="s">
        <v>189</v>
      </c>
      <c r="D18" s="356" t="s">
        <v>25</v>
      </c>
      <c r="E18" s="357" t="s">
        <v>292</v>
      </c>
      <c r="F18" s="384"/>
      <c r="G18" s="384"/>
      <c r="H18" s="359">
        <v>5.1730000000000196</v>
      </c>
      <c r="I18" s="384"/>
      <c r="J18" s="360" t="s">
        <v>293</v>
      </c>
      <c r="K18" s="358" t="s">
        <v>79</v>
      </c>
      <c r="L18" s="300">
        <v>2</v>
      </c>
      <c r="M18" s="383">
        <v>12.5</v>
      </c>
      <c r="N18" s="126">
        <v>25</v>
      </c>
      <c r="O18" s="361"/>
      <c r="P18" s="362" t="e">
        <v>#VALUE!</v>
      </c>
      <c r="Q18" s="363" t="e">
        <f>IF(J18="PROV SUM",N18,L18*P18)</f>
        <v>#VALUE!</v>
      </c>
      <c r="R18" s="299">
        <v>0</v>
      </c>
      <c r="S18" s="299">
        <v>9.0625</v>
      </c>
      <c r="T18" s="363">
        <f>IF(J18="SC024",N18,IF(ISERROR(S18),"",IF(J18="PROV SUM",N18,L18*S18)))</f>
        <v>18.125</v>
      </c>
      <c r="U18" s="113"/>
      <c r="V18" s="358" t="s">
        <v>79</v>
      </c>
      <c r="W18" s="300">
        <v>2</v>
      </c>
      <c r="X18" s="299">
        <v>9.0625</v>
      </c>
      <c r="Y18" s="362">
        <f t="shared" si="0"/>
        <v>18.125</v>
      </c>
      <c r="Z18" s="19"/>
      <c r="AA18" s="370">
        <v>0.2</v>
      </c>
      <c r="AB18" s="371">
        <f t="shared" si="1"/>
        <v>3.625</v>
      </c>
      <c r="AC18" s="372">
        <v>0.2</v>
      </c>
      <c r="AD18" s="373">
        <f t="shared" si="2"/>
        <v>3.625</v>
      </c>
      <c r="AE18" s="374">
        <f t="shared" si="3"/>
        <v>0</v>
      </c>
    </row>
    <row r="19" spans="1:31" ht="45" hidden="1" x14ac:dyDescent="0.25">
      <c r="A19" s="16"/>
      <c r="B19" s="380" t="s">
        <v>91</v>
      </c>
      <c r="C19" s="355" t="s">
        <v>189</v>
      </c>
      <c r="D19" s="356" t="s">
        <v>25</v>
      </c>
      <c r="E19" s="357" t="s">
        <v>294</v>
      </c>
      <c r="F19" s="384"/>
      <c r="G19" s="384"/>
      <c r="H19" s="359">
        <v>5.1740000000000199</v>
      </c>
      <c r="I19" s="384"/>
      <c r="J19" s="360" t="s">
        <v>295</v>
      </c>
      <c r="K19" s="358" t="s">
        <v>79</v>
      </c>
      <c r="L19" s="300">
        <v>2</v>
      </c>
      <c r="M19" s="383">
        <v>20.440000000000001</v>
      </c>
      <c r="N19" s="126">
        <v>40.880000000000003</v>
      </c>
      <c r="O19" s="361"/>
      <c r="P19" s="362" t="e">
        <v>#VALUE!</v>
      </c>
      <c r="Q19" s="363" t="e">
        <f>IF(J19="PROV SUM",N19,L19*P19)</f>
        <v>#VALUE!</v>
      </c>
      <c r="R19" s="299">
        <v>0</v>
      </c>
      <c r="S19" s="299">
        <v>14.819000000000001</v>
      </c>
      <c r="T19" s="363">
        <f>IF(J19="SC024",N19,IF(ISERROR(S19),"",IF(J19="PROV SUM",N19,L19*S19)))</f>
        <v>29.638000000000002</v>
      </c>
      <c r="U19" s="113"/>
      <c r="V19" s="358" t="s">
        <v>79</v>
      </c>
      <c r="W19" s="300">
        <v>2</v>
      </c>
      <c r="X19" s="299">
        <v>14.819000000000001</v>
      </c>
      <c r="Y19" s="362">
        <f t="shared" si="0"/>
        <v>29.638000000000002</v>
      </c>
      <c r="Z19" s="19"/>
      <c r="AA19" s="370">
        <v>1</v>
      </c>
      <c r="AB19" s="371">
        <f t="shared" si="1"/>
        <v>29.638000000000002</v>
      </c>
      <c r="AC19" s="372">
        <v>1</v>
      </c>
      <c r="AD19" s="373">
        <f t="shared" si="2"/>
        <v>29.638000000000002</v>
      </c>
      <c r="AE19" s="374">
        <f t="shared" si="3"/>
        <v>0</v>
      </c>
    </row>
    <row r="20" spans="1:31" hidden="1" x14ac:dyDescent="0.25">
      <c r="A20" s="16"/>
      <c r="B20" s="380" t="s">
        <v>91</v>
      </c>
      <c r="C20" s="385" t="s">
        <v>189</v>
      </c>
      <c r="D20" s="356" t="s">
        <v>378</v>
      </c>
      <c r="E20" s="357"/>
      <c r="F20" s="384"/>
      <c r="G20" s="384"/>
      <c r="H20" s="359"/>
      <c r="I20" s="384"/>
      <c r="J20" s="360"/>
      <c r="K20" s="358"/>
      <c r="L20" s="300"/>
      <c r="M20" s="360"/>
      <c r="N20" s="300"/>
      <c r="O20" s="361"/>
      <c r="P20" s="360"/>
      <c r="Q20" s="298"/>
      <c r="R20" s="298"/>
      <c r="S20" s="298"/>
      <c r="T20" s="298"/>
      <c r="U20" s="113"/>
      <c r="V20" s="358"/>
      <c r="W20" s="300"/>
      <c r="X20" s="298"/>
      <c r="Y20" s="362">
        <f t="shared" si="0"/>
        <v>0</v>
      </c>
      <c r="Z20" s="19"/>
      <c r="AA20" s="370">
        <v>0</v>
      </c>
      <c r="AB20" s="371">
        <f t="shared" si="1"/>
        <v>0</v>
      </c>
      <c r="AC20" s="372">
        <v>0</v>
      </c>
      <c r="AD20" s="373">
        <f t="shared" si="2"/>
        <v>0</v>
      </c>
      <c r="AE20" s="374">
        <f t="shared" si="3"/>
        <v>0</v>
      </c>
    </row>
    <row r="21" spans="1:31" ht="30" hidden="1" x14ac:dyDescent="0.25">
      <c r="A21" s="16"/>
      <c r="B21" s="380" t="s">
        <v>91</v>
      </c>
      <c r="C21" s="385" t="s">
        <v>189</v>
      </c>
      <c r="D21" s="356" t="s">
        <v>25</v>
      </c>
      <c r="E21" s="357" t="s">
        <v>337</v>
      </c>
      <c r="F21" s="384"/>
      <c r="G21" s="384"/>
      <c r="H21" s="359">
        <v>6.91</v>
      </c>
      <c r="I21" s="384"/>
      <c r="J21" s="360" t="s">
        <v>338</v>
      </c>
      <c r="K21" s="358" t="s">
        <v>79</v>
      </c>
      <c r="L21" s="300">
        <v>3</v>
      </c>
      <c r="M21" s="383">
        <v>20.13</v>
      </c>
      <c r="N21" s="300">
        <v>60.39</v>
      </c>
      <c r="O21" s="361"/>
      <c r="P21" s="362" t="e">
        <v>#VALUE!</v>
      </c>
      <c r="Q21" s="363" t="e">
        <f>IF(J21="PROV SUM",N21,L21*P21)</f>
        <v>#VALUE!</v>
      </c>
      <c r="R21" s="299">
        <v>0</v>
      </c>
      <c r="S21" s="299">
        <v>14.594249999999999</v>
      </c>
      <c r="T21" s="363">
        <f>IF(J21="SC024",N21,IF(ISERROR(S21),"",IF(J21="PROV SUM",N21,L21*S21)))</f>
        <v>43.782749999999993</v>
      </c>
      <c r="U21" s="113"/>
      <c r="V21" s="358" t="s">
        <v>79</v>
      </c>
      <c r="W21" s="300">
        <v>3</v>
      </c>
      <c r="X21" s="299">
        <v>14.594249999999999</v>
      </c>
      <c r="Y21" s="362">
        <f t="shared" si="0"/>
        <v>43.782749999999993</v>
      </c>
      <c r="Z21" s="19"/>
      <c r="AA21" s="370">
        <v>1</v>
      </c>
      <c r="AB21" s="371">
        <f t="shared" si="1"/>
        <v>43.782749999999993</v>
      </c>
      <c r="AC21" s="372">
        <v>1</v>
      </c>
      <c r="AD21" s="373">
        <f t="shared" si="2"/>
        <v>43.782749999999993</v>
      </c>
      <c r="AE21" s="374">
        <f t="shared" si="3"/>
        <v>0</v>
      </c>
    </row>
    <row r="22" spans="1:31" ht="30" hidden="1" x14ac:dyDescent="0.25">
      <c r="A22" s="16"/>
      <c r="B22" s="380" t="s">
        <v>91</v>
      </c>
      <c r="C22" s="385" t="s">
        <v>189</v>
      </c>
      <c r="D22" s="356" t="s">
        <v>25</v>
      </c>
      <c r="E22" s="357" t="s">
        <v>213</v>
      </c>
      <c r="F22" s="384"/>
      <c r="G22" s="384"/>
      <c r="H22" s="359">
        <v>6.1790000000000296</v>
      </c>
      <c r="I22" s="384"/>
      <c r="J22" s="360" t="s">
        <v>214</v>
      </c>
      <c r="K22" s="358" t="s">
        <v>79</v>
      </c>
      <c r="L22" s="300">
        <v>1</v>
      </c>
      <c r="M22" s="383">
        <v>10.36</v>
      </c>
      <c r="N22" s="300">
        <v>10.36</v>
      </c>
      <c r="O22" s="361"/>
      <c r="P22" s="362" t="e">
        <v>#VALUE!</v>
      </c>
      <c r="Q22" s="363" t="e">
        <f>IF(J22="PROV SUM",N22,L22*P22)</f>
        <v>#VALUE!</v>
      </c>
      <c r="R22" s="299">
        <v>0</v>
      </c>
      <c r="S22" s="299">
        <v>8.8059999999999992</v>
      </c>
      <c r="T22" s="363">
        <f>IF(J22="SC024",N22,IF(ISERROR(S22),"",IF(J22="PROV SUM",N22,L22*S22)))</f>
        <v>8.8059999999999992</v>
      </c>
      <c r="U22" s="113"/>
      <c r="V22" s="358" t="s">
        <v>79</v>
      </c>
      <c r="W22" s="300">
        <v>1</v>
      </c>
      <c r="X22" s="299">
        <v>8.8059999999999992</v>
      </c>
      <c r="Y22" s="362">
        <f t="shared" si="0"/>
        <v>8.8059999999999992</v>
      </c>
      <c r="Z22" s="19"/>
      <c r="AA22" s="370">
        <v>1</v>
      </c>
      <c r="AB22" s="371">
        <f t="shared" si="1"/>
        <v>8.8059999999999992</v>
      </c>
      <c r="AC22" s="372">
        <v>1</v>
      </c>
      <c r="AD22" s="373">
        <f t="shared" si="2"/>
        <v>8.8059999999999992</v>
      </c>
      <c r="AE22" s="374">
        <f t="shared" si="3"/>
        <v>0</v>
      </c>
    </row>
    <row r="23" spans="1:31" ht="45" hidden="1" x14ac:dyDescent="0.25">
      <c r="A23" s="16"/>
      <c r="B23" s="380" t="s">
        <v>91</v>
      </c>
      <c r="C23" s="385" t="s">
        <v>189</v>
      </c>
      <c r="D23" s="356" t="s">
        <v>25</v>
      </c>
      <c r="E23" s="357" t="s">
        <v>232</v>
      </c>
      <c r="F23" s="384"/>
      <c r="G23" s="384"/>
      <c r="H23" s="359">
        <v>6.2030000000000296</v>
      </c>
      <c r="I23" s="384"/>
      <c r="J23" s="360" t="s">
        <v>233</v>
      </c>
      <c r="K23" s="358" t="s">
        <v>139</v>
      </c>
      <c r="L23" s="300">
        <v>1</v>
      </c>
      <c r="M23" s="383">
        <v>21.61</v>
      </c>
      <c r="N23" s="300">
        <v>21.61</v>
      </c>
      <c r="O23" s="361"/>
      <c r="P23" s="362" t="e">
        <v>#VALUE!</v>
      </c>
      <c r="Q23" s="363" t="e">
        <f>IF(J23="PROV SUM",N23,L23*P23)</f>
        <v>#VALUE!</v>
      </c>
      <c r="R23" s="299">
        <v>0</v>
      </c>
      <c r="S23" s="299">
        <v>18.368499999999997</v>
      </c>
      <c r="T23" s="363">
        <f>IF(J23="SC024",N23,IF(ISERROR(S23),"",IF(J23="PROV SUM",N23,L23*S23)))</f>
        <v>18.368499999999997</v>
      </c>
      <c r="U23" s="113"/>
      <c r="V23" s="358" t="s">
        <v>139</v>
      </c>
      <c r="W23" s="300">
        <v>1</v>
      </c>
      <c r="X23" s="299">
        <v>18.368499999999997</v>
      </c>
      <c r="Y23" s="362">
        <f t="shared" si="0"/>
        <v>18.368499999999997</v>
      </c>
      <c r="Z23" s="19"/>
      <c r="AA23" s="370">
        <v>0</v>
      </c>
      <c r="AB23" s="371">
        <f t="shared" si="1"/>
        <v>0</v>
      </c>
      <c r="AC23" s="372">
        <v>0</v>
      </c>
      <c r="AD23" s="373">
        <f t="shared" si="2"/>
        <v>0</v>
      </c>
      <c r="AE23" s="374">
        <f t="shared" si="3"/>
        <v>0</v>
      </c>
    </row>
    <row r="24" spans="1:31" ht="30" hidden="1" x14ac:dyDescent="0.25">
      <c r="A24" s="16"/>
      <c r="B24" s="380" t="s">
        <v>91</v>
      </c>
      <c r="C24" s="385" t="s">
        <v>189</v>
      </c>
      <c r="D24" s="356" t="s">
        <v>25</v>
      </c>
      <c r="E24" s="357" t="s">
        <v>411</v>
      </c>
      <c r="F24" s="384"/>
      <c r="G24" s="384"/>
      <c r="H24" s="359">
        <v>6.2360000000000504</v>
      </c>
      <c r="I24" s="384"/>
      <c r="J24" s="360" t="s">
        <v>251</v>
      </c>
      <c r="K24" s="358" t="s">
        <v>79</v>
      </c>
      <c r="L24" s="300">
        <v>22</v>
      </c>
      <c r="M24" s="383">
        <v>25.87</v>
      </c>
      <c r="N24" s="300">
        <v>569.14</v>
      </c>
      <c r="O24" s="361"/>
      <c r="P24" s="362" t="e">
        <v>#VALUE!</v>
      </c>
      <c r="Q24" s="363" t="e">
        <f>IF(J24="PROV SUM",N24,L24*P24)</f>
        <v>#VALUE!</v>
      </c>
      <c r="R24" s="299">
        <v>0</v>
      </c>
      <c r="S24" s="299">
        <v>21.9895</v>
      </c>
      <c r="T24" s="363">
        <f>IF(J24="SC024",N24,IF(ISERROR(S24),"",IF(J24="PROV SUM",N24,L24*S24)))</f>
        <v>483.76900000000001</v>
      </c>
      <c r="U24" s="113"/>
      <c r="V24" s="358" t="s">
        <v>79</v>
      </c>
      <c r="W24" s="300">
        <v>22</v>
      </c>
      <c r="X24" s="299">
        <v>21.9895</v>
      </c>
      <c r="Y24" s="362">
        <f t="shared" si="0"/>
        <v>483.76900000000001</v>
      </c>
      <c r="Z24" s="19"/>
      <c r="AA24" s="370">
        <v>0.2</v>
      </c>
      <c r="AB24" s="371">
        <f t="shared" si="1"/>
        <v>96.753800000000012</v>
      </c>
      <c r="AC24" s="372">
        <v>0.2</v>
      </c>
      <c r="AD24" s="373">
        <f t="shared" si="2"/>
        <v>96.753800000000012</v>
      </c>
      <c r="AE24" s="374">
        <f t="shared" si="3"/>
        <v>0</v>
      </c>
    </row>
    <row r="25" spans="1:31" ht="30" hidden="1" x14ac:dyDescent="0.25">
      <c r="A25" s="16"/>
      <c r="B25" s="380" t="s">
        <v>91</v>
      </c>
      <c r="C25" s="385" t="s">
        <v>189</v>
      </c>
      <c r="D25" s="356" t="s">
        <v>25</v>
      </c>
      <c r="E25" s="357" t="s">
        <v>412</v>
      </c>
      <c r="F25" s="384"/>
      <c r="G25" s="384"/>
      <c r="H25" s="359">
        <v>6.2370000000000498</v>
      </c>
      <c r="I25" s="384"/>
      <c r="J25" s="360" t="s">
        <v>253</v>
      </c>
      <c r="K25" s="358" t="s">
        <v>104</v>
      </c>
      <c r="L25" s="300">
        <v>6</v>
      </c>
      <c r="M25" s="383">
        <v>6.28</v>
      </c>
      <c r="N25" s="300">
        <v>37.68</v>
      </c>
      <c r="O25" s="361"/>
      <c r="P25" s="362" t="e">
        <v>#VALUE!</v>
      </c>
      <c r="Q25" s="363" t="e">
        <f>IF(J25="PROV SUM",N25,L25*P25)</f>
        <v>#VALUE!</v>
      </c>
      <c r="R25" s="299">
        <v>0</v>
      </c>
      <c r="S25" s="299">
        <v>5.3380000000000001</v>
      </c>
      <c r="T25" s="363">
        <f>IF(J25="SC024",N25,IF(ISERROR(S25),"",IF(J25="PROV SUM",N25,L25*S25)))</f>
        <v>32.027999999999999</v>
      </c>
      <c r="U25" s="113"/>
      <c r="V25" s="358" t="s">
        <v>104</v>
      </c>
      <c r="W25" s="300">
        <v>6</v>
      </c>
      <c r="X25" s="299">
        <v>5.3380000000000001</v>
      </c>
      <c r="Y25" s="362">
        <f t="shared" si="0"/>
        <v>32.027999999999999</v>
      </c>
      <c r="Z25" s="19"/>
      <c r="AA25" s="370">
        <v>0.2</v>
      </c>
      <c r="AB25" s="371">
        <f t="shared" si="1"/>
        <v>6.4055999999999997</v>
      </c>
      <c r="AC25" s="372">
        <v>0.2</v>
      </c>
      <c r="AD25" s="373">
        <f t="shared" si="2"/>
        <v>6.4055999999999997</v>
      </c>
      <c r="AE25" s="374">
        <f>AB25-AD25</f>
        <v>0</v>
      </c>
    </row>
    <row r="26" spans="1:31" hidden="1" x14ac:dyDescent="0.25">
      <c r="A26" s="16"/>
      <c r="B26" s="380" t="s">
        <v>91</v>
      </c>
      <c r="C26" s="385" t="s">
        <v>72</v>
      </c>
      <c r="D26" s="356" t="s">
        <v>378</v>
      </c>
      <c r="E26" s="357"/>
      <c r="F26" s="384"/>
      <c r="G26" s="384"/>
      <c r="H26" s="359"/>
      <c r="I26" s="384"/>
      <c r="J26" s="360"/>
      <c r="K26" s="358"/>
      <c r="L26" s="300"/>
      <c r="M26" s="360"/>
      <c r="N26" s="300"/>
      <c r="O26" s="386"/>
      <c r="P26" s="360"/>
      <c r="Q26" s="298"/>
      <c r="R26" s="298"/>
      <c r="S26" s="298"/>
      <c r="T26" s="298"/>
      <c r="U26" s="113"/>
      <c r="V26" s="358"/>
      <c r="W26" s="300"/>
      <c r="X26" s="298"/>
      <c r="Y26" s="362">
        <f t="shared" si="0"/>
        <v>0</v>
      </c>
      <c r="Z26" s="19"/>
      <c r="AA26" s="370">
        <v>0</v>
      </c>
      <c r="AB26" s="371">
        <f t="shared" si="1"/>
        <v>0</v>
      </c>
      <c r="AC26" s="372">
        <v>0</v>
      </c>
      <c r="AD26" s="373">
        <f t="shared" si="2"/>
        <v>0</v>
      </c>
      <c r="AE26" s="374">
        <f t="shared" si="3"/>
        <v>0</v>
      </c>
    </row>
    <row r="27" spans="1:31" ht="30" hidden="1" x14ac:dyDescent="0.25">
      <c r="A27" s="16"/>
      <c r="B27" s="380" t="s">
        <v>91</v>
      </c>
      <c r="C27" s="385" t="s">
        <v>72</v>
      </c>
      <c r="D27" s="356" t="s">
        <v>25</v>
      </c>
      <c r="E27" s="357" t="s">
        <v>111</v>
      </c>
      <c r="F27" s="384"/>
      <c r="G27" s="384"/>
      <c r="H27" s="359">
        <v>3.14</v>
      </c>
      <c r="I27" s="384"/>
      <c r="J27" s="360" t="s">
        <v>112</v>
      </c>
      <c r="K27" s="358" t="s">
        <v>104</v>
      </c>
      <c r="L27" s="300">
        <v>4</v>
      </c>
      <c r="M27" s="383">
        <v>22.84</v>
      </c>
      <c r="N27" s="300">
        <v>91.36</v>
      </c>
      <c r="O27" s="386"/>
      <c r="P27" s="362" t="e">
        <v>#VALUE!</v>
      </c>
      <c r="Q27" s="363" t="e">
        <f>IF(J27="PROV SUM",N27,L27*P27)</f>
        <v>#VALUE!</v>
      </c>
      <c r="R27" s="299">
        <v>0</v>
      </c>
      <c r="S27" s="299">
        <v>18.272000000000002</v>
      </c>
      <c r="T27" s="363">
        <f>IF(J27="SC024",N27,IF(ISERROR(S27),"",IF(J27="PROV SUM",N27,L27*S27)))</f>
        <v>73.088000000000008</v>
      </c>
      <c r="U27" s="113"/>
      <c r="V27" s="358" t="s">
        <v>104</v>
      </c>
      <c r="W27" s="300">
        <v>4</v>
      </c>
      <c r="X27" s="299">
        <v>18.272000000000002</v>
      </c>
      <c r="Y27" s="362">
        <f t="shared" si="0"/>
        <v>73.088000000000008</v>
      </c>
      <c r="Z27" s="19"/>
      <c r="AA27" s="370">
        <v>1</v>
      </c>
      <c r="AB27" s="371">
        <f t="shared" si="1"/>
        <v>73.088000000000008</v>
      </c>
      <c r="AC27" s="372">
        <v>0</v>
      </c>
      <c r="AD27" s="373">
        <f t="shared" si="2"/>
        <v>0</v>
      </c>
      <c r="AE27" s="374">
        <f t="shared" si="3"/>
        <v>73.088000000000008</v>
      </c>
    </row>
    <row r="28" spans="1:31" ht="45" hidden="1" x14ac:dyDescent="0.25">
      <c r="A28" s="16"/>
      <c r="B28" s="380" t="s">
        <v>91</v>
      </c>
      <c r="C28" s="385" t="s">
        <v>72</v>
      </c>
      <c r="D28" s="356" t="s">
        <v>25</v>
      </c>
      <c r="E28" s="357" t="s">
        <v>124</v>
      </c>
      <c r="F28" s="384"/>
      <c r="G28" s="384"/>
      <c r="H28" s="359">
        <v>3.17099999999999</v>
      </c>
      <c r="I28" s="384"/>
      <c r="J28" s="360" t="s">
        <v>125</v>
      </c>
      <c r="K28" s="358" t="s">
        <v>104</v>
      </c>
      <c r="L28" s="300">
        <v>2</v>
      </c>
      <c r="M28" s="383">
        <v>91.63</v>
      </c>
      <c r="N28" s="300">
        <v>183.26</v>
      </c>
      <c r="O28" s="386"/>
      <c r="P28" s="362" t="e">
        <v>#VALUE!</v>
      </c>
      <c r="Q28" s="363" t="e">
        <f>IF(J28="PROV SUM",N28,L28*P28)</f>
        <v>#VALUE!</v>
      </c>
      <c r="R28" s="299">
        <v>0</v>
      </c>
      <c r="S28" s="299">
        <v>73.304000000000002</v>
      </c>
      <c r="T28" s="363">
        <f>IF(J28="SC024",N28,IF(ISERROR(S28),"",IF(J28="PROV SUM",N28,L28*S28)))</f>
        <v>146.608</v>
      </c>
      <c r="U28" s="113"/>
      <c r="V28" s="358" t="s">
        <v>104</v>
      </c>
      <c r="W28" s="300">
        <v>2</v>
      </c>
      <c r="X28" s="299">
        <v>73.304000000000002</v>
      </c>
      <c r="Y28" s="362">
        <f t="shared" si="0"/>
        <v>146.608</v>
      </c>
      <c r="Z28" s="19"/>
      <c r="AA28" s="370">
        <v>1</v>
      </c>
      <c r="AB28" s="371">
        <f t="shared" si="1"/>
        <v>146.608</v>
      </c>
      <c r="AC28" s="372">
        <v>0</v>
      </c>
      <c r="AD28" s="373">
        <f t="shared" si="2"/>
        <v>0</v>
      </c>
      <c r="AE28" s="374">
        <f t="shared" si="3"/>
        <v>146.608</v>
      </c>
    </row>
    <row r="29" spans="1:31" ht="75" hidden="1" x14ac:dyDescent="0.25">
      <c r="A29" s="16"/>
      <c r="B29" s="380" t="s">
        <v>91</v>
      </c>
      <c r="C29" s="385" t="s">
        <v>72</v>
      </c>
      <c r="D29" s="356" t="s">
        <v>25</v>
      </c>
      <c r="E29" s="357" t="s">
        <v>92</v>
      </c>
      <c r="F29" s="384"/>
      <c r="G29" s="384"/>
      <c r="H29" s="359">
        <v>3.2149999999999901</v>
      </c>
      <c r="I29" s="384"/>
      <c r="J29" s="360" t="s">
        <v>93</v>
      </c>
      <c r="K29" s="358" t="s">
        <v>79</v>
      </c>
      <c r="L29" s="300">
        <v>5</v>
      </c>
      <c r="M29" s="383">
        <v>30.56</v>
      </c>
      <c r="N29" s="300">
        <v>152.80000000000001</v>
      </c>
      <c r="O29" s="386"/>
      <c r="P29" s="362" t="e">
        <v>#VALUE!</v>
      </c>
      <c r="Q29" s="363" t="e">
        <f>IF(J29="PROV SUM",N29,L29*P29)</f>
        <v>#VALUE!</v>
      </c>
      <c r="R29" s="299">
        <v>0</v>
      </c>
      <c r="S29" s="299">
        <v>24.448</v>
      </c>
      <c r="T29" s="363">
        <f>IF(J29="SC024",N29,IF(ISERROR(S29),"",IF(J29="PROV SUM",N29,L29*S29)))</f>
        <v>122.24000000000001</v>
      </c>
      <c r="U29" s="113"/>
      <c r="V29" s="358" t="s">
        <v>79</v>
      </c>
      <c r="W29" s="300">
        <v>5</v>
      </c>
      <c r="X29" s="299">
        <v>24.448</v>
      </c>
      <c r="Y29" s="362">
        <f t="shared" si="0"/>
        <v>122.24000000000001</v>
      </c>
      <c r="Z29" s="19"/>
      <c r="AA29" s="370">
        <v>1</v>
      </c>
      <c r="AB29" s="371">
        <f t="shared" si="1"/>
        <v>122.24000000000001</v>
      </c>
      <c r="AC29" s="372">
        <v>0</v>
      </c>
      <c r="AD29" s="373">
        <f t="shared" si="2"/>
        <v>0</v>
      </c>
      <c r="AE29" s="374">
        <f t="shared" si="3"/>
        <v>122.24000000000001</v>
      </c>
    </row>
    <row r="30" spans="1:31" hidden="1" x14ac:dyDescent="0.25">
      <c r="A30" s="16"/>
      <c r="B30" s="380" t="s">
        <v>91</v>
      </c>
      <c r="C30" s="385" t="s">
        <v>164</v>
      </c>
      <c r="D30" s="356" t="s">
        <v>378</v>
      </c>
      <c r="E30" s="357"/>
      <c r="F30" s="384"/>
      <c r="G30" s="384"/>
      <c r="H30" s="359"/>
      <c r="I30" s="384"/>
      <c r="J30" s="360"/>
      <c r="K30" s="358"/>
      <c r="L30" s="300"/>
      <c r="M30" s="360"/>
      <c r="N30" s="300"/>
      <c r="O30" s="386"/>
      <c r="P30" s="360"/>
      <c r="Q30" s="298"/>
      <c r="R30" s="298"/>
      <c r="S30" s="298"/>
      <c r="T30" s="298"/>
      <c r="U30" s="113"/>
      <c r="V30" s="358"/>
      <c r="W30" s="300"/>
      <c r="X30" s="298"/>
      <c r="Y30" s="362">
        <f t="shared" si="0"/>
        <v>0</v>
      </c>
      <c r="Z30" s="19"/>
      <c r="AA30" s="370">
        <v>0</v>
      </c>
      <c r="AB30" s="371">
        <f t="shared" si="1"/>
        <v>0</v>
      </c>
      <c r="AC30" s="372">
        <v>0</v>
      </c>
      <c r="AD30" s="373">
        <f t="shared" si="2"/>
        <v>0</v>
      </c>
      <c r="AE30" s="374">
        <f t="shared" si="3"/>
        <v>0</v>
      </c>
    </row>
    <row r="31" spans="1:31" ht="90" x14ac:dyDescent="0.25">
      <c r="A31" s="16"/>
      <c r="B31" s="380" t="s">
        <v>91</v>
      </c>
      <c r="C31" s="385" t="s">
        <v>164</v>
      </c>
      <c r="D31" s="356" t="s">
        <v>25</v>
      </c>
      <c r="E31" s="357" t="s">
        <v>171</v>
      </c>
      <c r="F31" s="384"/>
      <c r="G31" s="384"/>
      <c r="H31" s="359">
        <v>4.8999999999999799</v>
      </c>
      <c r="I31" s="384"/>
      <c r="J31" s="360" t="s">
        <v>172</v>
      </c>
      <c r="K31" s="358" t="s">
        <v>75</v>
      </c>
      <c r="L31" s="300">
        <v>6</v>
      </c>
      <c r="M31" s="383">
        <v>35.61</v>
      </c>
      <c r="N31" s="300">
        <v>213.66</v>
      </c>
      <c r="O31" s="386"/>
      <c r="P31" s="362" t="e">
        <v>#VALUE!</v>
      </c>
      <c r="Q31" s="363" t="e">
        <f>IF(J31="PROV SUM",N31,L31*P31)</f>
        <v>#VALUE!</v>
      </c>
      <c r="R31" s="299">
        <v>0</v>
      </c>
      <c r="S31" s="299">
        <v>31.568264999999997</v>
      </c>
      <c r="T31" s="363">
        <f>IF(J31="SC024",N31,IF(ISERROR(S31),"",IF(J31="PROV SUM",N31,L31*S31)))</f>
        <v>189.40958999999998</v>
      </c>
      <c r="U31" s="113"/>
      <c r="V31" s="358" t="s">
        <v>75</v>
      </c>
      <c r="W31" s="300">
        <v>6</v>
      </c>
      <c r="X31" s="299">
        <v>31.568264999999997</v>
      </c>
      <c r="Y31" s="362">
        <f t="shared" si="0"/>
        <v>189.40958999999998</v>
      </c>
      <c r="Z31" s="19"/>
      <c r="AA31" s="370">
        <v>1</v>
      </c>
      <c r="AB31" s="371">
        <f t="shared" si="1"/>
        <v>189.40958999999998</v>
      </c>
      <c r="AC31" s="372">
        <v>1</v>
      </c>
      <c r="AD31" s="373">
        <f t="shared" si="2"/>
        <v>189.40958999999998</v>
      </c>
      <c r="AE31" s="374">
        <f t="shared" si="3"/>
        <v>0</v>
      </c>
    </row>
    <row r="32" spans="1:31" ht="90" x14ac:dyDescent="0.25">
      <c r="A32" s="16"/>
      <c r="B32" s="380" t="s">
        <v>91</v>
      </c>
      <c r="C32" s="385" t="s">
        <v>164</v>
      </c>
      <c r="D32" s="356" t="s">
        <v>25</v>
      </c>
      <c r="E32" s="357" t="s">
        <v>173</v>
      </c>
      <c r="F32" s="384"/>
      <c r="G32" s="384"/>
      <c r="H32" s="359">
        <v>4.9099999999999797</v>
      </c>
      <c r="I32" s="384"/>
      <c r="J32" s="360" t="s">
        <v>174</v>
      </c>
      <c r="K32" s="358" t="s">
        <v>75</v>
      </c>
      <c r="L32" s="300">
        <v>3</v>
      </c>
      <c r="M32" s="383">
        <v>98.99</v>
      </c>
      <c r="N32" s="300">
        <v>296.97000000000003</v>
      </c>
      <c r="O32" s="386"/>
      <c r="P32" s="362" t="e">
        <v>#VALUE!</v>
      </c>
      <c r="Q32" s="363" t="e">
        <f>IF(J32="PROV SUM",N32,L32*P32)</f>
        <v>#VALUE!</v>
      </c>
      <c r="R32" s="299">
        <v>0</v>
      </c>
      <c r="S32" s="299">
        <v>87.754634999999993</v>
      </c>
      <c r="T32" s="363">
        <f>IF(J32="SC024",N32,IF(ISERROR(S32),"",IF(J32="PROV SUM",N32,L32*S32)))</f>
        <v>263.26390499999997</v>
      </c>
      <c r="U32" s="113"/>
      <c r="V32" s="358" t="s">
        <v>75</v>
      </c>
      <c r="W32" s="300">
        <v>3</v>
      </c>
      <c r="X32" s="299">
        <v>87.754634999999993</v>
      </c>
      <c r="Y32" s="362">
        <f t="shared" si="0"/>
        <v>263.26390499999997</v>
      </c>
      <c r="Z32" s="19"/>
      <c r="AA32" s="370">
        <v>1</v>
      </c>
      <c r="AB32" s="371">
        <f t="shared" si="1"/>
        <v>263.26390499999997</v>
      </c>
      <c r="AC32" s="372">
        <v>1</v>
      </c>
      <c r="AD32" s="373">
        <f t="shared" si="2"/>
        <v>263.26390499999997</v>
      </c>
      <c r="AE32" s="374">
        <f t="shared" si="3"/>
        <v>0</v>
      </c>
    </row>
    <row r="33" spans="1:31" hidden="1" x14ac:dyDescent="0.25">
      <c r="A33" s="16"/>
      <c r="B33" s="380" t="s">
        <v>91</v>
      </c>
      <c r="C33" s="385" t="s">
        <v>24</v>
      </c>
      <c r="D33" s="356" t="s">
        <v>378</v>
      </c>
      <c r="E33" s="357"/>
      <c r="F33" s="384"/>
      <c r="G33" s="384"/>
      <c r="H33" s="359"/>
      <c r="I33" s="384"/>
      <c r="J33" s="360"/>
      <c r="K33" s="358"/>
      <c r="L33" s="300"/>
      <c r="M33" s="360"/>
      <c r="N33" s="300"/>
      <c r="O33" s="386"/>
      <c r="P33" s="360"/>
      <c r="Q33" s="298"/>
      <c r="R33" s="298"/>
      <c r="S33" s="298"/>
      <c r="T33" s="298"/>
      <c r="U33" s="113"/>
      <c r="V33" s="358"/>
      <c r="W33" s="300"/>
      <c r="X33" s="298"/>
      <c r="Y33" s="362">
        <f t="shared" si="0"/>
        <v>0</v>
      </c>
      <c r="Z33" s="19"/>
      <c r="AA33" s="370">
        <v>0</v>
      </c>
      <c r="AB33" s="371">
        <f t="shared" si="1"/>
        <v>0</v>
      </c>
      <c r="AC33" s="372">
        <v>0</v>
      </c>
      <c r="AD33" s="373">
        <f t="shared" si="2"/>
        <v>0</v>
      </c>
      <c r="AE33" s="374">
        <f t="shared" si="3"/>
        <v>0</v>
      </c>
    </row>
    <row r="34" spans="1:31" ht="120" hidden="1" x14ac:dyDescent="0.25">
      <c r="A34" s="22"/>
      <c r="B34" s="355" t="s">
        <v>91</v>
      </c>
      <c r="C34" s="355" t="s">
        <v>24</v>
      </c>
      <c r="D34" s="356" t="s">
        <v>25</v>
      </c>
      <c r="E34" s="357" t="s">
        <v>26</v>
      </c>
      <c r="F34" s="358"/>
      <c r="G34" s="358"/>
      <c r="H34" s="359">
        <v>2.1</v>
      </c>
      <c r="I34" s="358"/>
      <c r="J34" s="360" t="s">
        <v>27</v>
      </c>
      <c r="K34" s="358" t="s">
        <v>28</v>
      </c>
      <c r="L34" s="300">
        <v>99</v>
      </c>
      <c r="M34" s="125">
        <v>12.92</v>
      </c>
      <c r="N34" s="126">
        <v>1279.08</v>
      </c>
      <c r="O34" s="361"/>
      <c r="P34" s="362" t="e">
        <v>#VALUE!</v>
      </c>
      <c r="Q34" s="363" t="e">
        <f>IF(J34="PROV SUM",N34,L34*P34)</f>
        <v>#VALUE!</v>
      </c>
      <c r="R34" s="299">
        <v>0</v>
      </c>
      <c r="S34" s="299">
        <v>16.4084</v>
      </c>
      <c r="T34" s="363">
        <f>IF(J34="SC024",N34,IF(ISERROR(S34),"",IF(J34="PROV SUM",N34,L34*S34)))</f>
        <v>1624.4316000000001</v>
      </c>
      <c r="U34" s="113"/>
      <c r="V34" s="358" t="s">
        <v>28</v>
      </c>
      <c r="W34" s="300">
        <v>99</v>
      </c>
      <c r="X34" s="299">
        <v>16.4084</v>
      </c>
      <c r="Y34" s="362">
        <f t="shared" si="0"/>
        <v>1624.4316000000001</v>
      </c>
      <c r="Z34" s="19"/>
      <c r="AA34" s="370">
        <v>0.7</v>
      </c>
      <c r="AB34" s="371">
        <f t="shared" si="1"/>
        <v>1137.10212</v>
      </c>
      <c r="AC34" s="372">
        <v>0.3</v>
      </c>
      <c r="AD34" s="373">
        <f t="shared" si="2"/>
        <v>487.32947999999999</v>
      </c>
      <c r="AE34" s="374">
        <f t="shared" si="3"/>
        <v>649.77264000000002</v>
      </c>
    </row>
    <row r="35" spans="1:31" ht="30" hidden="1" x14ac:dyDescent="0.25">
      <c r="A35" s="22"/>
      <c r="B35" s="355" t="s">
        <v>91</v>
      </c>
      <c r="C35" s="355" t="s">
        <v>24</v>
      </c>
      <c r="D35" s="356" t="s">
        <v>25</v>
      </c>
      <c r="E35" s="357" t="s">
        <v>29</v>
      </c>
      <c r="F35" s="358"/>
      <c r="G35" s="358"/>
      <c r="H35" s="359">
        <v>2.5</v>
      </c>
      <c r="I35" s="358"/>
      <c r="J35" s="360" t="s">
        <v>30</v>
      </c>
      <c r="K35" s="358" t="s">
        <v>31</v>
      </c>
      <c r="L35" s="300">
        <v>1</v>
      </c>
      <c r="M35" s="125">
        <v>420</v>
      </c>
      <c r="N35" s="126">
        <v>420</v>
      </c>
      <c r="O35" s="361"/>
      <c r="P35" s="362" t="e">
        <v>#VALUE!</v>
      </c>
      <c r="Q35" s="363" t="e">
        <f>IF(J35="PROV SUM",N35,L35*P35)</f>
        <v>#VALUE!</v>
      </c>
      <c r="R35" s="299">
        <v>0</v>
      </c>
      <c r="S35" s="299">
        <v>533.4</v>
      </c>
      <c r="T35" s="363">
        <f>IF(J35="SC024",N35,IF(ISERROR(S35),"",IF(J35="PROV SUM",N35,L35*S35)))</f>
        <v>533.4</v>
      </c>
      <c r="U35" s="113"/>
      <c r="V35" s="358" t="s">
        <v>31</v>
      </c>
      <c r="W35" s="300">
        <v>1</v>
      </c>
      <c r="X35" s="299">
        <v>533.4</v>
      </c>
      <c r="Y35" s="362">
        <f t="shared" si="0"/>
        <v>533.4</v>
      </c>
      <c r="Z35" s="19"/>
      <c r="AA35" s="370">
        <v>0.7</v>
      </c>
      <c r="AB35" s="371">
        <f t="shared" si="1"/>
        <v>373.37999999999994</v>
      </c>
      <c r="AC35" s="372">
        <v>0.3</v>
      </c>
      <c r="AD35" s="373">
        <f t="shared" si="2"/>
        <v>160.01999999999998</v>
      </c>
      <c r="AE35" s="374">
        <f t="shared" si="3"/>
        <v>213.35999999999996</v>
      </c>
    </row>
    <row r="36" spans="1:31" hidden="1" x14ac:dyDescent="0.25">
      <c r="A36" s="22"/>
      <c r="B36" s="355" t="s">
        <v>91</v>
      </c>
      <c r="C36" s="355" t="s">
        <v>24</v>
      </c>
      <c r="D36" s="356" t="s">
        <v>25</v>
      </c>
      <c r="E36" s="357" t="s">
        <v>32</v>
      </c>
      <c r="F36" s="358"/>
      <c r="G36" s="358"/>
      <c r="H36" s="359">
        <v>2.6</v>
      </c>
      <c r="I36" s="358"/>
      <c r="J36" s="360" t="s">
        <v>33</v>
      </c>
      <c r="K36" s="358" t="s">
        <v>31</v>
      </c>
      <c r="L36" s="300">
        <v>1</v>
      </c>
      <c r="M36" s="125">
        <v>50</v>
      </c>
      <c r="N36" s="126">
        <v>50</v>
      </c>
      <c r="O36" s="361"/>
      <c r="P36" s="362" t="e">
        <v>#VALUE!</v>
      </c>
      <c r="Q36" s="363" t="e">
        <f>IF(J36="PROV SUM",N36,L36*P36)</f>
        <v>#VALUE!</v>
      </c>
      <c r="R36" s="299">
        <v>0</v>
      </c>
      <c r="S36" s="299">
        <v>63.5</v>
      </c>
      <c r="T36" s="363">
        <f>IF(J36="SC024",N36,IF(ISERROR(S36),"",IF(J36="PROV SUM",N36,L36*S36)))</f>
        <v>63.5</v>
      </c>
      <c r="U36" s="113"/>
      <c r="V36" s="358" t="s">
        <v>31</v>
      </c>
      <c r="W36" s="300">
        <v>1</v>
      </c>
      <c r="X36" s="299">
        <v>63.5</v>
      </c>
      <c r="Y36" s="362">
        <f t="shared" si="0"/>
        <v>63.5</v>
      </c>
      <c r="Z36" s="19"/>
      <c r="AA36" s="370">
        <v>0.7</v>
      </c>
      <c r="AB36" s="371">
        <f t="shared" si="1"/>
        <v>44.449999999999996</v>
      </c>
      <c r="AC36" s="372">
        <v>0</v>
      </c>
      <c r="AD36" s="373">
        <f t="shared" si="2"/>
        <v>0</v>
      </c>
      <c r="AE36" s="374">
        <f t="shared" si="3"/>
        <v>44.449999999999996</v>
      </c>
    </row>
    <row r="37" spans="1:31" hidden="1" x14ac:dyDescent="0.25">
      <c r="A37" s="22"/>
      <c r="B37" s="355" t="s">
        <v>91</v>
      </c>
      <c r="C37" s="355" t="s">
        <v>24</v>
      </c>
      <c r="D37" s="356" t="s">
        <v>25</v>
      </c>
      <c r="E37" s="357" t="s">
        <v>41</v>
      </c>
      <c r="F37" s="358"/>
      <c r="G37" s="358"/>
      <c r="H37" s="359">
        <v>2.16</v>
      </c>
      <c r="I37" s="358"/>
      <c r="J37" s="360" t="s">
        <v>42</v>
      </c>
      <c r="K37" s="358" t="s">
        <v>31</v>
      </c>
      <c r="L37" s="300">
        <v>1</v>
      </c>
      <c r="M37" s="125">
        <v>379.8</v>
      </c>
      <c r="N37" s="126">
        <v>379.8</v>
      </c>
      <c r="O37" s="361"/>
      <c r="P37" s="362" t="e">
        <v>#VALUE!</v>
      </c>
      <c r="Q37" s="363" t="e">
        <f>IF(J37="PROV SUM",N37,L37*P37)</f>
        <v>#VALUE!</v>
      </c>
      <c r="R37" s="299">
        <v>0</v>
      </c>
      <c r="S37" s="299">
        <v>482.346</v>
      </c>
      <c r="T37" s="363">
        <f>IF(J37="SC024",N37,IF(ISERROR(S37),"",IF(J37="PROV SUM",N37,L37*S37)))</f>
        <v>482.346</v>
      </c>
      <c r="U37" s="113"/>
      <c r="V37" s="358" t="s">
        <v>31</v>
      </c>
      <c r="W37" s="300">
        <v>1</v>
      </c>
      <c r="X37" s="299">
        <v>482.346</v>
      </c>
      <c r="Y37" s="362">
        <f t="shared" si="0"/>
        <v>482.346</v>
      </c>
      <c r="Z37" s="19"/>
      <c r="AA37" s="370">
        <v>0.7</v>
      </c>
      <c r="AB37" s="371">
        <f t="shared" si="1"/>
        <v>337.6422</v>
      </c>
      <c r="AC37" s="372">
        <v>0</v>
      </c>
      <c r="AD37" s="373">
        <f t="shared" si="2"/>
        <v>0</v>
      </c>
      <c r="AE37" s="374">
        <f t="shared" si="3"/>
        <v>337.6422</v>
      </c>
    </row>
    <row r="38" spans="1:31" ht="60" hidden="1" x14ac:dyDescent="0.25">
      <c r="A38" s="22"/>
      <c r="B38" s="355" t="s">
        <v>91</v>
      </c>
      <c r="C38" s="355" t="s">
        <v>24</v>
      </c>
      <c r="D38" s="356" t="s">
        <v>25</v>
      </c>
      <c r="E38" s="357" t="s">
        <v>382</v>
      </c>
      <c r="F38" s="358"/>
      <c r="G38" s="358"/>
      <c r="H38" s="359"/>
      <c r="I38" s="358"/>
      <c r="J38" s="360" t="s">
        <v>383</v>
      </c>
      <c r="K38" s="358" t="s">
        <v>31</v>
      </c>
      <c r="L38" s="300"/>
      <c r="M38" s="125">
        <v>4.8300000000000003E-2</v>
      </c>
      <c r="N38" s="126">
        <v>0</v>
      </c>
      <c r="O38" s="361"/>
      <c r="P38" s="362" t="e">
        <v>#VALUE!</v>
      </c>
      <c r="Q38" s="363" t="e">
        <f>IF(J38="PROV SUM",N38,L38*P38)</f>
        <v>#VALUE!</v>
      </c>
      <c r="R38" s="299" t="e">
        <v>#N/A</v>
      </c>
      <c r="S38" s="299" t="e">
        <v>#N/A</v>
      </c>
      <c r="T38" s="363">
        <f>IF(J38="SC024",N38,IF(ISERROR(S38),"",IF(J38="PROV SUM",N38,L38*S38)))</f>
        <v>0</v>
      </c>
      <c r="U38" s="113"/>
      <c r="V38" s="358" t="s">
        <v>31</v>
      </c>
      <c r="W38" s="300"/>
      <c r="X38" s="299" t="e">
        <v>#N/A</v>
      </c>
      <c r="Y38" s="362"/>
      <c r="Z38" s="19"/>
      <c r="AA38" s="370">
        <v>0</v>
      </c>
      <c r="AB38" s="371">
        <f t="shared" si="1"/>
        <v>0</v>
      </c>
      <c r="AC38" s="372">
        <v>0</v>
      </c>
      <c r="AD38" s="373">
        <f t="shared" si="2"/>
        <v>0</v>
      </c>
      <c r="AE38" s="374">
        <f t="shared" si="3"/>
        <v>0</v>
      </c>
    </row>
    <row r="39" spans="1:31" hidden="1" x14ac:dyDescent="0.25">
      <c r="A39" s="22"/>
      <c r="B39" s="354" t="s">
        <v>91</v>
      </c>
      <c r="C39" s="355" t="s">
        <v>312</v>
      </c>
      <c r="D39" s="356" t="s">
        <v>378</v>
      </c>
      <c r="E39" s="357"/>
      <c r="F39" s="358"/>
      <c r="G39" s="358"/>
      <c r="H39" s="359"/>
      <c r="I39" s="358"/>
      <c r="J39" s="360"/>
      <c r="K39" s="358"/>
      <c r="L39" s="300"/>
      <c r="M39" s="360"/>
      <c r="N39" s="126"/>
      <c r="O39" s="361"/>
      <c r="P39" s="381"/>
      <c r="Q39" s="382"/>
      <c r="R39" s="382"/>
      <c r="S39" s="382"/>
      <c r="T39" s="382"/>
      <c r="U39" s="113"/>
      <c r="V39" s="358"/>
      <c r="W39" s="300"/>
      <c r="X39" s="382"/>
      <c r="Y39" s="362">
        <f t="shared" si="0"/>
        <v>0</v>
      </c>
      <c r="Z39" s="19"/>
      <c r="AA39" s="370">
        <v>0</v>
      </c>
      <c r="AB39" s="371">
        <f t="shared" si="1"/>
        <v>0</v>
      </c>
      <c r="AC39" s="372">
        <v>0</v>
      </c>
      <c r="AD39" s="373">
        <f t="shared" si="2"/>
        <v>0</v>
      </c>
      <c r="AE39" s="374">
        <f t="shared" si="3"/>
        <v>0</v>
      </c>
    </row>
    <row r="40" spans="1:31" ht="30.75" hidden="1" x14ac:dyDescent="0.25">
      <c r="A40" s="22"/>
      <c r="B40" s="354" t="s">
        <v>91</v>
      </c>
      <c r="C40" s="355" t="s">
        <v>312</v>
      </c>
      <c r="D40" s="356" t="s">
        <v>25</v>
      </c>
      <c r="E40" s="357" t="s">
        <v>447</v>
      </c>
      <c r="F40" s="358"/>
      <c r="G40" s="358"/>
      <c r="H40" s="359">
        <v>7.3159999999999998</v>
      </c>
      <c r="I40" s="358"/>
      <c r="J40" s="360" t="s">
        <v>379</v>
      </c>
      <c r="K40" s="358" t="s">
        <v>380</v>
      </c>
      <c r="L40" s="300">
        <v>1</v>
      </c>
      <c r="M40" s="383">
        <v>400</v>
      </c>
      <c r="N40" s="126">
        <v>400</v>
      </c>
      <c r="O40" s="361"/>
      <c r="P40" s="362" t="e">
        <v>#VALUE!</v>
      </c>
      <c r="Q40" s="363">
        <f>IF(J40="PROV SUM",N40,L40*P40)</f>
        <v>400</v>
      </c>
      <c r="R40" s="299" t="s">
        <v>381</v>
      </c>
      <c r="S40" s="299" t="s">
        <v>381</v>
      </c>
      <c r="T40" s="363">
        <f>IF(J40="SC024",N40,IF(ISERROR(S40),"",IF(J40="PROV SUM",N40,L40*S40)))</f>
        <v>400</v>
      </c>
      <c r="U40" s="113"/>
      <c r="V40" s="358" t="s">
        <v>380</v>
      </c>
      <c r="W40" s="300">
        <v>1</v>
      </c>
      <c r="X40" s="299" t="s">
        <v>381</v>
      </c>
      <c r="Y40" s="362">
        <v>400</v>
      </c>
      <c r="Z40" s="19"/>
      <c r="AA40" s="370">
        <v>0</v>
      </c>
      <c r="AB40" s="371">
        <f t="shared" si="1"/>
        <v>0</v>
      </c>
      <c r="AC40" s="372">
        <v>0</v>
      </c>
      <c r="AD40" s="373">
        <f t="shared" si="2"/>
        <v>0</v>
      </c>
      <c r="AE40" s="374">
        <f t="shared" si="3"/>
        <v>0</v>
      </c>
    </row>
    <row r="41" spans="1:31" ht="15.75" hidden="1" x14ac:dyDescent="0.25">
      <c r="A41" s="16"/>
      <c r="B41" s="87" t="s">
        <v>91</v>
      </c>
      <c r="C41" s="90" t="s">
        <v>341</v>
      </c>
      <c r="D41" s="89" t="s">
        <v>378</v>
      </c>
      <c r="E41" s="90"/>
      <c r="F41" s="384"/>
      <c r="G41" s="384"/>
      <c r="H41" s="91"/>
      <c r="I41" s="384"/>
      <c r="J41" s="90"/>
      <c r="K41" s="92"/>
      <c r="L41" s="300"/>
      <c r="M41" s="93"/>
      <c r="N41" s="126"/>
      <c r="O41" s="361"/>
      <c r="P41" s="381"/>
      <c r="Q41" s="382"/>
      <c r="R41" s="382"/>
      <c r="S41" s="382"/>
      <c r="T41" s="382"/>
      <c r="U41" s="113"/>
      <c r="V41" s="92"/>
      <c r="W41" s="300"/>
      <c r="X41" s="382"/>
      <c r="Y41" s="362">
        <f t="shared" si="0"/>
        <v>0</v>
      </c>
      <c r="Z41" s="19"/>
      <c r="AA41" s="370">
        <v>0</v>
      </c>
      <c r="AB41" s="371">
        <f t="shared" si="1"/>
        <v>0</v>
      </c>
      <c r="AC41" s="372">
        <v>0</v>
      </c>
      <c r="AD41" s="373">
        <f t="shared" si="2"/>
        <v>0</v>
      </c>
      <c r="AE41" s="374">
        <f t="shared" si="3"/>
        <v>0</v>
      </c>
    </row>
    <row r="42" spans="1:31" ht="45" hidden="1" x14ac:dyDescent="0.25">
      <c r="A42" s="16"/>
      <c r="B42" s="87" t="s">
        <v>91</v>
      </c>
      <c r="C42" s="90" t="s">
        <v>341</v>
      </c>
      <c r="D42" s="89" t="s">
        <v>25</v>
      </c>
      <c r="E42" s="90" t="s">
        <v>352</v>
      </c>
      <c r="F42" s="358"/>
      <c r="G42" s="358"/>
      <c r="H42" s="91">
        <v>104</v>
      </c>
      <c r="I42" s="358"/>
      <c r="J42" s="90" t="s">
        <v>353</v>
      </c>
      <c r="K42" s="358" t="s">
        <v>311</v>
      </c>
      <c r="L42" s="94">
        <v>2</v>
      </c>
      <c r="M42" s="93">
        <v>3.44</v>
      </c>
      <c r="N42" s="95">
        <v>6.88</v>
      </c>
      <c r="O42" s="361"/>
      <c r="P42" s="362" t="e">
        <v>#VALUE!</v>
      </c>
      <c r="Q42" s="363" t="e">
        <f t="shared" ref="Q42:Q50" si="4">IF(J42="PROV SUM",N42,L42*P42)</f>
        <v>#VALUE!</v>
      </c>
      <c r="R42" s="299">
        <v>0</v>
      </c>
      <c r="S42" s="299">
        <v>3.0495599999999996</v>
      </c>
      <c r="T42" s="363">
        <f t="shared" ref="T42:T50" si="5">IF(J42="SC024",N42,IF(ISERROR(S42),"",IF(J42="PROV SUM",N42,L42*S42)))</f>
        <v>6.0991199999999992</v>
      </c>
      <c r="U42" s="113"/>
      <c r="V42" s="358" t="s">
        <v>311</v>
      </c>
      <c r="W42" s="94">
        <v>2</v>
      </c>
      <c r="X42" s="299">
        <v>3.0495599999999996</v>
      </c>
      <c r="Y42" s="362">
        <f t="shared" si="0"/>
        <v>6.0991199999999992</v>
      </c>
      <c r="Z42" s="19"/>
      <c r="AA42" s="370">
        <v>0</v>
      </c>
      <c r="AB42" s="371">
        <f t="shared" si="1"/>
        <v>0</v>
      </c>
      <c r="AC42" s="372">
        <v>0</v>
      </c>
      <c r="AD42" s="373">
        <f t="shared" si="2"/>
        <v>0</v>
      </c>
      <c r="AE42" s="374">
        <f t="shared" si="3"/>
        <v>0</v>
      </c>
    </row>
    <row r="43" spans="1:31" ht="90" hidden="1" x14ac:dyDescent="0.25">
      <c r="A43" s="16"/>
      <c r="B43" s="87" t="s">
        <v>91</v>
      </c>
      <c r="C43" s="90" t="s">
        <v>341</v>
      </c>
      <c r="D43" s="89" t="s">
        <v>25</v>
      </c>
      <c r="E43" s="90" t="s">
        <v>366</v>
      </c>
      <c r="F43" s="384"/>
      <c r="G43" s="384"/>
      <c r="H43" s="91">
        <v>115</v>
      </c>
      <c r="I43" s="384"/>
      <c r="J43" s="90" t="s">
        <v>367</v>
      </c>
      <c r="K43" s="92" t="s">
        <v>311</v>
      </c>
      <c r="L43" s="94">
        <v>2</v>
      </c>
      <c r="M43" s="93">
        <v>70.11</v>
      </c>
      <c r="N43" s="95">
        <v>140.22</v>
      </c>
      <c r="O43" s="361"/>
      <c r="P43" s="362" t="e">
        <v>#VALUE!</v>
      </c>
      <c r="Q43" s="363" t="e">
        <f t="shared" si="4"/>
        <v>#VALUE!</v>
      </c>
      <c r="R43" s="299">
        <v>0</v>
      </c>
      <c r="S43" s="299">
        <v>56.088000000000001</v>
      </c>
      <c r="T43" s="363">
        <f t="shared" si="5"/>
        <v>112.176</v>
      </c>
      <c r="U43" s="113"/>
      <c r="V43" s="92" t="s">
        <v>311</v>
      </c>
      <c r="W43" s="94">
        <v>2</v>
      </c>
      <c r="X43" s="299">
        <v>56.088000000000001</v>
      </c>
      <c r="Y43" s="362">
        <f t="shared" si="0"/>
        <v>112.176</v>
      </c>
      <c r="Z43" s="19"/>
      <c r="AA43" s="370">
        <v>0</v>
      </c>
      <c r="AB43" s="371">
        <f t="shared" si="1"/>
        <v>0</v>
      </c>
      <c r="AC43" s="372">
        <v>0</v>
      </c>
      <c r="AD43" s="373">
        <f t="shared" si="2"/>
        <v>0</v>
      </c>
      <c r="AE43" s="374">
        <f t="shared" si="3"/>
        <v>0</v>
      </c>
    </row>
    <row r="44" spans="1:31" ht="90.75" hidden="1" x14ac:dyDescent="0.25">
      <c r="A44" s="16"/>
      <c r="B44" s="87" t="s">
        <v>91</v>
      </c>
      <c r="C44" s="90" t="s">
        <v>341</v>
      </c>
      <c r="D44" s="89" t="s">
        <v>25</v>
      </c>
      <c r="E44" s="96" t="s">
        <v>370</v>
      </c>
      <c r="F44" s="384"/>
      <c r="G44" s="384"/>
      <c r="H44" s="91">
        <v>186</v>
      </c>
      <c r="I44" s="384"/>
      <c r="J44" s="98" t="s">
        <v>371</v>
      </c>
      <c r="K44" s="92" t="s">
        <v>311</v>
      </c>
      <c r="L44" s="94">
        <v>1</v>
      </c>
      <c r="M44" s="93">
        <v>86.88</v>
      </c>
      <c r="N44" s="95">
        <v>86.88</v>
      </c>
      <c r="O44" s="361"/>
      <c r="P44" s="362" t="e">
        <v>#VALUE!</v>
      </c>
      <c r="Q44" s="363" t="e">
        <f t="shared" si="4"/>
        <v>#VALUE!</v>
      </c>
      <c r="R44" s="299">
        <v>0</v>
      </c>
      <c r="S44" s="299">
        <v>69.504000000000005</v>
      </c>
      <c r="T44" s="363">
        <f t="shared" si="5"/>
        <v>69.504000000000005</v>
      </c>
      <c r="U44" s="113"/>
      <c r="V44" s="92" t="s">
        <v>311</v>
      </c>
      <c r="W44" s="94">
        <v>1</v>
      </c>
      <c r="X44" s="299">
        <v>69.504000000000005</v>
      </c>
      <c r="Y44" s="362">
        <f t="shared" si="0"/>
        <v>69.504000000000005</v>
      </c>
      <c r="Z44" s="19"/>
      <c r="AA44" s="370">
        <v>0</v>
      </c>
      <c r="AB44" s="371">
        <f t="shared" si="1"/>
        <v>0</v>
      </c>
      <c r="AC44" s="372">
        <v>0</v>
      </c>
      <c r="AD44" s="373">
        <f t="shared" si="2"/>
        <v>0</v>
      </c>
      <c r="AE44" s="374">
        <f t="shared" si="3"/>
        <v>0</v>
      </c>
    </row>
    <row r="45" spans="1:31" ht="90" hidden="1" x14ac:dyDescent="0.25">
      <c r="A45" s="16"/>
      <c r="B45" s="87" t="s">
        <v>91</v>
      </c>
      <c r="C45" s="90" t="s">
        <v>341</v>
      </c>
      <c r="D45" s="89" t="s">
        <v>25</v>
      </c>
      <c r="E45" s="99" t="s">
        <v>348</v>
      </c>
      <c r="F45" s="384"/>
      <c r="G45" s="384"/>
      <c r="H45" s="91">
        <v>189</v>
      </c>
      <c r="I45" s="384"/>
      <c r="J45" s="112" t="s">
        <v>349</v>
      </c>
      <c r="K45" s="92" t="s">
        <v>311</v>
      </c>
      <c r="L45" s="94">
        <v>1</v>
      </c>
      <c r="M45" s="113">
        <v>152.85</v>
      </c>
      <c r="N45" s="95">
        <v>152.85</v>
      </c>
      <c r="O45" s="361"/>
      <c r="P45" s="362" t="e">
        <v>#VALUE!</v>
      </c>
      <c r="Q45" s="363" t="e">
        <f t="shared" si="4"/>
        <v>#VALUE!</v>
      </c>
      <c r="R45" s="299">
        <v>0</v>
      </c>
      <c r="S45" s="299">
        <v>135.50152499999999</v>
      </c>
      <c r="T45" s="363">
        <f t="shared" si="5"/>
        <v>135.50152499999999</v>
      </c>
      <c r="U45" s="113"/>
      <c r="V45" s="92" t="s">
        <v>311</v>
      </c>
      <c r="W45" s="94">
        <v>1</v>
      </c>
      <c r="X45" s="299">
        <v>135.50152499999999</v>
      </c>
      <c r="Y45" s="362">
        <f t="shared" si="0"/>
        <v>135.50152499999999</v>
      </c>
      <c r="Z45" s="19"/>
      <c r="AA45" s="370">
        <v>0</v>
      </c>
      <c r="AB45" s="371">
        <f t="shared" si="1"/>
        <v>0</v>
      </c>
      <c r="AC45" s="372">
        <v>0</v>
      </c>
      <c r="AD45" s="373">
        <f t="shared" si="2"/>
        <v>0</v>
      </c>
      <c r="AE45" s="374">
        <f t="shared" si="3"/>
        <v>0</v>
      </c>
    </row>
    <row r="46" spans="1:31" ht="15.75" hidden="1" x14ac:dyDescent="0.25">
      <c r="A46" s="16"/>
      <c r="B46" s="87" t="s">
        <v>91</v>
      </c>
      <c r="C46" s="90" t="s">
        <v>341</v>
      </c>
      <c r="D46" s="89" t="s">
        <v>25</v>
      </c>
      <c r="E46" s="99" t="s">
        <v>424</v>
      </c>
      <c r="F46" s="384"/>
      <c r="G46" s="384"/>
      <c r="H46" s="91">
        <v>190</v>
      </c>
      <c r="I46" s="384"/>
      <c r="J46" s="100" t="s">
        <v>379</v>
      </c>
      <c r="K46" s="92" t="s">
        <v>311</v>
      </c>
      <c r="L46" s="94">
        <v>1</v>
      </c>
      <c r="M46" s="101">
        <v>1500</v>
      </c>
      <c r="N46" s="95">
        <v>1500</v>
      </c>
      <c r="O46" s="361"/>
      <c r="P46" s="362" t="e">
        <v>#VALUE!</v>
      </c>
      <c r="Q46" s="363">
        <f t="shared" si="4"/>
        <v>1500</v>
      </c>
      <c r="R46" s="299" t="s">
        <v>381</v>
      </c>
      <c r="S46" s="299" t="s">
        <v>381</v>
      </c>
      <c r="T46" s="363">
        <f t="shared" si="5"/>
        <v>1500</v>
      </c>
      <c r="U46" s="113"/>
      <c r="V46" s="92" t="s">
        <v>311</v>
      </c>
      <c r="W46" s="94">
        <v>1</v>
      </c>
      <c r="X46" s="299" t="s">
        <v>381</v>
      </c>
      <c r="Y46" s="362">
        <v>1500</v>
      </c>
      <c r="Z46" s="19"/>
      <c r="AA46" s="370">
        <v>0</v>
      </c>
      <c r="AB46" s="371">
        <f t="shared" si="1"/>
        <v>0</v>
      </c>
      <c r="AC46" s="372">
        <v>0</v>
      </c>
      <c r="AD46" s="373">
        <f t="shared" si="2"/>
        <v>0</v>
      </c>
      <c r="AE46" s="374">
        <f t="shared" si="3"/>
        <v>0</v>
      </c>
    </row>
    <row r="47" spans="1:31" ht="26.25" hidden="1" x14ac:dyDescent="0.25">
      <c r="A47" s="16"/>
      <c r="B47" s="87" t="s">
        <v>91</v>
      </c>
      <c r="C47" s="90" t="s">
        <v>341</v>
      </c>
      <c r="D47" s="89" t="s">
        <v>25</v>
      </c>
      <c r="E47" s="102" t="s">
        <v>425</v>
      </c>
      <c r="F47" s="384"/>
      <c r="G47" s="384"/>
      <c r="H47" s="91">
        <v>191</v>
      </c>
      <c r="I47" s="384"/>
      <c r="J47" s="100" t="s">
        <v>379</v>
      </c>
      <c r="K47" s="92" t="s">
        <v>311</v>
      </c>
      <c r="L47" s="94">
        <v>1</v>
      </c>
      <c r="M47" s="101">
        <v>100</v>
      </c>
      <c r="N47" s="95">
        <v>100</v>
      </c>
      <c r="O47" s="361"/>
      <c r="P47" s="362" t="e">
        <v>#VALUE!</v>
      </c>
      <c r="Q47" s="363">
        <f t="shared" si="4"/>
        <v>100</v>
      </c>
      <c r="R47" s="299" t="s">
        <v>381</v>
      </c>
      <c r="S47" s="299" t="s">
        <v>381</v>
      </c>
      <c r="T47" s="363">
        <f t="shared" si="5"/>
        <v>100</v>
      </c>
      <c r="U47" s="113"/>
      <c r="V47" s="92" t="s">
        <v>311</v>
      </c>
      <c r="W47" s="94">
        <v>1</v>
      </c>
      <c r="X47" s="299" t="s">
        <v>381</v>
      </c>
      <c r="Y47" s="362">
        <v>100</v>
      </c>
      <c r="Z47" s="19"/>
      <c r="AA47" s="370">
        <v>0</v>
      </c>
      <c r="AB47" s="371">
        <f t="shared" si="1"/>
        <v>0</v>
      </c>
      <c r="AC47" s="372">
        <v>0</v>
      </c>
      <c r="AD47" s="373">
        <f t="shared" si="2"/>
        <v>0</v>
      </c>
      <c r="AE47" s="374">
        <f t="shared" si="3"/>
        <v>0</v>
      </c>
    </row>
    <row r="48" spans="1:31" ht="15.75" hidden="1" x14ac:dyDescent="0.25">
      <c r="A48" s="16"/>
      <c r="B48" s="87" t="s">
        <v>91</v>
      </c>
      <c r="C48" s="90" t="s">
        <v>341</v>
      </c>
      <c r="D48" s="89" t="s">
        <v>25</v>
      </c>
      <c r="E48" s="102" t="s">
        <v>426</v>
      </c>
      <c r="F48" s="384"/>
      <c r="G48" s="384"/>
      <c r="H48" s="91">
        <v>192</v>
      </c>
      <c r="I48" s="384"/>
      <c r="J48" s="100" t="s">
        <v>379</v>
      </c>
      <c r="K48" s="92" t="s">
        <v>311</v>
      </c>
      <c r="L48" s="94">
        <v>1</v>
      </c>
      <c r="M48" s="101">
        <v>100</v>
      </c>
      <c r="N48" s="95">
        <v>100</v>
      </c>
      <c r="O48" s="361"/>
      <c r="P48" s="362" t="e">
        <v>#VALUE!</v>
      </c>
      <c r="Q48" s="363">
        <f t="shared" si="4"/>
        <v>100</v>
      </c>
      <c r="R48" s="299" t="s">
        <v>381</v>
      </c>
      <c r="S48" s="299" t="s">
        <v>381</v>
      </c>
      <c r="T48" s="363">
        <f t="shared" si="5"/>
        <v>100</v>
      </c>
      <c r="U48" s="113"/>
      <c r="V48" s="92" t="s">
        <v>311</v>
      </c>
      <c r="W48" s="94">
        <v>1</v>
      </c>
      <c r="X48" s="299" t="s">
        <v>381</v>
      </c>
      <c r="Y48" s="362">
        <v>100</v>
      </c>
      <c r="Z48" s="19"/>
      <c r="AA48" s="370">
        <v>0</v>
      </c>
      <c r="AB48" s="371">
        <f t="shared" si="1"/>
        <v>0</v>
      </c>
      <c r="AC48" s="372">
        <v>0</v>
      </c>
      <c r="AD48" s="373">
        <f t="shared" si="2"/>
        <v>0</v>
      </c>
      <c r="AE48" s="374">
        <f t="shared" si="3"/>
        <v>0</v>
      </c>
    </row>
    <row r="49" spans="1:31" ht="15.75" hidden="1" x14ac:dyDescent="0.25">
      <c r="A49" s="16"/>
      <c r="B49" s="87" t="s">
        <v>91</v>
      </c>
      <c r="C49" s="90" t="s">
        <v>341</v>
      </c>
      <c r="D49" s="89" t="s">
        <v>25</v>
      </c>
      <c r="E49" s="102" t="s">
        <v>427</v>
      </c>
      <c r="F49" s="384"/>
      <c r="G49" s="384"/>
      <c r="H49" s="91">
        <v>193</v>
      </c>
      <c r="I49" s="384"/>
      <c r="J49" s="100" t="s">
        <v>379</v>
      </c>
      <c r="K49" s="92" t="s">
        <v>311</v>
      </c>
      <c r="L49" s="94">
        <v>1</v>
      </c>
      <c r="M49" s="101">
        <v>100</v>
      </c>
      <c r="N49" s="95">
        <v>100</v>
      </c>
      <c r="O49" s="361"/>
      <c r="P49" s="362" t="e">
        <v>#VALUE!</v>
      </c>
      <c r="Q49" s="363">
        <f t="shared" si="4"/>
        <v>100</v>
      </c>
      <c r="R49" s="299" t="s">
        <v>381</v>
      </c>
      <c r="S49" s="299" t="s">
        <v>381</v>
      </c>
      <c r="T49" s="363">
        <f t="shared" si="5"/>
        <v>100</v>
      </c>
      <c r="U49" s="113"/>
      <c r="V49" s="92" t="s">
        <v>311</v>
      </c>
      <c r="W49" s="94">
        <v>1</v>
      </c>
      <c r="X49" s="299" t="s">
        <v>381</v>
      </c>
      <c r="Y49" s="362">
        <v>100</v>
      </c>
      <c r="Z49" s="19"/>
      <c r="AA49" s="370">
        <v>0</v>
      </c>
      <c r="AB49" s="371">
        <f t="shared" si="1"/>
        <v>0</v>
      </c>
      <c r="AC49" s="372">
        <v>0</v>
      </c>
      <c r="AD49" s="373">
        <f t="shared" si="2"/>
        <v>0</v>
      </c>
      <c r="AE49" s="374">
        <f t="shared" si="3"/>
        <v>0</v>
      </c>
    </row>
    <row r="50" spans="1:31" ht="15.75" hidden="1" x14ac:dyDescent="0.25">
      <c r="A50" s="22"/>
      <c r="B50" s="87" t="s">
        <v>91</v>
      </c>
      <c r="C50" s="90" t="s">
        <v>341</v>
      </c>
      <c r="D50" s="89" t="s">
        <v>25</v>
      </c>
      <c r="E50" s="102" t="s">
        <v>428</v>
      </c>
      <c r="F50" s="358"/>
      <c r="G50" s="358"/>
      <c r="H50" s="91">
        <v>194</v>
      </c>
      <c r="I50" s="358"/>
      <c r="J50" s="100" t="s">
        <v>379</v>
      </c>
      <c r="K50" s="92" t="s">
        <v>311</v>
      </c>
      <c r="L50" s="94">
        <v>1</v>
      </c>
      <c r="M50" s="101">
        <v>350</v>
      </c>
      <c r="N50" s="95">
        <v>350</v>
      </c>
      <c r="O50" s="361"/>
      <c r="P50" s="362" t="e">
        <v>#VALUE!</v>
      </c>
      <c r="Q50" s="363">
        <f t="shared" si="4"/>
        <v>350</v>
      </c>
      <c r="R50" s="299" t="s">
        <v>381</v>
      </c>
      <c r="S50" s="299" t="str">
        <f>IF(R50&gt;0,R50,P50)</f>
        <v/>
      </c>
      <c r="T50" s="363">
        <f t="shared" si="5"/>
        <v>350</v>
      </c>
      <c r="U50" s="113"/>
      <c r="V50" s="92" t="s">
        <v>311</v>
      </c>
      <c r="W50" s="94">
        <v>1</v>
      </c>
      <c r="X50" s="299" t="s">
        <v>381</v>
      </c>
      <c r="Y50" s="362">
        <v>350</v>
      </c>
      <c r="Z50" s="19"/>
      <c r="AA50" s="370">
        <v>0</v>
      </c>
      <c r="AB50" s="371">
        <f t="shared" si="1"/>
        <v>0</v>
      </c>
      <c r="AC50" s="372">
        <v>0</v>
      </c>
      <c r="AD50" s="373">
        <f t="shared" si="2"/>
        <v>0</v>
      </c>
      <c r="AE50" s="374">
        <f t="shared" si="3"/>
        <v>0</v>
      </c>
    </row>
    <row r="51" spans="1:31" ht="75" hidden="1" x14ac:dyDescent="0.25">
      <c r="A51" s="22"/>
      <c r="B51" s="443" t="s">
        <v>91</v>
      </c>
      <c r="C51" s="417" t="s">
        <v>189</v>
      </c>
      <c r="D51" s="418" t="s">
        <v>25</v>
      </c>
      <c r="E51" s="419" t="s">
        <v>198</v>
      </c>
      <c r="F51" s="358"/>
      <c r="G51" s="358"/>
      <c r="H51" s="91"/>
      <c r="I51" s="358"/>
      <c r="J51" s="100"/>
      <c r="K51" s="92"/>
      <c r="L51" s="94"/>
      <c r="M51" s="101"/>
      <c r="N51" s="95"/>
      <c r="O51" s="361"/>
      <c r="P51" s="362"/>
      <c r="Q51" s="363"/>
      <c r="R51" s="299"/>
      <c r="S51" s="299"/>
      <c r="T51" s="363"/>
      <c r="U51" s="113"/>
      <c r="V51" s="406" t="s">
        <v>48</v>
      </c>
      <c r="W51" s="407">
        <v>6</v>
      </c>
      <c r="X51" s="408">
        <v>28.09</v>
      </c>
      <c r="Y51" s="362">
        <f t="shared" ref="Y51:Y72" si="6">W51*X51</f>
        <v>168.54</v>
      </c>
      <c r="Z51" s="19"/>
      <c r="AA51" s="370">
        <v>1</v>
      </c>
      <c r="AB51" s="371">
        <f t="shared" ref="AB51:AB72" si="7">Y51*AA51</f>
        <v>168.54</v>
      </c>
      <c r="AC51" s="372">
        <v>1</v>
      </c>
      <c r="AD51" s="373">
        <f t="shared" ref="AD51:AD72" si="8">Y51*AC51</f>
        <v>168.54</v>
      </c>
      <c r="AE51" s="374">
        <f t="shared" ref="AE51:AE72" si="9">AB51-AD51</f>
        <v>0</v>
      </c>
    </row>
    <row r="52" spans="1:31" ht="45" hidden="1" x14ac:dyDescent="0.25">
      <c r="A52" s="22"/>
      <c r="B52" s="443" t="s">
        <v>91</v>
      </c>
      <c r="C52" s="417" t="s">
        <v>189</v>
      </c>
      <c r="D52" s="418" t="s">
        <v>25</v>
      </c>
      <c r="E52" s="419" t="s">
        <v>254</v>
      </c>
      <c r="F52" s="358"/>
      <c r="G52" s="358"/>
      <c r="H52" s="91"/>
      <c r="I52" s="358"/>
      <c r="J52" s="100"/>
      <c r="K52" s="92"/>
      <c r="L52" s="94"/>
      <c r="M52" s="101"/>
      <c r="N52" s="95"/>
      <c r="O52" s="361"/>
      <c r="P52" s="362"/>
      <c r="Q52" s="363"/>
      <c r="R52" s="299"/>
      <c r="S52" s="299"/>
      <c r="T52" s="363"/>
      <c r="U52" s="113"/>
      <c r="V52" s="406" t="s">
        <v>684</v>
      </c>
      <c r="W52" s="407">
        <v>4</v>
      </c>
      <c r="X52" s="408">
        <v>17.600000000000001</v>
      </c>
      <c r="Y52" s="362">
        <f t="shared" si="6"/>
        <v>70.400000000000006</v>
      </c>
      <c r="Z52" s="19"/>
      <c r="AA52" s="370">
        <v>1</v>
      </c>
      <c r="AB52" s="371">
        <f t="shared" si="7"/>
        <v>70.400000000000006</v>
      </c>
      <c r="AC52" s="372">
        <v>1</v>
      </c>
      <c r="AD52" s="373">
        <f t="shared" si="8"/>
        <v>70.400000000000006</v>
      </c>
      <c r="AE52" s="374">
        <f t="shared" si="9"/>
        <v>0</v>
      </c>
    </row>
    <row r="53" spans="1:31" ht="45" x14ac:dyDescent="0.25">
      <c r="A53" s="22"/>
      <c r="B53" s="443" t="s">
        <v>91</v>
      </c>
      <c r="C53" s="417" t="s">
        <v>164</v>
      </c>
      <c r="D53" s="418" t="s">
        <v>25</v>
      </c>
      <c r="E53" s="419" t="s">
        <v>185</v>
      </c>
      <c r="F53" s="358"/>
      <c r="G53" s="358"/>
      <c r="H53" s="91"/>
      <c r="I53" s="358"/>
      <c r="J53" s="100"/>
      <c r="K53" s="92"/>
      <c r="L53" s="94"/>
      <c r="M53" s="101"/>
      <c r="N53" s="95"/>
      <c r="O53" s="361"/>
      <c r="P53" s="362"/>
      <c r="Q53" s="363"/>
      <c r="R53" s="299"/>
      <c r="S53" s="299"/>
      <c r="T53" s="363"/>
      <c r="U53" s="113"/>
      <c r="V53" s="406" t="s">
        <v>684</v>
      </c>
      <c r="W53" s="407">
        <v>10</v>
      </c>
      <c r="X53" s="408">
        <v>4.04</v>
      </c>
      <c r="Y53" s="362">
        <f t="shared" si="6"/>
        <v>40.4</v>
      </c>
      <c r="Z53" s="19"/>
      <c r="AA53" s="370">
        <v>1</v>
      </c>
      <c r="AB53" s="371">
        <f t="shared" si="7"/>
        <v>40.4</v>
      </c>
      <c r="AC53" s="372">
        <v>1</v>
      </c>
      <c r="AD53" s="373">
        <f t="shared" si="8"/>
        <v>40.4</v>
      </c>
      <c r="AE53" s="374">
        <f t="shared" si="9"/>
        <v>0</v>
      </c>
    </row>
    <row r="54" spans="1:31" hidden="1" x14ac:dyDescent="0.25">
      <c r="A54" s="22"/>
      <c r="B54" s="443" t="s">
        <v>91</v>
      </c>
      <c r="C54" s="417" t="s">
        <v>189</v>
      </c>
      <c r="D54" s="418"/>
      <c r="E54" s="419" t="s">
        <v>749</v>
      </c>
      <c r="F54" s="358"/>
      <c r="G54" s="358"/>
      <c r="H54" s="91"/>
      <c r="I54" s="358"/>
      <c r="J54" s="100"/>
      <c r="K54" s="92"/>
      <c r="L54" s="94"/>
      <c r="M54" s="101"/>
      <c r="N54" s="95"/>
      <c r="O54" s="361"/>
      <c r="P54" s="362"/>
      <c r="Q54" s="363"/>
      <c r="R54" s="299"/>
      <c r="S54" s="299"/>
      <c r="T54" s="363"/>
      <c r="U54" s="113"/>
      <c r="V54" s="406" t="s">
        <v>311</v>
      </c>
      <c r="W54" s="407">
        <v>1</v>
      </c>
      <c r="X54" s="408">
        <v>300</v>
      </c>
      <c r="Y54" s="362">
        <f t="shared" si="6"/>
        <v>300</v>
      </c>
      <c r="Z54" s="19"/>
      <c r="AA54" s="370">
        <v>1</v>
      </c>
      <c r="AB54" s="371">
        <f t="shared" si="7"/>
        <v>300</v>
      </c>
      <c r="AC54" s="372">
        <v>0</v>
      </c>
      <c r="AD54" s="373">
        <f t="shared" si="8"/>
        <v>0</v>
      </c>
      <c r="AE54" s="374">
        <f t="shared" si="9"/>
        <v>300</v>
      </c>
    </row>
    <row r="55" spans="1:31" ht="30" x14ac:dyDescent="0.25">
      <c r="A55" s="22"/>
      <c r="B55" s="443" t="s">
        <v>91</v>
      </c>
      <c r="C55" s="417" t="s">
        <v>164</v>
      </c>
      <c r="D55" s="418" t="s">
        <v>25</v>
      </c>
      <c r="E55" s="357" t="s">
        <v>706</v>
      </c>
      <c r="F55" s="358"/>
      <c r="G55" s="358"/>
      <c r="H55" s="91"/>
      <c r="I55" s="358"/>
      <c r="J55" s="100"/>
      <c r="K55" s="92"/>
      <c r="L55" s="94"/>
      <c r="M55" s="101"/>
      <c r="N55" s="95"/>
      <c r="O55" s="361"/>
      <c r="P55" s="362"/>
      <c r="Q55" s="363"/>
      <c r="R55" s="299"/>
      <c r="S55" s="299"/>
      <c r="T55" s="363"/>
      <c r="U55" s="113"/>
      <c r="V55" s="406" t="s">
        <v>684</v>
      </c>
      <c r="W55" s="407">
        <v>16</v>
      </c>
      <c r="X55" s="408">
        <v>143.43</v>
      </c>
      <c r="Y55" s="362">
        <f t="shared" si="6"/>
        <v>2294.88</v>
      </c>
      <c r="Z55" s="19"/>
      <c r="AA55" s="370">
        <v>1</v>
      </c>
      <c r="AB55" s="371">
        <f t="shared" si="7"/>
        <v>2294.88</v>
      </c>
      <c r="AC55" s="372">
        <v>1</v>
      </c>
      <c r="AD55" s="373">
        <f t="shared" si="8"/>
        <v>2294.88</v>
      </c>
      <c r="AE55" s="374">
        <f t="shared" si="9"/>
        <v>0</v>
      </c>
    </row>
    <row r="56" spans="1:31" hidden="1" x14ac:dyDescent="0.25">
      <c r="A56" s="22"/>
      <c r="B56" s="443" t="s">
        <v>91</v>
      </c>
      <c r="C56" s="417" t="s">
        <v>24</v>
      </c>
      <c r="D56" s="418" t="s">
        <v>25</v>
      </c>
      <c r="E56" s="357" t="s">
        <v>38</v>
      </c>
      <c r="F56" s="358"/>
      <c r="G56" s="358"/>
      <c r="H56" s="91"/>
      <c r="I56" s="358"/>
      <c r="J56" s="100"/>
      <c r="K56" s="92"/>
      <c r="L56" s="94"/>
      <c r="M56" s="101"/>
      <c r="N56" s="95"/>
      <c r="O56" s="361"/>
      <c r="P56" s="362"/>
      <c r="Q56" s="363"/>
      <c r="R56" s="299"/>
      <c r="S56" s="299"/>
      <c r="T56" s="363"/>
      <c r="U56" s="113"/>
      <c r="V56" s="406" t="s">
        <v>311</v>
      </c>
      <c r="W56" s="407">
        <v>1</v>
      </c>
      <c r="X56" s="408">
        <v>1663.7</v>
      </c>
      <c r="Y56" s="362">
        <f t="shared" si="6"/>
        <v>1663.7</v>
      </c>
      <c r="Z56" s="19"/>
      <c r="AA56" s="370">
        <v>1</v>
      </c>
      <c r="AB56" s="371">
        <f t="shared" si="7"/>
        <v>1663.7</v>
      </c>
      <c r="AC56" s="372">
        <v>0</v>
      </c>
      <c r="AD56" s="373">
        <f t="shared" si="8"/>
        <v>0</v>
      </c>
      <c r="AE56" s="374">
        <f t="shared" si="9"/>
        <v>1663.7</v>
      </c>
    </row>
    <row r="57" spans="1:31" hidden="1" x14ac:dyDescent="0.25">
      <c r="A57" s="22"/>
      <c r="B57" s="443" t="s">
        <v>91</v>
      </c>
      <c r="C57" s="417" t="s">
        <v>24</v>
      </c>
      <c r="D57" s="418" t="s">
        <v>25</v>
      </c>
      <c r="E57" s="357" t="s">
        <v>43</v>
      </c>
      <c r="F57" s="358"/>
      <c r="G57" s="358"/>
      <c r="H57" s="91"/>
      <c r="I57" s="358"/>
      <c r="J57" s="100"/>
      <c r="K57" s="92"/>
      <c r="L57" s="94"/>
      <c r="M57" s="101"/>
      <c r="N57" s="95"/>
      <c r="O57" s="361"/>
      <c r="P57" s="362"/>
      <c r="Q57" s="363"/>
      <c r="R57" s="299"/>
      <c r="S57" s="299"/>
      <c r="T57" s="363"/>
      <c r="U57" s="113"/>
      <c r="V57" s="406" t="s">
        <v>311</v>
      </c>
      <c r="W57" s="407">
        <v>1</v>
      </c>
      <c r="X57" s="408">
        <v>1069.3399999999999</v>
      </c>
      <c r="Y57" s="362">
        <f t="shared" si="6"/>
        <v>1069.3399999999999</v>
      </c>
      <c r="Z57" s="19"/>
      <c r="AA57" s="370">
        <v>1</v>
      </c>
      <c r="AB57" s="371">
        <f t="shared" si="7"/>
        <v>1069.3399999999999</v>
      </c>
      <c r="AC57" s="372">
        <v>1</v>
      </c>
      <c r="AD57" s="373">
        <f t="shared" si="8"/>
        <v>1069.3399999999999</v>
      </c>
      <c r="AE57" s="374">
        <f t="shared" si="9"/>
        <v>0</v>
      </c>
    </row>
    <row r="58" spans="1:31" ht="30" hidden="1" x14ac:dyDescent="0.25">
      <c r="A58" s="22"/>
      <c r="B58" s="443" t="s">
        <v>91</v>
      </c>
      <c r="C58" s="417" t="s">
        <v>24</v>
      </c>
      <c r="D58" s="418" t="s">
        <v>25</v>
      </c>
      <c r="E58" s="419" t="s">
        <v>750</v>
      </c>
      <c r="F58" s="358"/>
      <c r="G58" s="358"/>
      <c r="H58" s="91"/>
      <c r="I58" s="358"/>
      <c r="J58" s="100"/>
      <c r="K58" s="92"/>
      <c r="L58" s="94"/>
      <c r="M58" s="101"/>
      <c r="N58" s="95"/>
      <c r="O58" s="361"/>
      <c r="P58" s="362"/>
      <c r="Q58" s="363"/>
      <c r="R58" s="299"/>
      <c r="S58" s="299"/>
      <c r="T58" s="363"/>
      <c r="U58" s="113"/>
      <c r="V58" s="406" t="s">
        <v>48</v>
      </c>
      <c r="W58" s="407">
        <v>16</v>
      </c>
      <c r="X58" s="408">
        <v>76.098399999999998</v>
      </c>
      <c r="Y58" s="362">
        <f t="shared" si="6"/>
        <v>1217.5744</v>
      </c>
      <c r="Z58" s="19"/>
      <c r="AA58" s="370">
        <v>1</v>
      </c>
      <c r="AB58" s="371">
        <f t="shared" si="7"/>
        <v>1217.5744</v>
      </c>
      <c r="AC58" s="372">
        <v>0</v>
      </c>
      <c r="AD58" s="373">
        <f t="shared" si="8"/>
        <v>0</v>
      </c>
      <c r="AE58" s="374">
        <f t="shared" si="9"/>
        <v>1217.5744</v>
      </c>
    </row>
    <row r="59" spans="1:31" ht="120" hidden="1" x14ac:dyDescent="0.25">
      <c r="A59" s="22"/>
      <c r="B59" s="443" t="s">
        <v>91</v>
      </c>
      <c r="C59" s="417" t="s">
        <v>72</v>
      </c>
      <c r="D59" s="418" t="s">
        <v>25</v>
      </c>
      <c r="E59" s="419" t="s">
        <v>698</v>
      </c>
      <c r="F59" s="358"/>
      <c r="G59" s="358"/>
      <c r="H59" s="91"/>
      <c r="I59" s="358"/>
      <c r="J59" s="100"/>
      <c r="K59" s="92"/>
      <c r="L59" s="94"/>
      <c r="M59" s="101"/>
      <c r="N59" s="95"/>
      <c r="O59" s="361"/>
      <c r="P59" s="362"/>
      <c r="Q59" s="363"/>
      <c r="R59" s="299"/>
      <c r="S59" s="299"/>
      <c r="T59" s="363"/>
      <c r="U59" s="113"/>
      <c r="V59" s="406" t="s">
        <v>79</v>
      </c>
      <c r="W59" s="407">
        <v>40</v>
      </c>
      <c r="X59" s="408">
        <v>69.040000000000006</v>
      </c>
      <c r="Y59" s="362">
        <f t="shared" si="6"/>
        <v>2761.6000000000004</v>
      </c>
      <c r="Z59" s="19"/>
      <c r="AA59" s="370">
        <v>1</v>
      </c>
      <c r="AB59" s="371">
        <f t="shared" si="7"/>
        <v>2761.6000000000004</v>
      </c>
      <c r="AC59" s="372">
        <v>1</v>
      </c>
      <c r="AD59" s="373">
        <f t="shared" si="8"/>
        <v>2761.6000000000004</v>
      </c>
      <c r="AE59" s="374">
        <f t="shared" si="9"/>
        <v>0</v>
      </c>
    </row>
    <row r="60" spans="1:31" ht="30" hidden="1" x14ac:dyDescent="0.25">
      <c r="A60" s="22"/>
      <c r="B60" s="443" t="s">
        <v>91</v>
      </c>
      <c r="C60" s="417" t="s">
        <v>72</v>
      </c>
      <c r="D60" s="418" t="s">
        <v>25</v>
      </c>
      <c r="E60" s="419" t="s">
        <v>699</v>
      </c>
      <c r="F60" s="358"/>
      <c r="G60" s="358"/>
      <c r="H60" s="91"/>
      <c r="I60" s="358"/>
      <c r="J60" s="100"/>
      <c r="K60" s="92"/>
      <c r="L60" s="94"/>
      <c r="M60" s="101"/>
      <c r="N60" s="95"/>
      <c r="O60" s="361"/>
      <c r="P60" s="362"/>
      <c r="Q60" s="363"/>
      <c r="R60" s="299"/>
      <c r="S60" s="299"/>
      <c r="T60" s="363"/>
      <c r="U60" s="113"/>
      <c r="V60" s="406" t="s">
        <v>75</v>
      </c>
      <c r="W60" s="407">
        <v>40</v>
      </c>
      <c r="X60" s="408">
        <v>11.016</v>
      </c>
      <c r="Y60" s="362">
        <f t="shared" si="6"/>
        <v>440.64</v>
      </c>
      <c r="Z60" s="19"/>
      <c r="AA60" s="370">
        <v>1</v>
      </c>
      <c r="AB60" s="371">
        <f t="shared" si="7"/>
        <v>440.64</v>
      </c>
      <c r="AC60" s="372">
        <v>1</v>
      </c>
      <c r="AD60" s="373">
        <f t="shared" si="8"/>
        <v>440.64</v>
      </c>
      <c r="AE60" s="374">
        <f t="shared" si="9"/>
        <v>0</v>
      </c>
    </row>
    <row r="61" spans="1:31" ht="75" hidden="1" x14ac:dyDescent="0.25">
      <c r="A61" s="22"/>
      <c r="B61" s="443" t="s">
        <v>91</v>
      </c>
      <c r="C61" s="417" t="s">
        <v>72</v>
      </c>
      <c r="D61" s="418" t="s">
        <v>25</v>
      </c>
      <c r="E61" s="419" t="s">
        <v>702</v>
      </c>
      <c r="F61" s="358"/>
      <c r="G61" s="358"/>
      <c r="H61" s="91"/>
      <c r="I61" s="358"/>
      <c r="J61" s="100"/>
      <c r="K61" s="92"/>
      <c r="L61" s="94"/>
      <c r="M61" s="101"/>
      <c r="N61" s="95"/>
      <c r="O61" s="361"/>
      <c r="P61" s="362"/>
      <c r="Q61" s="363"/>
      <c r="R61" s="299"/>
      <c r="S61" s="299"/>
      <c r="T61" s="363"/>
      <c r="U61" s="113"/>
      <c r="V61" s="406" t="s">
        <v>139</v>
      </c>
      <c r="W61" s="407">
        <v>1</v>
      </c>
      <c r="X61" s="408">
        <v>130.12800000000001</v>
      </c>
      <c r="Y61" s="362">
        <f t="shared" si="6"/>
        <v>130.12800000000001</v>
      </c>
      <c r="Z61" s="19"/>
      <c r="AA61" s="370">
        <v>1</v>
      </c>
      <c r="AB61" s="371">
        <f t="shared" si="7"/>
        <v>130.12800000000001</v>
      </c>
      <c r="AC61" s="372">
        <v>0</v>
      </c>
      <c r="AD61" s="373">
        <f t="shared" si="8"/>
        <v>0</v>
      </c>
      <c r="AE61" s="374">
        <f t="shared" si="9"/>
        <v>130.12800000000001</v>
      </c>
    </row>
    <row r="62" spans="1:31" ht="45" hidden="1" x14ac:dyDescent="0.25">
      <c r="A62" s="22"/>
      <c r="B62" s="443" t="s">
        <v>91</v>
      </c>
      <c r="C62" s="417" t="s">
        <v>72</v>
      </c>
      <c r="D62" s="418" t="s">
        <v>25</v>
      </c>
      <c r="E62" s="419" t="s">
        <v>734</v>
      </c>
      <c r="F62" s="358"/>
      <c r="G62" s="358"/>
      <c r="H62" s="91"/>
      <c r="I62" s="358"/>
      <c r="J62" s="100"/>
      <c r="K62" s="92"/>
      <c r="L62" s="94"/>
      <c r="M62" s="101"/>
      <c r="N62" s="95"/>
      <c r="O62" s="361"/>
      <c r="P62" s="362"/>
      <c r="Q62" s="363"/>
      <c r="R62" s="299"/>
      <c r="S62" s="299"/>
      <c r="T62" s="363"/>
      <c r="U62" s="113"/>
      <c r="V62" s="406" t="s">
        <v>104</v>
      </c>
      <c r="W62" s="407">
        <v>9</v>
      </c>
      <c r="X62" s="408">
        <v>110.70400000000001</v>
      </c>
      <c r="Y62" s="362">
        <f t="shared" si="6"/>
        <v>996.33600000000001</v>
      </c>
      <c r="Z62" s="19"/>
      <c r="AA62" s="370">
        <v>1</v>
      </c>
      <c r="AB62" s="371">
        <f t="shared" si="7"/>
        <v>996.33600000000001</v>
      </c>
      <c r="AC62" s="372">
        <v>0</v>
      </c>
      <c r="AD62" s="373">
        <f t="shared" si="8"/>
        <v>0</v>
      </c>
      <c r="AE62" s="374">
        <f t="shared" si="9"/>
        <v>996.33600000000001</v>
      </c>
    </row>
    <row r="63" spans="1:31" hidden="1" x14ac:dyDescent="0.25">
      <c r="A63" s="22"/>
      <c r="B63" s="443" t="s">
        <v>91</v>
      </c>
      <c r="C63" s="417" t="s">
        <v>72</v>
      </c>
      <c r="D63" s="418" t="s">
        <v>25</v>
      </c>
      <c r="E63" s="419" t="s">
        <v>746</v>
      </c>
      <c r="F63" s="358"/>
      <c r="G63" s="358"/>
      <c r="H63" s="91"/>
      <c r="I63" s="358"/>
      <c r="J63" s="100"/>
      <c r="K63" s="92"/>
      <c r="L63" s="94"/>
      <c r="M63" s="101"/>
      <c r="N63" s="95"/>
      <c r="O63" s="361"/>
      <c r="P63" s="362"/>
      <c r="Q63" s="363"/>
      <c r="R63" s="299"/>
      <c r="S63" s="299"/>
      <c r="T63" s="363"/>
      <c r="U63" s="113"/>
      <c r="V63" s="406"/>
      <c r="W63" s="407"/>
      <c r="X63" s="408">
        <v>0</v>
      </c>
      <c r="Y63" s="362">
        <f t="shared" si="6"/>
        <v>0</v>
      </c>
      <c r="Z63" s="19"/>
      <c r="AA63" s="370">
        <v>1</v>
      </c>
      <c r="AB63" s="371">
        <f t="shared" si="7"/>
        <v>0</v>
      </c>
      <c r="AC63" s="372">
        <v>0</v>
      </c>
      <c r="AD63" s="373">
        <f t="shared" si="8"/>
        <v>0</v>
      </c>
      <c r="AE63" s="374">
        <f t="shared" si="9"/>
        <v>0</v>
      </c>
    </row>
    <row r="64" spans="1:31" ht="30" hidden="1" x14ac:dyDescent="0.25">
      <c r="A64" s="22"/>
      <c r="B64" s="443" t="s">
        <v>91</v>
      </c>
      <c r="C64" s="417" t="s">
        <v>72</v>
      </c>
      <c r="D64" s="418" t="s">
        <v>25</v>
      </c>
      <c r="E64" s="419" t="s">
        <v>736</v>
      </c>
      <c r="F64" s="358"/>
      <c r="G64" s="358"/>
      <c r="H64" s="91"/>
      <c r="I64" s="358"/>
      <c r="J64" s="100"/>
      <c r="K64" s="92"/>
      <c r="L64" s="94"/>
      <c r="M64" s="101"/>
      <c r="N64" s="95"/>
      <c r="O64" s="361"/>
      <c r="P64" s="362"/>
      <c r="Q64" s="363"/>
      <c r="R64" s="299"/>
      <c r="S64" s="299"/>
      <c r="T64" s="363"/>
      <c r="U64" s="113"/>
      <c r="V64" s="406" t="s">
        <v>104</v>
      </c>
      <c r="W64" s="407">
        <v>8</v>
      </c>
      <c r="X64" s="408">
        <v>69.191999999999993</v>
      </c>
      <c r="Y64" s="362">
        <f t="shared" si="6"/>
        <v>553.53599999999994</v>
      </c>
      <c r="Z64" s="19"/>
      <c r="AA64" s="370">
        <v>1</v>
      </c>
      <c r="AB64" s="371">
        <f t="shared" si="7"/>
        <v>553.53599999999994</v>
      </c>
      <c r="AC64" s="372">
        <v>0</v>
      </c>
      <c r="AD64" s="373">
        <f t="shared" si="8"/>
        <v>0</v>
      </c>
      <c r="AE64" s="374">
        <f t="shared" si="9"/>
        <v>553.53599999999994</v>
      </c>
    </row>
    <row r="65" spans="1:31" ht="45" hidden="1" x14ac:dyDescent="0.25">
      <c r="A65" s="22"/>
      <c r="B65" s="443" t="s">
        <v>91</v>
      </c>
      <c r="C65" s="417" t="s">
        <v>72</v>
      </c>
      <c r="D65" s="418" t="s">
        <v>25</v>
      </c>
      <c r="E65" s="419" t="s">
        <v>737</v>
      </c>
      <c r="F65" s="358"/>
      <c r="G65" s="358"/>
      <c r="H65" s="91"/>
      <c r="I65" s="358"/>
      <c r="J65" s="100"/>
      <c r="K65" s="92"/>
      <c r="L65" s="94"/>
      <c r="M65" s="101"/>
      <c r="N65" s="95"/>
      <c r="O65" s="361"/>
      <c r="P65" s="362"/>
      <c r="Q65" s="363"/>
      <c r="R65" s="299"/>
      <c r="S65" s="299"/>
      <c r="T65" s="363"/>
      <c r="U65" s="113"/>
      <c r="V65" s="406" t="s">
        <v>104</v>
      </c>
      <c r="W65" s="407">
        <v>16</v>
      </c>
      <c r="X65" s="408">
        <v>46.472000000000008</v>
      </c>
      <c r="Y65" s="362">
        <f t="shared" si="6"/>
        <v>743.55200000000013</v>
      </c>
      <c r="Z65" s="19"/>
      <c r="AA65" s="370">
        <v>1</v>
      </c>
      <c r="AB65" s="371">
        <f t="shared" si="7"/>
        <v>743.55200000000013</v>
      </c>
      <c r="AC65" s="372">
        <v>0</v>
      </c>
      <c r="AD65" s="373">
        <f t="shared" si="8"/>
        <v>0</v>
      </c>
      <c r="AE65" s="374">
        <f t="shared" si="9"/>
        <v>743.55200000000013</v>
      </c>
    </row>
    <row r="66" spans="1:31" ht="45" hidden="1" x14ac:dyDescent="0.25">
      <c r="A66" s="22"/>
      <c r="B66" s="443" t="s">
        <v>91</v>
      </c>
      <c r="C66" s="417" t="s">
        <v>72</v>
      </c>
      <c r="D66" s="418" t="s">
        <v>25</v>
      </c>
      <c r="E66" s="419" t="s">
        <v>747</v>
      </c>
      <c r="F66" s="358"/>
      <c r="G66" s="358"/>
      <c r="H66" s="91"/>
      <c r="I66" s="358"/>
      <c r="J66" s="100"/>
      <c r="K66" s="92"/>
      <c r="L66" s="94"/>
      <c r="M66" s="101"/>
      <c r="N66" s="95"/>
      <c r="O66" s="361"/>
      <c r="P66" s="362"/>
      <c r="Q66" s="363"/>
      <c r="R66" s="299"/>
      <c r="S66" s="299"/>
      <c r="T66" s="363"/>
      <c r="U66" s="113"/>
      <c r="V66" s="406" t="s">
        <v>79</v>
      </c>
      <c r="W66" s="407">
        <v>1</v>
      </c>
      <c r="X66" s="408">
        <v>108.512</v>
      </c>
      <c r="Y66" s="362">
        <f t="shared" si="6"/>
        <v>108.512</v>
      </c>
      <c r="Z66" s="19"/>
      <c r="AA66" s="370">
        <v>1</v>
      </c>
      <c r="AB66" s="371">
        <f t="shared" si="7"/>
        <v>108.512</v>
      </c>
      <c r="AC66" s="372">
        <v>1</v>
      </c>
      <c r="AD66" s="373">
        <f t="shared" si="8"/>
        <v>108.512</v>
      </c>
      <c r="AE66" s="374">
        <f t="shared" si="9"/>
        <v>0</v>
      </c>
    </row>
    <row r="67" spans="1:31" ht="45" hidden="1" x14ac:dyDescent="0.25">
      <c r="A67" s="22"/>
      <c r="B67" s="443" t="s">
        <v>91</v>
      </c>
      <c r="C67" s="417" t="s">
        <v>72</v>
      </c>
      <c r="D67" s="418" t="s">
        <v>25</v>
      </c>
      <c r="E67" s="419" t="s">
        <v>704</v>
      </c>
      <c r="F67" s="358"/>
      <c r="G67" s="358"/>
      <c r="H67" s="91"/>
      <c r="I67" s="358"/>
      <c r="J67" s="100"/>
      <c r="K67" s="92"/>
      <c r="L67" s="94"/>
      <c r="M67" s="101"/>
      <c r="N67" s="95"/>
      <c r="O67" s="361"/>
      <c r="P67" s="362"/>
      <c r="Q67" s="363"/>
      <c r="R67" s="299"/>
      <c r="S67" s="299"/>
      <c r="T67" s="363"/>
      <c r="U67" s="113"/>
      <c r="V67" s="406" t="s">
        <v>104</v>
      </c>
      <c r="W67" s="407">
        <v>1</v>
      </c>
      <c r="X67" s="408">
        <v>55.655999999999999</v>
      </c>
      <c r="Y67" s="362">
        <f t="shared" si="6"/>
        <v>55.655999999999999</v>
      </c>
      <c r="Z67" s="19"/>
      <c r="AA67" s="370">
        <v>1</v>
      </c>
      <c r="AB67" s="371">
        <f t="shared" si="7"/>
        <v>55.655999999999999</v>
      </c>
      <c r="AC67" s="372">
        <v>0</v>
      </c>
      <c r="AD67" s="373">
        <f t="shared" si="8"/>
        <v>0</v>
      </c>
      <c r="AE67" s="374">
        <f t="shared" si="9"/>
        <v>55.655999999999999</v>
      </c>
    </row>
    <row r="68" spans="1:31" ht="30" hidden="1" x14ac:dyDescent="0.25">
      <c r="A68" s="22"/>
      <c r="B68" s="443" t="s">
        <v>91</v>
      </c>
      <c r="C68" s="417" t="s">
        <v>189</v>
      </c>
      <c r="D68" s="418" t="s">
        <v>25</v>
      </c>
      <c r="E68" s="419" t="s">
        <v>724</v>
      </c>
      <c r="F68" s="358"/>
      <c r="G68" s="358"/>
      <c r="H68" s="91"/>
      <c r="I68" s="358"/>
      <c r="J68" s="100"/>
      <c r="K68" s="92"/>
      <c r="L68" s="94"/>
      <c r="M68" s="101"/>
      <c r="N68" s="95"/>
      <c r="O68" s="361"/>
      <c r="P68" s="362"/>
      <c r="Q68" s="363"/>
      <c r="R68" s="299"/>
      <c r="S68" s="299"/>
      <c r="T68" s="363"/>
      <c r="U68" s="113"/>
      <c r="V68" s="406" t="s">
        <v>79</v>
      </c>
      <c r="W68" s="407">
        <v>7</v>
      </c>
      <c r="X68" s="408">
        <v>10</v>
      </c>
      <c r="Y68" s="362">
        <f t="shared" si="6"/>
        <v>70</v>
      </c>
      <c r="Z68" s="19"/>
      <c r="AA68" s="370">
        <v>1</v>
      </c>
      <c r="AB68" s="371">
        <f t="shared" si="7"/>
        <v>70</v>
      </c>
      <c r="AC68" s="372">
        <v>1</v>
      </c>
      <c r="AD68" s="373">
        <f t="shared" si="8"/>
        <v>70</v>
      </c>
      <c r="AE68" s="374">
        <f t="shared" si="9"/>
        <v>0</v>
      </c>
    </row>
    <row r="69" spans="1:31" ht="45" hidden="1" x14ac:dyDescent="0.25">
      <c r="A69" s="22"/>
      <c r="B69" s="443" t="s">
        <v>91</v>
      </c>
      <c r="C69" s="417" t="s">
        <v>189</v>
      </c>
      <c r="D69" s="418" t="s">
        <v>25</v>
      </c>
      <c r="E69" s="419" t="s">
        <v>725</v>
      </c>
      <c r="F69" s="358"/>
      <c r="G69" s="358"/>
      <c r="H69" s="91"/>
      <c r="I69" s="358"/>
      <c r="J69" s="100"/>
      <c r="K69" s="92"/>
      <c r="L69" s="94"/>
      <c r="M69" s="101"/>
      <c r="N69" s="95"/>
      <c r="O69" s="361"/>
      <c r="P69" s="362"/>
      <c r="Q69" s="363"/>
      <c r="R69" s="299"/>
      <c r="S69" s="299"/>
      <c r="T69" s="363"/>
      <c r="U69" s="113"/>
      <c r="V69" s="406" t="s">
        <v>79</v>
      </c>
      <c r="W69" s="407">
        <v>7</v>
      </c>
      <c r="X69" s="408">
        <v>23.040000000000003</v>
      </c>
      <c r="Y69" s="362">
        <f t="shared" si="6"/>
        <v>161.28000000000003</v>
      </c>
      <c r="Z69" s="19"/>
      <c r="AA69" s="370">
        <v>1</v>
      </c>
      <c r="AB69" s="371">
        <f t="shared" si="7"/>
        <v>161.28000000000003</v>
      </c>
      <c r="AC69" s="372">
        <v>1</v>
      </c>
      <c r="AD69" s="373">
        <f t="shared" si="8"/>
        <v>161.28000000000003</v>
      </c>
      <c r="AE69" s="374">
        <f t="shared" si="9"/>
        <v>0</v>
      </c>
    </row>
    <row r="70" spans="1:31" ht="45" hidden="1" x14ac:dyDescent="0.25">
      <c r="A70" s="22"/>
      <c r="B70" s="443" t="s">
        <v>91</v>
      </c>
      <c r="C70" s="417" t="s">
        <v>189</v>
      </c>
      <c r="D70" s="418" t="s">
        <v>25</v>
      </c>
      <c r="E70" s="419" t="s">
        <v>726</v>
      </c>
      <c r="F70" s="358"/>
      <c r="G70" s="358"/>
      <c r="H70" s="91"/>
      <c r="I70" s="358"/>
      <c r="J70" s="100"/>
      <c r="K70" s="92"/>
      <c r="L70" s="94"/>
      <c r="M70" s="101"/>
      <c r="N70" s="95"/>
      <c r="O70" s="361"/>
      <c r="P70" s="362"/>
      <c r="Q70" s="363"/>
      <c r="R70" s="299"/>
      <c r="S70" s="299"/>
      <c r="T70" s="363"/>
      <c r="U70" s="113"/>
      <c r="V70" s="406" t="s">
        <v>104</v>
      </c>
      <c r="W70" s="407">
        <v>6</v>
      </c>
      <c r="X70" s="408">
        <v>8.7360000000000007</v>
      </c>
      <c r="Y70" s="362">
        <f t="shared" si="6"/>
        <v>52.416000000000004</v>
      </c>
      <c r="Z70" s="19"/>
      <c r="AA70" s="370">
        <v>1</v>
      </c>
      <c r="AB70" s="371">
        <f t="shared" si="7"/>
        <v>52.416000000000004</v>
      </c>
      <c r="AC70" s="372">
        <v>1</v>
      </c>
      <c r="AD70" s="373">
        <f t="shared" si="8"/>
        <v>52.416000000000004</v>
      </c>
      <c r="AE70" s="374">
        <f t="shared" si="9"/>
        <v>0</v>
      </c>
    </row>
    <row r="71" spans="1:31" ht="45" hidden="1" x14ac:dyDescent="0.25">
      <c r="A71" s="22"/>
      <c r="B71" s="443" t="s">
        <v>91</v>
      </c>
      <c r="C71" s="417" t="s">
        <v>72</v>
      </c>
      <c r="D71" s="418" t="s">
        <v>25</v>
      </c>
      <c r="E71" s="419" t="s">
        <v>703</v>
      </c>
      <c r="F71" s="358"/>
      <c r="G71" s="358"/>
      <c r="H71" s="91"/>
      <c r="I71" s="358"/>
      <c r="J71" s="100"/>
      <c r="K71" s="92"/>
      <c r="L71" s="94"/>
      <c r="M71" s="101"/>
      <c r="N71" s="95"/>
      <c r="O71" s="361"/>
      <c r="P71" s="362"/>
      <c r="Q71" s="363"/>
      <c r="R71" s="299"/>
      <c r="S71" s="299"/>
      <c r="T71" s="363"/>
      <c r="U71" s="113"/>
      <c r="V71" s="406" t="s">
        <v>79</v>
      </c>
      <c r="W71" s="407">
        <v>35</v>
      </c>
      <c r="X71" s="408">
        <v>8.6880000000000006</v>
      </c>
      <c r="Y71" s="362">
        <f t="shared" si="6"/>
        <v>304.08000000000004</v>
      </c>
      <c r="Z71" s="19"/>
      <c r="AA71" s="370">
        <v>1</v>
      </c>
      <c r="AB71" s="371">
        <f t="shared" si="7"/>
        <v>304.08000000000004</v>
      </c>
      <c r="AC71" s="372">
        <v>0</v>
      </c>
      <c r="AD71" s="373">
        <f t="shared" si="8"/>
        <v>0</v>
      </c>
      <c r="AE71" s="374">
        <f t="shared" si="9"/>
        <v>304.08000000000004</v>
      </c>
    </row>
    <row r="72" spans="1:31" ht="30" hidden="1" x14ac:dyDescent="0.25">
      <c r="A72" s="22"/>
      <c r="B72" s="443" t="s">
        <v>91</v>
      </c>
      <c r="C72" s="417" t="s">
        <v>189</v>
      </c>
      <c r="D72" s="418" t="s">
        <v>25</v>
      </c>
      <c r="E72" s="419" t="s">
        <v>705</v>
      </c>
      <c r="F72" s="358"/>
      <c r="G72" s="358"/>
      <c r="H72" s="91"/>
      <c r="I72" s="358"/>
      <c r="J72" s="100"/>
      <c r="K72" s="92"/>
      <c r="L72" s="94"/>
      <c r="M72" s="101"/>
      <c r="N72" s="95"/>
      <c r="O72" s="361"/>
      <c r="P72" s="362"/>
      <c r="Q72" s="363"/>
      <c r="R72" s="299"/>
      <c r="S72" s="299"/>
      <c r="T72" s="363"/>
      <c r="U72" s="113"/>
      <c r="V72" s="406" t="s">
        <v>79</v>
      </c>
      <c r="W72" s="407">
        <v>6</v>
      </c>
      <c r="X72" s="408">
        <v>17.832000000000001</v>
      </c>
      <c r="Y72" s="362">
        <f t="shared" si="6"/>
        <v>106.992</v>
      </c>
      <c r="Z72" s="19"/>
      <c r="AA72" s="370">
        <v>1</v>
      </c>
      <c r="AB72" s="371">
        <f t="shared" si="7"/>
        <v>106.992</v>
      </c>
      <c r="AC72" s="372">
        <v>1</v>
      </c>
      <c r="AD72" s="373">
        <f t="shared" si="8"/>
        <v>106.992</v>
      </c>
      <c r="AE72" s="374">
        <f t="shared" si="9"/>
        <v>0</v>
      </c>
    </row>
    <row r="73" spans="1:31" ht="15.75" x14ac:dyDescent="0.25">
      <c r="A73" s="22"/>
      <c r="B73" s="87"/>
      <c r="C73" s="90"/>
      <c r="D73" s="89"/>
      <c r="E73" s="102"/>
      <c r="F73" s="358"/>
      <c r="G73" s="358"/>
      <c r="H73" s="91"/>
      <c r="I73" s="358"/>
      <c r="J73" s="100"/>
      <c r="K73" s="92"/>
      <c r="L73" s="94"/>
      <c r="M73" s="101"/>
      <c r="N73" s="95"/>
      <c r="O73" s="361"/>
      <c r="P73" s="362"/>
      <c r="Q73" s="363"/>
      <c r="R73" s="299"/>
      <c r="S73" s="299"/>
      <c r="T73" s="363"/>
      <c r="U73" s="113"/>
      <c r="V73" s="92"/>
      <c r="W73" s="94"/>
      <c r="X73" s="299"/>
      <c r="Y73" s="362"/>
      <c r="Z73" s="19"/>
      <c r="AA73" s="370"/>
      <c r="AB73" s="371"/>
      <c r="AC73" s="372"/>
      <c r="AD73" s="373"/>
      <c r="AE73" s="374"/>
    </row>
    <row r="74" spans="1:31" ht="15.75" thickBot="1" x14ac:dyDescent="0.3"/>
    <row r="75" spans="1:31" ht="15.75" thickBot="1" x14ac:dyDescent="0.3">
      <c r="S75" s="69" t="s">
        <v>5</v>
      </c>
      <c r="T75" s="70">
        <f>SUM(T11:T73)</f>
        <v>8164.8633579999996</v>
      </c>
      <c r="U75" s="66"/>
      <c r="V75" s="22"/>
      <c r="W75" s="29"/>
      <c r="X75" s="69" t="s">
        <v>5</v>
      </c>
      <c r="Y75" s="70">
        <f>SUM(Y11:Y73)</f>
        <v>21474.425757999998</v>
      </c>
      <c r="Z75" s="19"/>
      <c r="AA75" s="77"/>
      <c r="AB75" s="117">
        <f>SUM(AB11:AB73)</f>
        <v>16808.052885000001</v>
      </c>
      <c r="AC75" s="77"/>
      <c r="AD75" s="118">
        <f>SUM(AD11:AD73)</f>
        <v>8634.0341250000019</v>
      </c>
      <c r="AE75" s="132">
        <f>SUM(AE11:AE73)</f>
        <v>8174.0187599999999</v>
      </c>
    </row>
    <row r="77" spans="1:31" x14ac:dyDescent="0.25">
      <c r="C77" t="s">
        <v>372</v>
      </c>
      <c r="D77" s="164"/>
      <c r="T77" s="319">
        <f ca="1">SUMIF($C$10:$C$73,$C77,T$11:T$73)</f>
        <v>399.99552</v>
      </c>
      <c r="U77" s="66"/>
      <c r="Y77" s="319">
        <f ca="1">SUMIF($C$10:$C$73,$C77,Y$11:Y$73)</f>
        <v>399.99552</v>
      </c>
      <c r="AA77" s="340">
        <f ca="1">AB77/Y77</f>
        <v>1</v>
      </c>
      <c r="AB77" s="319">
        <f ca="1">SUMIF($C$10:$C$73,$C77,AB$11:AB$73)</f>
        <v>399.99552</v>
      </c>
      <c r="AC77" s="340">
        <f ca="1">AD77/Y77</f>
        <v>0</v>
      </c>
      <c r="AD77" s="319">
        <f ca="1">SUMIF($C$10:$C$73,$C77,AD$11:AD$73)</f>
        <v>0</v>
      </c>
      <c r="AE77" s="319">
        <f ca="1">SUMIF($C$10:$C$73,$C77,AE$11:AE$73)</f>
        <v>399.99552</v>
      </c>
    </row>
    <row r="78" spans="1:31" x14ac:dyDescent="0.25">
      <c r="C78" t="s">
        <v>308</v>
      </c>
      <c r="D78" s="164"/>
      <c r="T78" s="319">
        <f t="shared" ref="T78:T85" ca="1" si="10">SUMIF($C$10:$C$73,$C78,T$11:T$73)</f>
        <v>222.29999999999998</v>
      </c>
      <c r="U78" s="66"/>
      <c r="Y78" s="319">
        <f t="shared" ref="Y78:Y85" ca="1" si="11">SUMIF($C$10:$C$73,$C78,Y$11:Y$73)</f>
        <v>222.29999999999998</v>
      </c>
      <c r="AA78" s="340">
        <f t="shared" ref="AA78:AA85" ca="1" si="12">AB78/Y78</f>
        <v>1</v>
      </c>
      <c r="AB78" s="319">
        <f t="shared" ref="AB78:AB85" ca="1" si="13">SUMIF($C$10:$C$73,$C78,AB$11:AB$73)</f>
        <v>222.29999999999998</v>
      </c>
      <c r="AC78" s="340">
        <f t="shared" ref="AC78:AC85" ca="1" si="14">AD78/Y78</f>
        <v>0</v>
      </c>
      <c r="AD78" s="319">
        <f t="shared" ref="AD78:AE85" ca="1" si="15">SUMIF($C$10:$C$73,$C78,AD$11:AD$73)</f>
        <v>0</v>
      </c>
      <c r="AE78" s="319">
        <f t="shared" ca="1" si="15"/>
        <v>222.29999999999998</v>
      </c>
    </row>
    <row r="79" spans="1:31" x14ac:dyDescent="0.25">
      <c r="C79" t="s">
        <v>285</v>
      </c>
      <c r="D79" s="164"/>
      <c r="T79" s="319">
        <f t="shared" ca="1" si="10"/>
        <v>554.60784799999999</v>
      </c>
      <c r="U79" s="66"/>
      <c r="Y79" s="319">
        <f t="shared" ca="1" si="11"/>
        <v>554.60784799999999</v>
      </c>
      <c r="AA79" s="340">
        <f t="shared" ca="1" si="12"/>
        <v>6.536149845467026E-3</v>
      </c>
      <c r="AB79" s="319">
        <f t="shared" ca="1" si="13"/>
        <v>3.625</v>
      </c>
      <c r="AC79" s="340">
        <f t="shared" ca="1" si="14"/>
        <v>6.536149845467026E-3</v>
      </c>
      <c r="AD79" s="319">
        <f t="shared" ca="1" si="15"/>
        <v>3.625</v>
      </c>
      <c r="AE79" s="319">
        <f t="shared" ca="1" si="15"/>
        <v>0</v>
      </c>
    </row>
    <row r="80" spans="1:31" x14ac:dyDescent="0.25">
      <c r="C80" t="s">
        <v>189</v>
      </c>
      <c r="D80" s="164"/>
      <c r="T80" s="319">
        <f t="shared" ca="1" si="10"/>
        <v>616.39224999999999</v>
      </c>
      <c r="U80" s="66"/>
      <c r="Y80" s="319">
        <f t="shared" ca="1" si="11"/>
        <v>3539.8482500000005</v>
      </c>
      <c r="AA80" s="340">
        <f t="shared" ca="1" si="12"/>
        <v>0.87824164496317036</v>
      </c>
      <c r="AB80" s="319">
        <f t="shared" ca="1" si="13"/>
        <v>3108.8421500000004</v>
      </c>
      <c r="AC80" s="340">
        <f t="shared" ca="1" si="14"/>
        <v>0.79233965749802981</v>
      </c>
      <c r="AD80" s="319">
        <f t="shared" ca="1" si="15"/>
        <v>2804.7621500000005</v>
      </c>
      <c r="AE80" s="319">
        <f t="shared" ca="1" si="15"/>
        <v>304.08000000000004</v>
      </c>
    </row>
    <row r="81" spans="3:31" x14ac:dyDescent="0.25">
      <c r="C81" t="s">
        <v>72</v>
      </c>
      <c r="D81" s="164"/>
      <c r="T81" s="319">
        <f t="shared" ca="1" si="10"/>
        <v>341.93600000000004</v>
      </c>
      <c r="U81" s="66"/>
      <c r="Y81" s="319">
        <f t="shared" ca="1" si="11"/>
        <v>3547.2880000000005</v>
      </c>
      <c r="AA81" s="340">
        <f t="shared" ca="1" si="12"/>
        <v>1</v>
      </c>
      <c r="AB81" s="319">
        <f t="shared" ca="1" si="13"/>
        <v>3547.2880000000005</v>
      </c>
      <c r="AC81" s="340">
        <f t="shared" ca="1" si="14"/>
        <v>0.20470398794797601</v>
      </c>
      <c r="AD81" s="319">
        <f t="shared" ca="1" si="15"/>
        <v>726.14400000000001</v>
      </c>
      <c r="AE81" s="319">
        <f t="shared" ca="1" si="15"/>
        <v>2821.1440000000002</v>
      </c>
    </row>
    <row r="82" spans="3:31" x14ac:dyDescent="0.25">
      <c r="C82" t="s">
        <v>164</v>
      </c>
      <c r="D82" s="164"/>
      <c r="T82" s="319">
        <f t="shared" ca="1" si="10"/>
        <v>452.67349499999995</v>
      </c>
      <c r="U82" s="66"/>
      <c r="Y82" s="319">
        <f t="shared" ca="1" si="11"/>
        <v>2416.3734949999998</v>
      </c>
      <c r="AA82" s="340">
        <f t="shared" ca="1" si="12"/>
        <v>1</v>
      </c>
      <c r="AB82" s="319">
        <f t="shared" ca="1" si="13"/>
        <v>2416.3734949999998</v>
      </c>
      <c r="AC82" s="340">
        <f t="shared" ca="1" si="14"/>
        <v>0.18733589651462387</v>
      </c>
      <c r="AD82" s="319">
        <f t="shared" ca="1" si="15"/>
        <v>452.67349499999995</v>
      </c>
      <c r="AE82" s="319">
        <f t="shared" ca="1" si="15"/>
        <v>1963.7</v>
      </c>
    </row>
    <row r="83" spans="3:31" x14ac:dyDescent="0.25">
      <c r="C83" t="s">
        <v>24</v>
      </c>
      <c r="D83" s="164"/>
      <c r="T83" s="319">
        <f t="shared" ca="1" si="10"/>
        <v>2703.6776</v>
      </c>
      <c r="U83" s="66"/>
      <c r="Y83" s="319">
        <f t="shared" ca="1" si="11"/>
        <v>7752.1920000000009</v>
      </c>
      <c r="AA83" s="340">
        <f t="shared" ca="1" si="12"/>
        <v>0.89537110535961939</v>
      </c>
      <c r="AB83" s="319">
        <f t="shared" ca="1" si="13"/>
        <v>6941.0887199999997</v>
      </c>
      <c r="AC83" s="340">
        <f t="shared" ca="1" si="14"/>
        <v>0.57768041348821075</v>
      </c>
      <c r="AD83" s="319">
        <f t="shared" ca="1" si="15"/>
        <v>4478.2894800000004</v>
      </c>
      <c r="AE83" s="319">
        <f t="shared" ca="1" si="15"/>
        <v>2462.7992400000003</v>
      </c>
    </row>
    <row r="84" spans="3:31" x14ac:dyDescent="0.25">
      <c r="C84" t="s">
        <v>312</v>
      </c>
      <c r="D84" s="164"/>
      <c r="T84" s="319">
        <f t="shared" ca="1" si="10"/>
        <v>400</v>
      </c>
      <c r="U84" s="66"/>
      <c r="Y84" s="319">
        <f t="shared" ca="1" si="11"/>
        <v>400</v>
      </c>
      <c r="AA84" s="340">
        <f t="shared" ca="1" si="12"/>
        <v>0</v>
      </c>
      <c r="AB84" s="319">
        <f t="shared" ca="1" si="13"/>
        <v>0</v>
      </c>
      <c r="AC84" s="340">
        <f t="shared" ca="1" si="14"/>
        <v>0</v>
      </c>
      <c r="AD84" s="319">
        <f t="shared" ca="1" si="15"/>
        <v>0</v>
      </c>
      <c r="AE84" s="319">
        <f t="shared" ca="1" si="15"/>
        <v>0</v>
      </c>
    </row>
    <row r="85" spans="3:31" x14ac:dyDescent="0.25">
      <c r="C85" t="s">
        <v>341</v>
      </c>
      <c r="D85" s="164"/>
      <c r="T85" s="319">
        <f t="shared" ca="1" si="10"/>
        <v>2473.2806449999998</v>
      </c>
      <c r="U85" s="66"/>
      <c r="Y85" s="319">
        <f t="shared" ca="1" si="11"/>
        <v>2641.8206449999998</v>
      </c>
      <c r="AA85" s="340">
        <f t="shared" ca="1" si="12"/>
        <v>6.3796912299472167E-2</v>
      </c>
      <c r="AB85" s="319">
        <f t="shared" ca="1" si="13"/>
        <v>168.54</v>
      </c>
      <c r="AC85" s="340">
        <f t="shared" ca="1" si="14"/>
        <v>6.3796912299472167E-2</v>
      </c>
      <c r="AD85" s="319">
        <f t="shared" ca="1" si="15"/>
        <v>168.54</v>
      </c>
      <c r="AE85" s="319">
        <f t="shared" ca="1" si="15"/>
        <v>0</v>
      </c>
    </row>
  </sheetData>
  <autoFilter ref="B8:AE72" xr:uid="{00000000-0009-0000-0000-00000F000000}">
    <filterColumn colId="1">
      <filters>
        <filter val="WINDOWS"/>
      </filters>
    </filterColumn>
    <filterColumn colId="25">
      <filters>
        <filter val="100%"/>
        <filter val="20%"/>
        <filter val="7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X40 X11:X12 X14 X16:X19 X21:X25 X27:X29 X31:X32 X34:X38 X42:X73 S42:S73" xr:uid="{00000000-0002-0000-0F00-000000000000}">
      <formula1>P11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tabColor rgb="FF0070C0"/>
  </sheetPr>
  <dimension ref="A1:AG87"/>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D73" sqref="AD29:AD7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2.5703125" customWidth="1"/>
  </cols>
  <sheetData>
    <row r="1" spans="1:33" s="199" customFormat="1" x14ac:dyDescent="0.25">
      <c r="B1" s="199" t="str">
        <f>'Valuation Summary'!B1</f>
        <v>Mulalley &amp; Co Ltd</v>
      </c>
    </row>
    <row r="2" spans="1:33" s="199" customFormat="1" x14ac:dyDescent="0.25"/>
    <row r="3" spans="1:33" s="199" customFormat="1" x14ac:dyDescent="0.25">
      <c r="B3" s="199" t="str">
        <f>'Valuation Summary'!B3</f>
        <v>Camden Better Homes - NW5 Blocks</v>
      </c>
    </row>
    <row r="4" spans="1:33" s="199" customFormat="1" x14ac:dyDescent="0.25"/>
    <row r="5" spans="1:33" s="199" customFormat="1" x14ac:dyDescent="0.25">
      <c r="B5" s="199" t="s">
        <v>605</v>
      </c>
    </row>
    <row r="6" spans="1:33"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3"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3" s="283" customFormat="1" ht="75.75" thickBot="1" x14ac:dyDescent="0.3">
      <c r="A8" s="275" t="s">
        <v>377</v>
      </c>
      <c r="B8" s="276" t="s">
        <v>229</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c r="AG8" s="535">
        <f>SUBTOTAL(9,AD29:AD73)</f>
        <v>7194.0489500000003</v>
      </c>
    </row>
    <row r="9" spans="1:33"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3" hidden="1" x14ac:dyDescent="0.25">
      <c r="A10" s="30" t="s">
        <v>429</v>
      </c>
      <c r="B10" s="380" t="s">
        <v>229</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3" ht="90" hidden="1" x14ac:dyDescent="0.25">
      <c r="A11" s="30"/>
      <c r="B11" s="380" t="s">
        <v>229</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3" ht="45" x14ac:dyDescent="0.25">
      <c r="A12" s="30"/>
      <c r="B12" s="380" t="s">
        <v>229</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6" si="0">W12*X12</f>
        <v>399.99552</v>
      </c>
      <c r="Z12" s="19"/>
      <c r="AA12" s="370">
        <v>1</v>
      </c>
      <c r="AB12" s="371">
        <f t="shared" ref="AB12:AB51" si="1">Y12*AA12</f>
        <v>399.99552</v>
      </c>
      <c r="AC12" s="372">
        <v>1</v>
      </c>
      <c r="AD12" s="373">
        <f t="shared" ref="AD12:AD51" si="2">Y12*AC12</f>
        <v>399.99552</v>
      </c>
      <c r="AE12" s="374">
        <f t="shared" ref="AE12:AE73" si="3">AB12-AD12</f>
        <v>0</v>
      </c>
    </row>
    <row r="13" spans="1:33" hidden="1" x14ac:dyDescent="0.25">
      <c r="A13" s="16"/>
      <c r="B13" s="380" t="s">
        <v>229</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3" ht="30" x14ac:dyDescent="0.25">
      <c r="A14" s="16"/>
      <c r="B14" s="380" t="s">
        <v>229</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 t="shared" si="3"/>
        <v>0</v>
      </c>
    </row>
    <row r="15" spans="1:33" hidden="1" x14ac:dyDescent="0.25">
      <c r="A15" s="16"/>
      <c r="B15" s="380" t="s">
        <v>229</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f t="shared" si="0"/>
        <v>0</v>
      </c>
      <c r="Z15" s="19"/>
      <c r="AA15" s="370">
        <v>0</v>
      </c>
      <c r="AB15" s="371">
        <f t="shared" si="1"/>
        <v>0</v>
      </c>
      <c r="AC15" s="372">
        <v>0</v>
      </c>
      <c r="AD15" s="373">
        <f t="shared" si="2"/>
        <v>0</v>
      </c>
      <c r="AE15" s="374">
        <f t="shared" si="3"/>
        <v>0</v>
      </c>
    </row>
    <row r="16" spans="1:33" ht="105" hidden="1" x14ac:dyDescent="0.25">
      <c r="A16" s="16"/>
      <c r="B16" s="380" t="s">
        <v>229</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1" ht="60.75" hidden="1" x14ac:dyDescent="0.25">
      <c r="A17" s="16"/>
      <c r="B17" s="380" t="s">
        <v>229</v>
      </c>
      <c r="C17" s="355" t="s">
        <v>285</v>
      </c>
      <c r="D17" s="356" t="s">
        <v>25</v>
      </c>
      <c r="E17" s="402" t="s">
        <v>501</v>
      </c>
      <c r="F17" s="384"/>
      <c r="G17" s="384"/>
      <c r="H17" s="359">
        <v>5.1480000000000201</v>
      </c>
      <c r="I17" s="384"/>
      <c r="J17" s="360" t="s">
        <v>299</v>
      </c>
      <c r="K17" s="358" t="s">
        <v>79</v>
      </c>
      <c r="L17" s="300">
        <v>2</v>
      </c>
      <c r="M17" s="383">
        <v>40.94</v>
      </c>
      <c r="N17" s="126">
        <v>81.88</v>
      </c>
      <c r="O17" s="361"/>
      <c r="P17" s="362" t="e">
        <v>#VALUE!</v>
      </c>
      <c r="Q17" s="363" t="e">
        <f>IF(J17="PROV SUM",N17,L17*P17)</f>
        <v>#VALUE!</v>
      </c>
      <c r="R17" s="299">
        <v>0</v>
      </c>
      <c r="S17" s="299">
        <v>34.487856000000001</v>
      </c>
      <c r="T17" s="363">
        <f>IF(J17="SC024",N17,IF(ISERROR(S17),"",IF(J17="PROV SUM",N17,L17*S17)))</f>
        <v>68.975712000000001</v>
      </c>
      <c r="U17" s="113"/>
      <c r="V17" s="358" t="s">
        <v>79</v>
      </c>
      <c r="W17" s="300">
        <v>2</v>
      </c>
      <c r="X17" s="299">
        <v>34.487856000000001</v>
      </c>
      <c r="Y17" s="362">
        <f t="shared" si="0"/>
        <v>68.975712000000001</v>
      </c>
      <c r="Z17" s="19"/>
      <c r="AA17" s="370">
        <v>0</v>
      </c>
      <c r="AB17" s="371">
        <f t="shared" si="1"/>
        <v>0</v>
      </c>
      <c r="AC17" s="372">
        <v>0</v>
      </c>
      <c r="AD17" s="373">
        <f t="shared" si="2"/>
        <v>0</v>
      </c>
      <c r="AE17" s="374">
        <f t="shared" si="3"/>
        <v>0</v>
      </c>
    </row>
    <row r="18" spans="1:31" hidden="1" x14ac:dyDescent="0.25">
      <c r="A18" s="16"/>
      <c r="B18" s="380" t="s">
        <v>229</v>
      </c>
      <c r="C18" s="385" t="s">
        <v>189</v>
      </c>
      <c r="D18" s="356" t="s">
        <v>378</v>
      </c>
      <c r="E18" s="357"/>
      <c r="F18" s="384"/>
      <c r="G18" s="384"/>
      <c r="H18" s="359"/>
      <c r="I18" s="384"/>
      <c r="J18" s="360"/>
      <c r="K18" s="358"/>
      <c r="L18" s="300"/>
      <c r="M18" s="360"/>
      <c r="N18" s="300"/>
      <c r="O18" s="361"/>
      <c r="P18" s="360"/>
      <c r="Q18" s="298"/>
      <c r="R18" s="298"/>
      <c r="S18" s="298"/>
      <c r="T18" s="298"/>
      <c r="U18" s="113"/>
      <c r="V18" s="358"/>
      <c r="W18" s="300"/>
      <c r="X18" s="298"/>
      <c r="Y18" s="362">
        <f t="shared" si="0"/>
        <v>0</v>
      </c>
      <c r="Z18" s="19"/>
      <c r="AA18" s="370">
        <v>0</v>
      </c>
      <c r="AB18" s="371">
        <f t="shared" si="1"/>
        <v>0</v>
      </c>
      <c r="AC18" s="372">
        <v>0</v>
      </c>
      <c r="AD18" s="373">
        <f t="shared" si="2"/>
        <v>0</v>
      </c>
      <c r="AE18" s="374">
        <f t="shared" si="3"/>
        <v>0</v>
      </c>
    </row>
    <row r="19" spans="1:31" ht="30" x14ac:dyDescent="0.25">
      <c r="A19" s="16"/>
      <c r="B19" s="380" t="s">
        <v>229</v>
      </c>
      <c r="C19" s="385" t="s">
        <v>189</v>
      </c>
      <c r="D19" s="356" t="s">
        <v>25</v>
      </c>
      <c r="E19" s="357" t="s">
        <v>337</v>
      </c>
      <c r="F19" s="384"/>
      <c r="G19" s="384"/>
      <c r="H19" s="359">
        <v>6.91</v>
      </c>
      <c r="I19" s="384"/>
      <c r="J19" s="360" t="s">
        <v>338</v>
      </c>
      <c r="K19" s="358" t="s">
        <v>79</v>
      </c>
      <c r="L19" s="300">
        <v>2</v>
      </c>
      <c r="M19" s="383">
        <v>20.13</v>
      </c>
      <c r="N19" s="300">
        <v>40.26</v>
      </c>
      <c r="O19" s="361"/>
      <c r="P19" s="362" t="e">
        <v>#VALUE!</v>
      </c>
      <c r="Q19" s="363" t="e">
        <f t="shared" ref="Q19:Q25" si="4">IF(J19="PROV SUM",N19,L19*P19)</f>
        <v>#VALUE!</v>
      </c>
      <c r="R19" s="299">
        <v>0</v>
      </c>
      <c r="S19" s="299">
        <v>14.594249999999999</v>
      </c>
      <c r="T19" s="363">
        <f t="shared" ref="T19:T25" si="5">IF(J19="SC024",N19,IF(ISERROR(S19),"",IF(J19="PROV SUM",N19,L19*S19)))</f>
        <v>29.188499999999998</v>
      </c>
      <c r="U19" s="113"/>
      <c r="V19" s="358" t="s">
        <v>79</v>
      </c>
      <c r="W19" s="300">
        <v>2</v>
      </c>
      <c r="X19" s="299">
        <v>14.594249999999999</v>
      </c>
      <c r="Y19" s="362">
        <f t="shared" si="0"/>
        <v>29.188499999999998</v>
      </c>
      <c r="Z19" s="19"/>
      <c r="AA19" s="370">
        <v>1</v>
      </c>
      <c r="AB19" s="371">
        <f t="shared" si="1"/>
        <v>29.188499999999998</v>
      </c>
      <c r="AC19" s="372">
        <v>1</v>
      </c>
      <c r="AD19" s="373">
        <f t="shared" si="2"/>
        <v>29.188499999999998</v>
      </c>
      <c r="AE19" s="374">
        <f t="shared" si="3"/>
        <v>0</v>
      </c>
    </row>
    <row r="20" spans="1:31" ht="30" x14ac:dyDescent="0.25">
      <c r="A20" s="16"/>
      <c r="B20" s="380" t="s">
        <v>229</v>
      </c>
      <c r="C20" s="385" t="s">
        <v>189</v>
      </c>
      <c r="D20" s="356" t="s">
        <v>25</v>
      </c>
      <c r="E20" s="357" t="s">
        <v>230</v>
      </c>
      <c r="F20" s="384"/>
      <c r="G20" s="384"/>
      <c r="H20" s="359">
        <v>6.1970000000000303</v>
      </c>
      <c r="I20" s="384"/>
      <c r="J20" s="360" t="s">
        <v>231</v>
      </c>
      <c r="K20" s="358" t="s">
        <v>79</v>
      </c>
      <c r="L20" s="300">
        <v>8</v>
      </c>
      <c r="M20" s="383">
        <v>15.71</v>
      </c>
      <c r="N20" s="300">
        <v>125.68</v>
      </c>
      <c r="O20" s="361"/>
      <c r="P20" s="362" t="e">
        <v>#VALUE!</v>
      </c>
      <c r="Q20" s="363" t="e">
        <f t="shared" si="4"/>
        <v>#VALUE!</v>
      </c>
      <c r="R20" s="299">
        <v>0</v>
      </c>
      <c r="S20" s="299">
        <v>13.3535</v>
      </c>
      <c r="T20" s="363">
        <f t="shared" si="5"/>
        <v>106.828</v>
      </c>
      <c r="U20" s="113"/>
      <c r="V20" s="358" t="s">
        <v>79</v>
      </c>
      <c r="W20" s="300">
        <v>8</v>
      </c>
      <c r="X20" s="299">
        <v>13.3535</v>
      </c>
      <c r="Y20" s="362">
        <f t="shared" si="0"/>
        <v>106.828</v>
      </c>
      <c r="Z20" s="19"/>
      <c r="AA20" s="370">
        <v>1</v>
      </c>
      <c r="AB20" s="371">
        <f t="shared" si="1"/>
        <v>106.828</v>
      </c>
      <c r="AC20" s="372">
        <v>1</v>
      </c>
      <c r="AD20" s="373">
        <f t="shared" si="2"/>
        <v>106.828</v>
      </c>
      <c r="AE20" s="374">
        <f t="shared" si="3"/>
        <v>0</v>
      </c>
    </row>
    <row r="21" spans="1:31" ht="45" hidden="1" x14ac:dyDescent="0.25">
      <c r="A21" s="16"/>
      <c r="B21" s="380" t="s">
        <v>229</v>
      </c>
      <c r="C21" s="385" t="s">
        <v>189</v>
      </c>
      <c r="D21" s="356" t="s">
        <v>25</v>
      </c>
      <c r="E21" s="357" t="s">
        <v>232</v>
      </c>
      <c r="F21" s="384"/>
      <c r="G21" s="384"/>
      <c r="H21" s="359">
        <v>6.2030000000000296</v>
      </c>
      <c r="I21" s="384"/>
      <c r="J21" s="360" t="s">
        <v>233</v>
      </c>
      <c r="K21" s="358" t="s">
        <v>139</v>
      </c>
      <c r="L21" s="300">
        <v>1</v>
      </c>
      <c r="M21" s="383">
        <v>21.61</v>
      </c>
      <c r="N21" s="300">
        <v>21.61</v>
      </c>
      <c r="O21" s="361"/>
      <c r="P21" s="362" t="e">
        <v>#VALUE!</v>
      </c>
      <c r="Q21" s="363" t="e">
        <f t="shared" si="4"/>
        <v>#VALUE!</v>
      </c>
      <c r="R21" s="299">
        <v>0</v>
      </c>
      <c r="S21" s="299">
        <v>18.368499999999997</v>
      </c>
      <c r="T21" s="363">
        <f t="shared" si="5"/>
        <v>18.368499999999997</v>
      </c>
      <c r="U21" s="113"/>
      <c r="V21" s="358" t="s">
        <v>139</v>
      </c>
      <c r="W21" s="300">
        <v>1</v>
      </c>
      <c r="X21" s="299">
        <v>18.368499999999997</v>
      </c>
      <c r="Y21" s="362">
        <f t="shared" si="0"/>
        <v>18.368499999999997</v>
      </c>
      <c r="Z21" s="19"/>
      <c r="AA21" s="370">
        <v>0</v>
      </c>
      <c r="AB21" s="371">
        <f t="shared" si="1"/>
        <v>0</v>
      </c>
      <c r="AC21" s="372">
        <v>0</v>
      </c>
      <c r="AD21" s="373">
        <f t="shared" si="2"/>
        <v>0</v>
      </c>
      <c r="AE21" s="374">
        <f t="shared" si="3"/>
        <v>0</v>
      </c>
    </row>
    <row r="22" spans="1:31" ht="45" hidden="1" x14ac:dyDescent="0.25">
      <c r="A22" s="16"/>
      <c r="B22" s="380" t="s">
        <v>229</v>
      </c>
      <c r="C22" s="385" t="s">
        <v>189</v>
      </c>
      <c r="D22" s="356" t="s">
        <v>25</v>
      </c>
      <c r="E22" s="357" t="s">
        <v>234</v>
      </c>
      <c r="F22" s="384"/>
      <c r="G22" s="384"/>
      <c r="H22" s="359">
        <v>6.2040000000000299</v>
      </c>
      <c r="I22" s="384"/>
      <c r="J22" s="360" t="s">
        <v>235</v>
      </c>
      <c r="K22" s="358" t="s">
        <v>79</v>
      </c>
      <c r="L22" s="300">
        <v>8</v>
      </c>
      <c r="M22" s="383">
        <v>20.51</v>
      </c>
      <c r="N22" s="300">
        <v>164.08</v>
      </c>
      <c r="O22" s="361"/>
      <c r="P22" s="362" t="e">
        <v>#VALUE!</v>
      </c>
      <c r="Q22" s="363" t="e">
        <f t="shared" si="4"/>
        <v>#VALUE!</v>
      </c>
      <c r="R22" s="299">
        <v>0</v>
      </c>
      <c r="S22" s="299">
        <v>17.433500000000002</v>
      </c>
      <c r="T22" s="363">
        <f t="shared" si="5"/>
        <v>139.46800000000002</v>
      </c>
      <c r="U22" s="113"/>
      <c r="V22" s="358" t="s">
        <v>79</v>
      </c>
      <c r="W22" s="300">
        <v>8</v>
      </c>
      <c r="X22" s="299">
        <v>17.433500000000002</v>
      </c>
      <c r="Y22" s="362">
        <f t="shared" si="0"/>
        <v>139.46800000000002</v>
      </c>
      <c r="Z22" s="19"/>
      <c r="AA22" s="370">
        <v>0</v>
      </c>
      <c r="AB22" s="371">
        <f t="shared" si="1"/>
        <v>0</v>
      </c>
      <c r="AC22" s="372">
        <v>0</v>
      </c>
      <c r="AD22" s="373">
        <f t="shared" si="2"/>
        <v>0</v>
      </c>
      <c r="AE22" s="374">
        <f t="shared" si="3"/>
        <v>0</v>
      </c>
    </row>
    <row r="23" spans="1:31" ht="30" x14ac:dyDescent="0.25">
      <c r="A23" s="16"/>
      <c r="B23" s="380" t="s">
        <v>229</v>
      </c>
      <c r="C23" s="385" t="s">
        <v>189</v>
      </c>
      <c r="D23" s="356" t="s">
        <v>25</v>
      </c>
      <c r="E23" s="357" t="s">
        <v>411</v>
      </c>
      <c r="F23" s="384"/>
      <c r="G23" s="384"/>
      <c r="H23" s="359">
        <v>6.2360000000000504</v>
      </c>
      <c r="I23" s="384"/>
      <c r="J23" s="360" t="s">
        <v>251</v>
      </c>
      <c r="K23" s="358" t="s">
        <v>79</v>
      </c>
      <c r="L23" s="300">
        <v>10</v>
      </c>
      <c r="M23" s="383">
        <v>25.87</v>
      </c>
      <c r="N23" s="300">
        <v>258.7</v>
      </c>
      <c r="O23" s="361"/>
      <c r="P23" s="362" t="e">
        <v>#VALUE!</v>
      </c>
      <c r="Q23" s="363" t="e">
        <f t="shared" si="4"/>
        <v>#VALUE!</v>
      </c>
      <c r="R23" s="299">
        <v>0</v>
      </c>
      <c r="S23" s="299">
        <v>21.9895</v>
      </c>
      <c r="T23" s="363">
        <f t="shared" si="5"/>
        <v>219.89499999999998</v>
      </c>
      <c r="U23" s="113"/>
      <c r="V23" s="358" t="s">
        <v>79</v>
      </c>
      <c r="W23" s="300">
        <v>10</v>
      </c>
      <c r="X23" s="299">
        <v>21.9895</v>
      </c>
      <c r="Y23" s="362">
        <f t="shared" si="0"/>
        <v>219.89499999999998</v>
      </c>
      <c r="Z23" s="19"/>
      <c r="AA23" s="370">
        <v>1</v>
      </c>
      <c r="AB23" s="371">
        <f t="shared" si="1"/>
        <v>219.89499999999998</v>
      </c>
      <c r="AC23" s="372">
        <v>1</v>
      </c>
      <c r="AD23" s="373">
        <f t="shared" si="2"/>
        <v>219.89499999999998</v>
      </c>
      <c r="AE23" s="374">
        <f t="shared" si="3"/>
        <v>0</v>
      </c>
    </row>
    <row r="24" spans="1:31" ht="30" x14ac:dyDescent="0.25">
      <c r="A24" s="16"/>
      <c r="B24" s="380" t="s">
        <v>229</v>
      </c>
      <c r="C24" s="385" t="s">
        <v>189</v>
      </c>
      <c r="D24" s="356" t="s">
        <v>25</v>
      </c>
      <c r="E24" s="357" t="s">
        <v>412</v>
      </c>
      <c r="F24" s="384"/>
      <c r="G24" s="384"/>
      <c r="H24" s="359">
        <v>6.2370000000000498</v>
      </c>
      <c r="I24" s="384"/>
      <c r="J24" s="360" t="s">
        <v>253</v>
      </c>
      <c r="K24" s="358" t="s">
        <v>104</v>
      </c>
      <c r="L24" s="300">
        <v>14</v>
      </c>
      <c r="M24" s="383">
        <v>6.28</v>
      </c>
      <c r="N24" s="300">
        <v>87.92</v>
      </c>
      <c r="O24" s="361"/>
      <c r="P24" s="362" t="e">
        <v>#VALUE!</v>
      </c>
      <c r="Q24" s="363" t="e">
        <f t="shared" si="4"/>
        <v>#VALUE!</v>
      </c>
      <c r="R24" s="299">
        <v>0</v>
      </c>
      <c r="S24" s="299">
        <v>5.3380000000000001</v>
      </c>
      <c r="T24" s="363">
        <f t="shared" si="5"/>
        <v>74.731999999999999</v>
      </c>
      <c r="U24" s="113"/>
      <c r="V24" s="358" t="s">
        <v>104</v>
      </c>
      <c r="W24" s="300">
        <v>14</v>
      </c>
      <c r="X24" s="299">
        <v>5.3380000000000001</v>
      </c>
      <c r="Y24" s="362">
        <f t="shared" si="0"/>
        <v>74.731999999999999</v>
      </c>
      <c r="Z24" s="19"/>
      <c r="AA24" s="370">
        <v>1</v>
      </c>
      <c r="AB24" s="371">
        <f t="shared" si="1"/>
        <v>74.731999999999999</v>
      </c>
      <c r="AC24" s="372">
        <v>1</v>
      </c>
      <c r="AD24" s="373">
        <f t="shared" si="2"/>
        <v>74.731999999999999</v>
      </c>
      <c r="AE24" s="374">
        <f t="shared" si="3"/>
        <v>0</v>
      </c>
    </row>
    <row r="25" spans="1:31" ht="45" x14ac:dyDescent="0.25">
      <c r="A25" s="16"/>
      <c r="B25" s="380" t="s">
        <v>229</v>
      </c>
      <c r="C25" s="385" t="s">
        <v>189</v>
      </c>
      <c r="D25" s="356" t="s">
        <v>25</v>
      </c>
      <c r="E25" s="357" t="s">
        <v>413</v>
      </c>
      <c r="F25" s="384"/>
      <c r="G25" s="384"/>
      <c r="H25" s="359">
        <v>6.2380000000000502</v>
      </c>
      <c r="I25" s="384"/>
      <c r="J25" s="360" t="s">
        <v>255</v>
      </c>
      <c r="K25" s="358" t="s">
        <v>139</v>
      </c>
      <c r="L25" s="300">
        <v>3</v>
      </c>
      <c r="M25" s="383">
        <v>20.71</v>
      </c>
      <c r="N25" s="300">
        <v>62.13</v>
      </c>
      <c r="O25" s="361"/>
      <c r="P25" s="362" t="e">
        <v>#VALUE!</v>
      </c>
      <c r="Q25" s="363" t="e">
        <f t="shared" si="4"/>
        <v>#VALUE!</v>
      </c>
      <c r="R25" s="299">
        <v>0</v>
      </c>
      <c r="S25" s="299">
        <v>17.6035</v>
      </c>
      <c r="T25" s="363">
        <f t="shared" si="5"/>
        <v>52.810500000000005</v>
      </c>
      <c r="U25" s="113"/>
      <c r="V25" s="358" t="s">
        <v>139</v>
      </c>
      <c r="W25" s="300">
        <v>3</v>
      </c>
      <c r="X25" s="299">
        <v>17.6035</v>
      </c>
      <c r="Y25" s="362">
        <f t="shared" si="0"/>
        <v>52.810500000000005</v>
      </c>
      <c r="Z25" s="19"/>
      <c r="AA25" s="370">
        <v>1</v>
      </c>
      <c r="AB25" s="371">
        <f t="shared" si="1"/>
        <v>52.810500000000005</v>
      </c>
      <c r="AC25" s="372">
        <v>1</v>
      </c>
      <c r="AD25" s="373">
        <f t="shared" si="2"/>
        <v>52.810500000000005</v>
      </c>
      <c r="AE25" s="374">
        <f t="shared" si="3"/>
        <v>0</v>
      </c>
    </row>
    <row r="26" spans="1:31" hidden="1" x14ac:dyDescent="0.25">
      <c r="A26" s="16"/>
      <c r="B26" s="380" t="s">
        <v>229</v>
      </c>
      <c r="C26" s="385" t="s">
        <v>72</v>
      </c>
      <c r="D26" s="356" t="s">
        <v>378</v>
      </c>
      <c r="E26" s="357"/>
      <c r="F26" s="384"/>
      <c r="G26" s="384"/>
      <c r="H26" s="359"/>
      <c r="I26" s="384"/>
      <c r="J26" s="360"/>
      <c r="K26" s="358"/>
      <c r="L26" s="300"/>
      <c r="M26" s="360"/>
      <c r="N26" s="300"/>
      <c r="O26" s="386"/>
      <c r="P26" s="360"/>
      <c r="Q26" s="298"/>
      <c r="R26" s="298"/>
      <c r="S26" s="298"/>
      <c r="T26" s="298"/>
      <c r="U26" s="113"/>
      <c r="V26" s="358"/>
      <c r="W26" s="300"/>
      <c r="X26" s="298"/>
      <c r="Y26" s="362">
        <f t="shared" si="0"/>
        <v>0</v>
      </c>
      <c r="Z26" s="19"/>
      <c r="AA26" s="370">
        <v>0</v>
      </c>
      <c r="AB26" s="371">
        <f t="shared" si="1"/>
        <v>0</v>
      </c>
      <c r="AC26" s="372">
        <v>0</v>
      </c>
      <c r="AD26" s="373">
        <f t="shared" si="2"/>
        <v>0</v>
      </c>
      <c r="AE26" s="374">
        <f t="shared" si="3"/>
        <v>0</v>
      </c>
    </row>
    <row r="27" spans="1:31" hidden="1" x14ac:dyDescent="0.25">
      <c r="A27" s="16"/>
      <c r="B27" s="380" t="s">
        <v>229</v>
      </c>
      <c r="C27" s="385"/>
      <c r="D27" s="356"/>
      <c r="E27" s="357"/>
      <c r="F27" s="384"/>
      <c r="G27" s="384"/>
      <c r="H27" s="359"/>
      <c r="I27" s="384"/>
      <c r="J27" s="360"/>
      <c r="K27" s="358"/>
      <c r="L27" s="300"/>
      <c r="M27" s="383"/>
      <c r="N27" s="300"/>
      <c r="O27" s="386"/>
      <c r="P27" s="360"/>
      <c r="Q27" s="298"/>
      <c r="R27" s="298"/>
      <c r="S27" s="298"/>
      <c r="T27" s="298"/>
      <c r="U27" s="113"/>
      <c r="V27" s="358"/>
      <c r="W27" s="300"/>
      <c r="X27" s="298"/>
      <c r="Y27" s="362">
        <f t="shared" si="0"/>
        <v>0</v>
      </c>
      <c r="Z27" s="19"/>
      <c r="AA27" s="370">
        <v>0</v>
      </c>
      <c r="AB27" s="371">
        <f t="shared" si="1"/>
        <v>0</v>
      </c>
      <c r="AC27" s="372">
        <v>0</v>
      </c>
      <c r="AD27" s="373">
        <f t="shared" si="2"/>
        <v>0</v>
      </c>
      <c r="AE27" s="374">
        <f t="shared" si="3"/>
        <v>0</v>
      </c>
    </row>
    <row r="28" spans="1:31" hidden="1" x14ac:dyDescent="0.25">
      <c r="A28" s="16"/>
      <c r="B28" s="380" t="s">
        <v>229</v>
      </c>
      <c r="C28" s="385" t="s">
        <v>164</v>
      </c>
      <c r="D28" s="356" t="s">
        <v>378</v>
      </c>
      <c r="E28" s="357"/>
      <c r="F28" s="384"/>
      <c r="G28" s="384"/>
      <c r="H28" s="359"/>
      <c r="I28" s="384"/>
      <c r="J28" s="360"/>
      <c r="K28" s="358"/>
      <c r="L28" s="300"/>
      <c r="M28" s="360"/>
      <c r="N28" s="300"/>
      <c r="O28" s="386"/>
      <c r="P28" s="360"/>
      <c r="Q28" s="298"/>
      <c r="R28" s="298"/>
      <c r="S28" s="298"/>
      <c r="T28" s="298"/>
      <c r="U28" s="113"/>
      <c r="V28" s="358"/>
      <c r="W28" s="300"/>
      <c r="X28" s="298"/>
      <c r="Y28" s="362">
        <f t="shared" si="0"/>
        <v>0</v>
      </c>
      <c r="Z28" s="19"/>
      <c r="AA28" s="370">
        <v>0</v>
      </c>
      <c r="AB28" s="371">
        <f t="shared" si="1"/>
        <v>0</v>
      </c>
      <c r="AC28" s="372">
        <v>0</v>
      </c>
      <c r="AD28" s="373">
        <f t="shared" si="2"/>
        <v>0</v>
      </c>
      <c r="AE28" s="374">
        <f t="shared" si="3"/>
        <v>0</v>
      </c>
    </row>
    <row r="29" spans="1:31" ht="90" x14ac:dyDescent="0.25">
      <c r="A29" s="16"/>
      <c r="B29" s="380" t="s">
        <v>229</v>
      </c>
      <c r="C29" s="385" t="s">
        <v>164</v>
      </c>
      <c r="D29" s="356" t="s">
        <v>25</v>
      </c>
      <c r="E29" s="357" t="s">
        <v>169</v>
      </c>
      <c r="F29" s="384"/>
      <c r="G29" s="384"/>
      <c r="H29" s="359">
        <v>4.8899999999999801</v>
      </c>
      <c r="I29" s="384"/>
      <c r="J29" s="360" t="s">
        <v>170</v>
      </c>
      <c r="K29" s="358" t="s">
        <v>75</v>
      </c>
      <c r="L29" s="300">
        <v>1</v>
      </c>
      <c r="M29" s="383">
        <v>29.05</v>
      </c>
      <c r="N29" s="300">
        <v>29.05</v>
      </c>
      <c r="O29" s="386"/>
      <c r="P29" s="362" t="e">
        <v>#VALUE!</v>
      </c>
      <c r="Q29" s="363" t="e">
        <f>IF(J29="PROV SUM",N29,L29*P29)</f>
        <v>#VALUE!</v>
      </c>
      <c r="R29" s="299">
        <v>0</v>
      </c>
      <c r="S29" s="299">
        <v>25.752824999999998</v>
      </c>
      <c r="T29" s="363">
        <f>IF(J29="SC024",N29,IF(ISERROR(S29),"",IF(J29="PROV SUM",N29,L29*S29)))</f>
        <v>25.752824999999998</v>
      </c>
      <c r="U29" s="113"/>
      <c r="V29" s="358" t="s">
        <v>75</v>
      </c>
      <c r="W29" s="300">
        <v>1</v>
      </c>
      <c r="X29" s="299">
        <v>25.752824999999998</v>
      </c>
      <c r="Y29" s="362">
        <f t="shared" si="0"/>
        <v>25.752824999999998</v>
      </c>
      <c r="Z29" s="19"/>
      <c r="AA29" s="370">
        <v>1</v>
      </c>
      <c r="AB29" s="371">
        <f t="shared" si="1"/>
        <v>25.752824999999998</v>
      </c>
      <c r="AC29" s="372">
        <v>1</v>
      </c>
      <c r="AD29" s="373">
        <f t="shared" si="2"/>
        <v>25.752824999999998</v>
      </c>
      <c r="AE29" s="374">
        <f t="shared" si="3"/>
        <v>0</v>
      </c>
    </row>
    <row r="30" spans="1:31" ht="90" x14ac:dyDescent="0.25">
      <c r="A30" s="16"/>
      <c r="B30" s="380" t="s">
        <v>229</v>
      </c>
      <c r="C30" s="385" t="s">
        <v>164</v>
      </c>
      <c r="D30" s="356" t="s">
        <v>25</v>
      </c>
      <c r="E30" s="357" t="s">
        <v>171</v>
      </c>
      <c r="F30" s="384"/>
      <c r="G30" s="384"/>
      <c r="H30" s="359">
        <v>4.8999999999999799</v>
      </c>
      <c r="I30" s="384"/>
      <c r="J30" s="360" t="s">
        <v>172</v>
      </c>
      <c r="K30" s="358" t="s">
        <v>75</v>
      </c>
      <c r="L30" s="300">
        <v>5</v>
      </c>
      <c r="M30" s="383">
        <v>35.61</v>
      </c>
      <c r="N30" s="300">
        <v>178.05</v>
      </c>
      <c r="O30" s="386"/>
      <c r="P30" s="362" t="e">
        <v>#VALUE!</v>
      </c>
      <c r="Q30" s="363" t="e">
        <f>IF(J30="PROV SUM",N30,L30*P30)</f>
        <v>#VALUE!</v>
      </c>
      <c r="R30" s="299">
        <v>0</v>
      </c>
      <c r="S30" s="299">
        <v>31.568264999999997</v>
      </c>
      <c r="T30" s="363">
        <f>IF(J30="SC024",N30,IF(ISERROR(S30),"",IF(J30="PROV SUM",N30,L30*S30)))</f>
        <v>157.84132499999998</v>
      </c>
      <c r="U30" s="113"/>
      <c r="V30" s="358" t="s">
        <v>75</v>
      </c>
      <c r="W30" s="300">
        <v>5</v>
      </c>
      <c r="X30" s="299">
        <v>31.568264999999997</v>
      </c>
      <c r="Y30" s="362">
        <f t="shared" si="0"/>
        <v>157.84132499999998</v>
      </c>
      <c r="Z30" s="19"/>
      <c r="AA30" s="370">
        <v>1</v>
      </c>
      <c r="AB30" s="371">
        <f t="shared" si="1"/>
        <v>157.84132499999998</v>
      </c>
      <c r="AC30" s="372">
        <v>1</v>
      </c>
      <c r="AD30" s="373">
        <f t="shared" si="2"/>
        <v>157.84132499999998</v>
      </c>
      <c r="AE30" s="374">
        <f t="shared" si="3"/>
        <v>0</v>
      </c>
    </row>
    <row r="31" spans="1:31" hidden="1" x14ac:dyDescent="0.25">
      <c r="A31" s="16"/>
      <c r="B31" s="380" t="s">
        <v>229</v>
      </c>
      <c r="C31" s="385" t="s">
        <v>24</v>
      </c>
      <c r="D31" s="356" t="s">
        <v>378</v>
      </c>
      <c r="E31" s="357"/>
      <c r="F31" s="384"/>
      <c r="G31" s="384"/>
      <c r="H31" s="359"/>
      <c r="I31" s="384"/>
      <c r="J31" s="360"/>
      <c r="K31" s="358"/>
      <c r="L31" s="300"/>
      <c r="M31" s="360"/>
      <c r="N31" s="300"/>
      <c r="O31" s="386"/>
      <c r="P31" s="360"/>
      <c r="Q31" s="298"/>
      <c r="R31" s="298"/>
      <c r="S31" s="298"/>
      <c r="T31" s="298"/>
      <c r="U31" s="113"/>
      <c r="V31" s="358"/>
      <c r="W31" s="300"/>
      <c r="X31" s="298"/>
      <c r="Y31" s="362">
        <f t="shared" si="0"/>
        <v>0</v>
      </c>
      <c r="Z31" s="19"/>
      <c r="AA31" s="370">
        <v>0</v>
      </c>
      <c r="AB31" s="371">
        <f t="shared" si="1"/>
        <v>0</v>
      </c>
      <c r="AC31" s="372">
        <v>0</v>
      </c>
      <c r="AD31" s="373">
        <f t="shared" si="2"/>
        <v>0</v>
      </c>
      <c r="AE31" s="374">
        <f t="shared" si="3"/>
        <v>0</v>
      </c>
    </row>
    <row r="32" spans="1:31" ht="120" x14ac:dyDescent="0.25">
      <c r="A32" s="22"/>
      <c r="B32" s="355" t="s">
        <v>229</v>
      </c>
      <c r="C32" s="355" t="s">
        <v>24</v>
      </c>
      <c r="D32" s="356" t="s">
        <v>25</v>
      </c>
      <c r="E32" s="357" t="s">
        <v>26</v>
      </c>
      <c r="F32" s="358"/>
      <c r="G32" s="358"/>
      <c r="H32" s="359">
        <v>2.1</v>
      </c>
      <c r="I32" s="358"/>
      <c r="J32" s="360" t="s">
        <v>27</v>
      </c>
      <c r="K32" s="358" t="s">
        <v>28</v>
      </c>
      <c r="L32" s="300">
        <v>140</v>
      </c>
      <c r="M32" s="125">
        <v>12.92</v>
      </c>
      <c r="N32" s="126">
        <v>1808.8</v>
      </c>
      <c r="O32" s="361"/>
      <c r="P32" s="362" t="e">
        <v>#VALUE!</v>
      </c>
      <c r="Q32" s="363" t="e">
        <f>IF(J32="PROV SUM",N32,L32*P32)</f>
        <v>#VALUE!</v>
      </c>
      <c r="R32" s="299">
        <v>0</v>
      </c>
      <c r="S32" s="299">
        <v>16.4084</v>
      </c>
      <c r="T32" s="363">
        <f>IF(J32="SC024",N32,IF(ISERROR(S32),"",IF(J32="PROV SUM",N32,L32*S32)))</f>
        <v>2297.1759999999999</v>
      </c>
      <c r="U32" s="113"/>
      <c r="V32" s="358" t="s">
        <v>28</v>
      </c>
      <c r="W32" s="300">
        <v>140</v>
      </c>
      <c r="X32" s="299">
        <v>16.4084</v>
      </c>
      <c r="Y32" s="362">
        <f t="shared" si="0"/>
        <v>2297.1759999999999</v>
      </c>
      <c r="Z32" s="19"/>
      <c r="AA32" s="370">
        <v>1</v>
      </c>
      <c r="AB32" s="371">
        <f t="shared" si="1"/>
        <v>2297.1759999999999</v>
      </c>
      <c r="AC32" s="372">
        <v>0.3</v>
      </c>
      <c r="AD32" s="373">
        <f t="shared" si="2"/>
        <v>689.15279999999996</v>
      </c>
      <c r="AE32" s="374">
        <f t="shared" si="3"/>
        <v>1608.0232000000001</v>
      </c>
    </row>
    <row r="33" spans="1:31" ht="30" x14ac:dyDescent="0.25">
      <c r="A33" s="22"/>
      <c r="B33" s="355" t="s">
        <v>229</v>
      </c>
      <c r="C33" s="355" t="s">
        <v>24</v>
      </c>
      <c r="D33" s="356" t="s">
        <v>25</v>
      </c>
      <c r="E33" s="357" t="s">
        <v>29</v>
      </c>
      <c r="F33" s="358"/>
      <c r="G33" s="358"/>
      <c r="H33" s="359">
        <v>2.5</v>
      </c>
      <c r="I33" s="358"/>
      <c r="J33" s="360" t="s">
        <v>30</v>
      </c>
      <c r="K33" s="358" t="s">
        <v>31</v>
      </c>
      <c r="L33" s="300">
        <v>1</v>
      </c>
      <c r="M33" s="125">
        <v>420</v>
      </c>
      <c r="N33" s="126">
        <v>420</v>
      </c>
      <c r="O33" s="361"/>
      <c r="P33" s="362" t="e">
        <v>#VALUE!</v>
      </c>
      <c r="Q33" s="363" t="e">
        <f>IF(J33="PROV SUM",N33,L33*P33)</f>
        <v>#VALUE!</v>
      </c>
      <c r="R33" s="299">
        <v>0</v>
      </c>
      <c r="S33" s="299">
        <v>533.4</v>
      </c>
      <c r="T33" s="363">
        <f>IF(J33="SC024",N33,IF(ISERROR(S33),"",IF(J33="PROV SUM",N33,L33*S33)))</f>
        <v>533.4</v>
      </c>
      <c r="U33" s="113"/>
      <c r="V33" s="358" t="s">
        <v>31</v>
      </c>
      <c r="W33" s="300">
        <v>1</v>
      </c>
      <c r="X33" s="299">
        <v>533.4</v>
      </c>
      <c r="Y33" s="362">
        <f t="shared" si="0"/>
        <v>533.4</v>
      </c>
      <c r="Z33" s="19"/>
      <c r="AA33" s="370">
        <v>1</v>
      </c>
      <c r="AB33" s="371">
        <f t="shared" si="1"/>
        <v>533.4</v>
      </c>
      <c r="AC33" s="372">
        <v>0.3</v>
      </c>
      <c r="AD33" s="373">
        <f t="shared" si="2"/>
        <v>160.01999999999998</v>
      </c>
      <c r="AE33" s="374">
        <f t="shared" si="3"/>
        <v>373.38</v>
      </c>
    </row>
    <row r="34" spans="1:31" x14ac:dyDescent="0.25">
      <c r="A34" s="22"/>
      <c r="B34" s="355" t="s">
        <v>229</v>
      </c>
      <c r="C34" s="355" t="s">
        <v>24</v>
      </c>
      <c r="D34" s="356" t="s">
        <v>25</v>
      </c>
      <c r="E34" s="357" t="s">
        <v>32</v>
      </c>
      <c r="F34" s="358"/>
      <c r="G34" s="358"/>
      <c r="H34" s="359">
        <v>2.6</v>
      </c>
      <c r="I34" s="358"/>
      <c r="J34" s="360" t="s">
        <v>33</v>
      </c>
      <c r="K34" s="358" t="s">
        <v>31</v>
      </c>
      <c r="L34" s="300">
        <v>1</v>
      </c>
      <c r="M34" s="125">
        <v>50</v>
      </c>
      <c r="N34" s="126">
        <v>50</v>
      </c>
      <c r="O34" s="361"/>
      <c r="P34" s="362" t="e">
        <v>#VALUE!</v>
      </c>
      <c r="Q34" s="363" t="e">
        <f>IF(J34="PROV SUM",N34,L34*P34)</f>
        <v>#VALUE!</v>
      </c>
      <c r="R34" s="299">
        <v>0</v>
      </c>
      <c r="S34" s="299">
        <v>63.5</v>
      </c>
      <c r="T34" s="363">
        <f>IF(J34="SC024",N34,IF(ISERROR(S34),"",IF(J34="PROV SUM",N34,L34*S34)))</f>
        <v>63.5</v>
      </c>
      <c r="U34" s="113"/>
      <c r="V34" s="358" t="s">
        <v>31</v>
      </c>
      <c r="W34" s="300">
        <v>1</v>
      </c>
      <c r="X34" s="299">
        <v>63.5</v>
      </c>
      <c r="Y34" s="362">
        <f t="shared" si="0"/>
        <v>63.5</v>
      </c>
      <c r="Z34" s="19"/>
      <c r="AA34" s="370">
        <v>1</v>
      </c>
      <c r="AB34" s="371">
        <f t="shared" si="1"/>
        <v>63.5</v>
      </c>
      <c r="AC34" s="372">
        <v>0</v>
      </c>
      <c r="AD34" s="373">
        <f t="shared" si="2"/>
        <v>0</v>
      </c>
      <c r="AE34" s="374">
        <f t="shared" si="3"/>
        <v>63.5</v>
      </c>
    </row>
    <row r="35" spans="1:31" ht="60" x14ac:dyDescent="0.25">
      <c r="A35" s="22"/>
      <c r="B35" s="355" t="s">
        <v>229</v>
      </c>
      <c r="C35" s="355" t="s">
        <v>24</v>
      </c>
      <c r="D35" s="356" t="s">
        <v>25</v>
      </c>
      <c r="E35" s="357" t="s">
        <v>382</v>
      </c>
      <c r="F35" s="358"/>
      <c r="G35" s="358"/>
      <c r="H35" s="359"/>
      <c r="I35" s="358"/>
      <c r="J35" s="360" t="s">
        <v>383</v>
      </c>
      <c r="K35" s="358" t="s">
        <v>31</v>
      </c>
      <c r="L35" s="300"/>
      <c r="M35" s="125">
        <v>4.8300000000000003E-2</v>
      </c>
      <c r="N35" s="126">
        <v>0</v>
      </c>
      <c r="O35" s="361"/>
      <c r="P35" s="362" t="e">
        <v>#VALUE!</v>
      </c>
      <c r="Q35" s="363" t="e">
        <f>IF(J35="PROV SUM",N35,L35*P35)</f>
        <v>#VALUE!</v>
      </c>
      <c r="R35" s="299" t="e">
        <v>#N/A</v>
      </c>
      <c r="S35" s="299" t="e">
        <v>#N/A</v>
      </c>
      <c r="T35" s="363">
        <f>IF(J35="SC024",N35,IF(ISERROR(S35),"",IF(J35="PROV SUM",N35,L35*S35)))</f>
        <v>0</v>
      </c>
      <c r="U35" s="113"/>
      <c r="V35" s="358" t="s">
        <v>416</v>
      </c>
      <c r="W35" s="300">
        <v>3</v>
      </c>
      <c r="X35" s="403">
        <f>SUM(Y32+Y33+Y34)*0.0483</f>
        <v>139.78387080000002</v>
      </c>
      <c r="Y35" s="362">
        <f>X35*W35</f>
        <v>419.35161240000002</v>
      </c>
      <c r="Z35" s="19"/>
      <c r="AA35" s="370">
        <v>1</v>
      </c>
      <c r="AB35" s="371">
        <f t="shared" si="1"/>
        <v>419.35161240000002</v>
      </c>
      <c r="AC35" s="372">
        <v>0</v>
      </c>
      <c r="AD35" s="373">
        <f t="shared" si="2"/>
        <v>0</v>
      </c>
      <c r="AE35" s="374">
        <f t="shared" si="3"/>
        <v>419.35161240000002</v>
      </c>
    </row>
    <row r="36" spans="1:31" hidden="1" x14ac:dyDescent="0.25">
      <c r="A36" s="22"/>
      <c r="B36" s="354" t="s">
        <v>229</v>
      </c>
      <c r="C36" s="355" t="s">
        <v>312</v>
      </c>
      <c r="D36" s="356" t="s">
        <v>378</v>
      </c>
      <c r="E36" s="357"/>
      <c r="F36" s="358"/>
      <c r="G36" s="358"/>
      <c r="H36" s="359"/>
      <c r="I36" s="358"/>
      <c r="J36" s="360"/>
      <c r="K36" s="358"/>
      <c r="L36" s="300"/>
      <c r="M36" s="360"/>
      <c r="N36" s="126"/>
      <c r="O36" s="361"/>
      <c r="P36" s="381"/>
      <c r="Q36" s="382"/>
      <c r="R36" s="382"/>
      <c r="S36" s="382"/>
      <c r="T36" s="382"/>
      <c r="U36" s="113"/>
      <c r="V36" s="358"/>
      <c r="W36" s="300"/>
      <c r="X36" s="382"/>
      <c r="Y36" s="362">
        <f t="shared" si="0"/>
        <v>0</v>
      </c>
      <c r="Z36" s="19"/>
      <c r="AA36" s="370">
        <v>0</v>
      </c>
      <c r="AB36" s="371">
        <f t="shared" si="1"/>
        <v>0</v>
      </c>
      <c r="AC36" s="372">
        <v>0</v>
      </c>
      <c r="AD36" s="373">
        <f t="shared" si="2"/>
        <v>0</v>
      </c>
      <c r="AE36" s="374">
        <f t="shared" si="3"/>
        <v>0</v>
      </c>
    </row>
    <row r="37" spans="1:31" ht="15.75" hidden="1" x14ac:dyDescent="0.25">
      <c r="A37" s="16"/>
      <c r="B37" s="87" t="s">
        <v>229</v>
      </c>
      <c r="C37" s="90" t="s">
        <v>341</v>
      </c>
      <c r="D37" s="89" t="s">
        <v>378</v>
      </c>
      <c r="E37" s="90"/>
      <c r="F37" s="384"/>
      <c r="G37" s="384"/>
      <c r="H37" s="91"/>
      <c r="I37" s="384"/>
      <c r="J37" s="90"/>
      <c r="K37" s="92"/>
      <c r="L37" s="300"/>
      <c r="M37" s="93"/>
      <c r="N37" s="126"/>
      <c r="O37" s="361"/>
      <c r="P37" s="381"/>
      <c r="Q37" s="382"/>
      <c r="R37" s="382"/>
      <c r="S37" s="382"/>
      <c r="T37" s="382"/>
      <c r="U37" s="113"/>
      <c r="V37" s="92"/>
      <c r="W37" s="300"/>
      <c r="X37" s="382"/>
      <c r="Y37" s="362">
        <f t="shared" si="0"/>
        <v>0</v>
      </c>
      <c r="Z37" s="19"/>
      <c r="AA37" s="370">
        <v>0</v>
      </c>
      <c r="AB37" s="371">
        <f t="shared" si="1"/>
        <v>0</v>
      </c>
      <c r="AC37" s="372">
        <v>0</v>
      </c>
      <c r="AD37" s="373">
        <f t="shared" si="2"/>
        <v>0</v>
      </c>
      <c r="AE37" s="374">
        <f t="shared" si="3"/>
        <v>0</v>
      </c>
    </row>
    <row r="38" spans="1:31" ht="105" hidden="1" x14ac:dyDescent="0.25">
      <c r="A38" s="16"/>
      <c r="B38" s="87" t="s">
        <v>229</v>
      </c>
      <c r="C38" s="90" t="s">
        <v>341</v>
      </c>
      <c r="D38" s="89" t="s">
        <v>25</v>
      </c>
      <c r="E38" s="90" t="s">
        <v>350</v>
      </c>
      <c r="F38" s="358"/>
      <c r="G38" s="358"/>
      <c r="H38" s="91">
        <v>13</v>
      </c>
      <c r="I38" s="358"/>
      <c r="J38" s="90" t="s">
        <v>351</v>
      </c>
      <c r="K38" s="358" t="s">
        <v>311</v>
      </c>
      <c r="L38" s="94">
        <v>2</v>
      </c>
      <c r="M38" s="93">
        <v>222.2</v>
      </c>
      <c r="N38" s="95">
        <v>444.4</v>
      </c>
      <c r="O38" s="361"/>
      <c r="P38" s="362" t="e">
        <v>#VALUE!</v>
      </c>
      <c r="Q38" s="363" t="e">
        <f t="shared" ref="Q38:Q51" si="6">IF(J38="PROV SUM",N38,L38*P38)</f>
        <v>#VALUE!</v>
      </c>
      <c r="R38" s="299">
        <v>0</v>
      </c>
      <c r="S38" s="299">
        <v>196.98029999999997</v>
      </c>
      <c r="T38" s="363">
        <f t="shared" ref="T38:T51" si="7">IF(J38="SC024",N38,IF(ISERROR(S38),"",IF(J38="PROV SUM",N38,L38*S38)))</f>
        <v>393.96059999999994</v>
      </c>
      <c r="U38" s="113"/>
      <c r="V38" s="358" t="s">
        <v>311</v>
      </c>
      <c r="W38" s="94">
        <v>2</v>
      </c>
      <c r="X38" s="299">
        <v>196.98029999999997</v>
      </c>
      <c r="Y38" s="362">
        <f t="shared" si="0"/>
        <v>393.96059999999994</v>
      </c>
      <c r="Z38" s="19"/>
      <c r="AA38" s="370">
        <v>0</v>
      </c>
      <c r="AB38" s="371">
        <f t="shared" si="1"/>
        <v>0</v>
      </c>
      <c r="AC38" s="372">
        <v>0</v>
      </c>
      <c r="AD38" s="373">
        <f t="shared" si="2"/>
        <v>0</v>
      </c>
      <c r="AE38" s="374">
        <f t="shared" si="3"/>
        <v>0</v>
      </c>
    </row>
    <row r="39" spans="1:31" ht="105" hidden="1" x14ac:dyDescent="0.25">
      <c r="A39" s="16"/>
      <c r="B39" s="87" t="s">
        <v>229</v>
      </c>
      <c r="C39" s="90" t="s">
        <v>341</v>
      </c>
      <c r="D39" s="89" t="s">
        <v>25</v>
      </c>
      <c r="E39" s="90" t="s">
        <v>356</v>
      </c>
      <c r="F39" s="384"/>
      <c r="G39" s="384"/>
      <c r="H39" s="91">
        <v>27</v>
      </c>
      <c r="I39" s="384"/>
      <c r="J39" s="90" t="s">
        <v>357</v>
      </c>
      <c r="K39" s="92" t="s">
        <v>311</v>
      </c>
      <c r="L39" s="94">
        <v>1</v>
      </c>
      <c r="M39" s="93">
        <v>22.53</v>
      </c>
      <c r="N39" s="95">
        <v>22.53</v>
      </c>
      <c r="O39" s="361"/>
      <c r="P39" s="362" t="e">
        <v>#VALUE!</v>
      </c>
      <c r="Q39" s="363" t="e">
        <f t="shared" si="6"/>
        <v>#VALUE!</v>
      </c>
      <c r="R39" s="299">
        <v>0</v>
      </c>
      <c r="S39" s="299">
        <v>19.150500000000001</v>
      </c>
      <c r="T39" s="363">
        <f t="shared" si="7"/>
        <v>19.150500000000001</v>
      </c>
      <c r="U39" s="113"/>
      <c r="V39" s="92" t="s">
        <v>311</v>
      </c>
      <c r="W39" s="94">
        <v>1</v>
      </c>
      <c r="X39" s="299">
        <v>19.150500000000001</v>
      </c>
      <c r="Y39" s="362">
        <f t="shared" si="0"/>
        <v>19.150500000000001</v>
      </c>
      <c r="Z39" s="19"/>
      <c r="AA39" s="370">
        <v>0</v>
      </c>
      <c r="AB39" s="371">
        <f t="shared" si="1"/>
        <v>0</v>
      </c>
      <c r="AC39" s="372">
        <v>0</v>
      </c>
      <c r="AD39" s="373">
        <f t="shared" si="2"/>
        <v>0</v>
      </c>
      <c r="AE39" s="374">
        <f t="shared" si="3"/>
        <v>0</v>
      </c>
    </row>
    <row r="40" spans="1:31" ht="120" hidden="1" x14ac:dyDescent="0.25">
      <c r="A40" s="16"/>
      <c r="B40" s="87" t="s">
        <v>229</v>
      </c>
      <c r="C40" s="90" t="s">
        <v>341</v>
      </c>
      <c r="D40" s="89" t="s">
        <v>25</v>
      </c>
      <c r="E40" s="90" t="s">
        <v>358</v>
      </c>
      <c r="F40" s="384"/>
      <c r="G40" s="384"/>
      <c r="H40" s="91">
        <v>41</v>
      </c>
      <c r="I40" s="384"/>
      <c r="J40" s="90" t="s">
        <v>359</v>
      </c>
      <c r="K40" s="92" t="s">
        <v>311</v>
      </c>
      <c r="L40" s="94">
        <v>1</v>
      </c>
      <c r="M40" s="93">
        <v>29.34</v>
      </c>
      <c r="N40" s="95">
        <v>29.34</v>
      </c>
      <c r="O40" s="361"/>
      <c r="P40" s="362" t="e">
        <v>#VALUE!</v>
      </c>
      <c r="Q40" s="363" t="e">
        <f t="shared" si="6"/>
        <v>#VALUE!</v>
      </c>
      <c r="R40" s="299">
        <v>0</v>
      </c>
      <c r="S40" s="299">
        <v>24.939</v>
      </c>
      <c r="T40" s="363">
        <f t="shared" si="7"/>
        <v>24.939</v>
      </c>
      <c r="U40" s="113"/>
      <c r="V40" s="92" t="s">
        <v>311</v>
      </c>
      <c r="W40" s="94">
        <v>1</v>
      </c>
      <c r="X40" s="299">
        <v>24.939</v>
      </c>
      <c r="Y40" s="362">
        <f t="shared" si="0"/>
        <v>24.939</v>
      </c>
      <c r="Z40" s="19"/>
      <c r="AA40" s="370">
        <v>0</v>
      </c>
      <c r="AB40" s="371">
        <f t="shared" si="1"/>
        <v>0</v>
      </c>
      <c r="AC40" s="372">
        <v>0</v>
      </c>
      <c r="AD40" s="373">
        <f t="shared" si="2"/>
        <v>0</v>
      </c>
      <c r="AE40" s="374">
        <f t="shared" si="3"/>
        <v>0</v>
      </c>
    </row>
    <row r="41" spans="1:31" ht="45" hidden="1" x14ac:dyDescent="0.25">
      <c r="A41" s="16"/>
      <c r="B41" s="87" t="s">
        <v>229</v>
      </c>
      <c r="C41" s="90" t="s">
        <v>341</v>
      </c>
      <c r="D41" s="89" t="s">
        <v>25</v>
      </c>
      <c r="E41" s="90" t="s">
        <v>364</v>
      </c>
      <c r="F41" s="384"/>
      <c r="G41" s="384"/>
      <c r="H41" s="91">
        <v>93</v>
      </c>
      <c r="I41" s="384"/>
      <c r="J41" s="90" t="s">
        <v>365</v>
      </c>
      <c r="K41" s="92" t="s">
        <v>311</v>
      </c>
      <c r="L41" s="94">
        <v>1</v>
      </c>
      <c r="M41" s="93">
        <v>550</v>
      </c>
      <c r="N41" s="95">
        <v>550</v>
      </c>
      <c r="O41" s="361"/>
      <c r="P41" s="362" t="e">
        <v>#VALUE!</v>
      </c>
      <c r="Q41" s="363" t="e">
        <f t="shared" si="6"/>
        <v>#VALUE!</v>
      </c>
      <c r="R41" s="299">
        <v>0</v>
      </c>
      <c r="S41" s="299">
        <v>440</v>
      </c>
      <c r="T41" s="363">
        <f t="shared" si="7"/>
        <v>440</v>
      </c>
      <c r="U41" s="113"/>
      <c r="V41" s="92" t="s">
        <v>311</v>
      </c>
      <c r="W41" s="94">
        <v>1</v>
      </c>
      <c r="X41" s="299">
        <v>440</v>
      </c>
      <c r="Y41" s="362">
        <f t="shared" si="0"/>
        <v>440</v>
      </c>
      <c r="Z41" s="19"/>
      <c r="AA41" s="370">
        <v>0</v>
      </c>
      <c r="AB41" s="371">
        <f t="shared" si="1"/>
        <v>0</v>
      </c>
      <c r="AC41" s="372">
        <v>0</v>
      </c>
      <c r="AD41" s="373">
        <f t="shared" si="2"/>
        <v>0</v>
      </c>
      <c r="AE41" s="374">
        <f t="shared" si="3"/>
        <v>0</v>
      </c>
    </row>
    <row r="42" spans="1:31" ht="45" hidden="1" x14ac:dyDescent="0.25">
      <c r="A42" s="16"/>
      <c r="B42" s="87" t="s">
        <v>229</v>
      </c>
      <c r="C42" s="90" t="s">
        <v>341</v>
      </c>
      <c r="D42" s="89" t="s">
        <v>25</v>
      </c>
      <c r="E42" s="90" t="s">
        <v>352</v>
      </c>
      <c r="F42" s="384"/>
      <c r="G42" s="384"/>
      <c r="H42" s="91">
        <v>104</v>
      </c>
      <c r="I42" s="384"/>
      <c r="J42" s="90" t="s">
        <v>353</v>
      </c>
      <c r="K42" s="92" t="s">
        <v>311</v>
      </c>
      <c r="L42" s="94">
        <v>2</v>
      </c>
      <c r="M42" s="93">
        <v>3.44</v>
      </c>
      <c r="N42" s="95">
        <v>6.88</v>
      </c>
      <c r="O42" s="361"/>
      <c r="P42" s="362" t="e">
        <v>#VALUE!</v>
      </c>
      <c r="Q42" s="363" t="e">
        <f t="shared" si="6"/>
        <v>#VALUE!</v>
      </c>
      <c r="R42" s="299">
        <v>0</v>
      </c>
      <c r="S42" s="299">
        <v>3.0495599999999996</v>
      </c>
      <c r="T42" s="363">
        <f t="shared" si="7"/>
        <v>6.0991199999999992</v>
      </c>
      <c r="U42" s="113"/>
      <c r="V42" s="92" t="s">
        <v>311</v>
      </c>
      <c r="W42" s="94">
        <v>2</v>
      </c>
      <c r="X42" s="299">
        <v>3.0495599999999996</v>
      </c>
      <c r="Y42" s="362">
        <f t="shared" si="0"/>
        <v>6.0991199999999992</v>
      </c>
      <c r="Z42" s="19"/>
      <c r="AA42" s="370">
        <v>0</v>
      </c>
      <c r="AB42" s="371">
        <f t="shared" si="1"/>
        <v>0</v>
      </c>
      <c r="AC42" s="372">
        <v>0</v>
      </c>
      <c r="AD42" s="373">
        <f t="shared" si="2"/>
        <v>0</v>
      </c>
      <c r="AE42" s="374">
        <f t="shared" si="3"/>
        <v>0</v>
      </c>
    </row>
    <row r="43" spans="1:31" ht="90" hidden="1" x14ac:dyDescent="0.25">
      <c r="A43" s="16"/>
      <c r="B43" s="87" t="s">
        <v>229</v>
      </c>
      <c r="C43" s="90" t="s">
        <v>341</v>
      </c>
      <c r="D43" s="89" t="s">
        <v>25</v>
      </c>
      <c r="E43" s="90" t="s">
        <v>366</v>
      </c>
      <c r="F43" s="384"/>
      <c r="G43" s="384"/>
      <c r="H43" s="91">
        <v>115</v>
      </c>
      <c r="I43" s="384"/>
      <c r="J43" s="90" t="s">
        <v>367</v>
      </c>
      <c r="K43" s="92" t="s">
        <v>311</v>
      </c>
      <c r="L43" s="94">
        <v>2</v>
      </c>
      <c r="M43" s="93">
        <v>70.11</v>
      </c>
      <c r="N43" s="95">
        <v>140.22</v>
      </c>
      <c r="O43" s="361"/>
      <c r="P43" s="362" t="e">
        <v>#VALUE!</v>
      </c>
      <c r="Q43" s="363" t="e">
        <f t="shared" si="6"/>
        <v>#VALUE!</v>
      </c>
      <c r="R43" s="299">
        <v>0</v>
      </c>
      <c r="S43" s="299">
        <v>56.088000000000001</v>
      </c>
      <c r="T43" s="363">
        <f t="shared" si="7"/>
        <v>112.176</v>
      </c>
      <c r="U43" s="113"/>
      <c r="V43" s="92" t="s">
        <v>311</v>
      </c>
      <c r="W43" s="94">
        <v>2</v>
      </c>
      <c r="X43" s="299">
        <v>56.088000000000001</v>
      </c>
      <c r="Y43" s="362">
        <f t="shared" si="0"/>
        <v>112.176</v>
      </c>
      <c r="Z43" s="19"/>
      <c r="AA43" s="370">
        <v>0</v>
      </c>
      <c r="AB43" s="371">
        <f t="shared" si="1"/>
        <v>0</v>
      </c>
      <c r="AC43" s="372">
        <v>0</v>
      </c>
      <c r="AD43" s="373">
        <f t="shared" si="2"/>
        <v>0</v>
      </c>
      <c r="AE43" s="374">
        <f t="shared" si="3"/>
        <v>0</v>
      </c>
    </row>
    <row r="44" spans="1:31" ht="45.75" hidden="1" x14ac:dyDescent="0.25">
      <c r="A44" s="16"/>
      <c r="B44" s="87" t="s">
        <v>229</v>
      </c>
      <c r="C44" s="90" t="s">
        <v>341</v>
      </c>
      <c r="D44" s="89" t="s">
        <v>25</v>
      </c>
      <c r="E44" s="96" t="s">
        <v>354</v>
      </c>
      <c r="F44" s="384"/>
      <c r="G44" s="384"/>
      <c r="H44" s="91">
        <v>175</v>
      </c>
      <c r="I44" s="384"/>
      <c r="J44" s="97" t="s">
        <v>355</v>
      </c>
      <c r="K44" s="92" t="s">
        <v>311</v>
      </c>
      <c r="L44" s="94">
        <v>2</v>
      </c>
      <c r="M44" s="93">
        <v>9.81</v>
      </c>
      <c r="N44" s="95">
        <v>19.62</v>
      </c>
      <c r="O44" s="361"/>
      <c r="P44" s="362" t="e">
        <v>#VALUE!</v>
      </c>
      <c r="Q44" s="363" t="e">
        <f t="shared" si="6"/>
        <v>#VALUE!</v>
      </c>
      <c r="R44" s="299">
        <v>0</v>
      </c>
      <c r="S44" s="299">
        <v>8.6965649999999997</v>
      </c>
      <c r="T44" s="363">
        <f t="shared" si="7"/>
        <v>17.393129999999999</v>
      </c>
      <c r="U44" s="113"/>
      <c r="V44" s="92" t="s">
        <v>311</v>
      </c>
      <c r="W44" s="94">
        <v>2</v>
      </c>
      <c r="X44" s="299">
        <v>8.6965649999999997</v>
      </c>
      <c r="Y44" s="362">
        <f t="shared" si="0"/>
        <v>17.393129999999999</v>
      </c>
      <c r="Z44" s="19"/>
      <c r="AA44" s="370">
        <v>0</v>
      </c>
      <c r="AB44" s="371">
        <f t="shared" si="1"/>
        <v>0</v>
      </c>
      <c r="AC44" s="372">
        <v>0</v>
      </c>
      <c r="AD44" s="373">
        <f t="shared" si="2"/>
        <v>0</v>
      </c>
      <c r="AE44" s="374">
        <f t="shared" si="3"/>
        <v>0</v>
      </c>
    </row>
    <row r="45" spans="1:31" ht="75.75" hidden="1" x14ac:dyDescent="0.25">
      <c r="A45" s="16"/>
      <c r="B45" s="87" t="s">
        <v>229</v>
      </c>
      <c r="C45" s="90" t="s">
        <v>341</v>
      </c>
      <c r="D45" s="89" t="s">
        <v>25</v>
      </c>
      <c r="E45" s="96" t="s">
        <v>342</v>
      </c>
      <c r="F45" s="384"/>
      <c r="G45" s="384"/>
      <c r="H45" s="91">
        <v>180</v>
      </c>
      <c r="I45" s="384"/>
      <c r="J45" s="97" t="s">
        <v>343</v>
      </c>
      <c r="K45" s="92" t="s">
        <v>311</v>
      </c>
      <c r="L45" s="94">
        <v>1</v>
      </c>
      <c r="M45" s="93">
        <v>62.11</v>
      </c>
      <c r="N45" s="95">
        <v>62.11</v>
      </c>
      <c r="O45" s="361"/>
      <c r="P45" s="362" t="e">
        <v>#VALUE!</v>
      </c>
      <c r="Q45" s="363" t="e">
        <f t="shared" si="6"/>
        <v>#VALUE!</v>
      </c>
      <c r="R45" s="299">
        <v>0</v>
      </c>
      <c r="S45" s="299">
        <v>55.060514999999995</v>
      </c>
      <c r="T45" s="363">
        <f t="shared" si="7"/>
        <v>55.060514999999995</v>
      </c>
      <c r="U45" s="113"/>
      <c r="V45" s="92" t="s">
        <v>311</v>
      </c>
      <c r="W45" s="94">
        <v>1</v>
      </c>
      <c r="X45" s="299">
        <v>55.060514999999995</v>
      </c>
      <c r="Y45" s="362">
        <f t="shared" si="0"/>
        <v>55.060514999999995</v>
      </c>
      <c r="Z45" s="19"/>
      <c r="AA45" s="370">
        <v>0</v>
      </c>
      <c r="AB45" s="371">
        <f t="shared" si="1"/>
        <v>0</v>
      </c>
      <c r="AC45" s="372">
        <v>0</v>
      </c>
      <c r="AD45" s="373">
        <f t="shared" si="2"/>
        <v>0</v>
      </c>
      <c r="AE45" s="374">
        <f t="shared" si="3"/>
        <v>0</v>
      </c>
    </row>
    <row r="46" spans="1:31" ht="90.75" hidden="1" x14ac:dyDescent="0.25">
      <c r="A46" s="22"/>
      <c r="B46" s="87" t="s">
        <v>229</v>
      </c>
      <c r="C46" s="90" t="s">
        <v>341</v>
      </c>
      <c r="D46" s="89" t="s">
        <v>25</v>
      </c>
      <c r="E46" s="96" t="s">
        <v>370</v>
      </c>
      <c r="F46" s="358"/>
      <c r="G46" s="358"/>
      <c r="H46" s="91">
        <v>186</v>
      </c>
      <c r="I46" s="358"/>
      <c r="J46" s="98" t="s">
        <v>371</v>
      </c>
      <c r="K46" s="92" t="s">
        <v>311</v>
      </c>
      <c r="L46" s="94">
        <v>1</v>
      </c>
      <c r="M46" s="93">
        <v>86.88</v>
      </c>
      <c r="N46" s="95">
        <v>86.88</v>
      </c>
      <c r="O46" s="361"/>
      <c r="P46" s="362" t="e">
        <v>#VALUE!</v>
      </c>
      <c r="Q46" s="363" t="e">
        <f t="shared" si="6"/>
        <v>#VALUE!</v>
      </c>
      <c r="R46" s="299">
        <v>0</v>
      </c>
      <c r="S46" s="299">
        <v>69.504000000000005</v>
      </c>
      <c r="T46" s="363">
        <f t="shared" si="7"/>
        <v>69.504000000000005</v>
      </c>
      <c r="U46" s="113"/>
      <c r="V46" s="92" t="s">
        <v>311</v>
      </c>
      <c r="W46" s="94">
        <v>1</v>
      </c>
      <c r="X46" s="299">
        <v>69.504000000000005</v>
      </c>
      <c r="Y46" s="362">
        <f t="shared" si="0"/>
        <v>69.504000000000005</v>
      </c>
      <c r="Z46" s="19"/>
      <c r="AA46" s="370">
        <v>0</v>
      </c>
      <c r="AB46" s="371">
        <f t="shared" si="1"/>
        <v>0</v>
      </c>
      <c r="AC46" s="372">
        <v>0</v>
      </c>
      <c r="AD46" s="373">
        <f t="shared" si="2"/>
        <v>0</v>
      </c>
      <c r="AE46" s="374">
        <f>AB46-AD46</f>
        <v>0</v>
      </c>
    </row>
    <row r="47" spans="1:31" ht="15.75" hidden="1" x14ac:dyDescent="0.25">
      <c r="A47" s="22"/>
      <c r="B47" s="87" t="s">
        <v>229</v>
      </c>
      <c r="C47" s="90" t="s">
        <v>341</v>
      </c>
      <c r="D47" s="89" t="s">
        <v>25</v>
      </c>
      <c r="E47" s="99" t="s">
        <v>424</v>
      </c>
      <c r="F47" s="358"/>
      <c r="G47" s="358"/>
      <c r="H47" s="91">
        <v>190</v>
      </c>
      <c r="I47" s="358"/>
      <c r="J47" s="100" t="s">
        <v>379</v>
      </c>
      <c r="K47" s="92" t="s">
        <v>311</v>
      </c>
      <c r="L47" s="94">
        <v>1</v>
      </c>
      <c r="M47" s="101">
        <v>1500</v>
      </c>
      <c r="N47" s="95">
        <v>1500</v>
      </c>
      <c r="O47" s="361"/>
      <c r="P47" s="362" t="e">
        <v>#VALUE!</v>
      </c>
      <c r="Q47" s="363">
        <f t="shared" si="6"/>
        <v>1500</v>
      </c>
      <c r="R47" s="299" t="s">
        <v>381</v>
      </c>
      <c r="S47" s="299" t="s">
        <v>381</v>
      </c>
      <c r="T47" s="363">
        <f t="shared" si="7"/>
        <v>1500</v>
      </c>
      <c r="U47" s="113"/>
      <c r="V47" s="92" t="s">
        <v>311</v>
      </c>
      <c r="W47" s="94">
        <v>1</v>
      </c>
      <c r="X47" s="299" t="s">
        <v>381</v>
      </c>
      <c r="Y47" s="362">
        <v>1500</v>
      </c>
      <c r="Z47" s="19"/>
      <c r="AA47" s="370">
        <v>0</v>
      </c>
      <c r="AB47" s="371">
        <f t="shared" si="1"/>
        <v>0</v>
      </c>
      <c r="AC47" s="372">
        <v>0</v>
      </c>
      <c r="AD47" s="373">
        <f t="shared" si="2"/>
        <v>0</v>
      </c>
      <c r="AE47" s="374">
        <f t="shared" si="3"/>
        <v>0</v>
      </c>
    </row>
    <row r="48" spans="1:31" ht="26.25" hidden="1" x14ac:dyDescent="0.25">
      <c r="A48" s="22"/>
      <c r="B48" s="87" t="s">
        <v>229</v>
      </c>
      <c r="C48" s="90" t="s">
        <v>341</v>
      </c>
      <c r="D48" s="89" t="s">
        <v>25</v>
      </c>
      <c r="E48" s="102" t="s">
        <v>425</v>
      </c>
      <c r="F48" s="358"/>
      <c r="G48" s="358"/>
      <c r="H48" s="91">
        <v>191</v>
      </c>
      <c r="I48" s="358"/>
      <c r="J48" s="100" t="s">
        <v>379</v>
      </c>
      <c r="K48" s="92" t="s">
        <v>311</v>
      </c>
      <c r="L48" s="94">
        <v>1</v>
      </c>
      <c r="M48" s="101">
        <v>100</v>
      </c>
      <c r="N48" s="95">
        <v>100</v>
      </c>
      <c r="O48" s="361"/>
      <c r="P48" s="362" t="e">
        <v>#VALUE!</v>
      </c>
      <c r="Q48" s="363">
        <f t="shared" si="6"/>
        <v>100</v>
      </c>
      <c r="R48" s="299" t="s">
        <v>381</v>
      </c>
      <c r="S48" s="299" t="s">
        <v>381</v>
      </c>
      <c r="T48" s="363">
        <f t="shared" si="7"/>
        <v>100</v>
      </c>
      <c r="U48" s="113"/>
      <c r="V48" s="92" t="s">
        <v>311</v>
      </c>
      <c r="W48" s="94">
        <v>1</v>
      </c>
      <c r="X48" s="299" t="s">
        <v>381</v>
      </c>
      <c r="Y48" s="362">
        <v>100</v>
      </c>
      <c r="Z48" s="19"/>
      <c r="AA48" s="370">
        <v>0</v>
      </c>
      <c r="AB48" s="371">
        <f t="shared" si="1"/>
        <v>0</v>
      </c>
      <c r="AC48" s="372">
        <v>0</v>
      </c>
      <c r="AD48" s="373">
        <f>Y48*AC48</f>
        <v>0</v>
      </c>
      <c r="AE48" s="374">
        <f t="shared" si="3"/>
        <v>0</v>
      </c>
    </row>
    <row r="49" spans="1:31" ht="15.75" hidden="1" x14ac:dyDescent="0.25">
      <c r="A49" s="22"/>
      <c r="B49" s="87" t="s">
        <v>229</v>
      </c>
      <c r="C49" s="90" t="s">
        <v>341</v>
      </c>
      <c r="D49" s="89" t="s">
        <v>25</v>
      </c>
      <c r="E49" s="102" t="s">
        <v>426</v>
      </c>
      <c r="F49" s="358"/>
      <c r="G49" s="358"/>
      <c r="H49" s="91">
        <v>192</v>
      </c>
      <c r="I49" s="358"/>
      <c r="J49" s="100" t="s">
        <v>379</v>
      </c>
      <c r="K49" s="92" t="s">
        <v>311</v>
      </c>
      <c r="L49" s="94">
        <v>1</v>
      </c>
      <c r="M49" s="101">
        <v>100</v>
      </c>
      <c r="N49" s="95">
        <v>100</v>
      </c>
      <c r="O49" s="361"/>
      <c r="P49" s="362" t="e">
        <v>#VALUE!</v>
      </c>
      <c r="Q49" s="363">
        <f t="shared" si="6"/>
        <v>100</v>
      </c>
      <c r="R49" s="299" t="s">
        <v>381</v>
      </c>
      <c r="S49" s="299" t="s">
        <v>381</v>
      </c>
      <c r="T49" s="363">
        <f t="shared" si="7"/>
        <v>100</v>
      </c>
      <c r="U49" s="113"/>
      <c r="V49" s="92" t="s">
        <v>311</v>
      </c>
      <c r="W49" s="94">
        <v>1</v>
      </c>
      <c r="X49" s="299" t="s">
        <v>381</v>
      </c>
      <c r="Y49" s="362">
        <v>100</v>
      </c>
      <c r="Z49" s="19"/>
      <c r="AA49" s="370">
        <v>0</v>
      </c>
      <c r="AB49" s="371">
        <f t="shared" si="1"/>
        <v>0</v>
      </c>
      <c r="AC49" s="372">
        <v>0</v>
      </c>
      <c r="AD49" s="373">
        <f t="shared" si="2"/>
        <v>0</v>
      </c>
      <c r="AE49" s="374">
        <f t="shared" si="3"/>
        <v>0</v>
      </c>
    </row>
    <row r="50" spans="1:31" ht="15.75" hidden="1" x14ac:dyDescent="0.25">
      <c r="A50" s="22"/>
      <c r="B50" s="87" t="s">
        <v>229</v>
      </c>
      <c r="C50" s="90" t="s">
        <v>341</v>
      </c>
      <c r="D50" s="89" t="s">
        <v>25</v>
      </c>
      <c r="E50" s="102" t="s">
        <v>427</v>
      </c>
      <c r="F50" s="358"/>
      <c r="G50" s="358"/>
      <c r="H50" s="91">
        <v>193</v>
      </c>
      <c r="I50" s="358"/>
      <c r="J50" s="100" t="s">
        <v>379</v>
      </c>
      <c r="K50" s="92" t="s">
        <v>311</v>
      </c>
      <c r="L50" s="94">
        <v>1</v>
      </c>
      <c r="M50" s="101">
        <v>100</v>
      </c>
      <c r="N50" s="95">
        <v>100</v>
      </c>
      <c r="O50" s="361"/>
      <c r="P50" s="362" t="e">
        <v>#VALUE!</v>
      </c>
      <c r="Q50" s="363">
        <f t="shared" si="6"/>
        <v>100</v>
      </c>
      <c r="R50" s="299" t="s">
        <v>381</v>
      </c>
      <c r="S50" s="299" t="s">
        <v>381</v>
      </c>
      <c r="T50" s="363">
        <f t="shared" si="7"/>
        <v>100</v>
      </c>
      <c r="U50" s="113"/>
      <c r="V50" s="92" t="s">
        <v>311</v>
      </c>
      <c r="W50" s="94">
        <v>1</v>
      </c>
      <c r="X50" s="299" t="s">
        <v>381</v>
      </c>
      <c r="Y50" s="362">
        <v>100</v>
      </c>
      <c r="Z50" s="19"/>
      <c r="AA50" s="370">
        <v>0</v>
      </c>
      <c r="AB50" s="371">
        <f t="shared" si="1"/>
        <v>0</v>
      </c>
      <c r="AC50" s="372">
        <v>0</v>
      </c>
      <c r="AD50" s="373">
        <f t="shared" si="2"/>
        <v>0</v>
      </c>
      <c r="AE50" s="374">
        <f t="shared" si="3"/>
        <v>0</v>
      </c>
    </row>
    <row r="51" spans="1:31" ht="15.75" hidden="1" x14ac:dyDescent="0.25">
      <c r="A51" s="22"/>
      <c r="B51" s="87" t="s">
        <v>229</v>
      </c>
      <c r="C51" s="90" t="s">
        <v>341</v>
      </c>
      <c r="D51" s="89" t="s">
        <v>25</v>
      </c>
      <c r="E51" s="102" t="s">
        <v>428</v>
      </c>
      <c r="F51" s="358"/>
      <c r="G51" s="358"/>
      <c r="H51" s="91">
        <v>194</v>
      </c>
      <c r="I51" s="358"/>
      <c r="J51" s="100" t="s">
        <v>379</v>
      </c>
      <c r="K51" s="92" t="s">
        <v>311</v>
      </c>
      <c r="L51" s="94">
        <v>1</v>
      </c>
      <c r="M51" s="101">
        <v>350</v>
      </c>
      <c r="N51" s="95">
        <v>350</v>
      </c>
      <c r="O51" s="361"/>
      <c r="P51" s="362" t="e">
        <v>#VALUE!</v>
      </c>
      <c r="Q51" s="363">
        <f t="shared" si="6"/>
        <v>350</v>
      </c>
      <c r="R51" s="299" t="s">
        <v>381</v>
      </c>
      <c r="S51" s="299" t="s">
        <v>381</v>
      </c>
      <c r="T51" s="363">
        <f t="shared" si="7"/>
        <v>350</v>
      </c>
      <c r="U51" s="113"/>
      <c r="V51" s="92" t="s">
        <v>311</v>
      </c>
      <c r="W51" s="94">
        <v>1</v>
      </c>
      <c r="X51" s="299" t="s">
        <v>381</v>
      </c>
      <c r="Y51" s="362">
        <v>350</v>
      </c>
      <c r="Z51" s="19"/>
      <c r="AA51" s="370">
        <v>0</v>
      </c>
      <c r="AB51" s="371">
        <f t="shared" si="1"/>
        <v>0</v>
      </c>
      <c r="AC51" s="372">
        <v>0</v>
      </c>
      <c r="AD51" s="373">
        <f t="shared" si="2"/>
        <v>0</v>
      </c>
      <c r="AE51" s="374">
        <f t="shared" si="3"/>
        <v>0</v>
      </c>
    </row>
    <row r="52" spans="1:31" hidden="1" x14ac:dyDescent="0.25">
      <c r="A52" s="22"/>
      <c r="B52" s="444" t="s">
        <v>229</v>
      </c>
      <c r="C52" s="424" t="s">
        <v>341</v>
      </c>
      <c r="D52" s="425" t="s">
        <v>25</v>
      </c>
      <c r="E52" s="419" t="s">
        <v>740</v>
      </c>
      <c r="F52" s="358"/>
      <c r="G52" s="358"/>
      <c r="H52" s="91"/>
      <c r="I52" s="358"/>
      <c r="J52" s="100"/>
      <c r="K52" s="92"/>
      <c r="L52" s="94"/>
      <c r="M52" s="101"/>
      <c r="N52" s="95"/>
      <c r="O52" s="361"/>
      <c r="P52" s="362"/>
      <c r="Q52" s="363"/>
      <c r="R52" s="299"/>
      <c r="S52" s="299"/>
      <c r="T52" s="363"/>
      <c r="U52" s="113"/>
      <c r="V52" s="442" t="s">
        <v>311</v>
      </c>
      <c r="W52" s="441">
        <v>1</v>
      </c>
      <c r="X52" s="432">
        <v>500</v>
      </c>
      <c r="Y52" s="362">
        <f t="shared" ref="Y52:Y73" si="8">W52*X52</f>
        <v>500</v>
      </c>
      <c r="Z52" s="19"/>
      <c r="AA52" s="370">
        <v>0</v>
      </c>
      <c r="AB52" s="371">
        <f t="shared" ref="AB52:AB73" si="9">Y52*AA52</f>
        <v>0</v>
      </c>
      <c r="AC52" s="372">
        <v>0</v>
      </c>
      <c r="AD52" s="373">
        <f t="shared" ref="AD52:AD73" si="10">Y52*AC52</f>
        <v>0</v>
      </c>
      <c r="AE52" s="374">
        <f t="shared" si="3"/>
        <v>0</v>
      </c>
    </row>
    <row r="53" spans="1:31" hidden="1" x14ac:dyDescent="0.25">
      <c r="A53" s="22"/>
      <c r="B53" s="444" t="s">
        <v>229</v>
      </c>
      <c r="C53" s="424" t="s">
        <v>341</v>
      </c>
      <c r="D53" s="425" t="s">
        <v>25</v>
      </c>
      <c r="E53" s="419" t="s">
        <v>711</v>
      </c>
      <c r="F53" s="358"/>
      <c r="G53" s="358"/>
      <c r="H53" s="91"/>
      <c r="I53" s="358"/>
      <c r="J53" s="100"/>
      <c r="K53" s="92"/>
      <c r="L53" s="94"/>
      <c r="M53" s="101"/>
      <c r="N53" s="95"/>
      <c r="O53" s="361"/>
      <c r="P53" s="362"/>
      <c r="Q53" s="363"/>
      <c r="R53" s="299"/>
      <c r="S53" s="299"/>
      <c r="T53" s="363"/>
      <c r="U53" s="113"/>
      <c r="V53" s="442" t="s">
        <v>311</v>
      </c>
      <c r="W53" s="441">
        <v>1</v>
      </c>
      <c r="X53" s="432">
        <v>1500</v>
      </c>
      <c r="Y53" s="362">
        <f t="shared" si="8"/>
        <v>1500</v>
      </c>
      <c r="Z53" s="19"/>
      <c r="AA53" s="370">
        <v>0</v>
      </c>
      <c r="AB53" s="371">
        <f t="shared" si="9"/>
        <v>0</v>
      </c>
      <c r="AC53" s="372">
        <v>0</v>
      </c>
      <c r="AD53" s="373">
        <f t="shared" si="10"/>
        <v>0</v>
      </c>
      <c r="AE53" s="374">
        <f t="shared" si="3"/>
        <v>0</v>
      </c>
    </row>
    <row r="54" spans="1:31" hidden="1" x14ac:dyDescent="0.25">
      <c r="A54" s="22"/>
      <c r="B54" s="444" t="s">
        <v>229</v>
      </c>
      <c r="C54" s="424" t="s">
        <v>341</v>
      </c>
      <c r="D54" s="425" t="s">
        <v>25</v>
      </c>
      <c r="E54" s="419" t="s">
        <v>712</v>
      </c>
      <c r="F54" s="358"/>
      <c r="G54" s="358"/>
      <c r="H54" s="91"/>
      <c r="I54" s="358"/>
      <c r="J54" s="100"/>
      <c r="K54" s="92"/>
      <c r="L54" s="94"/>
      <c r="M54" s="101"/>
      <c r="N54" s="95"/>
      <c r="O54" s="361"/>
      <c r="P54" s="362"/>
      <c r="Q54" s="363"/>
      <c r="R54" s="299"/>
      <c r="S54" s="299"/>
      <c r="T54" s="363"/>
      <c r="U54" s="113"/>
      <c r="V54" s="438" t="s">
        <v>311</v>
      </c>
      <c r="W54" s="436">
        <v>1</v>
      </c>
      <c r="X54" s="437">
        <v>500</v>
      </c>
      <c r="Y54" s="362">
        <f t="shared" si="8"/>
        <v>500</v>
      </c>
      <c r="Z54" s="19"/>
      <c r="AA54" s="370">
        <v>0</v>
      </c>
      <c r="AB54" s="371">
        <f t="shared" si="9"/>
        <v>0</v>
      </c>
      <c r="AC54" s="372">
        <v>0</v>
      </c>
      <c r="AD54" s="373">
        <f t="shared" si="10"/>
        <v>0</v>
      </c>
      <c r="AE54" s="374">
        <f t="shared" si="3"/>
        <v>0</v>
      </c>
    </row>
    <row r="55" spans="1:31" hidden="1" x14ac:dyDescent="0.25">
      <c r="A55" s="22"/>
      <c r="B55" s="444" t="s">
        <v>229</v>
      </c>
      <c r="C55" s="424" t="s">
        <v>341</v>
      </c>
      <c r="D55" s="425" t="s">
        <v>25</v>
      </c>
      <c r="E55" s="419" t="s">
        <v>713</v>
      </c>
      <c r="F55" s="358"/>
      <c r="G55" s="358"/>
      <c r="H55" s="91"/>
      <c r="I55" s="358"/>
      <c r="J55" s="100"/>
      <c r="K55" s="92"/>
      <c r="L55" s="94"/>
      <c r="M55" s="101"/>
      <c r="N55" s="95"/>
      <c r="O55" s="361"/>
      <c r="P55" s="362"/>
      <c r="Q55" s="363"/>
      <c r="R55" s="299"/>
      <c r="S55" s="299"/>
      <c r="T55" s="363"/>
      <c r="U55" s="113"/>
      <c r="V55" s="438" t="s">
        <v>57</v>
      </c>
      <c r="W55" s="407">
        <v>2</v>
      </c>
      <c r="X55" s="432">
        <v>1250</v>
      </c>
      <c r="Y55" s="362">
        <f t="shared" si="8"/>
        <v>2500</v>
      </c>
      <c r="Z55" s="19"/>
      <c r="AA55" s="370">
        <v>0</v>
      </c>
      <c r="AB55" s="371">
        <f t="shared" si="9"/>
        <v>0</v>
      </c>
      <c r="AC55" s="372">
        <v>0</v>
      </c>
      <c r="AD55" s="373">
        <f t="shared" si="10"/>
        <v>0</v>
      </c>
      <c r="AE55" s="374">
        <f t="shared" si="3"/>
        <v>0</v>
      </c>
    </row>
    <row r="56" spans="1:31" x14ac:dyDescent="0.25">
      <c r="A56" s="22"/>
      <c r="B56" s="444" t="s">
        <v>229</v>
      </c>
      <c r="C56" s="424" t="s">
        <v>24</v>
      </c>
      <c r="D56" s="425" t="s">
        <v>25</v>
      </c>
      <c r="E56" s="419" t="s">
        <v>38</v>
      </c>
      <c r="F56" s="358"/>
      <c r="G56" s="358"/>
      <c r="H56" s="91"/>
      <c r="I56" s="358"/>
      <c r="J56" s="100"/>
      <c r="K56" s="92"/>
      <c r="L56" s="94"/>
      <c r="M56" s="101"/>
      <c r="N56" s="95"/>
      <c r="O56" s="361"/>
      <c r="P56" s="362"/>
      <c r="Q56" s="363"/>
      <c r="R56" s="299"/>
      <c r="S56" s="299"/>
      <c r="T56" s="363"/>
      <c r="U56" s="113"/>
      <c r="V56" s="406" t="s">
        <v>311</v>
      </c>
      <c r="W56" s="445">
        <v>1</v>
      </c>
      <c r="X56" s="408">
        <v>1663.7</v>
      </c>
      <c r="Y56" s="362">
        <f t="shared" si="8"/>
        <v>1663.7</v>
      </c>
      <c r="Z56" s="19"/>
      <c r="AA56" s="370">
        <v>1</v>
      </c>
      <c r="AB56" s="371">
        <f t="shared" si="9"/>
        <v>1663.7</v>
      </c>
      <c r="AC56" s="372">
        <v>0</v>
      </c>
      <c r="AD56" s="373">
        <f t="shared" si="10"/>
        <v>0</v>
      </c>
      <c r="AE56" s="374">
        <f t="shared" si="3"/>
        <v>1663.7</v>
      </c>
    </row>
    <row r="57" spans="1:31" x14ac:dyDescent="0.25">
      <c r="A57" s="22"/>
      <c r="B57" s="444" t="s">
        <v>229</v>
      </c>
      <c r="C57" s="424" t="s">
        <v>24</v>
      </c>
      <c r="D57" s="425" t="s">
        <v>25</v>
      </c>
      <c r="E57" s="357" t="s">
        <v>43</v>
      </c>
      <c r="F57" s="358"/>
      <c r="G57" s="358"/>
      <c r="H57" s="91"/>
      <c r="I57" s="358"/>
      <c r="J57" s="100"/>
      <c r="K57" s="92"/>
      <c r="L57" s="94"/>
      <c r="M57" s="101"/>
      <c r="N57" s="95"/>
      <c r="O57" s="361"/>
      <c r="P57" s="362"/>
      <c r="Q57" s="363"/>
      <c r="R57" s="299"/>
      <c r="S57" s="299"/>
      <c r="T57" s="363"/>
      <c r="U57" s="113"/>
      <c r="V57" s="406" t="s">
        <v>311</v>
      </c>
      <c r="W57" s="445">
        <v>1</v>
      </c>
      <c r="X57" s="408">
        <v>1069.3399999999999</v>
      </c>
      <c r="Y57" s="362">
        <f t="shared" si="8"/>
        <v>1069.3399999999999</v>
      </c>
      <c r="Z57" s="19"/>
      <c r="AA57" s="370">
        <v>1</v>
      </c>
      <c r="AB57" s="371">
        <f t="shared" si="9"/>
        <v>1069.3399999999999</v>
      </c>
      <c r="AC57" s="372">
        <v>0.3</v>
      </c>
      <c r="AD57" s="373">
        <f t="shared" si="10"/>
        <v>320.80199999999996</v>
      </c>
      <c r="AE57" s="374">
        <f t="shared" si="3"/>
        <v>748.53800000000001</v>
      </c>
    </row>
    <row r="58" spans="1:31" x14ac:dyDescent="0.25">
      <c r="A58" s="22"/>
      <c r="B58" s="444" t="s">
        <v>229</v>
      </c>
      <c r="C58" s="424" t="s">
        <v>24</v>
      </c>
      <c r="D58" s="425" t="s">
        <v>25</v>
      </c>
      <c r="E58" s="419" t="s">
        <v>751</v>
      </c>
      <c r="F58" s="358"/>
      <c r="G58" s="358"/>
      <c r="H58" s="91"/>
      <c r="I58" s="358"/>
      <c r="J58" s="100"/>
      <c r="K58" s="92"/>
      <c r="L58" s="94"/>
      <c r="M58" s="101"/>
      <c r="N58" s="95"/>
      <c r="O58" s="361"/>
      <c r="P58" s="362"/>
      <c r="Q58" s="363"/>
      <c r="R58" s="299"/>
      <c r="S58" s="299"/>
      <c r="T58" s="363"/>
      <c r="U58" s="113"/>
      <c r="V58" s="406" t="s">
        <v>311</v>
      </c>
      <c r="W58" s="445">
        <v>1</v>
      </c>
      <c r="X58" s="408">
        <v>110</v>
      </c>
      <c r="Y58" s="362">
        <f t="shared" si="8"/>
        <v>110</v>
      </c>
      <c r="Z58" s="19"/>
      <c r="AA58" s="370">
        <v>1</v>
      </c>
      <c r="AB58" s="371">
        <f t="shared" si="9"/>
        <v>110</v>
      </c>
      <c r="AC58" s="372">
        <v>0</v>
      </c>
      <c r="AD58" s="373">
        <f t="shared" si="10"/>
        <v>0</v>
      </c>
      <c r="AE58" s="374">
        <f t="shared" si="3"/>
        <v>110</v>
      </c>
    </row>
    <row r="59" spans="1:31" ht="120" x14ac:dyDescent="0.25">
      <c r="A59" s="22"/>
      <c r="B59" s="444" t="s">
        <v>229</v>
      </c>
      <c r="C59" s="424" t="s">
        <v>72</v>
      </c>
      <c r="D59" s="425" t="s">
        <v>25</v>
      </c>
      <c r="E59" s="419" t="s">
        <v>698</v>
      </c>
      <c r="F59" s="358"/>
      <c r="G59" s="358"/>
      <c r="H59" s="91"/>
      <c r="I59" s="358"/>
      <c r="J59" s="100"/>
      <c r="K59" s="92"/>
      <c r="L59" s="94"/>
      <c r="M59" s="101"/>
      <c r="N59" s="95"/>
      <c r="O59" s="361"/>
      <c r="P59" s="362"/>
      <c r="Q59" s="363"/>
      <c r="R59" s="299"/>
      <c r="S59" s="299"/>
      <c r="T59" s="363"/>
      <c r="U59" s="113"/>
      <c r="V59" s="406" t="s">
        <v>79</v>
      </c>
      <c r="W59" s="445">
        <v>45</v>
      </c>
      <c r="X59" s="408">
        <v>69.040000000000006</v>
      </c>
      <c r="Y59" s="362">
        <f t="shared" si="8"/>
        <v>3106.8</v>
      </c>
      <c r="Z59" s="19"/>
      <c r="AA59" s="370">
        <v>1</v>
      </c>
      <c r="AB59" s="371">
        <f t="shared" si="9"/>
        <v>3106.8</v>
      </c>
      <c r="AC59" s="372">
        <v>1</v>
      </c>
      <c r="AD59" s="373">
        <f t="shared" si="10"/>
        <v>3106.8</v>
      </c>
      <c r="AE59" s="374">
        <f t="shared" si="3"/>
        <v>0</v>
      </c>
    </row>
    <row r="60" spans="1:31" ht="30" x14ac:dyDescent="0.25">
      <c r="A60" s="22"/>
      <c r="B60" s="444" t="s">
        <v>229</v>
      </c>
      <c r="C60" s="424" t="s">
        <v>72</v>
      </c>
      <c r="D60" s="425" t="s">
        <v>25</v>
      </c>
      <c r="E60" s="419" t="s">
        <v>699</v>
      </c>
      <c r="F60" s="358"/>
      <c r="G60" s="358"/>
      <c r="H60" s="91"/>
      <c r="I60" s="358"/>
      <c r="J60" s="100"/>
      <c r="K60" s="92"/>
      <c r="L60" s="94"/>
      <c r="M60" s="101"/>
      <c r="N60" s="95"/>
      <c r="O60" s="361"/>
      <c r="P60" s="362"/>
      <c r="Q60" s="363"/>
      <c r="R60" s="299"/>
      <c r="S60" s="299"/>
      <c r="T60" s="363"/>
      <c r="U60" s="113"/>
      <c r="V60" s="406" t="s">
        <v>75</v>
      </c>
      <c r="W60" s="445">
        <v>52</v>
      </c>
      <c r="X60" s="408">
        <v>11.016</v>
      </c>
      <c r="Y60" s="362">
        <f t="shared" si="8"/>
        <v>572.83199999999999</v>
      </c>
      <c r="Z60" s="19"/>
      <c r="AA60" s="370">
        <v>1</v>
      </c>
      <c r="AB60" s="371">
        <f t="shared" si="9"/>
        <v>572.83199999999999</v>
      </c>
      <c r="AC60" s="372">
        <v>1</v>
      </c>
      <c r="AD60" s="373">
        <f t="shared" si="10"/>
        <v>572.83199999999999</v>
      </c>
      <c r="AE60" s="374">
        <f t="shared" si="3"/>
        <v>0</v>
      </c>
    </row>
    <row r="61" spans="1:31" ht="75" x14ac:dyDescent="0.25">
      <c r="A61" s="22"/>
      <c r="B61" s="444" t="s">
        <v>229</v>
      </c>
      <c r="C61" s="424" t="s">
        <v>72</v>
      </c>
      <c r="D61" s="425" t="s">
        <v>25</v>
      </c>
      <c r="E61" s="419" t="s">
        <v>702</v>
      </c>
      <c r="F61" s="358"/>
      <c r="G61" s="358"/>
      <c r="H61" s="91"/>
      <c r="I61" s="358"/>
      <c r="J61" s="100"/>
      <c r="K61" s="92"/>
      <c r="L61" s="94"/>
      <c r="M61" s="101"/>
      <c r="N61" s="95"/>
      <c r="O61" s="361"/>
      <c r="P61" s="362"/>
      <c r="Q61" s="363"/>
      <c r="R61" s="299"/>
      <c r="S61" s="299"/>
      <c r="T61" s="363"/>
      <c r="U61" s="113"/>
      <c r="V61" s="406" t="s">
        <v>139</v>
      </c>
      <c r="W61" s="445">
        <v>1</v>
      </c>
      <c r="X61" s="408">
        <v>130.12800000000001</v>
      </c>
      <c r="Y61" s="362">
        <f t="shared" si="8"/>
        <v>130.12800000000001</v>
      </c>
      <c r="Z61" s="19"/>
      <c r="AA61" s="370">
        <v>1</v>
      </c>
      <c r="AB61" s="371">
        <f t="shared" si="9"/>
        <v>130.12800000000001</v>
      </c>
      <c r="AC61" s="372">
        <v>0</v>
      </c>
      <c r="AD61" s="373">
        <f t="shared" si="10"/>
        <v>0</v>
      </c>
      <c r="AE61" s="374">
        <f t="shared" si="3"/>
        <v>130.12800000000001</v>
      </c>
    </row>
    <row r="62" spans="1:31" ht="45" x14ac:dyDescent="0.25">
      <c r="A62" s="22"/>
      <c r="B62" s="444" t="s">
        <v>229</v>
      </c>
      <c r="C62" s="424" t="s">
        <v>72</v>
      </c>
      <c r="D62" s="425" t="s">
        <v>25</v>
      </c>
      <c r="E62" s="419" t="s">
        <v>734</v>
      </c>
      <c r="F62" s="358"/>
      <c r="G62" s="358"/>
      <c r="H62" s="91"/>
      <c r="I62" s="358"/>
      <c r="J62" s="100"/>
      <c r="K62" s="92"/>
      <c r="L62" s="94"/>
      <c r="M62" s="101"/>
      <c r="N62" s="95"/>
      <c r="O62" s="361"/>
      <c r="P62" s="362"/>
      <c r="Q62" s="363"/>
      <c r="R62" s="299"/>
      <c r="S62" s="299"/>
      <c r="T62" s="363"/>
      <c r="U62" s="113"/>
      <c r="V62" s="406" t="s">
        <v>104</v>
      </c>
      <c r="W62" s="445">
        <v>9</v>
      </c>
      <c r="X62" s="408">
        <v>110.70400000000001</v>
      </c>
      <c r="Y62" s="362">
        <f t="shared" si="8"/>
        <v>996.33600000000001</v>
      </c>
      <c r="Z62" s="19"/>
      <c r="AA62" s="370">
        <v>1</v>
      </c>
      <c r="AB62" s="371">
        <f t="shared" si="9"/>
        <v>996.33600000000001</v>
      </c>
      <c r="AC62" s="372">
        <v>0</v>
      </c>
      <c r="AD62" s="373">
        <f t="shared" si="10"/>
        <v>0</v>
      </c>
      <c r="AE62" s="374">
        <f t="shared" si="3"/>
        <v>996.33600000000001</v>
      </c>
    </row>
    <row r="63" spans="1:31" x14ac:dyDescent="0.25">
      <c r="A63" s="22"/>
      <c r="B63" s="444" t="s">
        <v>229</v>
      </c>
      <c r="C63" s="424" t="s">
        <v>72</v>
      </c>
      <c r="D63" s="425" t="s">
        <v>25</v>
      </c>
      <c r="E63" s="419" t="s">
        <v>746</v>
      </c>
      <c r="F63" s="358"/>
      <c r="G63" s="358"/>
      <c r="H63" s="91"/>
      <c r="I63" s="358"/>
      <c r="J63" s="100"/>
      <c r="K63" s="92"/>
      <c r="L63" s="94"/>
      <c r="M63" s="101"/>
      <c r="N63" s="95"/>
      <c r="O63" s="361"/>
      <c r="P63" s="362"/>
      <c r="Q63" s="363"/>
      <c r="R63" s="299"/>
      <c r="S63" s="299"/>
      <c r="T63" s="363"/>
      <c r="U63" s="113"/>
      <c r="V63" s="406" t="s">
        <v>104</v>
      </c>
      <c r="W63" s="445">
        <v>9</v>
      </c>
      <c r="X63" s="408">
        <v>69.191999999999993</v>
      </c>
      <c r="Y63" s="362">
        <f t="shared" si="8"/>
        <v>622.72799999999995</v>
      </c>
      <c r="Z63" s="19"/>
      <c r="AA63" s="370">
        <v>1</v>
      </c>
      <c r="AB63" s="371">
        <f t="shared" si="9"/>
        <v>622.72799999999995</v>
      </c>
      <c r="AC63" s="372">
        <v>0</v>
      </c>
      <c r="AD63" s="373">
        <f t="shared" si="10"/>
        <v>0</v>
      </c>
      <c r="AE63" s="374">
        <f t="shared" si="3"/>
        <v>622.72799999999995</v>
      </c>
    </row>
    <row r="64" spans="1:31" ht="30" x14ac:dyDescent="0.25">
      <c r="A64" s="22"/>
      <c r="B64" s="444" t="s">
        <v>229</v>
      </c>
      <c r="C64" s="424" t="s">
        <v>72</v>
      </c>
      <c r="D64" s="425" t="s">
        <v>25</v>
      </c>
      <c r="E64" s="419" t="s">
        <v>736</v>
      </c>
      <c r="F64" s="358"/>
      <c r="G64" s="358"/>
      <c r="H64" s="91"/>
      <c r="I64" s="358"/>
      <c r="J64" s="100"/>
      <c r="K64" s="92"/>
      <c r="L64" s="94"/>
      <c r="M64" s="101"/>
      <c r="N64" s="95"/>
      <c r="O64" s="361"/>
      <c r="P64" s="362"/>
      <c r="Q64" s="363"/>
      <c r="R64" s="299"/>
      <c r="S64" s="299"/>
      <c r="T64" s="363"/>
      <c r="U64" s="113"/>
      <c r="V64" s="406" t="s">
        <v>104</v>
      </c>
      <c r="W64" s="445">
        <v>12</v>
      </c>
      <c r="X64" s="408">
        <v>165</v>
      </c>
      <c r="Y64" s="362">
        <f t="shared" si="8"/>
        <v>1980</v>
      </c>
      <c r="Z64" s="19"/>
      <c r="AA64" s="370">
        <v>1</v>
      </c>
      <c r="AB64" s="371">
        <f t="shared" si="9"/>
        <v>1980</v>
      </c>
      <c r="AC64" s="372">
        <v>0</v>
      </c>
      <c r="AD64" s="373">
        <f t="shared" si="10"/>
        <v>0</v>
      </c>
      <c r="AE64" s="374">
        <f t="shared" si="3"/>
        <v>1980</v>
      </c>
    </row>
    <row r="65" spans="1:31" ht="45" x14ac:dyDescent="0.25">
      <c r="A65" s="22"/>
      <c r="B65" s="444" t="s">
        <v>229</v>
      </c>
      <c r="C65" s="424" t="s">
        <v>72</v>
      </c>
      <c r="D65" s="425" t="s">
        <v>25</v>
      </c>
      <c r="E65" s="419" t="s">
        <v>737</v>
      </c>
      <c r="F65" s="358"/>
      <c r="G65" s="358"/>
      <c r="H65" s="91"/>
      <c r="I65" s="358"/>
      <c r="J65" s="100"/>
      <c r="K65" s="92"/>
      <c r="L65" s="94"/>
      <c r="M65" s="101"/>
      <c r="N65" s="95"/>
      <c r="O65" s="361"/>
      <c r="P65" s="362"/>
      <c r="Q65" s="363"/>
      <c r="R65" s="299"/>
      <c r="S65" s="299"/>
      <c r="T65" s="363"/>
      <c r="U65" s="113"/>
      <c r="V65" s="406" t="s">
        <v>104</v>
      </c>
      <c r="W65" s="445">
        <v>18</v>
      </c>
      <c r="X65" s="408">
        <v>46.472000000000008</v>
      </c>
      <c r="Y65" s="362">
        <f t="shared" si="8"/>
        <v>836.49600000000009</v>
      </c>
      <c r="Z65" s="19"/>
      <c r="AA65" s="370">
        <v>1</v>
      </c>
      <c r="AB65" s="371">
        <f t="shared" si="9"/>
        <v>836.49600000000009</v>
      </c>
      <c r="AC65" s="372">
        <v>0</v>
      </c>
      <c r="AD65" s="373">
        <f t="shared" si="10"/>
        <v>0</v>
      </c>
      <c r="AE65" s="374">
        <f t="shared" si="3"/>
        <v>836.49600000000009</v>
      </c>
    </row>
    <row r="66" spans="1:31" ht="45" x14ac:dyDescent="0.25">
      <c r="A66" s="22"/>
      <c r="B66" s="444" t="s">
        <v>229</v>
      </c>
      <c r="C66" s="424" t="s">
        <v>72</v>
      </c>
      <c r="D66" s="425" t="s">
        <v>25</v>
      </c>
      <c r="E66" s="419" t="s">
        <v>747</v>
      </c>
      <c r="F66" s="358"/>
      <c r="G66" s="358"/>
      <c r="H66" s="91"/>
      <c r="I66" s="358"/>
      <c r="J66" s="100"/>
      <c r="K66" s="92"/>
      <c r="L66" s="94"/>
      <c r="M66" s="101"/>
      <c r="N66" s="95"/>
      <c r="O66" s="361"/>
      <c r="P66" s="362"/>
      <c r="Q66" s="363"/>
      <c r="R66" s="299"/>
      <c r="S66" s="299"/>
      <c r="T66" s="363"/>
      <c r="U66" s="113"/>
      <c r="V66" s="406" t="s">
        <v>79</v>
      </c>
      <c r="W66" s="445">
        <v>1</v>
      </c>
      <c r="X66" s="408">
        <v>108.512</v>
      </c>
      <c r="Y66" s="362">
        <f t="shared" si="8"/>
        <v>108.512</v>
      </c>
      <c r="Z66" s="19"/>
      <c r="AA66" s="370">
        <v>1</v>
      </c>
      <c r="AB66" s="371">
        <f t="shared" si="9"/>
        <v>108.512</v>
      </c>
      <c r="AC66" s="372">
        <v>1</v>
      </c>
      <c r="AD66" s="373">
        <f t="shared" si="10"/>
        <v>108.512</v>
      </c>
      <c r="AE66" s="374">
        <f t="shared" si="3"/>
        <v>0</v>
      </c>
    </row>
    <row r="67" spans="1:31" ht="45" x14ac:dyDescent="0.25">
      <c r="A67" s="22"/>
      <c r="B67" s="444" t="s">
        <v>229</v>
      </c>
      <c r="C67" s="424" t="s">
        <v>72</v>
      </c>
      <c r="D67" s="425" t="s">
        <v>25</v>
      </c>
      <c r="E67" s="419" t="s">
        <v>704</v>
      </c>
      <c r="F67" s="358"/>
      <c r="G67" s="358"/>
      <c r="H67" s="91"/>
      <c r="I67" s="358"/>
      <c r="J67" s="100"/>
      <c r="K67" s="92"/>
      <c r="L67" s="94"/>
      <c r="M67" s="101"/>
      <c r="N67" s="95"/>
      <c r="O67" s="361"/>
      <c r="P67" s="362"/>
      <c r="Q67" s="363"/>
      <c r="R67" s="299"/>
      <c r="S67" s="299"/>
      <c r="T67" s="363"/>
      <c r="U67" s="113"/>
      <c r="V67" s="406" t="s">
        <v>104</v>
      </c>
      <c r="W67" s="445">
        <v>1</v>
      </c>
      <c r="X67" s="408">
        <v>55.655999999999999</v>
      </c>
      <c r="Y67" s="362">
        <f t="shared" si="8"/>
        <v>55.655999999999999</v>
      </c>
      <c r="Z67" s="19"/>
      <c r="AA67" s="370">
        <v>1</v>
      </c>
      <c r="AB67" s="371">
        <f t="shared" si="9"/>
        <v>55.655999999999999</v>
      </c>
      <c r="AC67" s="372">
        <v>0</v>
      </c>
      <c r="AD67" s="373">
        <f t="shared" si="10"/>
        <v>0</v>
      </c>
      <c r="AE67" s="374">
        <f t="shared" si="3"/>
        <v>55.655999999999999</v>
      </c>
    </row>
    <row r="68" spans="1:31" ht="30" x14ac:dyDescent="0.25">
      <c r="A68" s="22"/>
      <c r="B68" s="444" t="s">
        <v>229</v>
      </c>
      <c r="C68" s="424" t="s">
        <v>189</v>
      </c>
      <c r="D68" s="425" t="s">
        <v>25</v>
      </c>
      <c r="E68" s="419" t="s">
        <v>724</v>
      </c>
      <c r="F68" s="358"/>
      <c r="G68" s="358"/>
      <c r="H68" s="91"/>
      <c r="I68" s="358"/>
      <c r="J68" s="100"/>
      <c r="K68" s="92"/>
      <c r="L68" s="94"/>
      <c r="M68" s="101"/>
      <c r="N68" s="95"/>
      <c r="O68" s="361"/>
      <c r="P68" s="362"/>
      <c r="Q68" s="363"/>
      <c r="R68" s="299"/>
      <c r="S68" s="299"/>
      <c r="T68" s="363"/>
      <c r="U68" s="113"/>
      <c r="V68" s="406" t="s">
        <v>79</v>
      </c>
      <c r="W68" s="445">
        <v>8</v>
      </c>
      <c r="X68" s="408">
        <v>10</v>
      </c>
      <c r="Y68" s="362">
        <f t="shared" si="8"/>
        <v>80</v>
      </c>
      <c r="Z68" s="19"/>
      <c r="AA68" s="370">
        <v>1</v>
      </c>
      <c r="AB68" s="371">
        <f t="shared" si="9"/>
        <v>80</v>
      </c>
      <c r="AC68" s="372">
        <v>1</v>
      </c>
      <c r="AD68" s="373">
        <f t="shared" si="10"/>
        <v>80</v>
      </c>
      <c r="AE68" s="374">
        <f t="shared" si="3"/>
        <v>0</v>
      </c>
    </row>
    <row r="69" spans="1:31" ht="45" x14ac:dyDescent="0.25">
      <c r="A69" s="22"/>
      <c r="B69" s="444" t="s">
        <v>229</v>
      </c>
      <c r="C69" s="424" t="s">
        <v>189</v>
      </c>
      <c r="D69" s="425" t="s">
        <v>25</v>
      </c>
      <c r="E69" s="419" t="s">
        <v>725</v>
      </c>
      <c r="F69" s="358"/>
      <c r="G69" s="358"/>
      <c r="H69" s="91"/>
      <c r="I69" s="358"/>
      <c r="J69" s="100"/>
      <c r="K69" s="92"/>
      <c r="L69" s="94"/>
      <c r="M69" s="101"/>
      <c r="N69" s="95"/>
      <c r="O69" s="361"/>
      <c r="P69" s="362"/>
      <c r="Q69" s="363"/>
      <c r="R69" s="299"/>
      <c r="S69" s="299"/>
      <c r="T69" s="363"/>
      <c r="U69" s="113"/>
      <c r="V69" s="406" t="s">
        <v>79</v>
      </c>
      <c r="W69" s="445">
        <v>8</v>
      </c>
      <c r="X69" s="408">
        <v>23.040000000000003</v>
      </c>
      <c r="Y69" s="362">
        <f t="shared" si="8"/>
        <v>184.32000000000002</v>
      </c>
      <c r="Z69" s="19"/>
      <c r="AA69" s="370">
        <v>1</v>
      </c>
      <c r="AB69" s="371">
        <f t="shared" si="9"/>
        <v>184.32000000000002</v>
      </c>
      <c r="AC69" s="372">
        <v>1</v>
      </c>
      <c r="AD69" s="373">
        <f t="shared" si="10"/>
        <v>184.32000000000002</v>
      </c>
      <c r="AE69" s="374">
        <f t="shared" si="3"/>
        <v>0</v>
      </c>
    </row>
    <row r="70" spans="1:31" ht="45" x14ac:dyDescent="0.25">
      <c r="A70" s="22"/>
      <c r="B70" s="444" t="s">
        <v>229</v>
      </c>
      <c r="C70" s="424" t="s">
        <v>189</v>
      </c>
      <c r="D70" s="425" t="s">
        <v>25</v>
      </c>
      <c r="E70" s="419" t="s">
        <v>726</v>
      </c>
      <c r="F70" s="358"/>
      <c r="G70" s="358"/>
      <c r="H70" s="91"/>
      <c r="I70" s="358"/>
      <c r="J70" s="100"/>
      <c r="K70" s="92"/>
      <c r="L70" s="94"/>
      <c r="M70" s="101"/>
      <c r="N70" s="95"/>
      <c r="O70" s="361"/>
      <c r="P70" s="362"/>
      <c r="Q70" s="363"/>
      <c r="R70" s="299"/>
      <c r="S70" s="299"/>
      <c r="T70" s="363"/>
      <c r="U70" s="113"/>
      <c r="V70" s="406" t="s">
        <v>104</v>
      </c>
      <c r="W70" s="445">
        <v>16</v>
      </c>
      <c r="X70" s="408">
        <v>8.7360000000000007</v>
      </c>
      <c r="Y70" s="362">
        <f t="shared" si="8"/>
        <v>139.77600000000001</v>
      </c>
      <c r="Z70" s="19"/>
      <c r="AA70" s="370">
        <v>1</v>
      </c>
      <c r="AB70" s="371">
        <f t="shared" si="9"/>
        <v>139.77600000000001</v>
      </c>
      <c r="AC70" s="372">
        <v>1</v>
      </c>
      <c r="AD70" s="373">
        <f t="shared" si="10"/>
        <v>139.77600000000001</v>
      </c>
      <c r="AE70" s="374">
        <f t="shared" si="3"/>
        <v>0</v>
      </c>
    </row>
    <row r="71" spans="1:31" ht="45" x14ac:dyDescent="0.25">
      <c r="A71" s="22"/>
      <c r="B71" s="444" t="s">
        <v>229</v>
      </c>
      <c r="C71" s="424" t="s">
        <v>72</v>
      </c>
      <c r="D71" s="425" t="s">
        <v>25</v>
      </c>
      <c r="E71" s="419" t="s">
        <v>734</v>
      </c>
      <c r="F71" s="358"/>
      <c r="G71" s="358"/>
      <c r="H71" s="91"/>
      <c r="I71" s="358"/>
      <c r="J71" s="100"/>
      <c r="K71" s="92"/>
      <c r="L71" s="94"/>
      <c r="M71" s="101"/>
      <c r="N71" s="95"/>
      <c r="O71" s="361"/>
      <c r="P71" s="362"/>
      <c r="Q71" s="363"/>
      <c r="R71" s="299"/>
      <c r="S71" s="299"/>
      <c r="T71" s="363"/>
      <c r="U71" s="113"/>
      <c r="V71" s="406" t="s">
        <v>104</v>
      </c>
      <c r="W71" s="445">
        <v>6</v>
      </c>
      <c r="X71" s="408">
        <v>110.70400000000001</v>
      </c>
      <c r="Y71" s="362">
        <f t="shared" si="8"/>
        <v>664.22400000000005</v>
      </c>
      <c r="Z71" s="19"/>
      <c r="AA71" s="370">
        <v>1</v>
      </c>
      <c r="AB71" s="371">
        <f t="shared" si="9"/>
        <v>664.22400000000005</v>
      </c>
      <c r="AC71" s="372">
        <v>0</v>
      </c>
      <c r="AD71" s="373">
        <f t="shared" si="10"/>
        <v>0</v>
      </c>
      <c r="AE71" s="374">
        <f t="shared" si="3"/>
        <v>664.22400000000005</v>
      </c>
    </row>
    <row r="72" spans="1:31" ht="30" x14ac:dyDescent="0.25">
      <c r="A72" s="22"/>
      <c r="B72" s="444" t="s">
        <v>229</v>
      </c>
      <c r="C72" s="417" t="s">
        <v>164</v>
      </c>
      <c r="D72" s="425" t="s">
        <v>25</v>
      </c>
      <c r="E72" s="419" t="s">
        <v>706</v>
      </c>
      <c r="F72" s="358"/>
      <c r="G72" s="358"/>
      <c r="H72" s="91"/>
      <c r="I72" s="358"/>
      <c r="J72" s="100"/>
      <c r="K72" s="92"/>
      <c r="L72" s="94"/>
      <c r="M72" s="101"/>
      <c r="N72" s="95"/>
      <c r="O72" s="361"/>
      <c r="P72" s="362"/>
      <c r="Q72" s="363"/>
      <c r="R72" s="299"/>
      <c r="S72" s="299"/>
      <c r="T72" s="363"/>
      <c r="U72" s="113"/>
      <c r="V72" s="406" t="s">
        <v>709</v>
      </c>
      <c r="W72" s="407">
        <v>11</v>
      </c>
      <c r="X72" s="420">
        <v>143.43</v>
      </c>
      <c r="Y72" s="362">
        <f t="shared" si="8"/>
        <v>1577.73</v>
      </c>
      <c r="Z72" s="19"/>
      <c r="AA72" s="370">
        <v>1</v>
      </c>
      <c r="AB72" s="371">
        <f t="shared" si="9"/>
        <v>1577.73</v>
      </c>
      <c r="AC72" s="372">
        <v>1</v>
      </c>
      <c r="AD72" s="373">
        <f t="shared" si="10"/>
        <v>1577.73</v>
      </c>
      <c r="AE72" s="374">
        <f t="shared" si="3"/>
        <v>0</v>
      </c>
    </row>
    <row r="73" spans="1:31" ht="45" x14ac:dyDescent="0.25">
      <c r="A73" s="22"/>
      <c r="B73" s="444" t="s">
        <v>229</v>
      </c>
      <c r="C73" s="417" t="s">
        <v>164</v>
      </c>
      <c r="D73" s="425" t="s">
        <v>25</v>
      </c>
      <c r="E73" s="419" t="s">
        <v>187</v>
      </c>
      <c r="F73" s="358"/>
      <c r="G73" s="358"/>
      <c r="H73" s="91"/>
      <c r="I73" s="358"/>
      <c r="J73" s="100"/>
      <c r="K73" s="92"/>
      <c r="L73" s="94"/>
      <c r="M73" s="101"/>
      <c r="N73" s="95"/>
      <c r="O73" s="361"/>
      <c r="P73" s="362"/>
      <c r="Q73" s="363"/>
      <c r="R73" s="299"/>
      <c r="S73" s="299"/>
      <c r="T73" s="363"/>
      <c r="U73" s="113"/>
      <c r="V73" s="406" t="s">
        <v>684</v>
      </c>
      <c r="W73" s="407">
        <v>11</v>
      </c>
      <c r="X73" s="420">
        <v>6.41</v>
      </c>
      <c r="Y73" s="362">
        <f t="shared" si="8"/>
        <v>70.510000000000005</v>
      </c>
      <c r="Z73" s="19"/>
      <c r="AA73" s="370">
        <v>1</v>
      </c>
      <c r="AB73" s="371">
        <f t="shared" si="9"/>
        <v>70.510000000000005</v>
      </c>
      <c r="AC73" s="372">
        <v>1</v>
      </c>
      <c r="AD73" s="373">
        <f t="shared" si="10"/>
        <v>70.510000000000005</v>
      </c>
      <c r="AE73" s="374">
        <f t="shared" si="3"/>
        <v>0</v>
      </c>
    </row>
    <row r="74" spans="1:31" ht="15.75" x14ac:dyDescent="0.25">
      <c r="A74" s="22"/>
      <c r="B74" s="87"/>
      <c r="C74" s="90"/>
      <c r="D74" s="89"/>
      <c r="E74" s="102"/>
      <c r="F74" s="358"/>
      <c r="G74" s="358"/>
      <c r="H74" s="91"/>
      <c r="I74" s="358"/>
      <c r="J74" s="100"/>
      <c r="K74" s="92"/>
      <c r="L74" s="94"/>
      <c r="M74" s="101"/>
      <c r="N74" s="95"/>
      <c r="O74" s="361"/>
      <c r="P74" s="362"/>
      <c r="Q74" s="363"/>
      <c r="R74" s="299"/>
      <c r="S74" s="299"/>
      <c r="T74" s="363"/>
      <c r="U74" s="113"/>
      <c r="V74" s="92"/>
      <c r="W74" s="94"/>
      <c r="X74" s="299"/>
      <c r="Y74" s="362"/>
      <c r="Z74" s="19"/>
      <c r="AA74" s="370"/>
      <c r="AB74" s="371"/>
      <c r="AC74" s="372"/>
      <c r="AD74" s="373"/>
      <c r="AE74" s="374"/>
    </row>
    <row r="75" spans="1:31" ht="15.75" thickBot="1" x14ac:dyDescent="0.3">
      <c r="A75" s="22"/>
      <c r="B75" s="23"/>
      <c r="C75" s="24"/>
      <c r="D75" s="25"/>
      <c r="E75" s="26"/>
      <c r="F75" s="22"/>
      <c r="G75" s="22"/>
      <c r="H75" s="27"/>
      <c r="I75" s="22"/>
      <c r="J75" s="28"/>
      <c r="K75" s="22"/>
      <c r="L75" s="29"/>
      <c r="M75" s="28"/>
      <c r="N75" s="18"/>
      <c r="O75" s="19"/>
      <c r="P75" s="17"/>
      <c r="Q75" s="38"/>
      <c r="R75" s="38"/>
      <c r="S75" s="38"/>
      <c r="T75" s="38"/>
      <c r="Y75" t="s">
        <v>429</v>
      </c>
    </row>
    <row r="76" spans="1:31" ht="15.75" thickBot="1" x14ac:dyDescent="0.3">
      <c r="S76" s="69" t="s">
        <v>5</v>
      </c>
      <c r="T76" s="70">
        <f>SUM(T11:T74)</f>
        <v>8106.5147470000011</v>
      </c>
      <c r="U76" s="66"/>
      <c r="V76" s="22"/>
      <c r="W76" s="29"/>
      <c r="X76" s="69" t="s">
        <v>5</v>
      </c>
      <c r="Y76" s="70">
        <f>SUM(Y11:Y74)</f>
        <v>27494.954359399995</v>
      </c>
      <c r="Z76" s="19"/>
      <c r="AA76" s="77"/>
      <c r="AB76" s="117">
        <f>SUM(AB11:AB74)</f>
        <v>18571.859282400001</v>
      </c>
      <c r="AC76" s="77"/>
      <c r="AD76" s="118">
        <f>SUM(AD11:AD74)</f>
        <v>8299.7984699999997</v>
      </c>
      <c r="AE76" s="130">
        <f>SUM(AE11:AE74)</f>
        <v>10272.060812399999</v>
      </c>
    </row>
    <row r="78" spans="1:31" x14ac:dyDescent="0.25">
      <c r="C78" t="s">
        <v>372</v>
      </c>
      <c r="T78" s="319">
        <f ca="1">SUMIF($C$10:$C$74,$C78,T$11:T$74)</f>
        <v>399.99552</v>
      </c>
      <c r="U78" s="66"/>
      <c r="Y78" s="319">
        <f ca="1">SUMIF($C$10:$C$74,$C78,Y$11:Y$74)</f>
        <v>399.99552</v>
      </c>
      <c r="AA78" s="340">
        <f ca="1">AB78/Y78</f>
        <v>1</v>
      </c>
      <c r="AB78" s="319">
        <f ca="1">SUMIF($C$10:$C$74,$C78,AB$11:AB$74)</f>
        <v>399.99552</v>
      </c>
      <c r="AC78" s="340">
        <f ca="1">AD78/Y78</f>
        <v>1</v>
      </c>
      <c r="AD78" s="319">
        <f ca="1">SUMIF($C$10:$C$74,$C78,AD$11:AD$74)</f>
        <v>399.99552</v>
      </c>
      <c r="AE78" s="319">
        <f ca="1">SUMIF($C$10:$C$74,$C78,AE$11:AE$74)</f>
        <v>0</v>
      </c>
    </row>
    <row r="79" spans="1:31" x14ac:dyDescent="0.25">
      <c r="C79" t="s">
        <v>308</v>
      </c>
      <c r="D79" s="164"/>
      <c r="T79" s="319">
        <f t="shared" ref="T79:T86" ca="1" si="11">SUMIF($C$10:$C$74,$C79,T$11:T$74)</f>
        <v>222.29999999999998</v>
      </c>
      <c r="U79" s="66"/>
      <c r="Y79" s="319">
        <f t="shared" ref="Y79:Y86" ca="1" si="12">SUMIF($C$10:$C$74,$C79,Y$11:Y$74)</f>
        <v>222.29999999999998</v>
      </c>
      <c r="AA79" s="340">
        <f t="shared" ref="AA79:AA86" ca="1" si="13">AB79/Y79</f>
        <v>1</v>
      </c>
      <c r="AB79" s="319">
        <f t="shared" ref="AB79:AB86" ca="1" si="14">SUMIF($C$10:$C$74,$C79,AB$11:AB$74)</f>
        <v>222.29999999999998</v>
      </c>
      <c r="AC79" s="340">
        <f t="shared" ref="AC79:AC86" ca="1" si="15">AD79/Y79</f>
        <v>1</v>
      </c>
      <c r="AD79" s="319">
        <f t="shared" ref="AD79:AE86" ca="1" si="16">SUMIF($C$10:$C$74,$C79,AD$11:AD$74)</f>
        <v>222.29999999999998</v>
      </c>
      <c r="AE79" s="319">
        <f t="shared" ca="1" si="16"/>
        <v>0</v>
      </c>
    </row>
    <row r="80" spans="1:31" x14ac:dyDescent="0.25">
      <c r="C80" t="s">
        <v>285</v>
      </c>
      <c r="D80" s="164"/>
      <c r="T80" s="319">
        <f t="shared" ca="1" si="11"/>
        <v>476.97571199999999</v>
      </c>
      <c r="U80" s="66"/>
      <c r="Y80" s="319">
        <f t="shared" ca="1" si="12"/>
        <v>476.97571199999999</v>
      </c>
      <c r="AA80" s="340">
        <f t="shared" ca="1" si="13"/>
        <v>0</v>
      </c>
      <c r="AB80" s="319">
        <f t="shared" ca="1" si="14"/>
        <v>0</v>
      </c>
      <c r="AC80" s="340">
        <f t="shared" ca="1" si="15"/>
        <v>0</v>
      </c>
      <c r="AD80" s="319">
        <f t="shared" ca="1" si="16"/>
        <v>0</v>
      </c>
      <c r="AE80" s="319">
        <f t="shared" ca="1" si="16"/>
        <v>0</v>
      </c>
    </row>
    <row r="81" spans="3:31" x14ac:dyDescent="0.25">
      <c r="C81" t="s">
        <v>189</v>
      </c>
      <c r="D81" s="164"/>
      <c r="T81" s="319">
        <f t="shared" ca="1" si="11"/>
        <v>641.29050000000007</v>
      </c>
      <c r="U81" s="66"/>
      <c r="Y81" s="319">
        <f t="shared" ca="1" si="12"/>
        <v>1629.6105000000002</v>
      </c>
      <c r="AA81" s="340">
        <f t="shared" ca="1" si="13"/>
        <v>0.90314464714114184</v>
      </c>
      <c r="AB81" s="319">
        <f t="shared" ca="1" si="14"/>
        <v>1471.7739999999999</v>
      </c>
      <c r="AC81" s="340">
        <f t="shared" ca="1" si="15"/>
        <v>0.49554786251070415</v>
      </c>
      <c r="AD81" s="319">
        <f t="shared" ca="1" si="16"/>
        <v>807.55</v>
      </c>
      <c r="AE81" s="319">
        <f t="shared" ca="1" si="16"/>
        <v>664.22400000000005</v>
      </c>
    </row>
    <row r="82" spans="3:31" x14ac:dyDescent="0.25">
      <c r="C82" t="s">
        <v>72</v>
      </c>
      <c r="D82" s="164"/>
      <c r="T82" s="319">
        <f t="shared" ca="1" si="11"/>
        <v>0</v>
      </c>
      <c r="U82" s="66"/>
      <c r="Y82" s="319">
        <f t="shared" ca="1" si="12"/>
        <v>6960.4179999999997</v>
      </c>
      <c r="AA82" s="340">
        <f t="shared" ca="1" si="13"/>
        <v>1</v>
      </c>
      <c r="AB82" s="319">
        <f t="shared" ca="1" si="14"/>
        <v>6960.4179999999997</v>
      </c>
      <c r="AC82" s="340">
        <f t="shared" ca="1" si="15"/>
        <v>0.33605366804120101</v>
      </c>
      <c r="AD82" s="319">
        <f t="shared" ca="1" si="16"/>
        <v>2339.0740000000001</v>
      </c>
      <c r="AE82" s="319">
        <f t="shared" ca="1" si="16"/>
        <v>4621.3440000000001</v>
      </c>
    </row>
    <row r="83" spans="3:31" x14ac:dyDescent="0.25">
      <c r="C83" t="s">
        <v>164</v>
      </c>
      <c r="D83" s="164"/>
      <c r="T83" s="319">
        <f t="shared" ca="1" si="11"/>
        <v>183.59414999999998</v>
      </c>
      <c r="U83" s="66"/>
      <c r="Y83" s="319">
        <f t="shared" ca="1" si="12"/>
        <v>254.10415</v>
      </c>
      <c r="AA83" s="340">
        <f t="shared" ca="1" si="13"/>
        <v>1</v>
      </c>
      <c r="AB83" s="319">
        <f t="shared" ca="1" si="14"/>
        <v>254.10415</v>
      </c>
      <c r="AC83" s="340">
        <f t="shared" ca="1" si="15"/>
        <v>1</v>
      </c>
      <c r="AD83" s="319">
        <f t="shared" ca="1" si="16"/>
        <v>254.10415</v>
      </c>
      <c r="AE83" s="319">
        <f t="shared" ca="1" si="16"/>
        <v>0</v>
      </c>
    </row>
    <row r="84" spans="3:31" x14ac:dyDescent="0.25">
      <c r="C84" t="s">
        <v>24</v>
      </c>
      <c r="D84" s="164"/>
      <c r="T84" s="319">
        <f t="shared" ca="1" si="11"/>
        <v>2894.076</v>
      </c>
      <c r="U84" s="66"/>
      <c r="Y84" s="319">
        <f t="shared" ca="1" si="12"/>
        <v>7599.5676124000001</v>
      </c>
      <c r="AA84" s="340">
        <f t="shared" ca="1" si="13"/>
        <v>1</v>
      </c>
      <c r="AB84" s="319">
        <f t="shared" ca="1" si="14"/>
        <v>7599.5676124000001</v>
      </c>
      <c r="AC84" s="340">
        <f t="shared" ca="1" si="15"/>
        <v>0.56276554379511112</v>
      </c>
      <c r="AD84" s="319">
        <f t="shared" ca="1" si="16"/>
        <v>4276.7748000000001</v>
      </c>
      <c r="AE84" s="319">
        <f t="shared" ca="1" si="16"/>
        <v>3322.7928124000005</v>
      </c>
    </row>
    <row r="85" spans="3:31" x14ac:dyDescent="0.25">
      <c r="C85" t="s">
        <v>312</v>
      </c>
      <c r="D85" s="164"/>
      <c r="T85" s="319">
        <f t="shared" ca="1" si="11"/>
        <v>0</v>
      </c>
      <c r="U85" s="66"/>
      <c r="Y85" s="319">
        <f t="shared" ca="1" si="12"/>
        <v>0</v>
      </c>
      <c r="AA85" s="340" t="e">
        <f t="shared" ca="1" si="13"/>
        <v>#DIV/0!</v>
      </c>
      <c r="AB85" s="319">
        <f t="shared" ca="1" si="14"/>
        <v>0</v>
      </c>
      <c r="AC85" s="340" t="e">
        <f t="shared" ca="1" si="15"/>
        <v>#DIV/0!</v>
      </c>
      <c r="AD85" s="319">
        <f t="shared" ca="1" si="16"/>
        <v>0</v>
      </c>
      <c r="AE85" s="319">
        <f t="shared" ca="1" si="16"/>
        <v>0</v>
      </c>
    </row>
    <row r="86" spans="3:31" x14ac:dyDescent="0.25">
      <c r="C86" t="s">
        <v>341</v>
      </c>
      <c r="D86" s="164"/>
      <c r="T86" s="319">
        <f t="shared" ca="1" si="11"/>
        <v>3288.2828650000001</v>
      </c>
      <c r="U86" s="66"/>
      <c r="Y86" s="319">
        <f t="shared" ca="1" si="12"/>
        <v>9951.9828650000018</v>
      </c>
      <c r="AA86" s="340">
        <f t="shared" ca="1" si="13"/>
        <v>0.16717271548477489</v>
      </c>
      <c r="AB86" s="319">
        <f t="shared" ca="1" si="14"/>
        <v>1663.7</v>
      </c>
      <c r="AC86" s="340">
        <f t="shared" ca="1" si="15"/>
        <v>0</v>
      </c>
      <c r="AD86" s="319">
        <f t="shared" ca="1" si="16"/>
        <v>0</v>
      </c>
      <c r="AE86" s="319">
        <f t="shared" ca="1" si="16"/>
        <v>1663.7</v>
      </c>
    </row>
    <row r="87" spans="3:31" x14ac:dyDescent="0.25">
      <c r="D87" s="164"/>
    </row>
  </sheetData>
  <autoFilter ref="B8:AE73" xr:uid="{00000000-0009-0000-0000-000010000000}">
    <filterColumn colId="25">
      <filters>
        <filter val="10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X11:X12 X14 X16:X17 X19:X25 X29:X30 X32:X34 S38:S74 X38:X51 X54:X74" xr:uid="{00000000-0002-0000-1000-000000000000}">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AG59"/>
  <sheetViews>
    <sheetView topLeftCell="B1" zoomScale="70" zoomScaleNormal="70" workbookViewId="0">
      <pane xSplit="9" ySplit="8" topLeftCell="L9" activePane="bottomRight" state="frozen"/>
      <selection activeCell="S45" sqref="S45"/>
      <selection pane="topRight" activeCell="S45" sqref="S45"/>
      <selection pane="bottomLeft" activeCell="S45" sqref="S45"/>
      <selection pane="bottomRight" activeCell="AG19" sqref="AG1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4" width="15.7109375" customWidth="1"/>
    <col min="25" max="25" width="19" customWidth="1"/>
    <col min="26" max="26" width="1.7109375" customWidth="1"/>
    <col min="27" max="27" width="15.7109375" customWidth="1"/>
    <col min="28" max="28" width="19.42578125" customWidth="1"/>
    <col min="29" max="31" width="15.7109375" customWidth="1"/>
    <col min="33" max="33" width="15.7109375" customWidth="1"/>
  </cols>
  <sheetData>
    <row r="1" spans="1:33" s="199" customFormat="1" x14ac:dyDescent="0.25">
      <c r="B1" s="199" t="str">
        <f>'Valuation Summary'!B1</f>
        <v>Mulalley &amp; Co Ltd</v>
      </c>
    </row>
    <row r="2" spans="1:33" s="199" customFormat="1" x14ac:dyDescent="0.25"/>
    <row r="3" spans="1:33" s="199" customFormat="1" x14ac:dyDescent="0.25">
      <c r="B3" s="199" t="str">
        <f>'Valuation Summary'!B3</f>
        <v>Camden Better Homes - NW5 Blocks</v>
      </c>
    </row>
    <row r="4" spans="1:33" s="199" customFormat="1" x14ac:dyDescent="0.25"/>
    <row r="5" spans="1:33" s="199" customFormat="1" x14ac:dyDescent="0.25">
      <c r="B5" s="199" t="s">
        <v>514</v>
      </c>
    </row>
    <row r="6" spans="1:33" s="199" customFormat="1" ht="16.5" thickBot="1" x14ac:dyDescent="0.3">
      <c r="B6" s="209"/>
      <c r="C6" s="201"/>
      <c r="D6" s="202"/>
      <c r="E6" s="201"/>
      <c r="F6" s="202"/>
      <c r="G6" s="202"/>
      <c r="H6" s="203"/>
      <c r="I6" s="202"/>
      <c r="J6" s="204"/>
      <c r="K6" s="202"/>
      <c r="L6" s="205"/>
      <c r="M6" s="204"/>
      <c r="N6" s="205"/>
      <c r="O6" s="206"/>
      <c r="P6" s="207"/>
      <c r="Q6" s="208"/>
      <c r="R6" s="204"/>
      <c r="S6" s="204"/>
      <c r="T6" s="204"/>
    </row>
    <row r="7" spans="1:33" s="292" customFormat="1" ht="15.75" thickBot="1" x14ac:dyDescent="0.3">
      <c r="A7" s="22"/>
      <c r="B7" s="29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3" s="283" customFormat="1" ht="75.75" thickBot="1" x14ac:dyDescent="0.3">
      <c r="A8" s="275" t="s">
        <v>377</v>
      </c>
      <c r="B8" s="296" t="s">
        <v>271</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3" x14ac:dyDescent="0.25">
      <c r="A9" s="30"/>
      <c r="B9" s="86"/>
      <c r="C9" s="33"/>
      <c r="D9" s="33"/>
      <c r="E9" s="30"/>
      <c r="F9" s="30"/>
      <c r="G9" s="30"/>
      <c r="H9" s="35"/>
      <c r="I9" s="30"/>
      <c r="J9" s="30"/>
      <c r="K9" s="30"/>
      <c r="L9" s="114"/>
      <c r="M9" s="30"/>
      <c r="N9" s="114"/>
      <c r="O9" s="2"/>
      <c r="P9" s="20"/>
      <c r="Q9" s="21"/>
      <c r="R9" s="38"/>
      <c r="S9" s="38"/>
      <c r="T9" s="38"/>
      <c r="AA9" s="77"/>
      <c r="AB9" s="77"/>
      <c r="AC9" s="77"/>
      <c r="AD9" s="77"/>
    </row>
    <row r="10" spans="1:33" x14ac:dyDescent="0.25">
      <c r="A10" s="30" t="s">
        <v>429</v>
      </c>
      <c r="B10" s="380" t="s">
        <v>271</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3" ht="90" x14ac:dyDescent="0.25">
      <c r="A11" s="30"/>
      <c r="B11" s="380" t="s">
        <v>271</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3" ht="45" x14ac:dyDescent="0.25">
      <c r="A12" s="30"/>
      <c r="B12" s="380" t="s">
        <v>271</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34" si="0">W12*X12</f>
        <v>399.99552</v>
      </c>
      <c r="Z12" s="19"/>
      <c r="AA12" s="370">
        <v>1</v>
      </c>
      <c r="AB12" s="371">
        <f t="shared" ref="AB12:AB35" si="1">Y12*AA12</f>
        <v>399.99552</v>
      </c>
      <c r="AC12" s="372">
        <v>0</v>
      </c>
      <c r="AD12" s="373">
        <f t="shared" ref="AD12:AD34" si="2">Y12*AC12</f>
        <v>0</v>
      </c>
      <c r="AE12" s="374">
        <f t="shared" ref="AE12:AE35" si="3">AB12-AD12</f>
        <v>399.99552</v>
      </c>
    </row>
    <row r="13" spans="1:33" x14ac:dyDescent="0.25">
      <c r="A13" s="16"/>
      <c r="B13" s="380" t="s">
        <v>271</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3" ht="30" x14ac:dyDescent="0.25">
      <c r="A14" s="16"/>
      <c r="B14" s="380" t="s">
        <v>271</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3" x14ac:dyDescent="0.25">
      <c r="A15" s="16"/>
      <c r="B15" s="380" t="s">
        <v>271</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3"/>
        <v>0</v>
      </c>
    </row>
    <row r="16" spans="1:33" x14ac:dyDescent="0.25">
      <c r="A16" s="16"/>
      <c r="B16" s="380" t="s">
        <v>271</v>
      </c>
      <c r="C16" s="385" t="s">
        <v>189</v>
      </c>
      <c r="D16" s="356" t="s">
        <v>378</v>
      </c>
      <c r="E16" s="357"/>
      <c r="F16" s="384"/>
      <c r="G16" s="384"/>
      <c r="H16" s="359"/>
      <c r="I16" s="384"/>
      <c r="J16" s="360"/>
      <c r="K16" s="358"/>
      <c r="L16" s="300"/>
      <c r="M16" s="360"/>
      <c r="N16" s="300"/>
      <c r="O16" s="361"/>
      <c r="P16" s="360"/>
      <c r="Q16" s="298"/>
      <c r="R16" s="298"/>
      <c r="S16" s="298"/>
      <c r="T16" s="298"/>
      <c r="U16" s="113"/>
      <c r="V16" s="358"/>
      <c r="W16" s="300"/>
      <c r="X16" s="298"/>
      <c r="Y16" s="362"/>
      <c r="Z16" s="19"/>
      <c r="AA16" s="370"/>
      <c r="AB16" s="371"/>
      <c r="AC16" s="372"/>
      <c r="AD16" s="373"/>
      <c r="AE16" s="374">
        <f t="shared" si="3"/>
        <v>0</v>
      </c>
      <c r="AG16" s="533">
        <f>SUBTOTAL(9,AD17:AD47)</f>
        <v>9756.2606000000014</v>
      </c>
    </row>
    <row r="17" spans="1:33" ht="60.75" x14ac:dyDescent="0.25">
      <c r="A17" s="16"/>
      <c r="B17" s="380" t="s">
        <v>271</v>
      </c>
      <c r="C17" s="385" t="s">
        <v>189</v>
      </c>
      <c r="D17" s="356" t="s">
        <v>25</v>
      </c>
      <c r="E17" s="402" t="s">
        <v>501</v>
      </c>
      <c r="F17" s="384"/>
      <c r="G17" s="384"/>
      <c r="H17" s="359">
        <v>6.91</v>
      </c>
      <c r="I17" s="384"/>
      <c r="J17" s="360" t="s">
        <v>338</v>
      </c>
      <c r="K17" s="358" t="s">
        <v>79</v>
      </c>
      <c r="L17" s="300">
        <v>12</v>
      </c>
      <c r="M17" s="383">
        <v>20.13</v>
      </c>
      <c r="N17" s="300">
        <v>241.56</v>
      </c>
      <c r="O17" s="361"/>
      <c r="P17" s="362" t="e">
        <v>#VALUE!</v>
      </c>
      <c r="Q17" s="363" t="e">
        <f>IF(J17="PROV SUM",N17,L17*P17)</f>
        <v>#VALUE!</v>
      </c>
      <c r="R17" s="299">
        <v>0</v>
      </c>
      <c r="S17" s="299">
        <v>14.594249999999999</v>
      </c>
      <c r="T17" s="363">
        <f>IF(J17="SC024",N17,IF(ISERROR(S17),"",IF(J17="PROV SUM",N17,L17*S17)))</f>
        <v>175.13099999999997</v>
      </c>
      <c r="U17" s="113"/>
      <c r="V17" s="358" t="s">
        <v>79</v>
      </c>
      <c r="W17" s="300">
        <v>12</v>
      </c>
      <c r="X17" s="299">
        <v>14.594249999999999</v>
      </c>
      <c r="Y17" s="362">
        <f t="shared" si="0"/>
        <v>175.13099999999997</v>
      </c>
      <c r="Z17" s="19"/>
      <c r="AA17" s="370">
        <v>0</v>
      </c>
      <c r="AB17" s="371">
        <f t="shared" si="1"/>
        <v>0</v>
      </c>
      <c r="AC17" s="372">
        <v>1</v>
      </c>
      <c r="AD17" s="373">
        <f t="shared" si="2"/>
        <v>175.13099999999997</v>
      </c>
      <c r="AE17" s="374">
        <f t="shared" si="3"/>
        <v>-175.13099999999997</v>
      </c>
    </row>
    <row r="18" spans="1:33" ht="45" x14ac:dyDescent="0.25">
      <c r="A18" s="16"/>
      <c r="B18" s="380" t="s">
        <v>271</v>
      </c>
      <c r="C18" s="385" t="s">
        <v>189</v>
      </c>
      <c r="D18" s="356" t="s">
        <v>25</v>
      </c>
      <c r="E18" s="357" t="s">
        <v>448</v>
      </c>
      <c r="F18" s="384"/>
      <c r="G18" s="384"/>
      <c r="H18" s="359">
        <v>6.2030000000000296</v>
      </c>
      <c r="I18" s="384"/>
      <c r="J18" s="360" t="s">
        <v>233</v>
      </c>
      <c r="K18" s="358" t="s">
        <v>139</v>
      </c>
      <c r="L18" s="300">
        <v>1</v>
      </c>
      <c r="M18" s="383">
        <v>21.61</v>
      </c>
      <c r="N18" s="300">
        <v>21.61</v>
      </c>
      <c r="O18" s="361"/>
      <c r="P18" s="362" t="e">
        <v>#VALUE!</v>
      </c>
      <c r="Q18" s="363" t="e">
        <f>IF(J18="PROV SUM",N18,L18*P18)</f>
        <v>#VALUE!</v>
      </c>
      <c r="R18" s="299">
        <v>0</v>
      </c>
      <c r="S18" s="299">
        <v>18.368499999999997</v>
      </c>
      <c r="T18" s="363">
        <f>IF(J18="SC024",N18,IF(ISERROR(S18),"",IF(J18="PROV SUM",N18,L18*S18)))</f>
        <v>18.368499999999997</v>
      </c>
      <c r="U18" s="113"/>
      <c r="V18" s="358" t="s">
        <v>139</v>
      </c>
      <c r="W18" s="300">
        <v>1</v>
      </c>
      <c r="X18" s="299">
        <v>18.368499999999997</v>
      </c>
      <c r="Y18" s="362">
        <f t="shared" si="0"/>
        <v>18.368499999999997</v>
      </c>
      <c r="Z18" s="19"/>
      <c r="AA18" s="370">
        <v>0</v>
      </c>
      <c r="AB18" s="371">
        <f t="shared" si="1"/>
        <v>0</v>
      </c>
      <c r="AC18" s="372">
        <v>1</v>
      </c>
      <c r="AD18" s="373">
        <f t="shared" si="2"/>
        <v>18.368499999999997</v>
      </c>
      <c r="AE18" s="374">
        <f t="shared" si="3"/>
        <v>-18.368499999999997</v>
      </c>
    </row>
    <row r="19" spans="1:33" ht="30" x14ac:dyDescent="0.25">
      <c r="A19" s="16"/>
      <c r="B19" s="380" t="s">
        <v>271</v>
      </c>
      <c r="C19" s="385" t="s">
        <v>189</v>
      </c>
      <c r="D19" s="356" t="s">
        <v>25</v>
      </c>
      <c r="E19" s="357" t="s">
        <v>269</v>
      </c>
      <c r="F19" s="384"/>
      <c r="G19" s="384"/>
      <c r="H19" s="359">
        <v>6.2620000000000502</v>
      </c>
      <c r="I19" s="384"/>
      <c r="J19" s="360" t="s">
        <v>270</v>
      </c>
      <c r="K19" s="358" t="s">
        <v>79</v>
      </c>
      <c r="L19" s="300">
        <v>22</v>
      </c>
      <c r="M19" s="383">
        <v>16.86</v>
      </c>
      <c r="N19" s="300">
        <v>370.92</v>
      </c>
      <c r="O19" s="361"/>
      <c r="P19" s="362" t="e">
        <v>#VALUE!</v>
      </c>
      <c r="Q19" s="363" t="e">
        <f>IF(J19="PROV SUM",N19,L19*P19)</f>
        <v>#VALUE!</v>
      </c>
      <c r="R19" s="299">
        <v>0</v>
      </c>
      <c r="S19" s="299">
        <v>14.331</v>
      </c>
      <c r="T19" s="363">
        <f>IF(J19="SC024",N19,IF(ISERROR(S19),"",IF(J19="PROV SUM",N19,L19*S19)))</f>
        <v>315.28199999999998</v>
      </c>
      <c r="U19" s="113"/>
      <c r="V19" s="358" t="s">
        <v>79</v>
      </c>
      <c r="W19" s="300">
        <v>22</v>
      </c>
      <c r="X19" s="299">
        <v>14.331</v>
      </c>
      <c r="Y19" s="362">
        <f t="shared" si="0"/>
        <v>315.28199999999998</v>
      </c>
      <c r="Z19" s="19"/>
      <c r="AA19" s="370">
        <v>1</v>
      </c>
      <c r="AB19" s="371">
        <f t="shared" si="1"/>
        <v>315.28199999999998</v>
      </c>
      <c r="AC19" s="372">
        <v>1</v>
      </c>
      <c r="AD19" s="373">
        <f t="shared" si="2"/>
        <v>315.28199999999998</v>
      </c>
      <c r="AE19" s="374">
        <f t="shared" si="3"/>
        <v>0</v>
      </c>
    </row>
    <row r="20" spans="1:33" ht="30" x14ac:dyDescent="0.25">
      <c r="A20" s="16"/>
      <c r="B20" s="380" t="s">
        <v>271</v>
      </c>
      <c r="C20" s="385" t="s">
        <v>189</v>
      </c>
      <c r="D20" s="356" t="s">
        <v>25</v>
      </c>
      <c r="E20" s="357" t="s">
        <v>272</v>
      </c>
      <c r="F20" s="384"/>
      <c r="G20" s="384"/>
      <c r="H20" s="359">
        <v>6.2630000000000496</v>
      </c>
      <c r="I20" s="384"/>
      <c r="J20" s="360" t="s">
        <v>273</v>
      </c>
      <c r="K20" s="358" t="s">
        <v>104</v>
      </c>
      <c r="L20" s="300">
        <v>44</v>
      </c>
      <c r="M20" s="383">
        <v>3.81</v>
      </c>
      <c r="N20" s="300">
        <v>167.64</v>
      </c>
      <c r="O20" s="361"/>
      <c r="P20" s="362" t="e">
        <v>#VALUE!</v>
      </c>
      <c r="Q20" s="363" t="e">
        <f>IF(J20="PROV SUM",N20,L20*P20)</f>
        <v>#VALUE!</v>
      </c>
      <c r="R20" s="299">
        <v>0</v>
      </c>
      <c r="S20" s="299">
        <v>3.2385000000000002</v>
      </c>
      <c r="T20" s="363">
        <f>IF(J20="SC024",N20,IF(ISERROR(S20),"",IF(J20="PROV SUM",N20,L20*S20)))</f>
        <v>142.494</v>
      </c>
      <c r="U20" s="113"/>
      <c r="V20" s="358" t="s">
        <v>104</v>
      </c>
      <c r="W20" s="300">
        <v>44</v>
      </c>
      <c r="X20" s="299">
        <v>3.2385000000000002</v>
      </c>
      <c r="Y20" s="362">
        <f t="shared" si="0"/>
        <v>142.494</v>
      </c>
      <c r="Z20" s="19"/>
      <c r="AA20" s="370">
        <v>1</v>
      </c>
      <c r="AB20" s="371">
        <f t="shared" si="1"/>
        <v>142.494</v>
      </c>
      <c r="AC20" s="372">
        <v>1</v>
      </c>
      <c r="AD20" s="373">
        <f t="shared" si="2"/>
        <v>142.494</v>
      </c>
      <c r="AE20" s="374">
        <f t="shared" si="3"/>
        <v>0</v>
      </c>
    </row>
    <row r="21" spans="1:33" ht="45" x14ac:dyDescent="0.25">
      <c r="A21" s="16"/>
      <c r="B21" s="380" t="s">
        <v>271</v>
      </c>
      <c r="C21" s="385" t="s">
        <v>189</v>
      </c>
      <c r="D21" s="356" t="s">
        <v>25</v>
      </c>
      <c r="E21" s="357" t="s">
        <v>274</v>
      </c>
      <c r="F21" s="384"/>
      <c r="G21" s="384"/>
      <c r="H21" s="359">
        <v>6.26400000000005</v>
      </c>
      <c r="I21" s="384"/>
      <c r="J21" s="360" t="s">
        <v>275</v>
      </c>
      <c r="K21" s="358" t="s">
        <v>139</v>
      </c>
      <c r="L21" s="300">
        <v>2</v>
      </c>
      <c r="M21" s="383">
        <v>9.67</v>
      </c>
      <c r="N21" s="300">
        <v>19.34</v>
      </c>
      <c r="O21" s="361"/>
      <c r="P21" s="362" t="e">
        <v>#VALUE!</v>
      </c>
      <c r="Q21" s="363" t="e">
        <f>IF(J21="PROV SUM",N21,L21*P21)</f>
        <v>#VALUE!</v>
      </c>
      <c r="R21" s="299">
        <v>0</v>
      </c>
      <c r="S21" s="299">
        <v>8.2195</v>
      </c>
      <c r="T21" s="363">
        <f>IF(J21="SC024",N21,IF(ISERROR(S21),"",IF(J21="PROV SUM",N21,L21*S21)))</f>
        <v>16.439</v>
      </c>
      <c r="U21" s="113"/>
      <c r="V21" s="358" t="s">
        <v>139</v>
      </c>
      <c r="W21" s="300">
        <v>2</v>
      </c>
      <c r="X21" s="299">
        <v>8.2195</v>
      </c>
      <c r="Y21" s="362">
        <f t="shared" si="0"/>
        <v>16.439</v>
      </c>
      <c r="Z21" s="19"/>
      <c r="AA21" s="370">
        <v>1</v>
      </c>
      <c r="AB21" s="371">
        <f t="shared" si="1"/>
        <v>16.439</v>
      </c>
      <c r="AC21" s="372">
        <v>1</v>
      </c>
      <c r="AD21" s="373">
        <f t="shared" si="2"/>
        <v>16.439</v>
      </c>
      <c r="AE21" s="374">
        <f t="shared" si="3"/>
        <v>0</v>
      </c>
    </row>
    <row r="22" spans="1:33" x14ac:dyDescent="0.25">
      <c r="A22" s="16"/>
      <c r="B22" s="380" t="s">
        <v>271</v>
      </c>
      <c r="C22" s="385" t="s">
        <v>72</v>
      </c>
      <c r="D22" s="356" t="s">
        <v>378</v>
      </c>
      <c r="E22" s="357"/>
      <c r="F22" s="384"/>
      <c r="G22" s="384"/>
      <c r="H22" s="359"/>
      <c r="I22" s="384"/>
      <c r="J22" s="360"/>
      <c r="K22" s="358"/>
      <c r="L22" s="300"/>
      <c r="M22" s="360"/>
      <c r="N22" s="300"/>
      <c r="O22" s="386"/>
      <c r="P22" s="360"/>
      <c r="Q22" s="298"/>
      <c r="R22" s="298"/>
      <c r="S22" s="298"/>
      <c r="T22" s="298"/>
      <c r="U22" s="113"/>
      <c r="V22" s="358"/>
      <c r="W22" s="300"/>
      <c r="X22" s="298"/>
      <c r="Y22" s="362">
        <f t="shared" si="0"/>
        <v>0</v>
      </c>
      <c r="Z22" s="19"/>
      <c r="AA22" s="370">
        <v>0</v>
      </c>
      <c r="AB22" s="371">
        <f t="shared" si="1"/>
        <v>0</v>
      </c>
      <c r="AC22" s="372">
        <v>0</v>
      </c>
      <c r="AD22" s="373">
        <f t="shared" si="2"/>
        <v>0</v>
      </c>
      <c r="AE22" s="374">
        <f t="shared" si="3"/>
        <v>0</v>
      </c>
      <c r="AG22">
        <f>SUBTOTAL(9,AD23:AD44)</f>
        <v>8818.9621000000006</v>
      </c>
    </row>
    <row r="23" spans="1:33" ht="120" x14ac:dyDescent="0.25">
      <c r="A23" s="16"/>
      <c r="B23" s="380" t="s">
        <v>271</v>
      </c>
      <c r="C23" s="385" t="s">
        <v>72</v>
      </c>
      <c r="D23" s="356" t="s">
        <v>25</v>
      </c>
      <c r="E23" s="357" t="s">
        <v>419</v>
      </c>
      <c r="F23" s="384"/>
      <c r="G23" s="384"/>
      <c r="H23" s="359">
        <v>3.1799999999999899</v>
      </c>
      <c r="I23" s="384"/>
      <c r="J23" s="360" t="s">
        <v>106</v>
      </c>
      <c r="K23" s="358" t="s">
        <v>79</v>
      </c>
      <c r="L23" s="300">
        <v>2</v>
      </c>
      <c r="M23" s="383">
        <v>10.17</v>
      </c>
      <c r="N23" s="300">
        <v>20.34</v>
      </c>
      <c r="O23" s="386"/>
      <c r="P23" s="362" t="e">
        <v>#VALUE!</v>
      </c>
      <c r="Q23" s="363" t="e">
        <f>IF(J23="PROV SUM",N23,L23*P23)</f>
        <v>#VALUE!</v>
      </c>
      <c r="R23" s="299">
        <v>0</v>
      </c>
      <c r="S23" s="299">
        <v>8.136000000000001</v>
      </c>
      <c r="T23" s="363">
        <f>IF(J23="SC024",N23,IF(ISERROR(S23),"",IF(J23="PROV SUM",N23,L23*S23)))</f>
        <v>16.272000000000002</v>
      </c>
      <c r="U23" s="113"/>
      <c r="V23" s="358" t="s">
        <v>79</v>
      </c>
      <c r="W23" s="300">
        <v>2</v>
      </c>
      <c r="X23" s="299">
        <v>8.136000000000001</v>
      </c>
      <c r="Y23" s="362">
        <f t="shared" si="0"/>
        <v>16.272000000000002</v>
      </c>
      <c r="Z23" s="19"/>
      <c r="AA23" s="370">
        <v>0</v>
      </c>
      <c r="AB23" s="371">
        <f t="shared" si="1"/>
        <v>0</v>
      </c>
      <c r="AC23" s="372">
        <v>0</v>
      </c>
      <c r="AD23" s="373">
        <f t="shared" si="2"/>
        <v>0</v>
      </c>
      <c r="AE23" s="374">
        <f t="shared" si="3"/>
        <v>0</v>
      </c>
    </row>
    <row r="24" spans="1:33" ht="45" x14ac:dyDescent="0.25">
      <c r="A24" s="16"/>
      <c r="B24" s="380" t="s">
        <v>271</v>
      </c>
      <c r="C24" s="385" t="s">
        <v>72</v>
      </c>
      <c r="D24" s="356" t="s">
        <v>25</v>
      </c>
      <c r="E24" s="357" t="s">
        <v>449</v>
      </c>
      <c r="F24" s="384"/>
      <c r="G24" s="384"/>
      <c r="H24" s="359">
        <v>3.3640000000000101</v>
      </c>
      <c r="I24" s="384"/>
      <c r="J24" s="360" t="s">
        <v>155</v>
      </c>
      <c r="K24" s="358" t="s">
        <v>139</v>
      </c>
      <c r="L24" s="300">
        <v>2</v>
      </c>
      <c r="M24" s="383">
        <v>20.13</v>
      </c>
      <c r="N24" s="300">
        <v>40.26</v>
      </c>
      <c r="O24" s="386"/>
      <c r="P24" s="362" t="e">
        <v>#VALUE!</v>
      </c>
      <c r="Q24" s="363" t="e">
        <f>IF(J24="PROV SUM",N24,L24*P24)</f>
        <v>#VALUE!</v>
      </c>
      <c r="R24" s="299">
        <v>0</v>
      </c>
      <c r="S24" s="299">
        <v>14.918342999999998</v>
      </c>
      <c r="T24" s="363">
        <f>IF(J24="SC024",N24,IF(ISERROR(S24),"",IF(J24="PROV SUM",N24,L24*S24)))</f>
        <v>29.836685999999997</v>
      </c>
      <c r="U24" s="113"/>
      <c r="V24" s="358" t="s">
        <v>139</v>
      </c>
      <c r="W24" s="300">
        <v>2</v>
      </c>
      <c r="X24" s="299">
        <v>14.918342999999998</v>
      </c>
      <c r="Y24" s="362">
        <f t="shared" si="0"/>
        <v>29.836685999999997</v>
      </c>
      <c r="Z24" s="19"/>
      <c r="AA24" s="370">
        <v>1</v>
      </c>
      <c r="AB24" s="371">
        <f t="shared" si="1"/>
        <v>29.836685999999997</v>
      </c>
      <c r="AC24" s="372">
        <v>0</v>
      </c>
      <c r="AD24" s="373">
        <f t="shared" si="2"/>
        <v>0</v>
      </c>
      <c r="AE24" s="374">
        <f t="shared" si="3"/>
        <v>29.836685999999997</v>
      </c>
    </row>
    <row r="25" spans="1:33" x14ac:dyDescent="0.25">
      <c r="A25" s="16"/>
      <c r="B25" s="380" t="s">
        <v>271</v>
      </c>
      <c r="C25" s="385" t="s">
        <v>164</v>
      </c>
      <c r="D25" s="356" t="s">
        <v>378</v>
      </c>
      <c r="E25" s="357"/>
      <c r="F25" s="384"/>
      <c r="G25" s="384"/>
      <c r="H25" s="359"/>
      <c r="I25" s="384"/>
      <c r="J25" s="360"/>
      <c r="K25" s="358"/>
      <c r="L25" s="300"/>
      <c r="M25" s="360"/>
      <c r="N25" s="300"/>
      <c r="O25" s="386"/>
      <c r="P25" s="360"/>
      <c r="Q25" s="298"/>
      <c r="R25" s="298"/>
      <c r="S25" s="298"/>
      <c r="T25" s="298"/>
      <c r="U25" s="113"/>
      <c r="V25" s="358"/>
      <c r="W25" s="300"/>
      <c r="X25" s="298"/>
      <c r="Y25" s="362">
        <f t="shared" si="0"/>
        <v>0</v>
      </c>
      <c r="Z25" s="19"/>
      <c r="AA25" s="370">
        <v>0</v>
      </c>
      <c r="AB25" s="371">
        <f t="shared" si="1"/>
        <v>0</v>
      </c>
      <c r="AC25" s="372">
        <v>0</v>
      </c>
      <c r="AD25" s="373">
        <f t="shared" si="2"/>
        <v>0</v>
      </c>
      <c r="AE25" s="374">
        <f t="shared" si="3"/>
        <v>0</v>
      </c>
      <c r="AG25">
        <f>SUBTOTAL(9,AD26:AD37)</f>
        <v>2766.2981</v>
      </c>
    </row>
    <row r="26" spans="1:33" ht="90" x14ac:dyDescent="0.25">
      <c r="A26" s="16"/>
      <c r="B26" s="380" t="s">
        <v>271</v>
      </c>
      <c r="C26" s="385" t="s">
        <v>164</v>
      </c>
      <c r="D26" s="356" t="s">
        <v>25</v>
      </c>
      <c r="E26" s="357" t="s">
        <v>169</v>
      </c>
      <c r="F26" s="384"/>
      <c r="G26" s="384"/>
      <c r="H26" s="359">
        <v>4.8899999999999801</v>
      </c>
      <c r="I26" s="384"/>
      <c r="J26" s="360" t="s">
        <v>170</v>
      </c>
      <c r="K26" s="358" t="s">
        <v>75</v>
      </c>
      <c r="L26" s="300">
        <v>6</v>
      </c>
      <c r="M26" s="383">
        <v>29.05</v>
      </c>
      <c r="N26" s="300">
        <v>174.3</v>
      </c>
      <c r="O26" s="386"/>
      <c r="P26" s="362" t="e">
        <v>#VALUE!</v>
      </c>
      <c r="Q26" s="363" t="e">
        <f>IF(J26="PROV SUM",N26,L26*P26)</f>
        <v>#VALUE!</v>
      </c>
      <c r="R26" s="299">
        <v>0</v>
      </c>
      <c r="S26" s="299">
        <v>25.752824999999998</v>
      </c>
      <c r="T26" s="363">
        <f>IF(J26="SC024",N26,IF(ISERROR(S26),"",IF(J26="PROV SUM",N26,L26*S26)))</f>
        <v>154.51694999999998</v>
      </c>
      <c r="U26" s="113"/>
      <c r="V26" s="358" t="s">
        <v>75</v>
      </c>
      <c r="W26" s="300">
        <v>6</v>
      </c>
      <c r="X26" s="299">
        <v>25.752824999999998</v>
      </c>
      <c r="Y26" s="362">
        <f t="shared" si="0"/>
        <v>154.51694999999998</v>
      </c>
      <c r="Z26" s="19"/>
      <c r="AA26" s="370">
        <v>1</v>
      </c>
      <c r="AB26" s="371">
        <f t="shared" si="1"/>
        <v>154.51694999999998</v>
      </c>
      <c r="AC26" s="372">
        <v>0.8</v>
      </c>
      <c r="AD26" s="373">
        <f t="shared" si="2"/>
        <v>123.61355999999999</v>
      </c>
      <c r="AE26" s="374">
        <f t="shared" si="3"/>
        <v>30.903389999999987</v>
      </c>
    </row>
    <row r="27" spans="1:33" ht="90" x14ac:dyDescent="0.25">
      <c r="A27" s="16"/>
      <c r="B27" s="380" t="s">
        <v>271</v>
      </c>
      <c r="C27" s="385" t="s">
        <v>164</v>
      </c>
      <c r="D27" s="356" t="s">
        <v>25</v>
      </c>
      <c r="E27" s="357" t="s">
        <v>173</v>
      </c>
      <c r="F27" s="384"/>
      <c r="G27" s="384"/>
      <c r="H27" s="359">
        <v>4.9099999999999797</v>
      </c>
      <c r="I27" s="384"/>
      <c r="J27" s="360" t="s">
        <v>174</v>
      </c>
      <c r="K27" s="358" t="s">
        <v>75</v>
      </c>
      <c r="L27" s="300">
        <v>5</v>
      </c>
      <c r="M27" s="383">
        <v>98.99</v>
      </c>
      <c r="N27" s="300">
        <v>494.95</v>
      </c>
      <c r="O27" s="386"/>
      <c r="P27" s="362" t="e">
        <v>#VALUE!</v>
      </c>
      <c r="Q27" s="363" t="e">
        <f>IF(J27="PROV SUM",N27,L27*P27)</f>
        <v>#VALUE!</v>
      </c>
      <c r="R27" s="299">
        <v>0</v>
      </c>
      <c r="S27" s="299">
        <v>87.754634999999993</v>
      </c>
      <c r="T27" s="363">
        <f>IF(J27="SC024",N27,IF(ISERROR(S27),"",IF(J27="PROV SUM",N27,L27*S27)))</f>
        <v>438.77317499999998</v>
      </c>
      <c r="U27" s="113"/>
      <c r="V27" s="358" t="s">
        <v>75</v>
      </c>
      <c r="W27" s="300">
        <v>5</v>
      </c>
      <c r="X27" s="299">
        <v>87.754634999999993</v>
      </c>
      <c r="Y27" s="362">
        <f t="shared" si="0"/>
        <v>438.77317499999998</v>
      </c>
      <c r="Z27" s="19"/>
      <c r="AA27" s="370">
        <v>1</v>
      </c>
      <c r="AB27" s="371">
        <f t="shared" si="1"/>
        <v>438.77317499999998</v>
      </c>
      <c r="AC27" s="372">
        <v>0.8</v>
      </c>
      <c r="AD27" s="373">
        <f t="shared" si="2"/>
        <v>351.01854000000003</v>
      </c>
      <c r="AE27" s="374">
        <f t="shared" si="3"/>
        <v>87.754634999999951</v>
      </c>
    </row>
    <row r="28" spans="1:33" x14ac:dyDescent="0.25">
      <c r="A28" s="16"/>
      <c r="B28" s="380" t="s">
        <v>271</v>
      </c>
      <c r="C28" s="385" t="s">
        <v>24</v>
      </c>
      <c r="D28" s="356" t="s">
        <v>378</v>
      </c>
      <c r="E28" s="357"/>
      <c r="F28" s="384"/>
      <c r="G28" s="384"/>
      <c r="H28" s="359"/>
      <c r="I28" s="384"/>
      <c r="J28" s="360"/>
      <c r="K28" s="358"/>
      <c r="L28" s="300"/>
      <c r="M28" s="360"/>
      <c r="N28" s="300"/>
      <c r="O28" s="386"/>
      <c r="P28" s="360"/>
      <c r="Q28" s="298"/>
      <c r="R28" s="298"/>
      <c r="S28" s="298"/>
      <c r="T28" s="298"/>
      <c r="U28" s="113"/>
      <c r="V28" s="358"/>
      <c r="W28" s="300"/>
      <c r="X28" s="298"/>
      <c r="Y28" s="362">
        <f t="shared" si="0"/>
        <v>0</v>
      </c>
      <c r="Z28" s="19"/>
      <c r="AA28" s="370">
        <v>0</v>
      </c>
      <c r="AB28" s="371">
        <f t="shared" si="1"/>
        <v>0</v>
      </c>
      <c r="AC28" s="372">
        <v>0</v>
      </c>
      <c r="AD28" s="373">
        <f t="shared" si="2"/>
        <v>0</v>
      </c>
      <c r="AE28" s="374">
        <f t="shared" si="3"/>
        <v>0</v>
      </c>
      <c r="AG28">
        <f>SUBTOTAL(9,AD29:AD33)</f>
        <v>973.07399999999984</v>
      </c>
    </row>
    <row r="29" spans="1:33" ht="120" x14ac:dyDescent="0.25">
      <c r="A29" s="22"/>
      <c r="B29" s="355" t="s">
        <v>271</v>
      </c>
      <c r="C29" s="355" t="s">
        <v>24</v>
      </c>
      <c r="D29" s="356" t="s">
        <v>25</v>
      </c>
      <c r="E29" s="357" t="s">
        <v>26</v>
      </c>
      <c r="F29" s="358"/>
      <c r="G29" s="358"/>
      <c r="H29" s="359">
        <v>2.1</v>
      </c>
      <c r="I29" s="358"/>
      <c r="J29" s="360" t="s">
        <v>27</v>
      </c>
      <c r="K29" s="358" t="s">
        <v>28</v>
      </c>
      <c r="L29" s="300">
        <v>100</v>
      </c>
      <c r="M29" s="125">
        <v>12.92</v>
      </c>
      <c r="N29" s="126">
        <v>1292</v>
      </c>
      <c r="O29" s="361"/>
      <c r="P29" s="362" t="e">
        <v>#VALUE!</v>
      </c>
      <c r="Q29" s="363" t="e">
        <f>IF(J29="PROV SUM",N29,L29*P29)</f>
        <v>#VALUE!</v>
      </c>
      <c r="R29" s="299">
        <v>0</v>
      </c>
      <c r="S29" s="299">
        <v>16.4084</v>
      </c>
      <c r="T29" s="363">
        <f>IF(J29="SC024",N29,IF(ISERROR(S29),"",IF(J29="PROV SUM",N29,L29*S29)))</f>
        <v>1640.8400000000001</v>
      </c>
      <c r="U29" s="113"/>
      <c r="V29" s="358" t="s">
        <v>28</v>
      </c>
      <c r="W29" s="300">
        <v>100</v>
      </c>
      <c r="X29" s="299">
        <v>16.4084</v>
      </c>
      <c r="Y29" s="362">
        <f t="shared" si="0"/>
        <v>1640.8400000000001</v>
      </c>
      <c r="Z29" s="19"/>
      <c r="AA29" s="370">
        <v>1</v>
      </c>
      <c r="AB29" s="371">
        <f t="shared" si="1"/>
        <v>1640.8400000000001</v>
      </c>
      <c r="AC29" s="372">
        <v>0.3</v>
      </c>
      <c r="AD29" s="373">
        <f t="shared" si="2"/>
        <v>492.25200000000001</v>
      </c>
      <c r="AE29" s="374">
        <f t="shared" si="3"/>
        <v>1148.5880000000002</v>
      </c>
    </row>
    <row r="30" spans="1:33" ht="30" x14ac:dyDescent="0.25">
      <c r="A30" s="22"/>
      <c r="B30" s="355" t="s">
        <v>271</v>
      </c>
      <c r="C30" s="355" t="s">
        <v>24</v>
      </c>
      <c r="D30" s="356" t="s">
        <v>25</v>
      </c>
      <c r="E30" s="357" t="s">
        <v>29</v>
      </c>
      <c r="F30" s="358"/>
      <c r="G30" s="358"/>
      <c r="H30" s="359">
        <v>2.5</v>
      </c>
      <c r="I30" s="358"/>
      <c r="J30" s="360" t="s">
        <v>30</v>
      </c>
      <c r="K30" s="358" t="s">
        <v>31</v>
      </c>
      <c r="L30" s="300">
        <v>1</v>
      </c>
      <c r="M30" s="125">
        <v>420</v>
      </c>
      <c r="N30" s="126">
        <v>420</v>
      </c>
      <c r="O30" s="361"/>
      <c r="P30" s="362" t="e">
        <v>#VALUE!</v>
      </c>
      <c r="Q30" s="363" t="e">
        <f>IF(J30="PROV SUM",N30,L30*P30)</f>
        <v>#VALUE!</v>
      </c>
      <c r="R30" s="299">
        <v>0</v>
      </c>
      <c r="S30" s="299">
        <v>533.4</v>
      </c>
      <c r="T30" s="363">
        <f>IF(J30="SC024",N30,IF(ISERROR(S30),"",IF(J30="PROV SUM",N30,L30*S30)))</f>
        <v>533.4</v>
      </c>
      <c r="U30" s="113"/>
      <c r="V30" s="358" t="s">
        <v>31</v>
      </c>
      <c r="W30" s="300">
        <v>1</v>
      </c>
      <c r="X30" s="299">
        <v>533.4</v>
      </c>
      <c r="Y30" s="362">
        <f t="shared" si="0"/>
        <v>533.4</v>
      </c>
      <c r="Z30" s="19"/>
      <c r="AA30" s="370">
        <v>1</v>
      </c>
      <c r="AB30" s="371">
        <f t="shared" si="1"/>
        <v>533.4</v>
      </c>
      <c r="AC30" s="372">
        <v>0.3</v>
      </c>
      <c r="AD30" s="373">
        <f t="shared" si="2"/>
        <v>160.01999999999998</v>
      </c>
      <c r="AE30" s="374">
        <f t="shared" si="3"/>
        <v>373.38</v>
      </c>
    </row>
    <row r="31" spans="1:33" x14ac:dyDescent="0.25">
      <c r="A31" s="22"/>
      <c r="B31" s="355" t="s">
        <v>271</v>
      </c>
      <c r="C31" s="355" t="s">
        <v>24</v>
      </c>
      <c r="D31" s="356" t="s">
        <v>25</v>
      </c>
      <c r="E31" s="357" t="s">
        <v>32</v>
      </c>
      <c r="F31" s="358"/>
      <c r="G31" s="358"/>
      <c r="H31" s="359">
        <v>2.6</v>
      </c>
      <c r="I31" s="358"/>
      <c r="J31" s="360" t="s">
        <v>33</v>
      </c>
      <c r="K31" s="358" t="s">
        <v>31</v>
      </c>
      <c r="L31" s="300">
        <v>1</v>
      </c>
      <c r="M31" s="125">
        <v>50</v>
      </c>
      <c r="N31" s="126">
        <v>50</v>
      </c>
      <c r="O31" s="361"/>
      <c r="P31" s="362" t="e">
        <v>#VALUE!</v>
      </c>
      <c r="Q31" s="363" t="e">
        <f>IF(J31="PROV SUM",N31,L31*P31)</f>
        <v>#VALUE!</v>
      </c>
      <c r="R31" s="299">
        <v>0</v>
      </c>
      <c r="S31" s="299">
        <v>63.5</v>
      </c>
      <c r="T31" s="363">
        <f>IF(J31="SC024",N31,IF(ISERROR(S31),"",IF(J31="PROV SUM",N31,L31*S31)))</f>
        <v>63.5</v>
      </c>
      <c r="U31" s="113"/>
      <c r="V31" s="358" t="s">
        <v>31</v>
      </c>
      <c r="W31" s="300">
        <v>1</v>
      </c>
      <c r="X31" s="299">
        <v>63.5</v>
      </c>
      <c r="Y31" s="362">
        <f t="shared" si="0"/>
        <v>63.5</v>
      </c>
      <c r="Z31" s="19"/>
      <c r="AA31" s="370">
        <v>1</v>
      </c>
      <c r="AB31" s="371">
        <f t="shared" si="1"/>
        <v>63.5</v>
      </c>
      <c r="AC31" s="372">
        <v>0</v>
      </c>
      <c r="AD31" s="373">
        <f t="shared" si="2"/>
        <v>0</v>
      </c>
      <c r="AE31" s="374">
        <f t="shared" si="3"/>
        <v>63.5</v>
      </c>
    </row>
    <row r="32" spans="1:33" x14ac:dyDescent="0.25">
      <c r="A32" s="22"/>
      <c r="B32" s="355" t="s">
        <v>271</v>
      </c>
      <c r="C32" s="355" t="s">
        <v>24</v>
      </c>
      <c r="D32" s="356" t="s">
        <v>25</v>
      </c>
      <c r="E32" s="357" t="s">
        <v>43</v>
      </c>
      <c r="F32" s="358"/>
      <c r="G32" s="358"/>
      <c r="H32" s="359">
        <v>2.17</v>
      </c>
      <c r="I32" s="358"/>
      <c r="J32" s="360" t="s">
        <v>44</v>
      </c>
      <c r="K32" s="358" t="s">
        <v>31</v>
      </c>
      <c r="L32" s="300">
        <v>1</v>
      </c>
      <c r="M32" s="125">
        <v>842</v>
      </c>
      <c r="N32" s="126">
        <v>842</v>
      </c>
      <c r="O32" s="361"/>
      <c r="P32" s="362" t="e">
        <v>#VALUE!</v>
      </c>
      <c r="Q32" s="363" t="e">
        <f>IF(J32="PROV SUM",N32,L32*P32)</f>
        <v>#VALUE!</v>
      </c>
      <c r="R32" s="299">
        <v>0</v>
      </c>
      <c r="S32" s="299">
        <v>1069.3399999999999</v>
      </c>
      <c r="T32" s="363">
        <f>IF(J32="SC024",N32,IF(ISERROR(S32),"",IF(J32="PROV SUM",N32,L32*S32)))</f>
        <v>1069.3399999999999</v>
      </c>
      <c r="U32" s="113"/>
      <c r="V32" s="358" t="s">
        <v>31</v>
      </c>
      <c r="W32" s="300">
        <v>1</v>
      </c>
      <c r="X32" s="299">
        <v>1069.3399999999999</v>
      </c>
      <c r="Y32" s="362">
        <f t="shared" si="0"/>
        <v>1069.3399999999999</v>
      </c>
      <c r="Z32" s="19"/>
      <c r="AA32" s="370">
        <v>1</v>
      </c>
      <c r="AB32" s="371">
        <f t="shared" si="1"/>
        <v>1069.3399999999999</v>
      </c>
      <c r="AC32" s="372">
        <v>0.3</v>
      </c>
      <c r="AD32" s="373">
        <f t="shared" si="2"/>
        <v>320.80199999999996</v>
      </c>
      <c r="AE32" s="374">
        <f t="shared" si="3"/>
        <v>748.53800000000001</v>
      </c>
    </row>
    <row r="33" spans="1:31" ht="60" x14ac:dyDescent="0.25">
      <c r="A33" s="22"/>
      <c r="B33" s="380" t="s">
        <v>271</v>
      </c>
      <c r="C33" s="355" t="s">
        <v>24</v>
      </c>
      <c r="D33" s="356" t="s">
        <v>25</v>
      </c>
      <c r="E33" s="357" t="s">
        <v>382</v>
      </c>
      <c r="F33" s="358"/>
      <c r="G33" s="358"/>
      <c r="H33" s="359"/>
      <c r="I33" s="358"/>
      <c r="J33" s="360" t="s">
        <v>383</v>
      </c>
      <c r="K33" s="358" t="s">
        <v>31</v>
      </c>
      <c r="L33" s="300"/>
      <c r="M33" s="125">
        <v>4.8300000000000003E-2</v>
      </c>
      <c r="N33" s="126">
        <v>0</v>
      </c>
      <c r="O33" s="361"/>
      <c r="P33" s="362" t="e">
        <v>#VALUE!</v>
      </c>
      <c r="Q33" s="363" t="e">
        <f>IF(J33="PROV SUM",N33,L33*P33)</f>
        <v>#VALUE!</v>
      </c>
      <c r="R33" s="299" t="e">
        <v>#N/A</v>
      </c>
      <c r="S33" s="299" t="e">
        <v>#N/A</v>
      </c>
      <c r="T33" s="363">
        <f>IF(J33="SC024",N33,IF(ISERROR(S33),"",IF(J33="PROV SUM",N33,L33*S33)))</f>
        <v>0</v>
      </c>
      <c r="U33" s="113"/>
      <c r="V33" s="358" t="s">
        <v>416</v>
      </c>
      <c r="W33" s="300">
        <v>8.1</v>
      </c>
      <c r="X33" s="403">
        <f>SUM(Y29+Y30+Y31)*0.0483</f>
        <v>108.08284200000001</v>
      </c>
      <c r="Y33" s="362">
        <f>X33*W33</f>
        <v>875.47102020000011</v>
      </c>
      <c r="Z33" s="19"/>
      <c r="AA33" s="370">
        <v>1</v>
      </c>
      <c r="AB33" s="371">
        <f t="shared" si="1"/>
        <v>875.47102020000011</v>
      </c>
      <c r="AC33" s="372">
        <v>0</v>
      </c>
      <c r="AD33" s="373">
        <f t="shared" si="2"/>
        <v>0</v>
      </c>
      <c r="AE33" s="374">
        <f>AB33-AD33</f>
        <v>875.47102020000011</v>
      </c>
    </row>
    <row r="34" spans="1:31" x14ac:dyDescent="0.25">
      <c r="A34" s="22"/>
      <c r="B34" s="354" t="s">
        <v>271</v>
      </c>
      <c r="C34" s="355" t="s">
        <v>312</v>
      </c>
      <c r="D34" s="356" t="s">
        <v>378</v>
      </c>
      <c r="E34" s="357"/>
      <c r="F34" s="358"/>
      <c r="G34" s="358"/>
      <c r="H34" s="359"/>
      <c r="I34" s="358"/>
      <c r="J34" s="360"/>
      <c r="K34" s="358"/>
      <c r="L34" s="300"/>
      <c r="M34" s="360"/>
      <c r="N34" s="126"/>
      <c r="O34" s="361"/>
      <c r="P34" s="381"/>
      <c r="Q34" s="382"/>
      <c r="R34" s="382"/>
      <c r="S34" s="382"/>
      <c r="T34" s="382"/>
      <c r="U34" s="113"/>
      <c r="V34" s="358"/>
      <c r="W34" s="300"/>
      <c r="X34" s="382"/>
      <c r="Y34" s="362">
        <f t="shared" si="0"/>
        <v>0</v>
      </c>
      <c r="Z34" s="19"/>
      <c r="AA34" s="370">
        <v>0</v>
      </c>
      <c r="AB34" s="371">
        <f t="shared" si="1"/>
        <v>0</v>
      </c>
      <c r="AC34" s="372">
        <v>0</v>
      </c>
      <c r="AD34" s="373">
        <f t="shared" si="2"/>
        <v>0</v>
      </c>
      <c r="AE34" s="374">
        <f t="shared" si="3"/>
        <v>0</v>
      </c>
    </row>
    <row r="35" spans="1:31" ht="60" x14ac:dyDescent="0.25">
      <c r="A35" s="22"/>
      <c r="B35" s="354" t="s">
        <v>271</v>
      </c>
      <c r="C35" s="355" t="s">
        <v>312</v>
      </c>
      <c r="D35" s="356" t="s">
        <v>25</v>
      </c>
      <c r="E35" s="357" t="s">
        <v>313</v>
      </c>
      <c r="F35" s="358"/>
      <c r="G35" s="358"/>
      <c r="H35" s="359">
        <v>7.4000000000000199</v>
      </c>
      <c r="I35" s="358"/>
      <c r="J35" s="360" t="s">
        <v>314</v>
      </c>
      <c r="K35" s="358" t="s">
        <v>79</v>
      </c>
      <c r="L35" s="300">
        <v>18</v>
      </c>
      <c r="M35" s="383">
        <v>58.8</v>
      </c>
      <c r="N35" s="126">
        <v>1058.4000000000001</v>
      </c>
      <c r="O35" s="361"/>
      <c r="P35" s="362" t="e">
        <v>#VALUE!</v>
      </c>
      <c r="Q35" s="363" t="e">
        <f>IF(J35="PROV SUM",N35,L35*P35)</f>
        <v>#VALUE!</v>
      </c>
      <c r="R35" s="299">
        <v>0</v>
      </c>
      <c r="S35" s="299">
        <v>48.351239999999997</v>
      </c>
      <c r="T35" s="363">
        <f>IF(J35="SC024",N35,IF(ISERROR(S35),"",IF(J35="PROV SUM",N35,L35*S35)))</f>
        <v>870.32231999999999</v>
      </c>
      <c r="U35" s="113"/>
      <c r="V35" s="358" t="s">
        <v>79</v>
      </c>
      <c r="W35" s="300">
        <v>18</v>
      </c>
      <c r="X35" s="299">
        <v>48.351239999999997</v>
      </c>
      <c r="Y35" s="362">
        <f>W35*X35</f>
        <v>870.32231999999999</v>
      </c>
      <c r="Z35" s="19"/>
      <c r="AA35" s="370">
        <v>0</v>
      </c>
      <c r="AB35" s="371">
        <f t="shared" si="1"/>
        <v>0</v>
      </c>
      <c r="AC35" s="372">
        <v>0</v>
      </c>
      <c r="AD35" s="373">
        <f>Y35*AC35</f>
        <v>0</v>
      </c>
      <c r="AE35" s="374">
        <f t="shared" si="3"/>
        <v>0</v>
      </c>
    </row>
    <row r="36" spans="1:31" ht="30" x14ac:dyDescent="0.25">
      <c r="A36" s="22"/>
      <c r="B36" s="354" t="s">
        <v>271</v>
      </c>
      <c r="C36" s="355" t="s">
        <v>164</v>
      </c>
      <c r="D36" s="356" t="s">
        <v>25</v>
      </c>
      <c r="E36" s="357" t="s">
        <v>706</v>
      </c>
      <c r="F36" s="358"/>
      <c r="G36" s="358"/>
      <c r="H36" s="359"/>
      <c r="I36" s="358"/>
      <c r="J36" s="360"/>
      <c r="K36" s="358"/>
      <c r="L36" s="300"/>
      <c r="M36" s="383"/>
      <c r="N36" s="126"/>
      <c r="O36" s="361"/>
      <c r="P36" s="362"/>
      <c r="Q36" s="363"/>
      <c r="R36" s="299"/>
      <c r="S36" s="299"/>
      <c r="T36" s="363"/>
      <c r="U36" s="113"/>
      <c r="V36" s="358" t="s">
        <v>709</v>
      </c>
      <c r="W36" s="300">
        <v>11</v>
      </c>
      <c r="X36" s="299">
        <v>143.43</v>
      </c>
      <c r="Y36" s="362">
        <f t="shared" ref="Y36:Y47" si="4">W36*X36</f>
        <v>1577.73</v>
      </c>
      <c r="Z36" s="19"/>
      <c r="AA36" s="370">
        <v>1</v>
      </c>
      <c r="AB36" s="371">
        <f t="shared" ref="AB36:AB47" si="5">Y36*AA36</f>
        <v>1577.73</v>
      </c>
      <c r="AC36" s="372">
        <v>0.8</v>
      </c>
      <c r="AD36" s="373">
        <f t="shared" ref="AD36:AD47" si="6">Y36*AC36</f>
        <v>1262.1840000000002</v>
      </c>
      <c r="AE36" s="374">
        <f t="shared" ref="AE36:AE47" si="7">AB36-AD36</f>
        <v>315.54599999999982</v>
      </c>
    </row>
    <row r="37" spans="1:31" ht="45" x14ac:dyDescent="0.25">
      <c r="A37" s="22"/>
      <c r="B37" s="354" t="s">
        <v>271</v>
      </c>
      <c r="C37" s="355" t="s">
        <v>164</v>
      </c>
      <c r="D37" s="356" t="s">
        <v>25</v>
      </c>
      <c r="E37" s="357" t="s">
        <v>187</v>
      </c>
      <c r="F37" s="358"/>
      <c r="G37" s="358"/>
      <c r="H37" s="359"/>
      <c r="I37" s="358"/>
      <c r="J37" s="360"/>
      <c r="K37" s="358"/>
      <c r="L37" s="300"/>
      <c r="M37" s="383"/>
      <c r="N37" s="126"/>
      <c r="O37" s="361"/>
      <c r="P37" s="362"/>
      <c r="Q37" s="363"/>
      <c r="R37" s="299"/>
      <c r="S37" s="299"/>
      <c r="T37" s="363"/>
      <c r="U37" s="113"/>
      <c r="V37" s="358" t="s">
        <v>709</v>
      </c>
      <c r="W37" s="300">
        <v>11</v>
      </c>
      <c r="X37" s="299">
        <v>6.41</v>
      </c>
      <c r="Y37" s="362">
        <f t="shared" si="4"/>
        <v>70.510000000000005</v>
      </c>
      <c r="Z37" s="19"/>
      <c r="AA37" s="370">
        <v>1</v>
      </c>
      <c r="AB37" s="371">
        <f t="shared" si="5"/>
        <v>70.510000000000005</v>
      </c>
      <c r="AC37" s="372">
        <v>0.8</v>
      </c>
      <c r="AD37" s="373">
        <f t="shared" si="6"/>
        <v>56.408000000000008</v>
      </c>
      <c r="AE37" s="374">
        <f t="shared" si="7"/>
        <v>14.101999999999997</v>
      </c>
    </row>
    <row r="38" spans="1:31" ht="120" x14ac:dyDescent="0.25">
      <c r="A38" s="22"/>
      <c r="B38" s="354" t="s">
        <v>271</v>
      </c>
      <c r="C38" s="385" t="s">
        <v>72</v>
      </c>
      <c r="D38" s="356" t="s">
        <v>25</v>
      </c>
      <c r="E38" s="357" t="s">
        <v>698</v>
      </c>
      <c r="F38" s="358"/>
      <c r="G38" s="358"/>
      <c r="H38" s="359"/>
      <c r="I38" s="358"/>
      <c r="J38" s="360"/>
      <c r="K38" s="358"/>
      <c r="L38" s="300"/>
      <c r="M38" s="383"/>
      <c r="N38" s="126"/>
      <c r="O38" s="361"/>
      <c r="P38" s="362"/>
      <c r="Q38" s="363"/>
      <c r="R38" s="299"/>
      <c r="S38" s="299"/>
      <c r="T38" s="363"/>
      <c r="U38" s="113"/>
      <c r="V38" s="358" t="s">
        <v>79</v>
      </c>
      <c r="W38" s="300">
        <v>57</v>
      </c>
      <c r="X38" s="299">
        <v>69.040000000000006</v>
      </c>
      <c r="Y38" s="362">
        <f t="shared" si="4"/>
        <v>3935.28</v>
      </c>
      <c r="Z38" s="19"/>
      <c r="AA38" s="370">
        <v>1</v>
      </c>
      <c r="AB38" s="371">
        <f t="shared" si="5"/>
        <v>3935.28</v>
      </c>
      <c r="AC38" s="372">
        <v>1</v>
      </c>
      <c r="AD38" s="373">
        <f t="shared" si="6"/>
        <v>3935.28</v>
      </c>
      <c r="AE38" s="374">
        <f t="shared" si="7"/>
        <v>0</v>
      </c>
    </row>
    <row r="39" spans="1:31" ht="30" x14ac:dyDescent="0.25">
      <c r="A39" s="22"/>
      <c r="B39" s="354" t="s">
        <v>271</v>
      </c>
      <c r="C39" s="385" t="s">
        <v>72</v>
      </c>
      <c r="D39" s="356" t="s">
        <v>25</v>
      </c>
      <c r="E39" s="357" t="s">
        <v>699</v>
      </c>
      <c r="F39" s="358"/>
      <c r="G39" s="358"/>
      <c r="H39" s="359"/>
      <c r="I39" s="358"/>
      <c r="J39" s="360"/>
      <c r="K39" s="358"/>
      <c r="L39" s="300"/>
      <c r="M39" s="383"/>
      <c r="N39" s="126"/>
      <c r="O39" s="361"/>
      <c r="P39" s="362"/>
      <c r="Q39" s="363"/>
      <c r="R39" s="299"/>
      <c r="S39" s="299"/>
      <c r="T39" s="363"/>
      <c r="U39" s="113"/>
      <c r="V39" s="358" t="s">
        <v>75</v>
      </c>
      <c r="W39" s="300">
        <v>80</v>
      </c>
      <c r="X39" s="299">
        <v>11.016</v>
      </c>
      <c r="Y39" s="362">
        <f t="shared" si="4"/>
        <v>881.28</v>
      </c>
      <c r="Z39" s="19"/>
      <c r="AA39" s="370">
        <v>1</v>
      </c>
      <c r="AB39" s="371">
        <f t="shared" si="5"/>
        <v>881.28</v>
      </c>
      <c r="AC39" s="372">
        <v>1</v>
      </c>
      <c r="AD39" s="373">
        <f t="shared" si="6"/>
        <v>881.28</v>
      </c>
      <c r="AE39" s="374">
        <f t="shared" si="7"/>
        <v>0</v>
      </c>
    </row>
    <row r="40" spans="1:31" ht="60" x14ac:dyDescent="0.25">
      <c r="A40" s="22"/>
      <c r="B40" s="354" t="s">
        <v>271</v>
      </c>
      <c r="C40" s="385" t="s">
        <v>72</v>
      </c>
      <c r="D40" s="356" t="s">
        <v>25</v>
      </c>
      <c r="E40" s="357" t="s">
        <v>700</v>
      </c>
      <c r="F40" s="358"/>
      <c r="G40" s="358"/>
      <c r="H40" s="359"/>
      <c r="I40" s="358"/>
      <c r="J40" s="360"/>
      <c r="K40" s="358"/>
      <c r="L40" s="300"/>
      <c r="M40" s="383"/>
      <c r="N40" s="126"/>
      <c r="O40" s="361"/>
      <c r="P40" s="362"/>
      <c r="Q40" s="363"/>
      <c r="R40" s="299"/>
      <c r="S40" s="299"/>
      <c r="T40" s="363"/>
      <c r="U40" s="113"/>
      <c r="V40" s="358" t="s">
        <v>104</v>
      </c>
      <c r="W40" s="300">
        <v>11</v>
      </c>
      <c r="X40" s="299">
        <v>15.103999999999999</v>
      </c>
      <c r="Y40" s="362">
        <f t="shared" si="4"/>
        <v>166.14400000000001</v>
      </c>
      <c r="Z40" s="19"/>
      <c r="AA40" s="370">
        <v>1</v>
      </c>
      <c r="AB40" s="371">
        <f t="shared" si="5"/>
        <v>166.14400000000001</v>
      </c>
      <c r="AC40" s="372">
        <v>1</v>
      </c>
      <c r="AD40" s="373">
        <f t="shared" si="6"/>
        <v>166.14400000000001</v>
      </c>
      <c r="AE40" s="374">
        <f t="shared" si="7"/>
        <v>0</v>
      </c>
    </row>
    <row r="41" spans="1:31" ht="60" x14ac:dyDescent="0.25">
      <c r="A41" s="22"/>
      <c r="B41" s="354" t="s">
        <v>271</v>
      </c>
      <c r="C41" s="385" t="s">
        <v>72</v>
      </c>
      <c r="D41" s="356" t="s">
        <v>25</v>
      </c>
      <c r="E41" s="357" t="s">
        <v>701</v>
      </c>
      <c r="F41" s="358"/>
      <c r="G41" s="358"/>
      <c r="H41" s="359"/>
      <c r="I41" s="358"/>
      <c r="J41" s="360"/>
      <c r="K41" s="358"/>
      <c r="L41" s="300"/>
      <c r="M41" s="383"/>
      <c r="N41" s="126"/>
      <c r="O41" s="361"/>
      <c r="P41" s="362"/>
      <c r="Q41" s="363"/>
      <c r="R41" s="299"/>
      <c r="S41" s="299"/>
      <c r="T41" s="363"/>
      <c r="U41" s="113"/>
      <c r="V41" s="358" t="s">
        <v>104</v>
      </c>
      <c r="W41" s="300">
        <v>11</v>
      </c>
      <c r="X41" s="299">
        <v>21.847999999999999</v>
      </c>
      <c r="Y41" s="362">
        <f t="shared" si="4"/>
        <v>240.32799999999997</v>
      </c>
      <c r="Z41" s="19"/>
      <c r="AA41" s="370">
        <v>1</v>
      </c>
      <c r="AB41" s="371">
        <f t="shared" si="5"/>
        <v>240.32799999999997</v>
      </c>
      <c r="AC41" s="372">
        <v>1</v>
      </c>
      <c r="AD41" s="373">
        <f t="shared" si="6"/>
        <v>240.32799999999997</v>
      </c>
      <c r="AE41" s="374">
        <f t="shared" si="7"/>
        <v>0</v>
      </c>
    </row>
    <row r="42" spans="1:31" ht="75" x14ac:dyDescent="0.25">
      <c r="A42" s="22"/>
      <c r="B42" s="354" t="s">
        <v>271</v>
      </c>
      <c r="C42" s="385" t="s">
        <v>72</v>
      </c>
      <c r="D42" s="356" t="s">
        <v>25</v>
      </c>
      <c r="E42" s="357" t="s">
        <v>702</v>
      </c>
      <c r="F42" s="358"/>
      <c r="G42" s="358"/>
      <c r="H42" s="359"/>
      <c r="I42" s="358"/>
      <c r="J42" s="360"/>
      <c r="K42" s="358"/>
      <c r="L42" s="300"/>
      <c r="M42" s="383"/>
      <c r="N42" s="126"/>
      <c r="O42" s="361"/>
      <c r="P42" s="362"/>
      <c r="Q42" s="363"/>
      <c r="R42" s="299"/>
      <c r="S42" s="299"/>
      <c r="T42" s="363"/>
      <c r="U42" s="113"/>
      <c r="V42" s="358" t="s">
        <v>139</v>
      </c>
      <c r="W42" s="300">
        <v>2</v>
      </c>
      <c r="X42" s="299">
        <v>130.12800000000001</v>
      </c>
      <c r="Y42" s="362">
        <f t="shared" si="4"/>
        <v>260.25600000000003</v>
      </c>
      <c r="Z42" s="19"/>
      <c r="AA42" s="370">
        <v>1</v>
      </c>
      <c r="AB42" s="371">
        <f t="shared" si="5"/>
        <v>260.25600000000003</v>
      </c>
      <c r="AC42" s="372">
        <v>1</v>
      </c>
      <c r="AD42" s="373">
        <f t="shared" si="6"/>
        <v>260.25600000000003</v>
      </c>
      <c r="AE42" s="374">
        <f t="shared" si="7"/>
        <v>0</v>
      </c>
    </row>
    <row r="43" spans="1:31" ht="30" x14ac:dyDescent="0.25">
      <c r="A43" s="22"/>
      <c r="B43" s="354" t="s">
        <v>271</v>
      </c>
      <c r="C43" s="385" t="s">
        <v>189</v>
      </c>
      <c r="D43" s="356" t="s">
        <v>25</v>
      </c>
      <c r="E43" s="357" t="s">
        <v>716</v>
      </c>
      <c r="F43" s="358"/>
      <c r="G43" s="358"/>
      <c r="H43" s="359"/>
      <c r="I43" s="358"/>
      <c r="J43" s="360"/>
      <c r="K43" s="358"/>
      <c r="L43" s="300"/>
      <c r="M43" s="383"/>
      <c r="N43" s="126"/>
      <c r="O43" s="361"/>
      <c r="P43" s="362"/>
      <c r="Q43" s="363"/>
      <c r="R43" s="299"/>
      <c r="S43" s="299"/>
      <c r="T43" s="363"/>
      <c r="U43" s="113"/>
      <c r="V43" s="358" t="s">
        <v>79</v>
      </c>
      <c r="W43" s="300">
        <v>10</v>
      </c>
      <c r="X43" s="299">
        <v>16.103999999999999</v>
      </c>
      <c r="Y43" s="362">
        <f t="shared" si="4"/>
        <v>161.04</v>
      </c>
      <c r="Z43" s="19"/>
      <c r="AA43" s="370">
        <v>1</v>
      </c>
      <c r="AB43" s="371">
        <f t="shared" si="5"/>
        <v>161.04</v>
      </c>
      <c r="AC43" s="372">
        <v>1</v>
      </c>
      <c r="AD43" s="373">
        <f t="shared" si="6"/>
        <v>161.04</v>
      </c>
      <c r="AE43" s="374">
        <f t="shared" si="7"/>
        <v>0</v>
      </c>
    </row>
    <row r="44" spans="1:31" ht="45" x14ac:dyDescent="0.25">
      <c r="A44" s="22"/>
      <c r="B44" s="354" t="s">
        <v>271</v>
      </c>
      <c r="C44" s="385" t="s">
        <v>72</v>
      </c>
      <c r="D44" s="356" t="s">
        <v>25</v>
      </c>
      <c r="E44" s="357" t="s">
        <v>703</v>
      </c>
      <c r="F44" s="358"/>
      <c r="G44" s="358"/>
      <c r="H44" s="359"/>
      <c r="I44" s="358"/>
      <c r="J44" s="360"/>
      <c r="K44" s="358"/>
      <c r="L44" s="300"/>
      <c r="M44" s="383"/>
      <c r="N44" s="126"/>
      <c r="O44" s="361"/>
      <c r="P44" s="362"/>
      <c r="Q44" s="363"/>
      <c r="R44" s="299"/>
      <c r="S44" s="299"/>
      <c r="T44" s="363"/>
      <c r="U44" s="113"/>
      <c r="V44" s="358" t="s">
        <v>79</v>
      </c>
      <c r="W44" s="300">
        <v>47</v>
      </c>
      <c r="X44" s="299">
        <v>8.6880000000000006</v>
      </c>
      <c r="Y44" s="362">
        <f t="shared" si="4"/>
        <v>408.33600000000001</v>
      </c>
      <c r="Z44" s="19"/>
      <c r="AA44" s="370">
        <v>1</v>
      </c>
      <c r="AB44" s="371">
        <f t="shared" si="5"/>
        <v>408.33600000000001</v>
      </c>
      <c r="AC44" s="372">
        <v>1</v>
      </c>
      <c r="AD44" s="373">
        <f t="shared" si="6"/>
        <v>408.33600000000001</v>
      </c>
      <c r="AE44" s="374">
        <f t="shared" si="7"/>
        <v>0</v>
      </c>
    </row>
    <row r="45" spans="1:31" ht="60" x14ac:dyDescent="0.25">
      <c r="A45" s="22"/>
      <c r="B45" s="354" t="s">
        <v>271</v>
      </c>
      <c r="C45" s="385" t="s">
        <v>312</v>
      </c>
      <c r="D45" s="356" t="s">
        <v>25</v>
      </c>
      <c r="E45" s="357" t="s">
        <v>323</v>
      </c>
      <c r="F45" s="358"/>
      <c r="G45" s="358"/>
      <c r="H45" s="359"/>
      <c r="I45" s="358"/>
      <c r="J45" s="360"/>
      <c r="K45" s="358"/>
      <c r="L45" s="300"/>
      <c r="M45" s="383"/>
      <c r="N45" s="126"/>
      <c r="O45" s="361"/>
      <c r="P45" s="362"/>
      <c r="Q45" s="363"/>
      <c r="R45" s="299"/>
      <c r="S45" s="299"/>
      <c r="T45" s="363"/>
      <c r="U45" s="113"/>
      <c r="V45" s="358" t="s">
        <v>104</v>
      </c>
      <c r="W45" s="300">
        <v>1</v>
      </c>
      <c r="X45" s="299">
        <v>55.655999999999999</v>
      </c>
      <c r="Y45" s="362">
        <f t="shared" si="4"/>
        <v>55.655999999999999</v>
      </c>
      <c r="Z45" s="19"/>
      <c r="AA45" s="370">
        <v>1</v>
      </c>
      <c r="AB45" s="371">
        <f t="shared" si="5"/>
        <v>55.655999999999999</v>
      </c>
      <c r="AC45" s="372">
        <v>1</v>
      </c>
      <c r="AD45" s="373">
        <f t="shared" si="6"/>
        <v>55.655999999999999</v>
      </c>
      <c r="AE45" s="374">
        <f t="shared" si="7"/>
        <v>0</v>
      </c>
    </row>
    <row r="46" spans="1:31" ht="30" x14ac:dyDescent="0.25">
      <c r="A46" s="22"/>
      <c r="B46" s="354" t="s">
        <v>271</v>
      </c>
      <c r="C46" s="385" t="s">
        <v>189</v>
      </c>
      <c r="D46" s="356" t="s">
        <v>25</v>
      </c>
      <c r="E46" s="357" t="s">
        <v>705</v>
      </c>
      <c r="F46" s="358"/>
      <c r="G46" s="358"/>
      <c r="H46" s="359"/>
      <c r="I46" s="358"/>
      <c r="J46" s="360"/>
      <c r="K46" s="358"/>
      <c r="L46" s="300"/>
      <c r="M46" s="383"/>
      <c r="N46" s="126"/>
      <c r="O46" s="361"/>
      <c r="P46" s="362"/>
      <c r="Q46" s="363"/>
      <c r="R46" s="299"/>
      <c r="S46" s="299"/>
      <c r="T46" s="363"/>
      <c r="U46" s="113"/>
      <c r="V46" s="358" t="s">
        <v>79</v>
      </c>
      <c r="W46" s="300">
        <v>10</v>
      </c>
      <c r="X46" s="299">
        <v>17.832000000000001</v>
      </c>
      <c r="Y46" s="362">
        <f t="shared" si="4"/>
        <v>178.32</v>
      </c>
      <c r="Z46" s="19"/>
      <c r="AA46" s="370">
        <v>1</v>
      </c>
      <c r="AB46" s="371">
        <f t="shared" si="5"/>
        <v>178.32</v>
      </c>
      <c r="AC46" s="372">
        <v>1</v>
      </c>
      <c r="AD46" s="373">
        <f t="shared" si="6"/>
        <v>178.32</v>
      </c>
      <c r="AE46" s="374">
        <f t="shared" si="7"/>
        <v>0</v>
      </c>
    </row>
    <row r="47" spans="1:31" x14ac:dyDescent="0.25">
      <c r="A47" s="22"/>
      <c r="B47" s="354" t="s">
        <v>271</v>
      </c>
      <c r="C47" s="385" t="s">
        <v>189</v>
      </c>
      <c r="D47" s="356" t="s">
        <v>25</v>
      </c>
      <c r="E47" s="357" t="s">
        <v>752</v>
      </c>
      <c r="F47" s="358"/>
      <c r="G47" s="358"/>
      <c r="H47" s="359"/>
      <c r="I47" s="358"/>
      <c r="J47" s="360"/>
      <c r="K47" s="358"/>
      <c r="L47" s="300"/>
      <c r="M47" s="383"/>
      <c r="N47" s="126"/>
      <c r="O47" s="361"/>
      <c r="P47" s="362"/>
      <c r="Q47" s="363"/>
      <c r="R47" s="299"/>
      <c r="S47" s="299"/>
      <c r="T47" s="363"/>
      <c r="U47" s="113"/>
      <c r="V47" s="358" t="s">
        <v>75</v>
      </c>
      <c r="W47" s="300">
        <v>1</v>
      </c>
      <c r="X47" s="299">
        <v>35.607999999999997</v>
      </c>
      <c r="Y47" s="362">
        <f t="shared" si="4"/>
        <v>35.607999999999997</v>
      </c>
      <c r="Z47" s="19"/>
      <c r="AA47" s="370">
        <v>1</v>
      </c>
      <c r="AB47" s="371">
        <f t="shared" si="5"/>
        <v>35.607999999999997</v>
      </c>
      <c r="AC47" s="372">
        <v>1</v>
      </c>
      <c r="AD47" s="373">
        <f t="shared" si="6"/>
        <v>35.607999999999997</v>
      </c>
      <c r="AE47" s="374">
        <f t="shared" si="7"/>
        <v>0</v>
      </c>
    </row>
    <row r="48" spans="1:31" x14ac:dyDescent="0.25">
      <c r="A48" s="22"/>
      <c r="B48" s="354"/>
      <c r="C48" s="355"/>
      <c r="D48" s="356"/>
      <c r="E48" s="357"/>
      <c r="F48" s="358"/>
      <c r="G48" s="358"/>
      <c r="H48" s="359"/>
      <c r="I48" s="358"/>
      <c r="J48" s="360"/>
      <c r="K48" s="358"/>
      <c r="L48" s="300"/>
      <c r="M48" s="383"/>
      <c r="N48" s="126"/>
      <c r="O48" s="361"/>
      <c r="P48" s="362"/>
      <c r="Q48" s="363"/>
      <c r="R48" s="299"/>
      <c r="S48" s="299"/>
      <c r="T48" s="363"/>
      <c r="U48" s="113"/>
      <c r="V48" s="358"/>
      <c r="W48" s="300"/>
      <c r="X48" s="299"/>
      <c r="Y48" s="362"/>
      <c r="Z48" s="19"/>
      <c r="AA48" s="370"/>
      <c r="AB48" s="371"/>
      <c r="AC48" s="372"/>
      <c r="AD48" s="373"/>
      <c r="AE48" s="374"/>
    </row>
    <row r="49" spans="3:31" ht="15.75" thickBot="1" x14ac:dyDescent="0.3"/>
    <row r="50" spans="3:31" ht="15.75" thickBot="1" x14ac:dyDescent="0.3">
      <c r="S50" s="69" t="s">
        <v>5</v>
      </c>
      <c r="T50" s="70">
        <f>SUM(T11:T48)</f>
        <v>6106.8111509999999</v>
      </c>
      <c r="U50" s="66"/>
      <c r="V50" s="22"/>
      <c r="W50" s="29"/>
      <c r="X50" s="69" t="s">
        <v>5</v>
      </c>
      <c r="Y50" s="70">
        <f>SUM(Y11:Y48)</f>
        <v>14952.770171200002</v>
      </c>
      <c r="Z50" s="19"/>
      <c r="AA50" s="77"/>
      <c r="AB50" s="117">
        <f>SUM(AB11:AB48)</f>
        <v>13872.676351200002</v>
      </c>
      <c r="AC50" s="77"/>
      <c r="AD50" s="118">
        <f>SUM(AD11:AD48)</f>
        <v>9756.2606000000014</v>
      </c>
      <c r="AE50" s="130">
        <f>SUM(AE11:AE48)</f>
        <v>4116.4157512000002</v>
      </c>
    </row>
    <row r="52" spans="3:31" x14ac:dyDescent="0.25">
      <c r="C52" t="s">
        <v>372</v>
      </c>
      <c r="D52" s="164"/>
      <c r="T52" s="319">
        <f ca="1">SUMIF($C$10:$C$48,$C52,T$11:T$48)</f>
        <v>399.99552</v>
      </c>
      <c r="U52" s="66"/>
      <c r="Y52" s="319">
        <f ca="1">SUMIF($C$10:$C$48,$C52,Y$11:Y$48)</f>
        <v>399.99552</v>
      </c>
      <c r="AA52" s="340">
        <f ca="1">AB52/Y52</f>
        <v>1</v>
      </c>
      <c r="AB52" s="319">
        <f ca="1">SUMIF($C$10:$C$48,$C52,AB$11:AB$48)</f>
        <v>399.99552</v>
      </c>
      <c r="AC52" s="340">
        <f ca="1">AD52/Y52</f>
        <v>0</v>
      </c>
      <c r="AD52" s="319">
        <f ca="1">SUMIF($C$10:$C$48,$C52,AD$11:AD$48)</f>
        <v>0</v>
      </c>
      <c r="AE52" s="319">
        <f ca="1">SUMIF($C$10:$C$48,$C52,AE$11:AE$48)</f>
        <v>399.99552</v>
      </c>
    </row>
    <row r="53" spans="3:31" x14ac:dyDescent="0.25">
      <c r="C53" t="s">
        <v>308</v>
      </c>
      <c r="D53" s="164"/>
      <c r="T53" s="319">
        <f t="shared" ref="T53:T59" ca="1" si="8">SUMIF($C$10:$C$48,$C53,T$11:T$48)</f>
        <v>222.29999999999998</v>
      </c>
      <c r="U53" s="66"/>
      <c r="Y53" s="319">
        <f t="shared" ref="Y53:Y59" ca="1" si="9">SUMIF($C$10:$C$48,$C53,Y$11:Y$48)</f>
        <v>222.29999999999998</v>
      </c>
      <c r="AA53" s="340">
        <f t="shared" ref="AA53:AA59" ca="1" si="10">AB53/Y53</f>
        <v>1</v>
      </c>
      <c r="AB53" s="319">
        <f t="shared" ref="AB53:AB59" ca="1" si="11">SUMIF($C$10:$C$48,$C53,AB$11:AB$48)</f>
        <v>222.29999999999998</v>
      </c>
      <c r="AC53" s="340">
        <f t="shared" ref="AC53:AC59" ca="1" si="12">AD53/Y53</f>
        <v>0</v>
      </c>
      <c r="AD53" s="319">
        <f t="shared" ref="AD53:AE59" ca="1" si="13">SUMIF($C$10:$C$48,$C53,AD$11:AD$48)</f>
        <v>0</v>
      </c>
      <c r="AE53" s="319">
        <f t="shared" ca="1" si="13"/>
        <v>222.29999999999998</v>
      </c>
    </row>
    <row r="54" spans="3:31" x14ac:dyDescent="0.25">
      <c r="C54" t="s">
        <v>285</v>
      </c>
      <c r="D54" s="164"/>
      <c r="T54" s="319">
        <f t="shared" ca="1" si="8"/>
        <v>0</v>
      </c>
      <c r="U54" s="66"/>
      <c r="Y54" s="319">
        <f t="shared" ca="1" si="9"/>
        <v>0</v>
      </c>
      <c r="AA54" s="340" t="e">
        <f t="shared" ca="1" si="10"/>
        <v>#DIV/0!</v>
      </c>
      <c r="AB54" s="319">
        <f t="shared" ca="1" si="11"/>
        <v>0</v>
      </c>
      <c r="AC54" s="340" t="e">
        <f t="shared" ca="1" si="12"/>
        <v>#DIV/0!</v>
      </c>
      <c r="AD54" s="319">
        <f t="shared" ca="1" si="13"/>
        <v>0</v>
      </c>
      <c r="AE54" s="319">
        <f t="shared" ca="1" si="13"/>
        <v>0</v>
      </c>
    </row>
    <row r="55" spans="3:31" x14ac:dyDescent="0.25">
      <c r="C55" t="s">
        <v>189</v>
      </c>
      <c r="D55" s="164"/>
      <c r="T55" s="319">
        <f t="shared" ca="1" si="8"/>
        <v>667.71449999999993</v>
      </c>
      <c r="U55" s="66"/>
      <c r="Y55" s="319">
        <f t="shared" ca="1" si="9"/>
        <v>1111.6584999999998</v>
      </c>
      <c r="AA55" s="340">
        <f t="shared" ca="1" si="10"/>
        <v>0.82593620252982369</v>
      </c>
      <c r="AB55" s="319">
        <f t="shared" ca="1" si="11"/>
        <v>918.15899999999988</v>
      </c>
      <c r="AC55" s="340">
        <f t="shared" ca="1" si="12"/>
        <v>1</v>
      </c>
      <c r="AD55" s="319">
        <f t="shared" ca="1" si="13"/>
        <v>1111.6584999999998</v>
      </c>
      <c r="AE55" s="319">
        <f t="shared" ca="1" si="13"/>
        <v>-193.49949999999995</v>
      </c>
    </row>
    <row r="56" spans="3:31" x14ac:dyDescent="0.25">
      <c r="C56" t="s">
        <v>72</v>
      </c>
      <c r="D56" s="164"/>
      <c r="T56" s="319">
        <f t="shared" ca="1" si="8"/>
        <v>46.108685999999999</v>
      </c>
      <c r="U56" s="66"/>
      <c r="Y56" s="319">
        <f t="shared" ca="1" si="9"/>
        <v>1810.812686</v>
      </c>
      <c r="AA56" s="340">
        <f t="shared" ca="1" si="10"/>
        <v>0.99101397945474745</v>
      </c>
      <c r="AB56" s="319">
        <f t="shared" ca="1" si="11"/>
        <v>1794.5406860000001</v>
      </c>
      <c r="AC56" s="340">
        <f t="shared" ca="1" si="12"/>
        <v>0.97453702066675274</v>
      </c>
      <c r="AD56" s="319">
        <f t="shared" ca="1" si="13"/>
        <v>1764.704</v>
      </c>
      <c r="AE56" s="319">
        <f t="shared" ca="1" si="13"/>
        <v>29.836685999999997</v>
      </c>
    </row>
    <row r="57" spans="3:31" x14ac:dyDescent="0.25">
      <c r="C57" t="s">
        <v>164</v>
      </c>
      <c r="D57" s="164"/>
      <c r="T57" s="319">
        <f t="shared" ca="1" si="8"/>
        <v>593.29012499999999</v>
      </c>
      <c r="U57" s="66"/>
      <c r="Y57" s="319">
        <f t="shared" ca="1" si="9"/>
        <v>4599.0801250000004</v>
      </c>
      <c r="AA57" s="340">
        <f t="shared" ca="1" si="10"/>
        <v>1</v>
      </c>
      <c r="AB57" s="319">
        <f t="shared" ca="1" si="11"/>
        <v>4599.0801250000004</v>
      </c>
      <c r="AC57" s="340">
        <f t="shared" ca="1" si="12"/>
        <v>0.97113335245491061</v>
      </c>
      <c r="AD57" s="319">
        <f t="shared" ca="1" si="13"/>
        <v>4466.3200999999999</v>
      </c>
      <c r="AE57" s="319">
        <f t="shared" ca="1" si="13"/>
        <v>132.76002499999993</v>
      </c>
    </row>
    <row r="58" spans="3:31" x14ac:dyDescent="0.25">
      <c r="C58" t="s">
        <v>24</v>
      </c>
      <c r="D58" s="164"/>
      <c r="T58" s="319">
        <f t="shared" ca="1" si="8"/>
        <v>3307.08</v>
      </c>
      <c r="U58" s="66"/>
      <c r="Y58" s="319">
        <f t="shared" ca="1" si="9"/>
        <v>4182.5510202000005</v>
      </c>
      <c r="AA58" s="340">
        <f t="shared" ca="1" si="10"/>
        <v>1</v>
      </c>
      <c r="AB58" s="319">
        <f t="shared" ca="1" si="11"/>
        <v>4182.5510202000005</v>
      </c>
      <c r="AC58" s="340">
        <f t="shared" ca="1" si="12"/>
        <v>0.23265083804129413</v>
      </c>
      <c r="AD58" s="319">
        <f t="shared" ca="1" si="13"/>
        <v>973.07399999999984</v>
      </c>
      <c r="AE58" s="319">
        <f t="shared" ca="1" si="13"/>
        <v>3209.4770202000004</v>
      </c>
    </row>
    <row r="59" spans="3:31" x14ac:dyDescent="0.25">
      <c r="C59" t="s">
        <v>312</v>
      </c>
      <c r="D59" s="164"/>
      <c r="T59" s="319">
        <f t="shared" ca="1" si="8"/>
        <v>870.32231999999999</v>
      </c>
      <c r="U59" s="66"/>
      <c r="Y59" s="319">
        <f t="shared" ca="1" si="9"/>
        <v>2626.3723199999999</v>
      </c>
      <c r="AA59" s="340">
        <f t="shared" ca="1" si="10"/>
        <v>0.66862188069359485</v>
      </c>
      <c r="AB59" s="319">
        <f t="shared" ca="1" si="11"/>
        <v>1756.05</v>
      </c>
      <c r="AC59" s="340">
        <f t="shared" ca="1" si="12"/>
        <v>0.54847669122556097</v>
      </c>
      <c r="AD59" s="319">
        <f t="shared" ca="1" si="13"/>
        <v>1440.5040000000001</v>
      </c>
      <c r="AE59" s="319">
        <f t="shared" ca="1" si="13"/>
        <v>315.54599999999982</v>
      </c>
    </row>
  </sheetData>
  <autoFilter ref="B8:AE47" xr:uid="{00000000-0009-0000-0000-000011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3 X26:X27 X11:X12 X14 X17:X21 X23:X24 X29:X32 X35:X48 S35:S48" xr:uid="{00000000-0002-0000-1100-000000000000}">
      <formula1>P11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tabColor rgb="FF0070C0"/>
  </sheetPr>
  <dimension ref="A1:AG87"/>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E83" sqref="E8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4"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515</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37</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idden="1" x14ac:dyDescent="0.25">
      <c r="A10" s="30" t="s">
        <v>429</v>
      </c>
      <c r="B10" s="380" t="s">
        <v>37</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hidden="1" x14ac:dyDescent="0.25">
      <c r="A11" s="30"/>
      <c r="B11" s="380" t="s">
        <v>37</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37</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7" si="0">W12*X12</f>
        <v>399.99552</v>
      </c>
      <c r="Z12" s="19"/>
      <c r="AA12" s="370">
        <v>1</v>
      </c>
      <c r="AB12" s="371">
        <f t="shared" ref="AB12:AB52" si="1">Y12*AA12</f>
        <v>399.99552</v>
      </c>
      <c r="AC12" s="372">
        <v>1</v>
      </c>
      <c r="AD12" s="373">
        <f t="shared" ref="AD12:AD52" si="2">Y12*AC12</f>
        <v>399.99552</v>
      </c>
      <c r="AE12" s="374">
        <f t="shared" ref="AE12:AE52" si="3">AB12-AD12</f>
        <v>0</v>
      </c>
    </row>
    <row r="13" spans="1:31" hidden="1" x14ac:dyDescent="0.25">
      <c r="A13" s="16"/>
      <c r="B13" s="380" t="s">
        <v>37</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37</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 t="shared" si="3"/>
        <v>0</v>
      </c>
    </row>
    <row r="15" spans="1:31" hidden="1" x14ac:dyDescent="0.25">
      <c r="A15" s="16"/>
      <c r="B15" s="380" t="s">
        <v>37</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f t="shared" si="0"/>
        <v>0</v>
      </c>
      <c r="Z15" s="19"/>
      <c r="AA15" s="370">
        <v>0</v>
      </c>
      <c r="AB15" s="371">
        <f t="shared" si="1"/>
        <v>0</v>
      </c>
      <c r="AC15" s="372">
        <v>0</v>
      </c>
      <c r="AD15" s="373">
        <f t="shared" si="2"/>
        <v>0</v>
      </c>
      <c r="AE15" s="374">
        <f t="shared" si="3"/>
        <v>0</v>
      </c>
    </row>
    <row r="16" spans="1:31" ht="105" hidden="1" x14ac:dyDescent="0.25">
      <c r="A16" s="16"/>
      <c r="B16" s="380" t="s">
        <v>37</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3" ht="60.75" hidden="1" x14ac:dyDescent="0.25">
      <c r="A17" s="16"/>
      <c r="B17" s="380" t="s">
        <v>37</v>
      </c>
      <c r="C17" s="355" t="s">
        <v>285</v>
      </c>
      <c r="D17" s="356" t="s">
        <v>25</v>
      </c>
      <c r="E17" s="402" t="s">
        <v>501</v>
      </c>
      <c r="F17" s="384"/>
      <c r="G17" s="384"/>
      <c r="H17" s="359">
        <v>5.1540000000000203</v>
      </c>
      <c r="I17" s="384"/>
      <c r="J17" s="360" t="s">
        <v>301</v>
      </c>
      <c r="K17" s="358" t="s">
        <v>79</v>
      </c>
      <c r="L17" s="300">
        <v>6</v>
      </c>
      <c r="M17" s="383">
        <v>16.28</v>
      </c>
      <c r="N17" s="126">
        <v>97.68</v>
      </c>
      <c r="O17" s="361"/>
      <c r="P17" s="362" t="e">
        <v>#VALUE!</v>
      </c>
      <c r="Q17" s="363" t="e">
        <f>IF(J17="PROV SUM",N17,L17*P17)</f>
        <v>#VALUE!</v>
      </c>
      <c r="R17" s="299">
        <v>0</v>
      </c>
      <c r="S17" s="299">
        <v>13.714272000000001</v>
      </c>
      <c r="T17" s="363">
        <f>IF(J17="SC024",N17,IF(ISERROR(S17),"",IF(J17="PROV SUM",N17,L17*S17)))</f>
        <v>82.285632000000007</v>
      </c>
      <c r="U17" s="113"/>
      <c r="V17" s="358" t="s">
        <v>79</v>
      </c>
      <c r="W17" s="300">
        <v>6</v>
      </c>
      <c r="X17" s="299">
        <v>13.714272000000001</v>
      </c>
      <c r="Y17" s="362">
        <f t="shared" si="0"/>
        <v>82.285632000000007</v>
      </c>
      <c r="Z17" s="19"/>
      <c r="AA17" s="370">
        <v>0</v>
      </c>
      <c r="AB17" s="371">
        <f t="shared" si="1"/>
        <v>0</v>
      </c>
      <c r="AC17" s="372">
        <v>0</v>
      </c>
      <c r="AD17" s="373">
        <f t="shared" si="2"/>
        <v>0</v>
      </c>
      <c r="AE17" s="374">
        <f t="shared" si="3"/>
        <v>0</v>
      </c>
    </row>
    <row r="18" spans="1:33" hidden="1" x14ac:dyDescent="0.25">
      <c r="A18" s="16"/>
      <c r="B18" s="380" t="s">
        <v>37</v>
      </c>
      <c r="C18" s="385" t="s">
        <v>189</v>
      </c>
      <c r="D18" s="356" t="s">
        <v>378</v>
      </c>
      <c r="E18" s="357"/>
      <c r="F18" s="384"/>
      <c r="G18" s="384"/>
      <c r="H18" s="359"/>
      <c r="I18" s="384"/>
      <c r="J18" s="360"/>
      <c r="K18" s="358"/>
      <c r="L18" s="300"/>
      <c r="M18" s="360"/>
      <c r="N18" s="300"/>
      <c r="O18" s="361"/>
      <c r="P18" s="360"/>
      <c r="Q18" s="298"/>
      <c r="R18" s="298"/>
      <c r="S18" s="298"/>
      <c r="T18" s="298"/>
      <c r="U18" s="113"/>
      <c r="V18" s="358"/>
      <c r="W18" s="300"/>
      <c r="X18" s="298"/>
      <c r="Y18" s="362">
        <f t="shared" si="0"/>
        <v>0</v>
      </c>
      <c r="Z18" s="19"/>
      <c r="AA18" s="370">
        <v>0</v>
      </c>
      <c r="AB18" s="371">
        <f t="shared" si="1"/>
        <v>0</v>
      </c>
      <c r="AC18" s="372">
        <v>0</v>
      </c>
      <c r="AD18" s="373">
        <f t="shared" si="2"/>
        <v>0</v>
      </c>
      <c r="AE18" s="374">
        <f t="shared" si="3"/>
        <v>0</v>
      </c>
    </row>
    <row r="19" spans="1:33" ht="60" x14ac:dyDescent="0.25">
      <c r="A19" s="16"/>
      <c r="B19" s="380" t="s">
        <v>37</v>
      </c>
      <c r="C19" s="385" t="s">
        <v>189</v>
      </c>
      <c r="D19" s="356" t="s">
        <v>25</v>
      </c>
      <c r="E19" s="357" t="s">
        <v>190</v>
      </c>
      <c r="F19" s="384"/>
      <c r="G19" s="384"/>
      <c r="H19" s="359">
        <v>6.82</v>
      </c>
      <c r="I19" s="384"/>
      <c r="J19" s="360" t="s">
        <v>191</v>
      </c>
      <c r="K19" s="358" t="s">
        <v>104</v>
      </c>
      <c r="L19" s="300">
        <v>4</v>
      </c>
      <c r="M19" s="383">
        <v>44.12</v>
      </c>
      <c r="N19" s="300">
        <v>176.48</v>
      </c>
      <c r="O19" s="361"/>
      <c r="P19" s="362" t="e">
        <v>#VALUE!</v>
      </c>
      <c r="Q19" s="363" t="e">
        <f t="shared" ref="Q19:Q25" si="4">IF(J19="PROV SUM",N19,L19*P19)</f>
        <v>#VALUE!</v>
      </c>
      <c r="R19" s="299">
        <v>0</v>
      </c>
      <c r="S19" s="299">
        <v>31.986999999999998</v>
      </c>
      <c r="T19" s="363">
        <f t="shared" ref="T19:T25" si="5">IF(J19="SC024",N19,IF(ISERROR(S19),"",IF(J19="PROV SUM",N19,L19*S19)))</f>
        <v>127.94799999999999</v>
      </c>
      <c r="U19" s="113"/>
      <c r="V19" s="358" t="s">
        <v>104</v>
      </c>
      <c r="W19" s="300">
        <v>4</v>
      </c>
      <c r="X19" s="299">
        <v>31.986999999999998</v>
      </c>
      <c r="Y19" s="362">
        <f t="shared" si="0"/>
        <v>127.94799999999999</v>
      </c>
      <c r="Z19" s="19"/>
      <c r="AA19" s="370">
        <v>1</v>
      </c>
      <c r="AB19" s="371">
        <f t="shared" si="1"/>
        <v>127.94799999999999</v>
      </c>
      <c r="AC19" s="372">
        <v>1</v>
      </c>
      <c r="AD19" s="373">
        <f t="shared" si="2"/>
        <v>127.94799999999999</v>
      </c>
      <c r="AE19" s="374">
        <f t="shared" si="3"/>
        <v>0</v>
      </c>
      <c r="AG19" s="533">
        <f>SUBTOTAL(9,AD19:AD67)</f>
        <v>6954.9102400000002</v>
      </c>
    </row>
    <row r="20" spans="1:33" ht="30" x14ac:dyDescent="0.25">
      <c r="A20" s="16"/>
      <c r="B20" s="380" t="s">
        <v>37</v>
      </c>
      <c r="C20" s="385" t="s">
        <v>189</v>
      </c>
      <c r="D20" s="356" t="s">
        <v>25</v>
      </c>
      <c r="E20" s="357" t="s">
        <v>337</v>
      </c>
      <c r="F20" s="384"/>
      <c r="G20" s="384"/>
      <c r="H20" s="359">
        <v>6.91</v>
      </c>
      <c r="I20" s="384"/>
      <c r="J20" s="360" t="s">
        <v>338</v>
      </c>
      <c r="K20" s="358" t="s">
        <v>79</v>
      </c>
      <c r="L20" s="300">
        <v>8</v>
      </c>
      <c r="M20" s="383">
        <v>20.13</v>
      </c>
      <c r="N20" s="300">
        <v>161.04</v>
      </c>
      <c r="O20" s="361"/>
      <c r="P20" s="362" t="e">
        <v>#VALUE!</v>
      </c>
      <c r="Q20" s="363" t="e">
        <f t="shared" si="4"/>
        <v>#VALUE!</v>
      </c>
      <c r="R20" s="299">
        <v>0</v>
      </c>
      <c r="S20" s="299">
        <v>14.594249999999999</v>
      </c>
      <c r="T20" s="363">
        <f t="shared" si="5"/>
        <v>116.75399999999999</v>
      </c>
      <c r="U20" s="113"/>
      <c r="V20" s="358" t="s">
        <v>79</v>
      </c>
      <c r="W20" s="300">
        <v>8</v>
      </c>
      <c r="X20" s="299">
        <v>14.594249999999999</v>
      </c>
      <c r="Y20" s="362">
        <f t="shared" si="0"/>
        <v>116.75399999999999</v>
      </c>
      <c r="Z20" s="19"/>
      <c r="AA20" s="370">
        <v>1</v>
      </c>
      <c r="AB20" s="371">
        <f t="shared" si="1"/>
        <v>116.75399999999999</v>
      </c>
      <c r="AC20" s="372">
        <v>1</v>
      </c>
      <c r="AD20" s="373">
        <f t="shared" si="2"/>
        <v>116.75399999999999</v>
      </c>
      <c r="AE20" s="374">
        <f t="shared" si="3"/>
        <v>0</v>
      </c>
    </row>
    <row r="21" spans="1:33" ht="30" x14ac:dyDescent="0.25">
      <c r="A21" s="16"/>
      <c r="B21" s="380" t="s">
        <v>37</v>
      </c>
      <c r="C21" s="385" t="s">
        <v>189</v>
      </c>
      <c r="D21" s="356" t="s">
        <v>25</v>
      </c>
      <c r="E21" s="357" t="s">
        <v>217</v>
      </c>
      <c r="F21" s="384"/>
      <c r="G21" s="384"/>
      <c r="H21" s="359">
        <v>6.1820000000000297</v>
      </c>
      <c r="I21" s="384"/>
      <c r="J21" s="360" t="s">
        <v>218</v>
      </c>
      <c r="K21" s="358" t="s">
        <v>79</v>
      </c>
      <c r="L21" s="300">
        <v>6</v>
      </c>
      <c r="M21" s="383">
        <v>10.17</v>
      </c>
      <c r="N21" s="300">
        <v>61.02</v>
      </c>
      <c r="O21" s="361"/>
      <c r="P21" s="362" t="e">
        <v>#VALUE!</v>
      </c>
      <c r="Q21" s="363" t="e">
        <f t="shared" si="4"/>
        <v>#VALUE!</v>
      </c>
      <c r="R21" s="299">
        <v>0</v>
      </c>
      <c r="S21" s="299">
        <v>8.644499999999999</v>
      </c>
      <c r="T21" s="363">
        <f t="shared" si="5"/>
        <v>51.86699999999999</v>
      </c>
      <c r="U21" s="113"/>
      <c r="V21" s="358" t="s">
        <v>79</v>
      </c>
      <c r="W21" s="300">
        <v>6</v>
      </c>
      <c r="X21" s="299">
        <v>8.644499999999999</v>
      </c>
      <c r="Y21" s="362">
        <f t="shared" si="0"/>
        <v>51.86699999999999</v>
      </c>
      <c r="Z21" s="19"/>
      <c r="AA21" s="370">
        <v>1</v>
      </c>
      <c r="AB21" s="371">
        <f t="shared" si="1"/>
        <v>51.86699999999999</v>
      </c>
      <c r="AC21" s="372">
        <v>1</v>
      </c>
      <c r="AD21" s="373">
        <f t="shared" si="2"/>
        <v>51.86699999999999</v>
      </c>
      <c r="AE21" s="374">
        <f t="shared" si="3"/>
        <v>0</v>
      </c>
    </row>
    <row r="22" spans="1:33" ht="45" hidden="1" x14ac:dyDescent="0.25">
      <c r="A22" s="16"/>
      <c r="B22" s="380" t="s">
        <v>37</v>
      </c>
      <c r="C22" s="385" t="s">
        <v>189</v>
      </c>
      <c r="D22" s="356" t="s">
        <v>25</v>
      </c>
      <c r="E22" s="357" t="s">
        <v>236</v>
      </c>
      <c r="F22" s="384"/>
      <c r="G22" s="384"/>
      <c r="H22" s="359">
        <v>6.2140000000000404</v>
      </c>
      <c r="I22" s="384"/>
      <c r="J22" s="360" t="s">
        <v>237</v>
      </c>
      <c r="K22" s="358" t="s">
        <v>139</v>
      </c>
      <c r="L22" s="300">
        <v>1</v>
      </c>
      <c r="M22" s="383">
        <v>16.98</v>
      </c>
      <c r="N22" s="300">
        <v>16.98</v>
      </c>
      <c r="O22" s="361"/>
      <c r="P22" s="362" t="e">
        <v>#VALUE!</v>
      </c>
      <c r="Q22" s="363" t="e">
        <f t="shared" si="4"/>
        <v>#VALUE!</v>
      </c>
      <c r="R22" s="299">
        <v>0</v>
      </c>
      <c r="S22" s="299">
        <v>14.433</v>
      </c>
      <c r="T22" s="363">
        <f t="shared" si="5"/>
        <v>14.433</v>
      </c>
      <c r="U22" s="113"/>
      <c r="V22" s="358" t="s">
        <v>139</v>
      </c>
      <c r="W22" s="300">
        <v>1</v>
      </c>
      <c r="X22" s="299">
        <v>14.433</v>
      </c>
      <c r="Y22" s="362">
        <f t="shared" si="0"/>
        <v>14.433</v>
      </c>
      <c r="Z22" s="19"/>
      <c r="AA22" s="370">
        <v>0</v>
      </c>
      <c r="AB22" s="371">
        <f t="shared" si="1"/>
        <v>0</v>
      </c>
      <c r="AC22" s="372">
        <v>0</v>
      </c>
      <c r="AD22" s="373">
        <f t="shared" si="2"/>
        <v>0</v>
      </c>
      <c r="AE22" s="374">
        <f t="shared" si="3"/>
        <v>0</v>
      </c>
    </row>
    <row r="23" spans="1:33" ht="30" x14ac:dyDescent="0.25">
      <c r="A23" s="16"/>
      <c r="B23" s="380" t="s">
        <v>37</v>
      </c>
      <c r="C23" s="385" t="s">
        <v>189</v>
      </c>
      <c r="D23" s="356" t="s">
        <v>25</v>
      </c>
      <c r="E23" s="357" t="s">
        <v>412</v>
      </c>
      <c r="F23" s="384"/>
      <c r="G23" s="384"/>
      <c r="H23" s="359">
        <v>6.2370000000000498</v>
      </c>
      <c r="I23" s="384"/>
      <c r="J23" s="360" t="s">
        <v>253</v>
      </c>
      <c r="K23" s="358" t="s">
        <v>104</v>
      </c>
      <c r="L23" s="300">
        <v>6</v>
      </c>
      <c r="M23" s="383">
        <v>6.28</v>
      </c>
      <c r="N23" s="300">
        <v>37.68</v>
      </c>
      <c r="O23" s="361"/>
      <c r="P23" s="362" t="e">
        <v>#VALUE!</v>
      </c>
      <c r="Q23" s="363" t="e">
        <f t="shared" si="4"/>
        <v>#VALUE!</v>
      </c>
      <c r="R23" s="299">
        <v>0</v>
      </c>
      <c r="S23" s="299">
        <v>5.3380000000000001</v>
      </c>
      <c r="T23" s="363">
        <f t="shared" si="5"/>
        <v>32.027999999999999</v>
      </c>
      <c r="U23" s="113"/>
      <c r="V23" s="358" t="s">
        <v>104</v>
      </c>
      <c r="W23" s="300">
        <v>6</v>
      </c>
      <c r="X23" s="299">
        <v>5.3380000000000001</v>
      </c>
      <c r="Y23" s="362">
        <f t="shared" si="0"/>
        <v>32.027999999999999</v>
      </c>
      <c r="Z23" s="19"/>
      <c r="AA23" s="370">
        <v>1</v>
      </c>
      <c r="AB23" s="371">
        <f t="shared" si="1"/>
        <v>32.027999999999999</v>
      </c>
      <c r="AC23" s="372">
        <v>1</v>
      </c>
      <c r="AD23" s="373">
        <f t="shared" si="2"/>
        <v>32.027999999999999</v>
      </c>
      <c r="AE23" s="374">
        <f t="shared" si="3"/>
        <v>0</v>
      </c>
    </row>
    <row r="24" spans="1:33" ht="45" x14ac:dyDescent="0.25">
      <c r="A24" s="16"/>
      <c r="B24" s="380" t="s">
        <v>37</v>
      </c>
      <c r="C24" s="385" t="s">
        <v>189</v>
      </c>
      <c r="D24" s="356" t="s">
        <v>25</v>
      </c>
      <c r="E24" s="357" t="s">
        <v>256</v>
      </c>
      <c r="F24" s="384"/>
      <c r="G24" s="384"/>
      <c r="H24" s="359">
        <v>6.2390000000000496</v>
      </c>
      <c r="I24" s="384"/>
      <c r="J24" s="360" t="s">
        <v>257</v>
      </c>
      <c r="K24" s="358" t="s">
        <v>139</v>
      </c>
      <c r="L24" s="300">
        <v>2</v>
      </c>
      <c r="M24" s="383">
        <v>39.28</v>
      </c>
      <c r="N24" s="300">
        <v>78.56</v>
      </c>
      <c r="O24" s="361"/>
      <c r="P24" s="362" t="e">
        <v>#VALUE!</v>
      </c>
      <c r="Q24" s="363" t="e">
        <f t="shared" si="4"/>
        <v>#VALUE!</v>
      </c>
      <c r="R24" s="299">
        <v>0</v>
      </c>
      <c r="S24" s="299">
        <v>33.387999999999998</v>
      </c>
      <c r="T24" s="363">
        <f t="shared" si="5"/>
        <v>66.775999999999996</v>
      </c>
      <c r="U24" s="113"/>
      <c r="V24" s="358" t="s">
        <v>139</v>
      </c>
      <c r="W24" s="300">
        <v>2</v>
      </c>
      <c r="X24" s="299">
        <v>33.387999999999998</v>
      </c>
      <c r="Y24" s="362">
        <f t="shared" si="0"/>
        <v>66.775999999999996</v>
      </c>
      <c r="Z24" s="19"/>
      <c r="AA24" s="370">
        <v>1</v>
      </c>
      <c r="AB24" s="371">
        <f t="shared" si="1"/>
        <v>66.775999999999996</v>
      </c>
      <c r="AC24" s="372">
        <v>1</v>
      </c>
      <c r="AD24" s="373">
        <f t="shared" si="2"/>
        <v>66.775999999999996</v>
      </c>
      <c r="AE24" s="374">
        <f t="shared" si="3"/>
        <v>0</v>
      </c>
    </row>
    <row r="25" spans="1:33" ht="30" x14ac:dyDescent="0.25">
      <c r="A25" s="16"/>
      <c r="B25" s="380" t="s">
        <v>37</v>
      </c>
      <c r="C25" s="385" t="s">
        <v>189</v>
      </c>
      <c r="D25" s="356" t="s">
        <v>25</v>
      </c>
      <c r="E25" s="357" t="s">
        <v>433</v>
      </c>
      <c r="F25" s="384"/>
      <c r="G25" s="384"/>
      <c r="H25" s="359">
        <v>6.2620000000000502</v>
      </c>
      <c r="I25" s="384"/>
      <c r="J25" s="360" t="s">
        <v>270</v>
      </c>
      <c r="K25" s="358" t="s">
        <v>79</v>
      </c>
      <c r="L25" s="300">
        <v>16</v>
      </c>
      <c r="M25" s="383">
        <v>16.86</v>
      </c>
      <c r="N25" s="300">
        <v>269.76</v>
      </c>
      <c r="O25" s="361"/>
      <c r="P25" s="362" t="e">
        <v>#VALUE!</v>
      </c>
      <c r="Q25" s="363" t="e">
        <f t="shared" si="4"/>
        <v>#VALUE!</v>
      </c>
      <c r="R25" s="299">
        <v>0</v>
      </c>
      <c r="S25" s="299">
        <v>14.331</v>
      </c>
      <c r="T25" s="363">
        <f t="shared" si="5"/>
        <v>229.29599999999999</v>
      </c>
      <c r="U25" s="113"/>
      <c r="V25" s="358" t="s">
        <v>79</v>
      </c>
      <c r="W25" s="300">
        <v>16</v>
      </c>
      <c r="X25" s="299">
        <v>14.331</v>
      </c>
      <c r="Y25" s="362">
        <f t="shared" si="0"/>
        <v>229.29599999999999</v>
      </c>
      <c r="Z25" s="19"/>
      <c r="AA25" s="370">
        <v>1</v>
      </c>
      <c r="AB25" s="371">
        <f t="shared" si="1"/>
        <v>229.29599999999999</v>
      </c>
      <c r="AC25" s="372">
        <v>1</v>
      </c>
      <c r="AD25" s="373">
        <f t="shared" si="2"/>
        <v>229.29599999999999</v>
      </c>
      <c r="AE25" s="374">
        <f t="shared" si="3"/>
        <v>0</v>
      </c>
    </row>
    <row r="26" spans="1:33" hidden="1" x14ac:dyDescent="0.25">
      <c r="A26" s="16"/>
      <c r="B26" s="380" t="s">
        <v>37</v>
      </c>
      <c r="C26" s="385" t="s">
        <v>72</v>
      </c>
      <c r="D26" s="356" t="s">
        <v>378</v>
      </c>
      <c r="E26" s="357"/>
      <c r="F26" s="384"/>
      <c r="G26" s="384"/>
      <c r="H26" s="359"/>
      <c r="I26" s="384"/>
      <c r="J26" s="360"/>
      <c r="K26" s="358"/>
      <c r="L26" s="300"/>
      <c r="M26" s="360"/>
      <c r="N26" s="300"/>
      <c r="O26" s="386"/>
      <c r="P26" s="360"/>
      <c r="Q26" s="298"/>
      <c r="R26" s="298"/>
      <c r="S26" s="298"/>
      <c r="T26" s="298"/>
      <c r="U26" s="113"/>
      <c r="V26" s="358"/>
      <c r="W26" s="300"/>
      <c r="X26" s="298"/>
      <c r="Y26" s="362">
        <f t="shared" si="0"/>
        <v>0</v>
      </c>
      <c r="Z26" s="19"/>
      <c r="AA26" s="370">
        <v>0</v>
      </c>
      <c r="AB26" s="371">
        <f t="shared" si="1"/>
        <v>0</v>
      </c>
      <c r="AC26" s="372">
        <v>0</v>
      </c>
      <c r="AD26" s="373">
        <f t="shared" si="2"/>
        <v>0</v>
      </c>
      <c r="AE26" s="374">
        <f t="shared" si="3"/>
        <v>0</v>
      </c>
    </row>
    <row r="27" spans="1:33" ht="75" x14ac:dyDescent="0.25">
      <c r="A27" s="16"/>
      <c r="B27" s="380" t="s">
        <v>37</v>
      </c>
      <c r="C27" s="385" t="s">
        <v>72</v>
      </c>
      <c r="D27" s="356" t="s">
        <v>25</v>
      </c>
      <c r="E27" s="357" t="s">
        <v>92</v>
      </c>
      <c r="F27" s="384"/>
      <c r="G27" s="384"/>
      <c r="H27" s="359">
        <v>3.2149999999999901</v>
      </c>
      <c r="I27" s="384"/>
      <c r="J27" s="360" t="s">
        <v>93</v>
      </c>
      <c r="K27" s="358" t="s">
        <v>79</v>
      </c>
      <c r="L27" s="300">
        <v>50</v>
      </c>
      <c r="M27" s="383">
        <v>30.56</v>
      </c>
      <c r="N27" s="300">
        <v>1528</v>
      </c>
      <c r="O27" s="386"/>
      <c r="P27" s="362" t="e">
        <v>#VALUE!</v>
      </c>
      <c r="Q27" s="363" t="e">
        <f>IF(J27="PROV SUM",N27,L27*P27)</f>
        <v>#VALUE!</v>
      </c>
      <c r="R27" s="299">
        <v>0</v>
      </c>
      <c r="S27" s="299">
        <v>24.448</v>
      </c>
      <c r="T27" s="363">
        <f>IF(J27="SC024",N27,IF(ISERROR(S27),"",IF(J27="PROV SUM",N27,L27*S27)))</f>
        <v>1222.4000000000001</v>
      </c>
      <c r="U27" s="113"/>
      <c r="V27" s="358" t="s">
        <v>79</v>
      </c>
      <c r="W27" s="300">
        <v>50</v>
      </c>
      <c r="X27" s="299">
        <v>24.448</v>
      </c>
      <c r="Y27" s="362">
        <f t="shared" si="0"/>
        <v>1222.4000000000001</v>
      </c>
      <c r="Z27" s="19"/>
      <c r="AA27" s="370">
        <v>1</v>
      </c>
      <c r="AB27" s="371">
        <f t="shared" si="1"/>
        <v>1222.4000000000001</v>
      </c>
      <c r="AC27" s="372">
        <v>0</v>
      </c>
      <c r="AD27" s="373">
        <f t="shared" si="2"/>
        <v>0</v>
      </c>
      <c r="AE27" s="374">
        <f t="shared" si="3"/>
        <v>1222.4000000000001</v>
      </c>
      <c r="AG27" s="533">
        <f>SUBTOTAL(9,AD27:AD74)</f>
        <v>6330.2412400000003</v>
      </c>
    </row>
    <row r="28" spans="1:33" hidden="1" x14ac:dyDescent="0.25">
      <c r="A28" s="16"/>
      <c r="B28" s="380" t="s">
        <v>37</v>
      </c>
      <c r="C28" s="385" t="s">
        <v>164</v>
      </c>
      <c r="D28" s="356" t="s">
        <v>378</v>
      </c>
      <c r="E28" s="357"/>
      <c r="F28" s="384"/>
      <c r="G28" s="384"/>
      <c r="H28" s="359"/>
      <c r="I28" s="384"/>
      <c r="J28" s="360"/>
      <c r="K28" s="358"/>
      <c r="L28" s="300"/>
      <c r="M28" s="360"/>
      <c r="N28" s="300"/>
      <c r="O28" s="386"/>
      <c r="P28" s="360"/>
      <c r="Q28" s="298"/>
      <c r="R28" s="298"/>
      <c r="S28" s="298"/>
      <c r="T28" s="298"/>
      <c r="U28" s="113"/>
      <c r="V28" s="358"/>
      <c r="W28" s="300"/>
      <c r="X28" s="298"/>
      <c r="Y28" s="362">
        <f t="shared" si="0"/>
        <v>0</v>
      </c>
      <c r="Z28" s="19"/>
      <c r="AA28" s="370">
        <v>0</v>
      </c>
      <c r="AB28" s="371">
        <f t="shared" si="1"/>
        <v>0</v>
      </c>
      <c r="AC28" s="372">
        <v>0</v>
      </c>
      <c r="AD28" s="373">
        <f t="shared" si="2"/>
        <v>0</v>
      </c>
      <c r="AE28" s="374">
        <f t="shared" si="3"/>
        <v>0</v>
      </c>
    </row>
    <row r="29" spans="1:33" ht="90" x14ac:dyDescent="0.25">
      <c r="A29" s="16"/>
      <c r="B29" s="380" t="s">
        <v>37</v>
      </c>
      <c r="C29" s="385" t="s">
        <v>164</v>
      </c>
      <c r="D29" s="356" t="s">
        <v>25</v>
      </c>
      <c r="E29" s="357" t="s">
        <v>171</v>
      </c>
      <c r="F29" s="384"/>
      <c r="G29" s="384"/>
      <c r="H29" s="359">
        <v>4.8999999999999799</v>
      </c>
      <c r="I29" s="384"/>
      <c r="J29" s="360" t="s">
        <v>172</v>
      </c>
      <c r="K29" s="358" t="s">
        <v>75</v>
      </c>
      <c r="L29" s="300">
        <v>40</v>
      </c>
      <c r="M29" s="383">
        <v>35.61</v>
      </c>
      <c r="N29" s="300">
        <v>1424.4</v>
      </c>
      <c r="O29" s="386"/>
      <c r="P29" s="362" t="e">
        <v>#VALUE!</v>
      </c>
      <c r="Q29" s="363" t="e">
        <f>IF(J29="PROV SUM",N29,L29*P29)</f>
        <v>#VALUE!</v>
      </c>
      <c r="R29" s="299">
        <v>0</v>
      </c>
      <c r="S29" s="299">
        <v>31.568264999999997</v>
      </c>
      <c r="T29" s="363">
        <f>IF(J29="SC024",N29,IF(ISERROR(S29),"",IF(J29="PROV SUM",N29,L29*S29)))</f>
        <v>1262.7305999999999</v>
      </c>
      <c r="U29" s="113"/>
      <c r="V29" s="358" t="s">
        <v>75</v>
      </c>
      <c r="W29" s="300">
        <v>40</v>
      </c>
      <c r="X29" s="299">
        <v>31.568264999999997</v>
      </c>
      <c r="Y29" s="362">
        <f t="shared" si="0"/>
        <v>1262.7305999999999</v>
      </c>
      <c r="Z29" s="19"/>
      <c r="AA29" s="370">
        <v>1</v>
      </c>
      <c r="AB29" s="371">
        <f t="shared" si="1"/>
        <v>1262.7305999999999</v>
      </c>
      <c r="AC29" s="372">
        <v>0.2</v>
      </c>
      <c r="AD29" s="373">
        <f t="shared" si="2"/>
        <v>252.54611999999997</v>
      </c>
      <c r="AE29" s="374">
        <f t="shared" si="3"/>
        <v>1010.1844799999999</v>
      </c>
      <c r="AG29" s="533">
        <f>SUBTOTAL(9,AD29:AD53)</f>
        <v>1613.71324</v>
      </c>
    </row>
    <row r="30" spans="1:33" hidden="1" x14ac:dyDescent="0.25">
      <c r="A30" s="16"/>
      <c r="B30" s="380" t="s">
        <v>37</v>
      </c>
      <c r="C30" s="385" t="s">
        <v>24</v>
      </c>
      <c r="D30" s="356" t="s">
        <v>378</v>
      </c>
      <c r="E30" s="357"/>
      <c r="F30" s="384"/>
      <c r="G30" s="384"/>
      <c r="H30" s="359"/>
      <c r="I30" s="384"/>
      <c r="J30" s="360"/>
      <c r="K30" s="358"/>
      <c r="L30" s="300"/>
      <c r="M30" s="360"/>
      <c r="N30" s="300"/>
      <c r="O30" s="386"/>
      <c r="P30" s="360"/>
      <c r="Q30" s="298"/>
      <c r="R30" s="298"/>
      <c r="S30" s="298"/>
      <c r="T30" s="298"/>
      <c r="U30" s="113"/>
      <c r="V30" s="358"/>
      <c r="W30" s="300"/>
      <c r="X30" s="298"/>
      <c r="Y30" s="362">
        <f t="shared" si="0"/>
        <v>0</v>
      </c>
      <c r="Z30" s="19"/>
      <c r="AA30" s="370">
        <v>0</v>
      </c>
      <c r="AB30" s="371">
        <f t="shared" si="1"/>
        <v>0</v>
      </c>
      <c r="AC30" s="372">
        <v>0</v>
      </c>
      <c r="AD30" s="373">
        <f t="shared" si="2"/>
        <v>0</v>
      </c>
      <c r="AE30" s="374">
        <f t="shared" si="3"/>
        <v>0</v>
      </c>
    </row>
    <row r="31" spans="1:33" ht="120" x14ac:dyDescent="0.25">
      <c r="A31" s="22"/>
      <c r="B31" s="355" t="s">
        <v>37</v>
      </c>
      <c r="C31" s="355" t="s">
        <v>24</v>
      </c>
      <c r="D31" s="356" t="s">
        <v>25</v>
      </c>
      <c r="E31" s="357" t="s">
        <v>26</v>
      </c>
      <c r="F31" s="358"/>
      <c r="G31" s="358"/>
      <c r="H31" s="359">
        <v>2.1</v>
      </c>
      <c r="I31" s="358"/>
      <c r="J31" s="360" t="s">
        <v>27</v>
      </c>
      <c r="K31" s="358" t="s">
        <v>28</v>
      </c>
      <c r="L31" s="300">
        <v>106</v>
      </c>
      <c r="M31" s="125">
        <v>12.92</v>
      </c>
      <c r="N31" s="126">
        <v>1369.52</v>
      </c>
      <c r="O31" s="361"/>
      <c r="P31" s="362" t="e">
        <v>#VALUE!</v>
      </c>
      <c r="Q31" s="363" t="e">
        <f>IF(J31="PROV SUM",N31,L31*P31)</f>
        <v>#VALUE!</v>
      </c>
      <c r="R31" s="299">
        <v>0</v>
      </c>
      <c r="S31" s="299">
        <v>16.4084</v>
      </c>
      <c r="T31" s="363">
        <f>IF(J31="SC024",N31,IF(ISERROR(S31),"",IF(J31="PROV SUM",N31,L31*S31)))</f>
        <v>1739.2904000000001</v>
      </c>
      <c r="U31" s="113"/>
      <c r="V31" s="358" t="s">
        <v>28</v>
      </c>
      <c r="W31" s="300">
        <v>106</v>
      </c>
      <c r="X31" s="299">
        <v>16.4084</v>
      </c>
      <c r="Y31" s="362">
        <f t="shared" si="0"/>
        <v>1739.2904000000001</v>
      </c>
      <c r="Z31" s="19"/>
      <c r="AA31" s="370">
        <v>0.7</v>
      </c>
      <c r="AB31" s="371">
        <f t="shared" si="1"/>
        <v>1217.5032799999999</v>
      </c>
      <c r="AC31" s="372">
        <v>0.3</v>
      </c>
      <c r="AD31" s="373">
        <f t="shared" si="2"/>
        <v>521.78711999999996</v>
      </c>
      <c r="AE31" s="374">
        <f t="shared" si="3"/>
        <v>695.71615999999995</v>
      </c>
      <c r="AG31" s="533">
        <f>SUBTOTAL(9,AD31:AD34)</f>
        <v>1180.9171200000001</v>
      </c>
    </row>
    <row r="32" spans="1:33" ht="30" x14ac:dyDescent="0.25">
      <c r="A32" s="22"/>
      <c r="B32" s="355" t="s">
        <v>37</v>
      </c>
      <c r="C32" s="355" t="s">
        <v>24</v>
      </c>
      <c r="D32" s="356" t="s">
        <v>25</v>
      </c>
      <c r="E32" s="357" t="s">
        <v>29</v>
      </c>
      <c r="F32" s="358"/>
      <c r="G32" s="358"/>
      <c r="H32" s="359">
        <v>2.5</v>
      </c>
      <c r="I32" s="358"/>
      <c r="J32" s="360" t="s">
        <v>30</v>
      </c>
      <c r="K32" s="358" t="s">
        <v>31</v>
      </c>
      <c r="L32" s="300">
        <v>1</v>
      </c>
      <c r="M32" s="125">
        <v>420</v>
      </c>
      <c r="N32" s="126">
        <v>420</v>
      </c>
      <c r="O32" s="361"/>
      <c r="P32" s="362" t="e">
        <v>#VALUE!</v>
      </c>
      <c r="Q32" s="363" t="e">
        <f>IF(J32="PROV SUM",N32,L32*P32)</f>
        <v>#VALUE!</v>
      </c>
      <c r="R32" s="299">
        <v>0</v>
      </c>
      <c r="S32" s="299">
        <v>533.4</v>
      </c>
      <c r="T32" s="363">
        <f>IF(J32="SC024",N32,IF(ISERROR(S32),"",IF(J32="PROV SUM",N32,L32*S32)))</f>
        <v>533.4</v>
      </c>
      <c r="U32" s="113"/>
      <c r="V32" s="358" t="s">
        <v>31</v>
      </c>
      <c r="W32" s="300">
        <v>1</v>
      </c>
      <c r="X32" s="299">
        <v>533.4</v>
      </c>
      <c r="Y32" s="362">
        <f t="shared" si="0"/>
        <v>533.4</v>
      </c>
      <c r="Z32" s="19"/>
      <c r="AA32" s="370">
        <v>1</v>
      </c>
      <c r="AB32" s="371">
        <f t="shared" si="1"/>
        <v>533.4</v>
      </c>
      <c r="AC32" s="372">
        <v>0.3</v>
      </c>
      <c r="AD32" s="373">
        <f t="shared" si="2"/>
        <v>160.01999999999998</v>
      </c>
      <c r="AE32" s="374">
        <f t="shared" si="3"/>
        <v>373.38</v>
      </c>
    </row>
    <row r="33" spans="1:31" x14ac:dyDescent="0.25">
      <c r="A33" s="22"/>
      <c r="B33" s="355" t="s">
        <v>37</v>
      </c>
      <c r="C33" s="355" t="s">
        <v>24</v>
      </c>
      <c r="D33" s="356" t="s">
        <v>25</v>
      </c>
      <c r="E33" s="357" t="s">
        <v>32</v>
      </c>
      <c r="F33" s="358"/>
      <c r="G33" s="358"/>
      <c r="H33" s="359">
        <v>2.6</v>
      </c>
      <c r="I33" s="358"/>
      <c r="J33" s="360" t="s">
        <v>33</v>
      </c>
      <c r="K33" s="358" t="s">
        <v>31</v>
      </c>
      <c r="L33" s="300">
        <v>1</v>
      </c>
      <c r="M33" s="125">
        <v>50</v>
      </c>
      <c r="N33" s="126">
        <v>50</v>
      </c>
      <c r="O33" s="361"/>
      <c r="P33" s="362" t="e">
        <v>#VALUE!</v>
      </c>
      <c r="Q33" s="363" t="e">
        <f>IF(J33="PROV SUM",N33,L33*P33)</f>
        <v>#VALUE!</v>
      </c>
      <c r="R33" s="299">
        <v>0</v>
      </c>
      <c r="S33" s="299">
        <v>63.5</v>
      </c>
      <c r="T33" s="363">
        <f>IF(J33="SC024",N33,IF(ISERROR(S33),"",IF(J33="PROV SUM",N33,L33*S33)))</f>
        <v>63.5</v>
      </c>
      <c r="U33" s="113"/>
      <c r="V33" s="358" t="s">
        <v>31</v>
      </c>
      <c r="W33" s="300">
        <v>1</v>
      </c>
      <c r="X33" s="299">
        <v>63.5</v>
      </c>
      <c r="Y33" s="362">
        <f t="shared" si="0"/>
        <v>63.5</v>
      </c>
      <c r="Z33" s="19"/>
      <c r="AA33" s="370">
        <v>1</v>
      </c>
      <c r="AB33" s="371">
        <f t="shared" si="1"/>
        <v>63.5</v>
      </c>
      <c r="AC33" s="372">
        <v>0</v>
      </c>
      <c r="AD33" s="373">
        <f t="shared" si="2"/>
        <v>0</v>
      </c>
      <c r="AE33" s="374">
        <f t="shared" si="3"/>
        <v>63.5</v>
      </c>
    </row>
    <row r="34" spans="1:31" x14ac:dyDescent="0.25">
      <c r="A34" s="22"/>
      <c r="B34" s="355" t="s">
        <v>37</v>
      </c>
      <c r="C34" s="355" t="s">
        <v>24</v>
      </c>
      <c r="D34" s="356" t="s">
        <v>25</v>
      </c>
      <c r="E34" s="357" t="s">
        <v>38</v>
      </c>
      <c r="F34" s="358"/>
      <c r="G34" s="358"/>
      <c r="H34" s="359">
        <v>2.15</v>
      </c>
      <c r="I34" s="358"/>
      <c r="J34" s="360" t="s">
        <v>39</v>
      </c>
      <c r="K34" s="358" t="s">
        <v>31</v>
      </c>
      <c r="L34" s="300">
        <v>1</v>
      </c>
      <c r="M34" s="125">
        <v>1310</v>
      </c>
      <c r="N34" s="126">
        <v>1310</v>
      </c>
      <c r="O34" s="361"/>
      <c r="P34" s="362" t="e">
        <v>#VALUE!</v>
      </c>
      <c r="Q34" s="363" t="e">
        <f>IF(J34="PROV SUM",N34,L34*P34)</f>
        <v>#VALUE!</v>
      </c>
      <c r="R34" s="299">
        <v>0</v>
      </c>
      <c r="S34" s="299">
        <v>1663.7</v>
      </c>
      <c r="T34" s="363">
        <f>IF(J34="SC024",N34,IF(ISERROR(S34),"",IF(J34="PROV SUM",N34,L34*S34)))</f>
        <v>1663.7</v>
      </c>
      <c r="U34" s="113"/>
      <c r="V34" s="358" t="s">
        <v>31</v>
      </c>
      <c r="W34" s="300">
        <v>1</v>
      </c>
      <c r="X34" s="299">
        <v>1663.7</v>
      </c>
      <c r="Y34" s="362">
        <f t="shared" si="0"/>
        <v>1663.7</v>
      </c>
      <c r="Z34" s="19"/>
      <c r="AA34" s="370">
        <v>0.7</v>
      </c>
      <c r="AB34" s="371">
        <f t="shared" si="1"/>
        <v>1164.5899999999999</v>
      </c>
      <c r="AC34" s="372">
        <v>0.3</v>
      </c>
      <c r="AD34" s="373">
        <f t="shared" si="2"/>
        <v>499.11</v>
      </c>
      <c r="AE34" s="374">
        <f t="shared" si="3"/>
        <v>665.4799999999999</v>
      </c>
    </row>
    <row r="35" spans="1:31" ht="60" x14ac:dyDescent="0.25">
      <c r="A35" s="22"/>
      <c r="B35" s="355" t="s">
        <v>37</v>
      </c>
      <c r="C35" s="355" t="s">
        <v>24</v>
      </c>
      <c r="D35" s="356" t="s">
        <v>25</v>
      </c>
      <c r="E35" s="357" t="s">
        <v>382</v>
      </c>
      <c r="F35" s="358"/>
      <c r="G35" s="358"/>
      <c r="H35" s="359"/>
      <c r="I35" s="358"/>
      <c r="J35" s="360" t="s">
        <v>383</v>
      </c>
      <c r="K35" s="358" t="s">
        <v>31</v>
      </c>
      <c r="L35" s="300"/>
      <c r="M35" s="125">
        <v>4.8300000000000003E-2</v>
      </c>
      <c r="N35" s="126">
        <v>0</v>
      </c>
      <c r="O35" s="361"/>
      <c r="P35" s="362" t="e">
        <v>#VALUE!</v>
      </c>
      <c r="Q35" s="363" t="e">
        <f>IF(J35="PROV SUM",N35,L35*P35)</f>
        <v>#VALUE!</v>
      </c>
      <c r="R35" s="299" t="e">
        <v>#N/A</v>
      </c>
      <c r="S35" s="299" t="e">
        <v>#N/A</v>
      </c>
      <c r="T35" s="363">
        <f>IF(J35="SC024",N35,IF(ISERROR(S35),"",IF(J35="PROV SUM",N35,L35*S35)))</f>
        <v>0</v>
      </c>
      <c r="U35" s="113"/>
      <c r="V35" s="358" t="s">
        <v>416</v>
      </c>
      <c r="W35" s="300">
        <v>1.2</v>
      </c>
      <c r="X35" s="403">
        <f>SUM(Y31+Y32+Y33+Y34)*0.0483</f>
        <v>193.19470632000002</v>
      </c>
      <c r="Y35" s="362">
        <f>X35*W35</f>
        <v>231.833647584</v>
      </c>
      <c r="Z35" s="19"/>
      <c r="AA35" s="370">
        <v>0.7</v>
      </c>
      <c r="AB35" s="371">
        <f t="shared" si="1"/>
        <v>162.28355330879998</v>
      </c>
      <c r="AC35" s="372">
        <v>0</v>
      </c>
      <c r="AD35" s="373">
        <f t="shared" si="2"/>
        <v>0</v>
      </c>
      <c r="AE35" s="374">
        <f t="shared" si="3"/>
        <v>162.28355330879998</v>
      </c>
    </row>
    <row r="36" spans="1:31" hidden="1" x14ac:dyDescent="0.25">
      <c r="A36" s="22"/>
      <c r="B36" s="354" t="s">
        <v>37</v>
      </c>
      <c r="C36" s="355" t="s">
        <v>312</v>
      </c>
      <c r="D36" s="356" t="s">
        <v>378</v>
      </c>
      <c r="E36" s="357"/>
      <c r="F36" s="358"/>
      <c r="G36" s="358"/>
      <c r="H36" s="359"/>
      <c r="I36" s="358"/>
      <c r="J36" s="360"/>
      <c r="K36" s="358"/>
      <c r="L36" s="300"/>
      <c r="M36" s="360"/>
      <c r="N36" s="126"/>
      <c r="O36" s="361"/>
      <c r="P36" s="381"/>
      <c r="Q36" s="382"/>
      <c r="R36" s="382"/>
      <c r="S36" s="382"/>
      <c r="T36" s="382"/>
      <c r="U36" s="113"/>
      <c r="V36" s="358"/>
      <c r="W36" s="300"/>
      <c r="X36" s="382"/>
      <c r="Y36" s="362">
        <f t="shared" si="0"/>
        <v>0</v>
      </c>
      <c r="Z36" s="19"/>
      <c r="AA36" s="370">
        <v>0</v>
      </c>
      <c r="AB36" s="371">
        <f t="shared" si="1"/>
        <v>0</v>
      </c>
      <c r="AC36" s="372">
        <v>0</v>
      </c>
      <c r="AD36" s="373">
        <f t="shared" si="2"/>
        <v>0</v>
      </c>
      <c r="AE36" s="374">
        <f t="shared" si="3"/>
        <v>0</v>
      </c>
    </row>
    <row r="37" spans="1:31" hidden="1" x14ac:dyDescent="0.25">
      <c r="A37" s="22"/>
      <c r="B37" s="354" t="s">
        <v>37</v>
      </c>
      <c r="C37" s="355" t="s">
        <v>312</v>
      </c>
      <c r="D37" s="356" t="s">
        <v>25</v>
      </c>
      <c r="E37" s="357" t="s">
        <v>325</v>
      </c>
      <c r="F37" s="358"/>
      <c r="G37" s="358"/>
      <c r="H37" s="359">
        <v>7.1900000000000297</v>
      </c>
      <c r="I37" s="358"/>
      <c r="J37" s="360" t="s">
        <v>326</v>
      </c>
      <c r="K37" s="358" t="s">
        <v>79</v>
      </c>
      <c r="L37" s="300">
        <v>4</v>
      </c>
      <c r="M37" s="383">
        <v>39.57</v>
      </c>
      <c r="N37" s="126">
        <v>158.28</v>
      </c>
      <c r="O37" s="361"/>
      <c r="P37" s="362" t="e">
        <v>#VALUE!</v>
      </c>
      <c r="Q37" s="363" t="e">
        <f>IF(J37="PROV SUM",N37,L37*P37)</f>
        <v>#VALUE!</v>
      </c>
      <c r="R37" s="299">
        <v>0</v>
      </c>
      <c r="S37" s="299">
        <v>28.68825</v>
      </c>
      <c r="T37" s="363">
        <f>IF(J37="SC024",N37,IF(ISERROR(S37),"",IF(J37="PROV SUM",N37,L37*S37)))</f>
        <v>114.753</v>
      </c>
      <c r="U37" s="113"/>
      <c r="V37" s="358" t="s">
        <v>79</v>
      </c>
      <c r="W37" s="300">
        <v>4</v>
      </c>
      <c r="X37" s="299">
        <v>28.68825</v>
      </c>
      <c r="Y37" s="362">
        <f t="shared" si="0"/>
        <v>114.753</v>
      </c>
      <c r="Z37" s="19"/>
      <c r="AA37" s="370">
        <v>0</v>
      </c>
      <c r="AB37" s="371">
        <f t="shared" si="1"/>
        <v>0</v>
      </c>
      <c r="AC37" s="372">
        <v>0</v>
      </c>
      <c r="AD37" s="373">
        <f t="shared" si="2"/>
        <v>0</v>
      </c>
      <c r="AE37" s="374">
        <f t="shared" si="3"/>
        <v>0</v>
      </c>
    </row>
    <row r="38" spans="1:31" ht="30" hidden="1" x14ac:dyDescent="0.25">
      <c r="A38" s="22"/>
      <c r="B38" s="354" t="s">
        <v>37</v>
      </c>
      <c r="C38" s="355" t="s">
        <v>312</v>
      </c>
      <c r="D38" s="356" t="s">
        <v>25</v>
      </c>
      <c r="E38" s="357" t="s">
        <v>329</v>
      </c>
      <c r="F38" s="358"/>
      <c r="G38" s="358"/>
      <c r="H38" s="359">
        <v>7.2020000000000302</v>
      </c>
      <c r="I38" s="358"/>
      <c r="J38" s="360" t="s">
        <v>330</v>
      </c>
      <c r="K38" s="358" t="s">
        <v>79</v>
      </c>
      <c r="L38" s="300">
        <v>6</v>
      </c>
      <c r="M38" s="360">
        <v>133.12</v>
      </c>
      <c r="N38" s="126">
        <v>798.72</v>
      </c>
      <c r="O38" s="361"/>
      <c r="P38" s="362" t="e">
        <v>#VALUE!</v>
      </c>
      <c r="Q38" s="363" t="e">
        <f>IF(J38="PROV SUM",N38,L38*P38)</f>
        <v>#VALUE!</v>
      </c>
      <c r="R38" s="299">
        <v>0</v>
      </c>
      <c r="S38" s="299">
        <v>96.512</v>
      </c>
      <c r="T38" s="363">
        <f>IF(J38="SC024",N38,IF(ISERROR(S38),"",IF(J38="PROV SUM",N38,L38*S38)))</f>
        <v>579.072</v>
      </c>
      <c r="U38" s="113"/>
      <c r="V38" s="358" t="s">
        <v>79</v>
      </c>
      <c r="W38" s="300">
        <v>6</v>
      </c>
      <c r="X38" s="299">
        <v>96.512</v>
      </c>
      <c r="Y38" s="362">
        <f t="shared" si="0"/>
        <v>579.072</v>
      </c>
      <c r="Z38" s="19"/>
      <c r="AA38" s="370">
        <v>0</v>
      </c>
      <c r="AB38" s="371">
        <f t="shared" si="1"/>
        <v>0</v>
      </c>
      <c r="AC38" s="372">
        <v>0</v>
      </c>
      <c r="AD38" s="373">
        <f t="shared" si="2"/>
        <v>0</v>
      </c>
      <c r="AE38" s="374">
        <f t="shared" si="3"/>
        <v>0</v>
      </c>
    </row>
    <row r="39" spans="1:31" ht="45" hidden="1" x14ac:dyDescent="0.25">
      <c r="A39" s="22"/>
      <c r="B39" s="354" t="s">
        <v>37</v>
      </c>
      <c r="C39" s="355" t="s">
        <v>312</v>
      </c>
      <c r="D39" s="356" t="s">
        <v>25</v>
      </c>
      <c r="E39" s="357" t="s">
        <v>333</v>
      </c>
      <c r="F39" s="358"/>
      <c r="G39" s="358"/>
      <c r="H39" s="359">
        <v>7.2360000000000504</v>
      </c>
      <c r="I39" s="358"/>
      <c r="J39" s="360" t="s">
        <v>334</v>
      </c>
      <c r="K39" s="358" t="s">
        <v>104</v>
      </c>
      <c r="L39" s="300">
        <v>1</v>
      </c>
      <c r="M39" s="360">
        <v>21.51</v>
      </c>
      <c r="N39" s="126">
        <v>21.51</v>
      </c>
      <c r="O39" s="361"/>
      <c r="P39" s="362" t="e">
        <v>#VALUE!</v>
      </c>
      <c r="Q39" s="363" t="e">
        <f>IF(J39="PROV SUM",N39,L39*P39)</f>
        <v>#VALUE!</v>
      </c>
      <c r="R39" s="299">
        <v>0</v>
      </c>
      <c r="S39" s="299">
        <v>15.594750000000001</v>
      </c>
      <c r="T39" s="363">
        <f>IF(J39="SC024",N39,IF(ISERROR(S39),"",IF(J39="PROV SUM",N39,L39*S39)))</f>
        <v>15.594750000000001</v>
      </c>
      <c r="U39" s="113"/>
      <c r="V39" s="358" t="s">
        <v>104</v>
      </c>
      <c r="W39" s="300">
        <v>1</v>
      </c>
      <c r="X39" s="299">
        <v>15.594750000000001</v>
      </c>
      <c r="Y39" s="362">
        <f t="shared" si="0"/>
        <v>15.594750000000001</v>
      </c>
      <c r="Z39" s="19"/>
      <c r="AA39" s="370">
        <v>0</v>
      </c>
      <c r="AB39" s="371">
        <f t="shared" si="1"/>
        <v>0</v>
      </c>
      <c r="AC39" s="372">
        <v>0</v>
      </c>
      <c r="AD39" s="373">
        <f t="shared" si="2"/>
        <v>0</v>
      </c>
      <c r="AE39" s="374">
        <f t="shared" si="3"/>
        <v>0</v>
      </c>
    </row>
    <row r="40" spans="1:31" ht="30.75" hidden="1" x14ac:dyDescent="0.25">
      <c r="A40" s="22"/>
      <c r="B40" s="354" t="s">
        <v>37</v>
      </c>
      <c r="C40" s="355" t="s">
        <v>312</v>
      </c>
      <c r="D40" s="356" t="s">
        <v>25</v>
      </c>
      <c r="E40" s="357" t="s">
        <v>450</v>
      </c>
      <c r="F40" s="358"/>
      <c r="G40" s="358"/>
      <c r="H40" s="359">
        <v>7.3159999999999998</v>
      </c>
      <c r="I40" s="358"/>
      <c r="J40" s="360" t="s">
        <v>379</v>
      </c>
      <c r="K40" s="358" t="s">
        <v>380</v>
      </c>
      <c r="L40" s="300">
        <v>1</v>
      </c>
      <c r="M40" s="383">
        <v>400</v>
      </c>
      <c r="N40" s="126">
        <v>400</v>
      </c>
      <c r="O40" s="361"/>
      <c r="P40" s="362" t="e">
        <v>#VALUE!</v>
      </c>
      <c r="Q40" s="363">
        <f>IF(J40="PROV SUM",N40,L40*P40)</f>
        <v>400</v>
      </c>
      <c r="R40" s="299" t="s">
        <v>381</v>
      </c>
      <c r="S40" s="299" t="s">
        <v>381</v>
      </c>
      <c r="T40" s="363">
        <f>IF(J40="SC024",N40,IF(ISERROR(S40),"",IF(J40="PROV SUM",N40,L40*S40)))</f>
        <v>400</v>
      </c>
      <c r="U40" s="113"/>
      <c r="V40" s="358" t="s">
        <v>380</v>
      </c>
      <c r="W40" s="300">
        <v>1</v>
      </c>
      <c r="X40" s="299" t="s">
        <v>381</v>
      </c>
      <c r="Y40" s="362">
        <v>400</v>
      </c>
      <c r="Z40" s="19"/>
      <c r="AA40" s="370">
        <v>0</v>
      </c>
      <c r="AB40" s="371">
        <f t="shared" si="1"/>
        <v>0</v>
      </c>
      <c r="AC40" s="372">
        <v>0</v>
      </c>
      <c r="AD40" s="373">
        <f t="shared" si="2"/>
        <v>0</v>
      </c>
      <c r="AE40" s="374">
        <f t="shared" si="3"/>
        <v>0</v>
      </c>
    </row>
    <row r="41" spans="1:31" hidden="1" x14ac:dyDescent="0.25">
      <c r="A41" s="16"/>
      <c r="B41" s="446" t="s">
        <v>37</v>
      </c>
      <c r="C41" s="141" t="s">
        <v>341</v>
      </c>
      <c r="D41" s="320" t="s">
        <v>378</v>
      </c>
      <c r="E41" s="90"/>
      <c r="F41" s="384"/>
      <c r="G41" s="384"/>
      <c r="H41" s="91"/>
      <c r="I41" s="384"/>
      <c r="J41" s="90"/>
      <c r="K41" s="92"/>
      <c r="L41" s="300"/>
      <c r="M41" s="93"/>
      <c r="N41" s="126"/>
      <c r="O41" s="361"/>
      <c r="P41" s="381"/>
      <c r="Q41" s="382"/>
      <c r="R41" s="382"/>
      <c r="S41" s="382"/>
      <c r="T41" s="382"/>
      <c r="U41" s="113"/>
      <c r="V41" s="92"/>
      <c r="W41" s="300"/>
      <c r="X41" s="382"/>
      <c r="Y41" s="362">
        <f t="shared" si="0"/>
        <v>0</v>
      </c>
      <c r="Z41" s="19"/>
      <c r="AA41" s="370">
        <v>0</v>
      </c>
      <c r="AB41" s="371">
        <f t="shared" si="1"/>
        <v>0</v>
      </c>
      <c r="AC41" s="372">
        <v>0</v>
      </c>
      <c r="AD41" s="373">
        <f t="shared" si="2"/>
        <v>0</v>
      </c>
      <c r="AE41" s="374">
        <f t="shared" si="3"/>
        <v>0</v>
      </c>
    </row>
    <row r="42" spans="1:31" ht="105" hidden="1" x14ac:dyDescent="0.25">
      <c r="A42" s="16"/>
      <c r="B42" s="446" t="s">
        <v>37</v>
      </c>
      <c r="C42" s="141" t="s">
        <v>341</v>
      </c>
      <c r="D42" s="320" t="s">
        <v>25</v>
      </c>
      <c r="E42" s="90" t="s">
        <v>350</v>
      </c>
      <c r="F42" s="358"/>
      <c r="G42" s="358"/>
      <c r="H42" s="91">
        <v>13</v>
      </c>
      <c r="I42" s="358"/>
      <c r="J42" s="90" t="s">
        <v>351</v>
      </c>
      <c r="K42" s="358" t="s">
        <v>311</v>
      </c>
      <c r="L42" s="94">
        <v>2</v>
      </c>
      <c r="M42" s="93">
        <v>222.2</v>
      </c>
      <c r="N42" s="95">
        <v>444.4</v>
      </c>
      <c r="O42" s="361"/>
      <c r="P42" s="362" t="e">
        <v>#VALUE!</v>
      </c>
      <c r="Q42" s="363" t="e">
        <f t="shared" ref="Q42:Q52" si="6">IF(J42="PROV SUM",N42,L42*P42)</f>
        <v>#VALUE!</v>
      </c>
      <c r="R42" s="299">
        <v>0</v>
      </c>
      <c r="S42" s="299">
        <v>196.98029999999997</v>
      </c>
      <c r="T42" s="363">
        <f t="shared" ref="T42:T52" si="7">IF(J42="SC024",N42,IF(ISERROR(S42),"",IF(J42="PROV SUM",N42,L42*S42)))</f>
        <v>393.96059999999994</v>
      </c>
      <c r="U42" s="113"/>
      <c r="V42" s="358" t="s">
        <v>311</v>
      </c>
      <c r="W42" s="94">
        <v>2</v>
      </c>
      <c r="X42" s="299">
        <v>196.98029999999997</v>
      </c>
      <c r="Y42" s="362">
        <f t="shared" si="0"/>
        <v>393.96059999999994</v>
      </c>
      <c r="Z42" s="19"/>
      <c r="AA42" s="370">
        <v>0</v>
      </c>
      <c r="AB42" s="371">
        <f t="shared" si="1"/>
        <v>0</v>
      </c>
      <c r="AC42" s="372">
        <v>0</v>
      </c>
      <c r="AD42" s="373">
        <f t="shared" si="2"/>
        <v>0</v>
      </c>
      <c r="AE42" s="374">
        <f t="shared" si="3"/>
        <v>0</v>
      </c>
    </row>
    <row r="43" spans="1:31" ht="105" hidden="1" x14ac:dyDescent="0.25">
      <c r="A43" s="16"/>
      <c r="B43" s="446" t="s">
        <v>37</v>
      </c>
      <c r="C43" s="141" t="s">
        <v>341</v>
      </c>
      <c r="D43" s="320" t="s">
        <v>25</v>
      </c>
      <c r="E43" s="90" t="s">
        <v>356</v>
      </c>
      <c r="F43" s="384"/>
      <c r="G43" s="384"/>
      <c r="H43" s="91">
        <v>27</v>
      </c>
      <c r="I43" s="384"/>
      <c r="J43" s="90" t="s">
        <v>357</v>
      </c>
      <c r="K43" s="92" t="s">
        <v>311</v>
      </c>
      <c r="L43" s="94">
        <v>1</v>
      </c>
      <c r="M43" s="93">
        <v>22.53</v>
      </c>
      <c r="N43" s="95">
        <v>22.53</v>
      </c>
      <c r="O43" s="361"/>
      <c r="P43" s="362" t="e">
        <v>#VALUE!</v>
      </c>
      <c r="Q43" s="363" t="e">
        <f t="shared" si="6"/>
        <v>#VALUE!</v>
      </c>
      <c r="R43" s="299">
        <v>0</v>
      </c>
      <c r="S43" s="299">
        <v>19.150500000000001</v>
      </c>
      <c r="T43" s="363">
        <f t="shared" si="7"/>
        <v>19.150500000000001</v>
      </c>
      <c r="U43" s="113"/>
      <c r="V43" s="406" t="s">
        <v>311</v>
      </c>
      <c r="W43" s="94">
        <v>1</v>
      </c>
      <c r="X43" s="299">
        <v>19.150500000000001</v>
      </c>
      <c r="Y43" s="362">
        <f t="shared" si="0"/>
        <v>19.150500000000001</v>
      </c>
      <c r="Z43" s="19"/>
      <c r="AA43" s="370">
        <v>0</v>
      </c>
      <c r="AB43" s="371">
        <f t="shared" si="1"/>
        <v>0</v>
      </c>
      <c r="AC43" s="372">
        <v>0</v>
      </c>
      <c r="AD43" s="373">
        <f t="shared" si="2"/>
        <v>0</v>
      </c>
      <c r="AE43" s="374">
        <f t="shared" si="3"/>
        <v>0</v>
      </c>
    </row>
    <row r="44" spans="1:31" ht="120" hidden="1" x14ac:dyDescent="0.25">
      <c r="A44" s="16"/>
      <c r="B44" s="446" t="s">
        <v>37</v>
      </c>
      <c r="C44" s="141" t="s">
        <v>341</v>
      </c>
      <c r="D44" s="320" t="s">
        <v>25</v>
      </c>
      <c r="E44" s="90" t="s">
        <v>358</v>
      </c>
      <c r="F44" s="384"/>
      <c r="G44" s="384"/>
      <c r="H44" s="91">
        <v>41</v>
      </c>
      <c r="I44" s="384"/>
      <c r="J44" s="90" t="s">
        <v>359</v>
      </c>
      <c r="K44" s="92" t="s">
        <v>311</v>
      </c>
      <c r="L44" s="94">
        <v>1</v>
      </c>
      <c r="M44" s="93">
        <v>29.34</v>
      </c>
      <c r="N44" s="95">
        <v>29.34</v>
      </c>
      <c r="O44" s="361"/>
      <c r="P44" s="362" t="e">
        <v>#VALUE!</v>
      </c>
      <c r="Q44" s="363" t="e">
        <f t="shared" si="6"/>
        <v>#VALUE!</v>
      </c>
      <c r="R44" s="299">
        <v>0</v>
      </c>
      <c r="S44" s="299">
        <v>24.939</v>
      </c>
      <c r="T44" s="363">
        <f t="shared" si="7"/>
        <v>24.939</v>
      </c>
      <c r="U44" s="113"/>
      <c r="V44" s="406" t="s">
        <v>311</v>
      </c>
      <c r="W44" s="94">
        <v>1</v>
      </c>
      <c r="X44" s="299">
        <v>24.939</v>
      </c>
      <c r="Y44" s="362">
        <f t="shared" si="0"/>
        <v>24.939</v>
      </c>
      <c r="Z44" s="19"/>
      <c r="AA44" s="370">
        <v>0</v>
      </c>
      <c r="AB44" s="371">
        <f t="shared" si="1"/>
        <v>0</v>
      </c>
      <c r="AC44" s="372">
        <v>0</v>
      </c>
      <c r="AD44" s="373">
        <f t="shared" si="2"/>
        <v>0</v>
      </c>
      <c r="AE44" s="374">
        <f t="shared" si="3"/>
        <v>0</v>
      </c>
    </row>
    <row r="45" spans="1:31" ht="90" hidden="1" x14ac:dyDescent="0.25">
      <c r="A45" s="16"/>
      <c r="B45" s="446" t="s">
        <v>37</v>
      </c>
      <c r="C45" s="141" t="s">
        <v>341</v>
      </c>
      <c r="D45" s="320" t="s">
        <v>25</v>
      </c>
      <c r="E45" s="90" t="s">
        <v>366</v>
      </c>
      <c r="F45" s="384"/>
      <c r="G45" s="384"/>
      <c r="H45" s="91">
        <v>115</v>
      </c>
      <c r="I45" s="384"/>
      <c r="J45" s="90" t="s">
        <v>367</v>
      </c>
      <c r="K45" s="92" t="s">
        <v>311</v>
      </c>
      <c r="L45" s="94">
        <v>2</v>
      </c>
      <c r="M45" s="93">
        <v>70.11</v>
      </c>
      <c r="N45" s="95">
        <v>140.22</v>
      </c>
      <c r="O45" s="361"/>
      <c r="P45" s="362" t="e">
        <v>#VALUE!</v>
      </c>
      <c r="Q45" s="363" t="e">
        <f t="shared" si="6"/>
        <v>#VALUE!</v>
      </c>
      <c r="R45" s="299">
        <v>0</v>
      </c>
      <c r="S45" s="299">
        <v>56.088000000000001</v>
      </c>
      <c r="T45" s="363">
        <f t="shared" si="7"/>
        <v>112.176</v>
      </c>
      <c r="U45" s="113"/>
      <c r="V45" s="406" t="s">
        <v>311</v>
      </c>
      <c r="W45" s="94">
        <v>2</v>
      </c>
      <c r="X45" s="299">
        <v>56.088000000000001</v>
      </c>
      <c r="Y45" s="362">
        <f t="shared" si="0"/>
        <v>112.176</v>
      </c>
      <c r="Z45" s="19"/>
      <c r="AA45" s="370">
        <v>0</v>
      </c>
      <c r="AB45" s="371">
        <f t="shared" si="1"/>
        <v>0</v>
      </c>
      <c r="AC45" s="372">
        <v>0</v>
      </c>
      <c r="AD45" s="373">
        <f t="shared" si="2"/>
        <v>0</v>
      </c>
      <c r="AE45" s="374">
        <f t="shared" si="3"/>
        <v>0</v>
      </c>
    </row>
    <row r="46" spans="1:31" ht="75.75" hidden="1" x14ac:dyDescent="0.25">
      <c r="A46" s="16"/>
      <c r="B46" s="446" t="s">
        <v>37</v>
      </c>
      <c r="C46" s="141" t="s">
        <v>341</v>
      </c>
      <c r="D46" s="320" t="s">
        <v>25</v>
      </c>
      <c r="E46" s="96" t="s">
        <v>342</v>
      </c>
      <c r="F46" s="384"/>
      <c r="G46" s="384"/>
      <c r="H46" s="91">
        <v>180</v>
      </c>
      <c r="I46" s="384"/>
      <c r="J46" s="97" t="s">
        <v>343</v>
      </c>
      <c r="K46" s="92" t="s">
        <v>311</v>
      </c>
      <c r="L46" s="94">
        <v>1</v>
      </c>
      <c r="M46" s="93">
        <v>62.11</v>
      </c>
      <c r="N46" s="95">
        <v>62.11</v>
      </c>
      <c r="O46" s="361"/>
      <c r="P46" s="362" t="e">
        <v>#VALUE!</v>
      </c>
      <c r="Q46" s="363" t="e">
        <f t="shared" si="6"/>
        <v>#VALUE!</v>
      </c>
      <c r="R46" s="299">
        <v>0</v>
      </c>
      <c r="S46" s="299">
        <v>55.060514999999995</v>
      </c>
      <c r="T46" s="363">
        <f t="shared" si="7"/>
        <v>55.060514999999995</v>
      </c>
      <c r="U46" s="113"/>
      <c r="V46" s="406" t="s">
        <v>311</v>
      </c>
      <c r="W46" s="94">
        <v>1</v>
      </c>
      <c r="X46" s="299">
        <v>55.060514999999995</v>
      </c>
      <c r="Y46" s="362">
        <f t="shared" si="0"/>
        <v>55.060514999999995</v>
      </c>
      <c r="Z46" s="19"/>
      <c r="AA46" s="370">
        <v>0</v>
      </c>
      <c r="AB46" s="371">
        <f t="shared" si="1"/>
        <v>0</v>
      </c>
      <c r="AC46" s="372">
        <v>0</v>
      </c>
      <c r="AD46" s="373">
        <f t="shared" si="2"/>
        <v>0</v>
      </c>
      <c r="AE46" s="374">
        <f t="shared" si="3"/>
        <v>0</v>
      </c>
    </row>
    <row r="47" spans="1:31" ht="90.75" hidden="1" x14ac:dyDescent="0.25">
      <c r="A47" s="16"/>
      <c r="B47" s="446" t="s">
        <v>37</v>
      </c>
      <c r="C47" s="141" t="s">
        <v>341</v>
      </c>
      <c r="D47" s="320" t="s">
        <v>25</v>
      </c>
      <c r="E47" s="96" t="s">
        <v>370</v>
      </c>
      <c r="F47" s="384"/>
      <c r="G47" s="384"/>
      <c r="H47" s="91">
        <v>186</v>
      </c>
      <c r="I47" s="384"/>
      <c r="J47" s="98" t="s">
        <v>371</v>
      </c>
      <c r="K47" s="92" t="s">
        <v>311</v>
      </c>
      <c r="L47" s="94">
        <v>1</v>
      </c>
      <c r="M47" s="93">
        <v>86.88</v>
      </c>
      <c r="N47" s="95">
        <v>86.88</v>
      </c>
      <c r="O47" s="361"/>
      <c r="P47" s="362" t="e">
        <v>#VALUE!</v>
      </c>
      <c r="Q47" s="363" t="e">
        <f t="shared" si="6"/>
        <v>#VALUE!</v>
      </c>
      <c r="R47" s="299">
        <v>0</v>
      </c>
      <c r="S47" s="299">
        <v>69.504000000000005</v>
      </c>
      <c r="T47" s="363">
        <f t="shared" si="7"/>
        <v>69.504000000000005</v>
      </c>
      <c r="U47" s="113"/>
      <c r="V47" s="406" t="s">
        <v>311</v>
      </c>
      <c r="W47" s="94">
        <v>1</v>
      </c>
      <c r="X47" s="299">
        <v>69.504000000000005</v>
      </c>
      <c r="Y47" s="362">
        <f t="shared" si="0"/>
        <v>69.504000000000005</v>
      </c>
      <c r="Z47" s="19"/>
      <c r="AA47" s="370">
        <v>0</v>
      </c>
      <c r="AB47" s="371">
        <f t="shared" si="1"/>
        <v>0</v>
      </c>
      <c r="AC47" s="372">
        <v>0</v>
      </c>
      <c r="AD47" s="373">
        <f t="shared" si="2"/>
        <v>0</v>
      </c>
      <c r="AE47" s="374">
        <f>AB47-AD47</f>
        <v>0</v>
      </c>
    </row>
    <row r="48" spans="1:31" hidden="1" x14ac:dyDescent="0.25">
      <c r="A48" s="16"/>
      <c r="B48" s="446" t="s">
        <v>37</v>
      </c>
      <c r="C48" s="141" t="s">
        <v>341</v>
      </c>
      <c r="D48" s="320" t="s">
        <v>25</v>
      </c>
      <c r="E48" s="99" t="s">
        <v>424</v>
      </c>
      <c r="F48" s="384"/>
      <c r="G48" s="384"/>
      <c r="H48" s="91">
        <v>190</v>
      </c>
      <c r="I48" s="384"/>
      <c r="J48" s="100" t="s">
        <v>379</v>
      </c>
      <c r="K48" s="92" t="s">
        <v>311</v>
      </c>
      <c r="L48" s="94">
        <v>1</v>
      </c>
      <c r="M48" s="101">
        <v>1500</v>
      </c>
      <c r="N48" s="95">
        <v>1500</v>
      </c>
      <c r="O48" s="361"/>
      <c r="P48" s="362" t="e">
        <v>#VALUE!</v>
      </c>
      <c r="Q48" s="363">
        <f t="shared" si="6"/>
        <v>1500</v>
      </c>
      <c r="R48" s="299" t="s">
        <v>381</v>
      </c>
      <c r="S48" s="299" t="s">
        <v>381</v>
      </c>
      <c r="T48" s="363">
        <f t="shared" si="7"/>
        <v>1500</v>
      </c>
      <c r="U48" s="113"/>
      <c r="V48" s="406" t="s">
        <v>311</v>
      </c>
      <c r="W48" s="94">
        <v>1</v>
      </c>
      <c r="X48" s="299" t="s">
        <v>381</v>
      </c>
      <c r="Y48" s="362">
        <v>1500</v>
      </c>
      <c r="Z48" s="19"/>
      <c r="AA48" s="370">
        <v>0</v>
      </c>
      <c r="AB48" s="371">
        <f t="shared" si="1"/>
        <v>0</v>
      </c>
      <c r="AC48" s="372">
        <v>0</v>
      </c>
      <c r="AD48" s="373">
        <f t="shared" si="2"/>
        <v>0</v>
      </c>
      <c r="AE48" s="374">
        <f t="shared" si="3"/>
        <v>0</v>
      </c>
    </row>
    <row r="49" spans="1:31" ht="26.25" hidden="1" x14ac:dyDescent="0.25">
      <c r="A49" s="16"/>
      <c r="B49" s="446" t="s">
        <v>37</v>
      </c>
      <c r="C49" s="141" t="s">
        <v>341</v>
      </c>
      <c r="D49" s="320" t="s">
        <v>25</v>
      </c>
      <c r="E49" s="102" t="s">
        <v>425</v>
      </c>
      <c r="F49" s="384"/>
      <c r="G49" s="384"/>
      <c r="H49" s="91">
        <v>191</v>
      </c>
      <c r="I49" s="384"/>
      <c r="J49" s="100" t="s">
        <v>379</v>
      </c>
      <c r="K49" s="92" t="s">
        <v>311</v>
      </c>
      <c r="L49" s="94">
        <v>1</v>
      </c>
      <c r="M49" s="101">
        <v>100</v>
      </c>
      <c r="N49" s="95">
        <v>100</v>
      </c>
      <c r="O49" s="361"/>
      <c r="P49" s="362" t="e">
        <v>#VALUE!</v>
      </c>
      <c r="Q49" s="363">
        <f t="shared" si="6"/>
        <v>100</v>
      </c>
      <c r="R49" s="299" t="s">
        <v>381</v>
      </c>
      <c r="S49" s="299" t="s">
        <v>381</v>
      </c>
      <c r="T49" s="363">
        <f t="shared" si="7"/>
        <v>100</v>
      </c>
      <c r="U49" s="113"/>
      <c r="V49" s="406" t="s">
        <v>311</v>
      </c>
      <c r="W49" s="94">
        <v>1</v>
      </c>
      <c r="X49" s="299" t="s">
        <v>381</v>
      </c>
      <c r="Y49" s="362">
        <v>100</v>
      </c>
      <c r="Z49" s="19"/>
      <c r="AA49" s="370">
        <v>0</v>
      </c>
      <c r="AB49" s="371">
        <f t="shared" si="1"/>
        <v>0</v>
      </c>
      <c r="AC49" s="372">
        <v>0</v>
      </c>
      <c r="AD49" s="373">
        <f t="shared" si="2"/>
        <v>0</v>
      </c>
      <c r="AE49" s="374">
        <f t="shared" si="3"/>
        <v>0</v>
      </c>
    </row>
    <row r="50" spans="1:31" hidden="1" x14ac:dyDescent="0.25">
      <c r="A50" s="22"/>
      <c r="B50" s="446" t="s">
        <v>37</v>
      </c>
      <c r="C50" s="141" t="s">
        <v>341</v>
      </c>
      <c r="D50" s="320" t="s">
        <v>25</v>
      </c>
      <c r="E50" s="102" t="s">
        <v>426</v>
      </c>
      <c r="F50" s="358"/>
      <c r="G50" s="358"/>
      <c r="H50" s="91">
        <v>192</v>
      </c>
      <c r="I50" s="358"/>
      <c r="J50" s="100" t="s">
        <v>379</v>
      </c>
      <c r="K50" s="92" t="s">
        <v>311</v>
      </c>
      <c r="L50" s="94">
        <v>1</v>
      </c>
      <c r="M50" s="101">
        <v>100</v>
      </c>
      <c r="N50" s="95">
        <v>100</v>
      </c>
      <c r="O50" s="361"/>
      <c r="P50" s="362" t="e">
        <v>#VALUE!</v>
      </c>
      <c r="Q50" s="363">
        <f t="shared" si="6"/>
        <v>100</v>
      </c>
      <c r="R50" s="299" t="s">
        <v>381</v>
      </c>
      <c r="S50" s="299" t="s">
        <v>381</v>
      </c>
      <c r="T50" s="363">
        <f t="shared" si="7"/>
        <v>100</v>
      </c>
      <c r="U50" s="113"/>
      <c r="V50" s="406" t="s">
        <v>311</v>
      </c>
      <c r="W50" s="94">
        <v>1</v>
      </c>
      <c r="X50" s="299" t="s">
        <v>381</v>
      </c>
      <c r="Y50" s="362">
        <v>100</v>
      </c>
      <c r="Z50" s="19"/>
      <c r="AA50" s="370">
        <v>0</v>
      </c>
      <c r="AB50" s="371">
        <f t="shared" si="1"/>
        <v>0</v>
      </c>
      <c r="AC50" s="372">
        <v>0</v>
      </c>
      <c r="AD50" s="373">
        <f t="shared" si="2"/>
        <v>0</v>
      </c>
      <c r="AE50" s="374">
        <f t="shared" si="3"/>
        <v>0</v>
      </c>
    </row>
    <row r="51" spans="1:31" hidden="1" x14ac:dyDescent="0.25">
      <c r="A51" s="22"/>
      <c r="B51" s="446" t="s">
        <v>37</v>
      </c>
      <c r="C51" s="141" t="s">
        <v>341</v>
      </c>
      <c r="D51" s="320" t="s">
        <v>25</v>
      </c>
      <c r="E51" s="102" t="s">
        <v>427</v>
      </c>
      <c r="F51" s="358"/>
      <c r="G51" s="358"/>
      <c r="H51" s="91">
        <v>193</v>
      </c>
      <c r="I51" s="358"/>
      <c r="J51" s="100" t="s">
        <v>379</v>
      </c>
      <c r="K51" s="92" t="s">
        <v>311</v>
      </c>
      <c r="L51" s="94">
        <v>1</v>
      </c>
      <c r="M51" s="101">
        <v>100</v>
      </c>
      <c r="N51" s="95">
        <v>100</v>
      </c>
      <c r="O51" s="361"/>
      <c r="P51" s="362" t="e">
        <v>#VALUE!</v>
      </c>
      <c r="Q51" s="363">
        <f t="shared" si="6"/>
        <v>100</v>
      </c>
      <c r="R51" s="299" t="s">
        <v>381</v>
      </c>
      <c r="S51" s="299" t="s">
        <v>381</v>
      </c>
      <c r="T51" s="363">
        <f t="shared" si="7"/>
        <v>100</v>
      </c>
      <c r="U51" s="113"/>
      <c r="V51" s="406" t="s">
        <v>311</v>
      </c>
      <c r="W51" s="94">
        <v>1</v>
      </c>
      <c r="X51" s="299" t="s">
        <v>381</v>
      </c>
      <c r="Y51" s="362">
        <v>100</v>
      </c>
      <c r="Z51" s="19"/>
      <c r="AA51" s="370">
        <v>0</v>
      </c>
      <c r="AB51" s="371">
        <f t="shared" si="1"/>
        <v>0</v>
      </c>
      <c r="AC51" s="372">
        <v>0</v>
      </c>
      <c r="AD51" s="373">
        <f t="shared" si="2"/>
        <v>0</v>
      </c>
      <c r="AE51" s="374">
        <f t="shared" si="3"/>
        <v>0</v>
      </c>
    </row>
    <row r="52" spans="1:31" hidden="1" x14ac:dyDescent="0.25">
      <c r="A52" s="22"/>
      <c r="B52" s="446" t="s">
        <v>37</v>
      </c>
      <c r="C52" s="141" t="s">
        <v>341</v>
      </c>
      <c r="D52" s="320" t="s">
        <v>25</v>
      </c>
      <c r="E52" s="102" t="s">
        <v>428</v>
      </c>
      <c r="F52" s="358"/>
      <c r="G52" s="358"/>
      <c r="H52" s="91">
        <v>194</v>
      </c>
      <c r="I52" s="358"/>
      <c r="J52" s="100" t="s">
        <v>379</v>
      </c>
      <c r="K52" s="92" t="s">
        <v>311</v>
      </c>
      <c r="L52" s="94">
        <v>1</v>
      </c>
      <c r="M52" s="101">
        <v>350</v>
      </c>
      <c r="N52" s="95">
        <v>350</v>
      </c>
      <c r="O52" s="361"/>
      <c r="P52" s="362" t="e">
        <v>#VALUE!</v>
      </c>
      <c r="Q52" s="363">
        <f t="shared" si="6"/>
        <v>350</v>
      </c>
      <c r="R52" s="299" t="s">
        <v>381</v>
      </c>
      <c r="S52" s="299" t="s">
        <v>381</v>
      </c>
      <c r="T52" s="363">
        <f t="shared" si="7"/>
        <v>350</v>
      </c>
      <c r="U52" s="113"/>
      <c r="V52" s="406" t="s">
        <v>311</v>
      </c>
      <c r="W52" s="94">
        <v>1</v>
      </c>
      <c r="X52" s="299" t="s">
        <v>381</v>
      </c>
      <c r="Y52" s="362">
        <v>350</v>
      </c>
      <c r="Z52" s="19"/>
      <c r="AA52" s="370">
        <v>0</v>
      </c>
      <c r="AB52" s="371">
        <f t="shared" si="1"/>
        <v>0</v>
      </c>
      <c r="AC52" s="372">
        <v>0</v>
      </c>
      <c r="AD52" s="373">
        <f t="shared" si="2"/>
        <v>0</v>
      </c>
      <c r="AE52" s="374">
        <f t="shared" si="3"/>
        <v>0</v>
      </c>
    </row>
    <row r="53" spans="1:31" ht="77.25" x14ac:dyDescent="0.25">
      <c r="A53" s="22"/>
      <c r="B53" s="446" t="s">
        <v>37</v>
      </c>
      <c r="C53" s="141" t="s">
        <v>164</v>
      </c>
      <c r="D53" s="320" t="s">
        <v>25</v>
      </c>
      <c r="E53" s="102" t="s">
        <v>169</v>
      </c>
      <c r="F53" s="358"/>
      <c r="G53" s="358"/>
      <c r="H53" s="91"/>
      <c r="I53" s="358"/>
      <c r="J53" s="100"/>
      <c r="K53" s="92"/>
      <c r="L53" s="94"/>
      <c r="M53" s="101"/>
      <c r="N53" s="95"/>
      <c r="O53" s="361"/>
      <c r="P53" s="362"/>
      <c r="Q53" s="363"/>
      <c r="R53" s="299"/>
      <c r="S53" s="299"/>
      <c r="T53" s="363"/>
      <c r="U53" s="113"/>
      <c r="V53" s="406" t="s">
        <v>684</v>
      </c>
      <c r="W53" s="94">
        <v>7</v>
      </c>
      <c r="X53" s="299">
        <v>25.75</v>
      </c>
      <c r="Y53" s="362">
        <f t="shared" ref="Y53:Y73" si="8">W53*X53</f>
        <v>180.25</v>
      </c>
      <c r="Z53" s="19"/>
      <c r="AA53" s="370">
        <v>1</v>
      </c>
      <c r="AB53" s="371">
        <f t="shared" ref="AB53:AB73" si="9">Y53*AA53</f>
        <v>180.25</v>
      </c>
      <c r="AC53" s="372">
        <v>1</v>
      </c>
      <c r="AD53" s="373">
        <f t="shared" ref="AD53:AD73" si="10">Y53*AC53</f>
        <v>180.25</v>
      </c>
      <c r="AE53" s="374">
        <f t="shared" ref="AE53:AE73" si="11">AB53-AD53</f>
        <v>0</v>
      </c>
    </row>
    <row r="54" spans="1:31" ht="90" x14ac:dyDescent="0.25">
      <c r="A54" s="22"/>
      <c r="B54" s="446" t="s">
        <v>37</v>
      </c>
      <c r="C54" s="141" t="s">
        <v>72</v>
      </c>
      <c r="D54" s="320" t="s">
        <v>25</v>
      </c>
      <c r="E54" s="102" t="s">
        <v>698</v>
      </c>
      <c r="F54" s="358"/>
      <c r="G54" s="358"/>
      <c r="H54" s="91"/>
      <c r="I54" s="358"/>
      <c r="J54" s="100"/>
      <c r="K54" s="92"/>
      <c r="L54" s="94"/>
      <c r="M54" s="101"/>
      <c r="N54" s="95"/>
      <c r="O54" s="361"/>
      <c r="P54" s="362"/>
      <c r="Q54" s="363"/>
      <c r="R54" s="299"/>
      <c r="S54" s="299"/>
      <c r="T54" s="363"/>
      <c r="U54" s="113"/>
      <c r="V54" s="406" t="s">
        <v>79</v>
      </c>
      <c r="W54" s="94">
        <v>61</v>
      </c>
      <c r="X54" s="299">
        <v>69.040000000000006</v>
      </c>
      <c r="Y54" s="362">
        <f t="shared" si="8"/>
        <v>4211.4400000000005</v>
      </c>
      <c r="Z54" s="19"/>
      <c r="AA54" s="370">
        <v>1</v>
      </c>
      <c r="AB54" s="371">
        <f t="shared" si="9"/>
        <v>4211.4400000000005</v>
      </c>
      <c r="AC54" s="372">
        <v>1</v>
      </c>
      <c r="AD54" s="373">
        <f t="shared" si="10"/>
        <v>4211.4400000000005</v>
      </c>
      <c r="AE54" s="374">
        <f t="shared" si="11"/>
        <v>0</v>
      </c>
    </row>
    <row r="55" spans="1:31" ht="26.25" x14ac:dyDescent="0.25">
      <c r="A55" s="22"/>
      <c r="B55" s="446" t="s">
        <v>37</v>
      </c>
      <c r="C55" s="141" t="s">
        <v>72</v>
      </c>
      <c r="D55" s="320" t="s">
        <v>25</v>
      </c>
      <c r="E55" s="102" t="s">
        <v>699</v>
      </c>
      <c r="F55" s="358"/>
      <c r="G55" s="358"/>
      <c r="H55" s="91"/>
      <c r="I55" s="358"/>
      <c r="J55" s="100"/>
      <c r="K55" s="92"/>
      <c r="L55" s="94"/>
      <c r="M55" s="101"/>
      <c r="N55" s="95"/>
      <c r="O55" s="361"/>
      <c r="P55" s="362"/>
      <c r="Q55" s="363"/>
      <c r="R55" s="299"/>
      <c r="S55" s="299"/>
      <c r="T55" s="363"/>
      <c r="U55" s="113"/>
      <c r="V55" s="406" t="s">
        <v>75</v>
      </c>
      <c r="W55" s="94">
        <v>36</v>
      </c>
      <c r="X55" s="299">
        <v>11.016</v>
      </c>
      <c r="Y55" s="362">
        <f t="shared" si="8"/>
        <v>396.57600000000002</v>
      </c>
      <c r="Z55" s="19"/>
      <c r="AA55" s="370">
        <v>1</v>
      </c>
      <c r="AB55" s="371">
        <f t="shared" si="9"/>
        <v>396.57600000000002</v>
      </c>
      <c r="AC55" s="372">
        <v>1</v>
      </c>
      <c r="AD55" s="373">
        <f t="shared" si="10"/>
        <v>396.57600000000002</v>
      </c>
      <c r="AE55" s="374">
        <f t="shared" si="11"/>
        <v>0</v>
      </c>
    </row>
    <row r="56" spans="1:31" ht="64.5" x14ac:dyDescent="0.25">
      <c r="A56" s="22"/>
      <c r="B56" s="446" t="s">
        <v>37</v>
      </c>
      <c r="C56" s="141" t="s">
        <v>72</v>
      </c>
      <c r="D56" s="320" t="s">
        <v>25</v>
      </c>
      <c r="E56" s="102" t="s">
        <v>702</v>
      </c>
      <c r="F56" s="358"/>
      <c r="G56" s="358"/>
      <c r="H56" s="91"/>
      <c r="I56" s="358"/>
      <c r="J56" s="100"/>
      <c r="K56" s="92"/>
      <c r="L56" s="94"/>
      <c r="M56" s="101"/>
      <c r="N56" s="95"/>
      <c r="O56" s="361"/>
      <c r="P56" s="362"/>
      <c r="Q56" s="363"/>
      <c r="R56" s="299"/>
      <c r="S56" s="299"/>
      <c r="T56" s="363"/>
      <c r="U56" s="113"/>
      <c r="V56" s="406" t="s">
        <v>139</v>
      </c>
      <c r="W56" s="94">
        <v>2</v>
      </c>
      <c r="X56" s="299">
        <v>130.12800000000001</v>
      </c>
      <c r="Y56" s="362">
        <f t="shared" si="8"/>
        <v>260.25600000000003</v>
      </c>
      <c r="Z56" s="19"/>
      <c r="AA56" s="370">
        <v>1</v>
      </c>
      <c r="AB56" s="371">
        <f t="shared" si="9"/>
        <v>260.25600000000003</v>
      </c>
      <c r="AC56" s="372">
        <v>0</v>
      </c>
      <c r="AD56" s="373">
        <f t="shared" si="10"/>
        <v>0</v>
      </c>
      <c r="AE56" s="374">
        <f t="shared" si="11"/>
        <v>260.25600000000003</v>
      </c>
    </row>
    <row r="57" spans="1:31" ht="39" x14ac:dyDescent="0.25">
      <c r="A57" s="22"/>
      <c r="B57" s="446" t="s">
        <v>37</v>
      </c>
      <c r="C57" s="141" t="s">
        <v>72</v>
      </c>
      <c r="D57" s="320" t="s">
        <v>25</v>
      </c>
      <c r="E57" s="102" t="s">
        <v>734</v>
      </c>
      <c r="F57" s="358"/>
      <c r="G57" s="358"/>
      <c r="H57" s="91"/>
      <c r="I57" s="358"/>
      <c r="J57" s="100"/>
      <c r="K57" s="92"/>
      <c r="L57" s="94"/>
      <c r="M57" s="101"/>
      <c r="N57" s="95"/>
      <c r="O57" s="361"/>
      <c r="P57" s="362"/>
      <c r="Q57" s="363"/>
      <c r="R57" s="299"/>
      <c r="S57" s="299"/>
      <c r="T57" s="363"/>
      <c r="U57" s="113"/>
      <c r="V57" s="406" t="s">
        <v>104</v>
      </c>
      <c r="W57" s="94">
        <v>9</v>
      </c>
      <c r="X57" s="299">
        <v>138.38</v>
      </c>
      <c r="Y57" s="362">
        <f t="shared" si="8"/>
        <v>1245.42</v>
      </c>
      <c r="Z57" s="19"/>
      <c r="AA57" s="370">
        <v>1</v>
      </c>
      <c r="AB57" s="371">
        <f t="shared" si="9"/>
        <v>1245.42</v>
      </c>
      <c r="AC57" s="372">
        <v>0</v>
      </c>
      <c r="AD57" s="373">
        <f t="shared" si="10"/>
        <v>0</v>
      </c>
      <c r="AE57" s="374">
        <f t="shared" si="11"/>
        <v>1245.42</v>
      </c>
    </row>
    <row r="58" spans="1:31" x14ac:dyDescent="0.25">
      <c r="A58" s="22"/>
      <c r="B58" s="446" t="s">
        <v>37</v>
      </c>
      <c r="C58" s="141" t="s">
        <v>72</v>
      </c>
      <c r="D58" s="320" t="s">
        <v>25</v>
      </c>
      <c r="E58" s="102" t="s">
        <v>746</v>
      </c>
      <c r="F58" s="358"/>
      <c r="G58" s="358"/>
      <c r="H58" s="91"/>
      <c r="I58" s="358"/>
      <c r="J58" s="100"/>
      <c r="K58" s="92"/>
      <c r="L58" s="94"/>
      <c r="M58" s="101"/>
      <c r="N58" s="95"/>
      <c r="O58" s="361"/>
      <c r="P58" s="362"/>
      <c r="Q58" s="363"/>
      <c r="R58" s="299"/>
      <c r="S58" s="299"/>
      <c r="T58" s="363"/>
      <c r="U58" s="113"/>
      <c r="V58" s="406" t="s">
        <v>104</v>
      </c>
      <c r="W58" s="94">
        <v>9</v>
      </c>
      <c r="X58" s="299">
        <v>69.191999999999993</v>
      </c>
      <c r="Y58" s="362">
        <f t="shared" si="8"/>
        <v>622.72799999999995</v>
      </c>
      <c r="Z58" s="19"/>
      <c r="AA58" s="370">
        <v>1</v>
      </c>
      <c r="AB58" s="371">
        <f t="shared" si="9"/>
        <v>622.72799999999995</v>
      </c>
      <c r="AC58" s="372">
        <v>0</v>
      </c>
      <c r="AD58" s="373">
        <f t="shared" si="10"/>
        <v>0</v>
      </c>
      <c r="AE58" s="374">
        <f t="shared" si="11"/>
        <v>622.72799999999995</v>
      </c>
    </row>
    <row r="59" spans="1:31" ht="26.25" x14ac:dyDescent="0.25">
      <c r="A59" s="22"/>
      <c r="B59" s="446" t="s">
        <v>37</v>
      </c>
      <c r="C59" s="141" t="s">
        <v>72</v>
      </c>
      <c r="D59" s="320" t="s">
        <v>25</v>
      </c>
      <c r="E59" s="102" t="s">
        <v>736</v>
      </c>
      <c r="F59" s="358"/>
      <c r="G59" s="358"/>
      <c r="H59" s="91"/>
      <c r="I59" s="358"/>
      <c r="J59" s="100"/>
      <c r="K59" s="92"/>
      <c r="L59" s="94"/>
      <c r="M59" s="101"/>
      <c r="N59" s="95"/>
      <c r="O59" s="361"/>
      <c r="P59" s="362"/>
      <c r="Q59" s="363"/>
      <c r="R59" s="299"/>
      <c r="S59" s="299"/>
      <c r="T59" s="363"/>
      <c r="U59" s="113"/>
      <c r="V59" s="406" t="s">
        <v>104</v>
      </c>
      <c r="W59" s="94">
        <v>12</v>
      </c>
      <c r="X59" s="299">
        <v>165</v>
      </c>
      <c r="Y59" s="362">
        <f t="shared" si="8"/>
        <v>1980</v>
      </c>
      <c r="Z59" s="19"/>
      <c r="AA59" s="370">
        <v>1</v>
      </c>
      <c r="AB59" s="371">
        <f t="shared" si="9"/>
        <v>1980</v>
      </c>
      <c r="AC59" s="372">
        <v>0</v>
      </c>
      <c r="AD59" s="373">
        <f t="shared" si="10"/>
        <v>0</v>
      </c>
      <c r="AE59" s="374">
        <f t="shared" si="11"/>
        <v>1980</v>
      </c>
    </row>
    <row r="60" spans="1:31" ht="39" x14ac:dyDescent="0.25">
      <c r="A60" s="22"/>
      <c r="B60" s="446" t="s">
        <v>37</v>
      </c>
      <c r="C60" s="141" t="s">
        <v>72</v>
      </c>
      <c r="D60" s="320" t="s">
        <v>25</v>
      </c>
      <c r="E60" s="102" t="s">
        <v>737</v>
      </c>
      <c r="F60" s="358"/>
      <c r="G60" s="358"/>
      <c r="H60" s="91"/>
      <c r="I60" s="358"/>
      <c r="J60" s="100"/>
      <c r="K60" s="92"/>
      <c r="L60" s="94"/>
      <c r="M60" s="101"/>
      <c r="N60" s="95"/>
      <c r="O60" s="361"/>
      <c r="P60" s="362"/>
      <c r="Q60" s="363"/>
      <c r="R60" s="299"/>
      <c r="S60" s="299"/>
      <c r="T60" s="363"/>
      <c r="U60" s="113"/>
      <c r="V60" s="406" t="s">
        <v>104</v>
      </c>
      <c r="W60" s="94">
        <v>31</v>
      </c>
      <c r="X60" s="299">
        <v>46.472000000000008</v>
      </c>
      <c r="Y60" s="362">
        <f t="shared" si="8"/>
        <v>1440.6320000000003</v>
      </c>
      <c r="Z60" s="19"/>
      <c r="AA60" s="370">
        <v>1</v>
      </c>
      <c r="AB60" s="371">
        <f t="shared" si="9"/>
        <v>1440.6320000000003</v>
      </c>
      <c r="AC60" s="372">
        <v>0</v>
      </c>
      <c r="AD60" s="373">
        <f t="shared" si="10"/>
        <v>0</v>
      </c>
      <c r="AE60" s="374">
        <f t="shared" si="11"/>
        <v>1440.6320000000003</v>
      </c>
    </row>
    <row r="61" spans="1:31" ht="39" x14ac:dyDescent="0.25">
      <c r="A61" s="22"/>
      <c r="B61" s="446" t="s">
        <v>37</v>
      </c>
      <c r="C61" s="141" t="s">
        <v>72</v>
      </c>
      <c r="D61" s="320" t="s">
        <v>25</v>
      </c>
      <c r="E61" s="102" t="s">
        <v>747</v>
      </c>
      <c r="F61" s="358"/>
      <c r="G61" s="358"/>
      <c r="H61" s="91"/>
      <c r="I61" s="358"/>
      <c r="J61" s="100"/>
      <c r="K61" s="92"/>
      <c r="L61" s="94"/>
      <c r="M61" s="101"/>
      <c r="N61" s="95"/>
      <c r="O61" s="361"/>
      <c r="P61" s="362"/>
      <c r="Q61" s="363"/>
      <c r="R61" s="299"/>
      <c r="S61" s="299"/>
      <c r="T61" s="363"/>
      <c r="U61" s="113"/>
      <c r="V61" s="406" t="s">
        <v>79</v>
      </c>
      <c r="W61" s="94">
        <v>1</v>
      </c>
      <c r="X61" s="299">
        <v>108.512</v>
      </c>
      <c r="Y61" s="362">
        <f t="shared" si="8"/>
        <v>108.512</v>
      </c>
      <c r="Z61" s="19"/>
      <c r="AA61" s="370">
        <v>1</v>
      </c>
      <c r="AB61" s="371">
        <f t="shared" si="9"/>
        <v>108.512</v>
      </c>
      <c r="AC61" s="372">
        <v>1</v>
      </c>
      <c r="AD61" s="373">
        <f t="shared" si="10"/>
        <v>108.512</v>
      </c>
      <c r="AE61" s="374">
        <f t="shared" si="11"/>
        <v>0</v>
      </c>
    </row>
    <row r="62" spans="1:31" ht="39" x14ac:dyDescent="0.25">
      <c r="A62" s="22"/>
      <c r="B62" s="446" t="s">
        <v>37</v>
      </c>
      <c r="C62" s="141" t="s">
        <v>72</v>
      </c>
      <c r="D62" s="320" t="s">
        <v>25</v>
      </c>
      <c r="E62" s="102" t="s">
        <v>704</v>
      </c>
      <c r="F62" s="358"/>
      <c r="G62" s="358"/>
      <c r="H62" s="91"/>
      <c r="I62" s="358"/>
      <c r="J62" s="100"/>
      <c r="K62" s="92"/>
      <c r="L62" s="94"/>
      <c r="M62" s="101"/>
      <c r="N62" s="95"/>
      <c r="O62" s="361"/>
      <c r="P62" s="362"/>
      <c r="Q62" s="363"/>
      <c r="R62" s="299"/>
      <c r="S62" s="299"/>
      <c r="T62" s="363"/>
      <c r="U62" s="113"/>
      <c r="V62" s="406" t="s">
        <v>104</v>
      </c>
      <c r="W62" s="94">
        <v>1</v>
      </c>
      <c r="X62" s="299">
        <v>55.655999999999999</v>
      </c>
      <c r="Y62" s="362">
        <f t="shared" si="8"/>
        <v>55.655999999999999</v>
      </c>
      <c r="Z62" s="19"/>
      <c r="AA62" s="370">
        <v>1</v>
      </c>
      <c r="AB62" s="371">
        <f t="shared" si="9"/>
        <v>55.655999999999999</v>
      </c>
      <c r="AC62" s="372">
        <v>0</v>
      </c>
      <c r="AD62" s="373">
        <f t="shared" si="10"/>
        <v>0</v>
      </c>
      <c r="AE62" s="374">
        <f t="shared" si="11"/>
        <v>55.655999999999999</v>
      </c>
    </row>
    <row r="63" spans="1:31" ht="26.25" x14ac:dyDescent="0.25">
      <c r="A63" s="22"/>
      <c r="B63" s="446" t="s">
        <v>37</v>
      </c>
      <c r="C63" s="141" t="s">
        <v>189</v>
      </c>
      <c r="D63" s="320" t="s">
        <v>25</v>
      </c>
      <c r="E63" s="102" t="s">
        <v>724</v>
      </c>
      <c r="F63" s="358"/>
      <c r="G63" s="358"/>
      <c r="H63" s="91"/>
      <c r="I63" s="358"/>
      <c r="J63" s="100"/>
      <c r="K63" s="92"/>
      <c r="L63" s="94"/>
      <c r="M63" s="101"/>
      <c r="N63" s="95"/>
      <c r="O63" s="361"/>
      <c r="P63" s="362"/>
      <c r="Q63" s="363"/>
      <c r="R63" s="299"/>
      <c r="S63" s="299"/>
      <c r="T63" s="363"/>
      <c r="U63" s="113"/>
      <c r="V63" s="406" t="s">
        <v>79</v>
      </c>
      <c r="W63" s="94">
        <v>8</v>
      </c>
      <c r="X63" s="299">
        <v>10</v>
      </c>
      <c r="Y63" s="362">
        <f t="shared" si="8"/>
        <v>80</v>
      </c>
      <c r="Z63" s="19"/>
      <c r="AA63" s="370">
        <v>1</v>
      </c>
      <c r="AB63" s="371">
        <f t="shared" si="9"/>
        <v>80</v>
      </c>
      <c r="AC63" s="372">
        <v>0</v>
      </c>
      <c r="AD63" s="373">
        <f t="shared" si="10"/>
        <v>0</v>
      </c>
      <c r="AE63" s="374">
        <f t="shared" si="11"/>
        <v>80</v>
      </c>
    </row>
    <row r="64" spans="1:31" ht="39" x14ac:dyDescent="0.25">
      <c r="A64" s="22"/>
      <c r="B64" s="446" t="s">
        <v>37</v>
      </c>
      <c r="C64" s="141" t="s">
        <v>189</v>
      </c>
      <c r="D64" s="320" t="s">
        <v>25</v>
      </c>
      <c r="E64" s="102" t="s">
        <v>725</v>
      </c>
      <c r="F64" s="358"/>
      <c r="G64" s="358"/>
      <c r="H64" s="91"/>
      <c r="I64" s="358"/>
      <c r="J64" s="100"/>
      <c r="K64" s="92"/>
      <c r="L64" s="94"/>
      <c r="M64" s="101"/>
      <c r="N64" s="95"/>
      <c r="O64" s="361"/>
      <c r="P64" s="362"/>
      <c r="Q64" s="363"/>
      <c r="R64" s="299"/>
      <c r="S64" s="299"/>
      <c r="T64" s="363"/>
      <c r="U64" s="113"/>
      <c r="V64" s="406" t="s">
        <v>79</v>
      </c>
      <c r="W64" s="94">
        <v>8</v>
      </c>
      <c r="X64" s="299">
        <v>23.040000000000003</v>
      </c>
      <c r="Y64" s="362">
        <f t="shared" si="8"/>
        <v>184.32000000000002</v>
      </c>
      <c r="Z64" s="19"/>
      <c r="AA64" s="370">
        <v>1</v>
      </c>
      <c r="AB64" s="371">
        <f t="shared" si="9"/>
        <v>184.32000000000002</v>
      </c>
      <c r="AC64" s="372">
        <v>0</v>
      </c>
      <c r="AD64" s="373">
        <f t="shared" si="10"/>
        <v>0</v>
      </c>
      <c r="AE64" s="374">
        <f t="shared" si="11"/>
        <v>184.32000000000002</v>
      </c>
    </row>
    <row r="65" spans="1:31" ht="26.25" x14ac:dyDescent="0.25">
      <c r="A65" s="22"/>
      <c r="B65" s="446" t="s">
        <v>37</v>
      </c>
      <c r="C65" s="141" t="s">
        <v>189</v>
      </c>
      <c r="D65" s="320" t="s">
        <v>25</v>
      </c>
      <c r="E65" s="102" t="s">
        <v>726</v>
      </c>
      <c r="F65" s="358"/>
      <c r="G65" s="358"/>
      <c r="H65" s="91"/>
      <c r="I65" s="358"/>
      <c r="J65" s="100"/>
      <c r="K65" s="92"/>
      <c r="L65" s="94"/>
      <c r="M65" s="101"/>
      <c r="N65" s="95"/>
      <c r="O65" s="361"/>
      <c r="P65" s="362"/>
      <c r="Q65" s="363"/>
      <c r="R65" s="299"/>
      <c r="S65" s="299"/>
      <c r="T65" s="363"/>
      <c r="U65" s="113"/>
      <c r="V65" s="406" t="s">
        <v>104</v>
      </c>
      <c r="W65" s="94">
        <v>16</v>
      </c>
      <c r="X65" s="299">
        <v>8.7360000000000007</v>
      </c>
      <c r="Y65" s="362">
        <f t="shared" si="8"/>
        <v>139.77600000000001</v>
      </c>
      <c r="Z65" s="19"/>
      <c r="AA65" s="370">
        <v>1</v>
      </c>
      <c r="AB65" s="371">
        <f t="shared" si="9"/>
        <v>139.77600000000001</v>
      </c>
      <c r="AC65" s="372">
        <v>0</v>
      </c>
      <c r="AD65" s="373">
        <f t="shared" si="10"/>
        <v>0</v>
      </c>
      <c r="AE65" s="374">
        <f t="shared" si="11"/>
        <v>139.77600000000001</v>
      </c>
    </row>
    <row r="66" spans="1:31" ht="26.25" x14ac:dyDescent="0.25">
      <c r="A66" s="22"/>
      <c r="B66" s="446" t="s">
        <v>37</v>
      </c>
      <c r="C66" s="141" t="s">
        <v>72</v>
      </c>
      <c r="D66" s="320" t="s">
        <v>25</v>
      </c>
      <c r="E66" s="102" t="s">
        <v>703</v>
      </c>
      <c r="F66" s="358"/>
      <c r="G66" s="358"/>
      <c r="H66" s="91"/>
      <c r="I66" s="358"/>
      <c r="J66" s="100"/>
      <c r="K66" s="92"/>
      <c r="L66" s="94"/>
      <c r="M66" s="101"/>
      <c r="N66" s="95"/>
      <c r="O66" s="361"/>
      <c r="P66" s="362"/>
      <c r="Q66" s="363"/>
      <c r="R66" s="299"/>
      <c r="S66" s="299"/>
      <c r="T66" s="363"/>
      <c r="U66" s="113"/>
      <c r="V66" s="406" t="s">
        <v>79</v>
      </c>
      <c r="W66" s="94">
        <v>52</v>
      </c>
      <c r="X66" s="299">
        <v>8.6880000000000006</v>
      </c>
      <c r="Y66" s="362">
        <f t="shared" si="8"/>
        <v>451.77600000000001</v>
      </c>
      <c r="Z66" s="19"/>
      <c r="AA66" s="370">
        <v>1</v>
      </c>
      <c r="AB66" s="371">
        <f t="shared" si="9"/>
        <v>451.77600000000001</v>
      </c>
      <c r="AC66" s="372">
        <v>0</v>
      </c>
      <c r="AD66" s="373">
        <f t="shared" si="10"/>
        <v>0</v>
      </c>
      <c r="AE66" s="374">
        <f t="shared" si="11"/>
        <v>451.77600000000001</v>
      </c>
    </row>
    <row r="67" spans="1:31" ht="26.25" x14ac:dyDescent="0.25">
      <c r="A67" s="22"/>
      <c r="B67" s="446" t="s">
        <v>37</v>
      </c>
      <c r="C67" s="141" t="s">
        <v>189</v>
      </c>
      <c r="D67" s="320" t="s">
        <v>25</v>
      </c>
      <c r="E67" s="102" t="s">
        <v>705</v>
      </c>
      <c r="F67" s="358"/>
      <c r="G67" s="358"/>
      <c r="H67" s="91"/>
      <c r="I67" s="358"/>
      <c r="J67" s="100"/>
      <c r="K67" s="92"/>
      <c r="L67" s="94"/>
      <c r="M67" s="101"/>
      <c r="N67" s="95"/>
      <c r="O67" s="361"/>
      <c r="P67" s="362"/>
      <c r="Q67" s="363"/>
      <c r="R67" s="299"/>
      <c r="S67" s="299"/>
      <c r="T67" s="363"/>
      <c r="U67" s="113"/>
      <c r="V67" s="406" t="s">
        <v>79</v>
      </c>
      <c r="W67" s="94">
        <v>6</v>
      </c>
      <c r="X67" s="299">
        <v>17.832000000000001</v>
      </c>
      <c r="Y67" s="362">
        <f t="shared" si="8"/>
        <v>106.992</v>
      </c>
      <c r="Z67" s="19"/>
      <c r="AA67" s="370">
        <v>1</v>
      </c>
      <c r="AB67" s="371">
        <f t="shared" si="9"/>
        <v>106.992</v>
      </c>
      <c r="AC67" s="372">
        <v>0</v>
      </c>
      <c r="AD67" s="373">
        <f t="shared" si="10"/>
        <v>0</v>
      </c>
      <c r="AE67" s="374">
        <f t="shared" si="11"/>
        <v>106.992</v>
      </c>
    </row>
    <row r="68" spans="1:31" x14ac:dyDescent="0.25">
      <c r="A68" s="22"/>
      <c r="B68" s="446" t="s">
        <v>37</v>
      </c>
      <c r="C68" s="141" t="s">
        <v>24</v>
      </c>
      <c r="D68" s="320" t="s">
        <v>25</v>
      </c>
      <c r="E68" s="102" t="s">
        <v>38</v>
      </c>
      <c r="F68" s="358"/>
      <c r="G68" s="358"/>
      <c r="H68" s="91"/>
      <c r="I68" s="358"/>
      <c r="J68" s="100"/>
      <c r="K68" s="92"/>
      <c r="L68" s="94"/>
      <c r="M68" s="101"/>
      <c r="N68" s="95"/>
      <c r="O68" s="361"/>
      <c r="P68" s="362"/>
      <c r="Q68" s="363"/>
      <c r="R68" s="299"/>
      <c r="S68" s="299"/>
      <c r="T68" s="363"/>
      <c r="U68" s="113"/>
      <c r="V68" s="406" t="s">
        <v>311</v>
      </c>
      <c r="W68" s="94">
        <v>1</v>
      </c>
      <c r="X68" s="299">
        <v>1663.7</v>
      </c>
      <c r="Y68" s="362">
        <f t="shared" si="8"/>
        <v>1663.7</v>
      </c>
      <c r="Z68" s="19"/>
      <c r="AA68" s="370">
        <v>0.7</v>
      </c>
      <c r="AB68" s="371">
        <f t="shared" si="9"/>
        <v>1164.5899999999999</v>
      </c>
      <c r="AC68" s="372">
        <v>0</v>
      </c>
      <c r="AD68" s="373">
        <f t="shared" si="10"/>
        <v>0</v>
      </c>
      <c r="AE68" s="374">
        <f t="shared" si="11"/>
        <v>1164.5899999999999</v>
      </c>
    </row>
    <row r="69" spans="1:31" x14ac:dyDescent="0.25">
      <c r="A69" s="22"/>
      <c r="B69" s="446" t="s">
        <v>37</v>
      </c>
      <c r="C69" s="141" t="s">
        <v>24</v>
      </c>
      <c r="D69" s="320" t="s">
        <v>25</v>
      </c>
      <c r="E69" s="102" t="s">
        <v>43</v>
      </c>
      <c r="F69" s="358"/>
      <c r="G69" s="358"/>
      <c r="H69" s="91"/>
      <c r="I69" s="358"/>
      <c r="J69" s="100"/>
      <c r="K69" s="92"/>
      <c r="L69" s="94"/>
      <c r="M69" s="101"/>
      <c r="N69" s="95"/>
      <c r="O69" s="361"/>
      <c r="P69" s="362"/>
      <c r="Q69" s="363"/>
      <c r="R69" s="299"/>
      <c r="S69" s="299"/>
      <c r="T69" s="363"/>
      <c r="U69" s="113"/>
      <c r="V69" s="406" t="s">
        <v>311</v>
      </c>
      <c r="W69" s="94">
        <v>1</v>
      </c>
      <c r="X69" s="299">
        <v>1069.3399999999999</v>
      </c>
      <c r="Y69" s="362">
        <f t="shared" si="8"/>
        <v>1069.3399999999999</v>
      </c>
      <c r="Z69" s="19"/>
      <c r="AA69" s="370">
        <v>0.7</v>
      </c>
      <c r="AB69" s="371">
        <f t="shared" si="9"/>
        <v>748.5379999999999</v>
      </c>
      <c r="AC69" s="372">
        <v>0</v>
      </c>
      <c r="AD69" s="373">
        <f t="shared" si="10"/>
        <v>0</v>
      </c>
      <c r="AE69" s="374">
        <f t="shared" si="11"/>
        <v>748.5379999999999</v>
      </c>
    </row>
    <row r="70" spans="1:31" x14ac:dyDescent="0.25">
      <c r="A70" s="22"/>
      <c r="B70" s="446" t="s">
        <v>37</v>
      </c>
      <c r="C70" s="141" t="s">
        <v>24</v>
      </c>
      <c r="D70" s="320" t="s">
        <v>25</v>
      </c>
      <c r="E70" s="102" t="s">
        <v>751</v>
      </c>
      <c r="F70" s="358"/>
      <c r="G70" s="358"/>
      <c r="H70" s="91"/>
      <c r="I70" s="358"/>
      <c r="J70" s="100"/>
      <c r="K70" s="92"/>
      <c r="L70" s="94"/>
      <c r="M70" s="101"/>
      <c r="N70" s="95"/>
      <c r="O70" s="361"/>
      <c r="P70" s="362"/>
      <c r="Q70" s="363"/>
      <c r="R70" s="299"/>
      <c r="S70" s="299"/>
      <c r="T70" s="363"/>
      <c r="U70" s="113"/>
      <c r="V70" s="406" t="s">
        <v>311</v>
      </c>
      <c r="W70" s="94">
        <v>1</v>
      </c>
      <c r="X70" s="299">
        <v>110</v>
      </c>
      <c r="Y70" s="362">
        <f t="shared" si="8"/>
        <v>110</v>
      </c>
      <c r="Z70" s="19"/>
      <c r="AA70" s="370">
        <v>0.7</v>
      </c>
      <c r="AB70" s="371">
        <f t="shared" si="9"/>
        <v>77</v>
      </c>
      <c r="AC70" s="372">
        <v>0</v>
      </c>
      <c r="AD70" s="373">
        <f t="shared" si="10"/>
        <v>0</v>
      </c>
      <c r="AE70" s="374">
        <f t="shared" si="11"/>
        <v>77</v>
      </c>
    </row>
    <row r="71" spans="1:31" ht="26.25" hidden="1" x14ac:dyDescent="0.25">
      <c r="A71" s="22"/>
      <c r="B71" s="446" t="s">
        <v>37</v>
      </c>
      <c r="C71" s="141" t="s">
        <v>308</v>
      </c>
      <c r="D71" s="320" t="s">
        <v>25</v>
      </c>
      <c r="E71" s="102" t="s">
        <v>753</v>
      </c>
      <c r="F71" s="358"/>
      <c r="G71" s="358"/>
      <c r="H71" s="91"/>
      <c r="I71" s="358"/>
      <c r="J71" s="100"/>
      <c r="K71" s="92"/>
      <c r="L71" s="94"/>
      <c r="M71" s="101"/>
      <c r="N71" s="95"/>
      <c r="O71" s="361"/>
      <c r="P71" s="362"/>
      <c r="Q71" s="363"/>
      <c r="R71" s="299"/>
      <c r="S71" s="299"/>
      <c r="T71" s="363"/>
      <c r="U71" s="113"/>
      <c r="V71" s="406" t="s">
        <v>311</v>
      </c>
      <c r="W71" s="94">
        <v>1</v>
      </c>
      <c r="X71" s="299">
        <v>1000</v>
      </c>
      <c r="Y71" s="362">
        <f t="shared" si="8"/>
        <v>1000</v>
      </c>
      <c r="Z71" s="19"/>
      <c r="AA71" s="370">
        <v>0</v>
      </c>
      <c r="AB71" s="371">
        <f t="shared" si="9"/>
        <v>0</v>
      </c>
      <c r="AC71" s="372">
        <v>0</v>
      </c>
      <c r="AD71" s="373">
        <f t="shared" si="10"/>
        <v>0</v>
      </c>
      <c r="AE71" s="374">
        <f t="shared" si="11"/>
        <v>0</v>
      </c>
    </row>
    <row r="72" spans="1:31" ht="26.25" x14ac:dyDescent="0.25">
      <c r="A72" s="22"/>
      <c r="B72" s="446" t="s">
        <v>37</v>
      </c>
      <c r="C72" s="141" t="s">
        <v>164</v>
      </c>
      <c r="D72" s="320" t="s">
        <v>25</v>
      </c>
      <c r="E72" s="102" t="s">
        <v>706</v>
      </c>
      <c r="F72" s="358"/>
      <c r="G72" s="358"/>
      <c r="H72" s="91"/>
      <c r="I72" s="358"/>
      <c r="J72" s="100"/>
      <c r="K72" s="92"/>
      <c r="L72" s="94"/>
      <c r="M72" s="101"/>
      <c r="N72" s="95"/>
      <c r="O72" s="361"/>
      <c r="P72" s="362"/>
      <c r="Q72" s="363"/>
      <c r="R72" s="299"/>
      <c r="S72" s="299"/>
      <c r="T72" s="363"/>
      <c r="U72" s="113"/>
      <c r="V72" s="406" t="s">
        <v>709</v>
      </c>
      <c r="W72" s="94">
        <v>18</v>
      </c>
      <c r="X72" s="299">
        <v>143.43</v>
      </c>
      <c r="Y72" s="362">
        <f t="shared" si="8"/>
        <v>2581.7400000000002</v>
      </c>
      <c r="Z72" s="19"/>
      <c r="AA72" s="370">
        <v>1</v>
      </c>
      <c r="AB72" s="371">
        <f t="shared" si="9"/>
        <v>2581.7400000000002</v>
      </c>
      <c r="AC72" s="372">
        <v>0</v>
      </c>
      <c r="AD72" s="373">
        <f t="shared" si="10"/>
        <v>0</v>
      </c>
      <c r="AE72" s="374">
        <f t="shared" si="11"/>
        <v>2581.7400000000002</v>
      </c>
    </row>
    <row r="73" spans="1:31" ht="39" x14ac:dyDescent="0.25">
      <c r="A73" s="22"/>
      <c r="B73" s="446" t="s">
        <v>37</v>
      </c>
      <c r="C73" s="141" t="s">
        <v>164</v>
      </c>
      <c r="D73" s="320" t="s">
        <v>25</v>
      </c>
      <c r="E73" s="102" t="s">
        <v>187</v>
      </c>
      <c r="F73" s="358"/>
      <c r="G73" s="358"/>
      <c r="H73" s="91"/>
      <c r="I73" s="358"/>
      <c r="J73" s="100"/>
      <c r="K73" s="92"/>
      <c r="L73" s="94"/>
      <c r="M73" s="101"/>
      <c r="N73" s="95"/>
      <c r="O73" s="361"/>
      <c r="P73" s="362"/>
      <c r="Q73" s="363"/>
      <c r="R73" s="299"/>
      <c r="S73" s="299"/>
      <c r="T73" s="363"/>
      <c r="U73" s="113"/>
      <c r="V73" s="406" t="s">
        <v>684</v>
      </c>
      <c r="W73" s="94">
        <v>18</v>
      </c>
      <c r="X73" s="299">
        <v>6.41</v>
      </c>
      <c r="Y73" s="362">
        <f t="shared" si="8"/>
        <v>115.38</v>
      </c>
      <c r="Z73" s="19"/>
      <c r="AA73" s="370">
        <v>1</v>
      </c>
      <c r="AB73" s="371">
        <f t="shared" si="9"/>
        <v>115.38</v>
      </c>
      <c r="AC73" s="372">
        <v>0</v>
      </c>
      <c r="AD73" s="373">
        <f t="shared" si="10"/>
        <v>0</v>
      </c>
      <c r="AE73" s="374">
        <f t="shared" si="11"/>
        <v>115.38</v>
      </c>
    </row>
    <row r="74" spans="1:31" ht="15.75" x14ac:dyDescent="0.25">
      <c r="A74" s="22"/>
      <c r="B74" s="87"/>
      <c r="C74" s="90"/>
      <c r="D74" s="89"/>
      <c r="E74" s="102"/>
      <c r="F74" s="358"/>
      <c r="G74" s="358"/>
      <c r="H74" s="91"/>
      <c r="I74" s="358"/>
      <c r="J74" s="100"/>
      <c r="K74" s="92"/>
      <c r="L74" s="94"/>
      <c r="M74" s="101"/>
      <c r="N74" s="95"/>
      <c r="O74" s="361"/>
      <c r="P74" s="362"/>
      <c r="Q74" s="363"/>
      <c r="R74" s="299"/>
      <c r="S74" s="299"/>
      <c r="T74" s="363"/>
      <c r="U74" s="113"/>
      <c r="V74" s="92"/>
      <c r="W74" s="94"/>
      <c r="X74" s="299"/>
      <c r="Y74" s="362"/>
      <c r="Z74" s="19"/>
      <c r="AA74" s="370"/>
      <c r="AB74" s="371"/>
      <c r="AC74" s="372"/>
      <c r="AD74" s="373"/>
      <c r="AE74" s="374"/>
    </row>
    <row r="75" spans="1:31" ht="15.75" thickBot="1" x14ac:dyDescent="0.3">
      <c r="A75" s="22"/>
      <c r="B75" s="405"/>
      <c r="C75" s="24"/>
      <c r="D75" s="25"/>
      <c r="E75" s="26"/>
      <c r="F75" s="22"/>
      <c r="G75" s="22"/>
      <c r="H75" s="27"/>
      <c r="I75" s="22"/>
      <c r="J75" s="28"/>
      <c r="K75" s="22"/>
      <c r="L75" s="29"/>
      <c r="M75" s="28"/>
      <c r="N75" s="18"/>
      <c r="O75" s="19"/>
      <c r="P75" s="17"/>
      <c r="Q75" s="19"/>
      <c r="R75" s="19"/>
      <c r="S75" s="19"/>
      <c r="T75" s="19"/>
    </row>
    <row r="76" spans="1:31" ht="15.75" thickBot="1" x14ac:dyDescent="0.3">
      <c r="A76" s="22"/>
      <c r="B76" s="64"/>
      <c r="C76" s="24"/>
      <c r="D76" s="25"/>
      <c r="E76" s="26"/>
      <c r="F76" s="22"/>
      <c r="G76" s="22"/>
      <c r="H76" s="27"/>
      <c r="I76" s="22"/>
      <c r="J76" s="28"/>
      <c r="K76" s="22"/>
      <c r="L76" s="29"/>
      <c r="M76" s="28"/>
      <c r="N76" s="18"/>
      <c r="O76" s="19"/>
      <c r="P76" s="17"/>
      <c r="Q76" s="19"/>
      <c r="R76" s="19"/>
      <c r="S76" s="69" t="s">
        <v>5</v>
      </c>
      <c r="T76" s="70">
        <f>SUM(T11:T74)</f>
        <v>12170.914517000001</v>
      </c>
      <c r="U76" s="66"/>
      <c r="V76" s="22"/>
      <c r="W76" s="29"/>
      <c r="X76" s="69" t="s">
        <v>5</v>
      </c>
      <c r="Y76" s="70">
        <f>SUM(Y11:Y74)</f>
        <v>30407.242164584008</v>
      </c>
      <c r="Z76" s="19"/>
      <c r="AA76" s="77"/>
      <c r="AB76" s="117">
        <f>SUM(AB11:AB74)</f>
        <v>23024.953953308803</v>
      </c>
      <c r="AC76" s="77"/>
      <c r="AD76" s="118">
        <f>SUM(AD11:AD74)</f>
        <v>7577.2057600000007</v>
      </c>
      <c r="AE76" s="130">
        <f>SUM(AE11:AE74)</f>
        <v>15447.7481933088</v>
      </c>
    </row>
    <row r="78" spans="1:31" x14ac:dyDescent="0.25">
      <c r="C78" t="s">
        <v>372</v>
      </c>
      <c r="T78" s="319">
        <f ca="1">SUMIF($C$10:$C$74,$C78,T$11:T$74)</f>
        <v>399.99552</v>
      </c>
      <c r="U78" s="66"/>
      <c r="Y78" s="319">
        <f ca="1">SUMIF($C$10:$C$74,$C78,Y$11:Y$74)</f>
        <v>399.99552</v>
      </c>
      <c r="AA78" s="340">
        <f ca="1">AB78/Y78</f>
        <v>1</v>
      </c>
      <c r="AB78" s="319">
        <f ca="1">SUMIF($C$10:$C$74,$C78,AB$11:AB$74)</f>
        <v>399.99552</v>
      </c>
      <c r="AC78" s="340">
        <f ca="1">AD78/Y78</f>
        <v>1</v>
      </c>
      <c r="AD78" s="319">
        <f ca="1">SUMIF($C$10:$C$74,$C78,AD$11:AD$74)</f>
        <v>399.99552</v>
      </c>
      <c r="AE78" s="319">
        <f ca="1">SUMIF($C$10:$C$74,$C78,AE$11:AE$74)</f>
        <v>0</v>
      </c>
    </row>
    <row r="79" spans="1:31" x14ac:dyDescent="0.25">
      <c r="C79" t="s">
        <v>308</v>
      </c>
      <c r="D79" s="164"/>
      <c r="T79" s="319">
        <f t="shared" ref="T79:T86" ca="1" si="12">SUMIF($C$10:$C$74,$C79,T$11:T$74)</f>
        <v>222.29999999999998</v>
      </c>
      <c r="U79" s="66"/>
      <c r="Y79" s="319">
        <f t="shared" ref="Y79:Y86" ca="1" si="13">SUMIF($C$10:$C$74,$C79,Y$11:Y$74)</f>
        <v>2804.0400000000004</v>
      </c>
      <c r="AA79" s="340">
        <f t="shared" ref="AA79:AA86" ca="1" si="14">AB79/Y79</f>
        <v>1</v>
      </c>
      <c r="AB79" s="319">
        <f t="shared" ref="AB79:AB86" ca="1" si="15">SUMIF($C$10:$C$74,$C79,AB$11:AB$74)</f>
        <v>2804.0400000000004</v>
      </c>
      <c r="AC79" s="340">
        <f t="shared" ref="AC79:AC86" ca="1" si="16">AD79/Y79</f>
        <v>7.927846963666707E-2</v>
      </c>
      <c r="AD79" s="319">
        <f t="shared" ref="AD79:AE86" ca="1" si="17">SUMIF($C$10:$C$74,$C79,AD$11:AD$74)</f>
        <v>222.29999999999998</v>
      </c>
      <c r="AE79" s="319">
        <f t="shared" ca="1" si="17"/>
        <v>2581.7400000000002</v>
      </c>
    </row>
    <row r="80" spans="1:31" x14ac:dyDescent="0.25">
      <c r="C80" t="s">
        <v>285</v>
      </c>
      <c r="D80" s="164"/>
      <c r="T80" s="319">
        <f t="shared" ca="1" si="12"/>
        <v>490.28563200000002</v>
      </c>
      <c r="U80" s="66"/>
      <c r="Y80" s="319">
        <f t="shared" ca="1" si="13"/>
        <v>490.28563200000002</v>
      </c>
      <c r="AA80" s="340">
        <f t="shared" ca="1" si="14"/>
        <v>0</v>
      </c>
      <c r="AB80" s="319">
        <f t="shared" ca="1" si="15"/>
        <v>0</v>
      </c>
      <c r="AC80" s="340">
        <f t="shared" ca="1" si="16"/>
        <v>0</v>
      </c>
      <c r="AD80" s="319">
        <f t="shared" ca="1" si="17"/>
        <v>0</v>
      </c>
      <c r="AE80" s="319">
        <f t="shared" ca="1" si="17"/>
        <v>0</v>
      </c>
    </row>
    <row r="81" spans="3:31" x14ac:dyDescent="0.25">
      <c r="C81" t="s">
        <v>189</v>
      </c>
      <c r="D81" s="164"/>
      <c r="T81" s="319">
        <f t="shared" ca="1" si="12"/>
        <v>639.10199999999998</v>
      </c>
      <c r="U81" s="66"/>
      <c r="Y81" s="319">
        <f t="shared" ca="1" si="13"/>
        <v>3078.674</v>
      </c>
      <c r="AA81" s="340">
        <f t="shared" ca="1" si="14"/>
        <v>0.83319344626940051</v>
      </c>
      <c r="AB81" s="319">
        <f t="shared" ca="1" si="15"/>
        <v>2565.1310000000003</v>
      </c>
      <c r="AC81" s="340">
        <f t="shared" ca="1" si="16"/>
        <v>0.20290196363759203</v>
      </c>
      <c r="AD81" s="319">
        <f t="shared" ca="1" si="17"/>
        <v>624.66899999999998</v>
      </c>
      <c r="AE81" s="319">
        <f t="shared" ca="1" si="17"/>
        <v>1940.462</v>
      </c>
    </row>
    <row r="82" spans="3:31" x14ac:dyDescent="0.25">
      <c r="C82" t="s">
        <v>72</v>
      </c>
      <c r="D82" s="164"/>
      <c r="T82" s="319">
        <f t="shared" ca="1" si="12"/>
        <v>1222.4000000000001</v>
      </c>
      <c r="U82" s="66"/>
      <c r="Y82" s="319">
        <f t="shared" ca="1" si="13"/>
        <v>7519.1720000000005</v>
      </c>
      <c r="AA82" s="340">
        <f t="shared" ca="1" si="14"/>
        <v>1</v>
      </c>
      <c r="AB82" s="319">
        <f t="shared" ca="1" si="15"/>
        <v>7519.1720000000005</v>
      </c>
      <c r="AC82" s="340">
        <f t="shared" ca="1" si="16"/>
        <v>6.7173353661812762E-2</v>
      </c>
      <c r="AD82" s="319">
        <f t="shared" ca="1" si="17"/>
        <v>505.08800000000002</v>
      </c>
      <c r="AE82" s="319">
        <f t="shared" ca="1" si="17"/>
        <v>7014.0840000000007</v>
      </c>
    </row>
    <row r="83" spans="3:31" x14ac:dyDescent="0.25">
      <c r="C83" t="s">
        <v>164</v>
      </c>
      <c r="D83" s="164"/>
      <c r="T83" s="319">
        <f t="shared" ca="1" si="12"/>
        <v>1262.7305999999999</v>
      </c>
      <c r="U83" s="66"/>
      <c r="Y83" s="319">
        <f t="shared" ca="1" si="13"/>
        <v>5589.5506000000005</v>
      </c>
      <c r="AA83" s="340">
        <f t="shared" ca="1" si="14"/>
        <v>1</v>
      </c>
      <c r="AB83" s="319">
        <f t="shared" ca="1" si="15"/>
        <v>5589.5506000000005</v>
      </c>
      <c r="AC83" s="340">
        <f t="shared" ca="1" si="16"/>
        <v>0.79863059473868969</v>
      </c>
      <c r="AD83" s="319">
        <f t="shared" ca="1" si="17"/>
        <v>4463.9861200000005</v>
      </c>
      <c r="AE83" s="319">
        <f t="shared" ca="1" si="17"/>
        <v>1125.56448</v>
      </c>
    </row>
    <row r="84" spans="3:31" x14ac:dyDescent="0.25">
      <c r="C84" t="s">
        <v>24</v>
      </c>
      <c r="D84" s="164"/>
      <c r="T84" s="319">
        <f t="shared" ca="1" si="12"/>
        <v>3999.8904000000002</v>
      </c>
      <c r="U84" s="66"/>
      <c r="Y84" s="319">
        <f t="shared" ca="1" si="13"/>
        <v>6411.064047584</v>
      </c>
      <c r="AA84" s="340">
        <f t="shared" ca="1" si="14"/>
        <v>0.61874515741325153</v>
      </c>
      <c r="AB84" s="319">
        <f t="shared" ca="1" si="15"/>
        <v>3966.8148333087997</v>
      </c>
      <c r="AC84" s="340">
        <f t="shared" ca="1" si="16"/>
        <v>0.18419986311711031</v>
      </c>
      <c r="AD84" s="319">
        <f t="shared" ca="1" si="17"/>
        <v>1180.9171200000001</v>
      </c>
      <c r="AE84" s="319">
        <f t="shared" ca="1" si="17"/>
        <v>2785.8977133088001</v>
      </c>
    </row>
    <row r="85" spans="3:31" x14ac:dyDescent="0.25">
      <c r="C85" t="s">
        <v>312</v>
      </c>
      <c r="D85" s="164"/>
      <c r="T85" s="319">
        <f t="shared" ca="1" si="12"/>
        <v>1109.41975</v>
      </c>
      <c r="U85" s="66"/>
      <c r="Y85" s="319">
        <f t="shared" ca="1" si="13"/>
        <v>1109.41975</v>
      </c>
      <c r="AA85" s="340">
        <f t="shared" ca="1" si="14"/>
        <v>0</v>
      </c>
      <c r="AB85" s="319">
        <f t="shared" ca="1" si="15"/>
        <v>0</v>
      </c>
      <c r="AC85" s="340">
        <f t="shared" ca="1" si="16"/>
        <v>0</v>
      </c>
      <c r="AD85" s="319">
        <f t="shared" ca="1" si="17"/>
        <v>0</v>
      </c>
      <c r="AE85" s="319">
        <f t="shared" ca="1" si="17"/>
        <v>0</v>
      </c>
    </row>
    <row r="86" spans="3:31" x14ac:dyDescent="0.25">
      <c r="C86" t="s">
        <v>341</v>
      </c>
      <c r="D86" s="164"/>
      <c r="T86" s="319">
        <f t="shared" ca="1" si="12"/>
        <v>2824.7906149999999</v>
      </c>
      <c r="U86" s="66"/>
      <c r="Y86" s="319">
        <f t="shared" ca="1" si="13"/>
        <v>3005.0406149999999</v>
      </c>
      <c r="AA86" s="340">
        <f t="shared" ca="1" si="14"/>
        <v>5.9982550352318621E-2</v>
      </c>
      <c r="AB86" s="319">
        <f t="shared" ca="1" si="15"/>
        <v>180.25</v>
      </c>
      <c r="AC86" s="340">
        <f t="shared" ca="1" si="16"/>
        <v>5.9982550352318621E-2</v>
      </c>
      <c r="AD86" s="319">
        <f t="shared" ca="1" si="17"/>
        <v>180.25</v>
      </c>
      <c r="AE86" s="319">
        <f t="shared" ca="1" si="17"/>
        <v>0</v>
      </c>
    </row>
    <row r="87" spans="3:31" x14ac:dyDescent="0.25">
      <c r="D87" s="164"/>
    </row>
  </sheetData>
  <autoFilter ref="B8:AE73" xr:uid="{00000000-0009-0000-0000-000012000000}">
    <filterColumn colId="25">
      <filters>
        <filter val="70%"/>
        <filter val="10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X11:X12 X14 X16:X17 X19:X25 X27 X29 X37:X40 X31:X34 X42:X74 S42:S74" xr:uid="{00000000-0002-0000-1200-000000000000}">
      <formula1>P11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35"/>
  <sheetViews>
    <sheetView zoomScale="80" zoomScaleNormal="80" workbookViewId="0">
      <selection activeCell="D37" sqref="D37"/>
    </sheetView>
  </sheetViews>
  <sheetFormatPr defaultRowHeight="15" x14ac:dyDescent="0.25"/>
  <cols>
    <col min="1" max="1" width="3.85546875" customWidth="1"/>
    <col min="2" max="2" width="34.42578125" style="292" customWidth="1"/>
    <col min="3" max="7" width="16.7109375" style="164" customWidth="1"/>
    <col min="8" max="8" width="2.28515625" style="164" customWidth="1"/>
    <col min="9" max="13" width="16.7109375" style="164" customWidth="1"/>
  </cols>
  <sheetData>
    <row r="1" spans="1:13" x14ac:dyDescent="0.25">
      <c r="B1" s="271" t="s">
        <v>593</v>
      </c>
    </row>
    <row r="2" spans="1:13" x14ac:dyDescent="0.25">
      <c r="B2" s="271"/>
    </row>
    <row r="3" spans="1:13" x14ac:dyDescent="0.25">
      <c r="B3" s="271" t="s">
        <v>594</v>
      </c>
    </row>
    <row r="4" spans="1:13" x14ac:dyDescent="0.25">
      <c r="B4" s="271"/>
    </row>
    <row r="5" spans="1:13" x14ac:dyDescent="0.25">
      <c r="B5" s="271" t="s">
        <v>595</v>
      </c>
      <c r="C5" s="171"/>
      <c r="I5" s="171"/>
    </row>
    <row r="6" spans="1:13" ht="15.75" thickBot="1" x14ac:dyDescent="0.3"/>
    <row r="7" spans="1:13" ht="28.9" customHeight="1" thickBot="1" x14ac:dyDescent="0.3">
      <c r="C7" s="539" t="s">
        <v>388</v>
      </c>
      <c r="D7" s="540"/>
      <c r="E7" s="540"/>
      <c r="F7" s="540"/>
      <c r="G7" s="541"/>
      <c r="H7" s="163"/>
      <c r="I7" s="539" t="s">
        <v>389</v>
      </c>
      <c r="J7" s="540"/>
      <c r="K7" s="540"/>
      <c r="L7" s="540"/>
      <c r="M7" s="541"/>
    </row>
    <row r="8" spans="1:13" ht="48" thickBot="1" x14ac:dyDescent="0.3">
      <c r="A8" s="1"/>
      <c r="B8" s="160" t="s">
        <v>0</v>
      </c>
      <c r="C8" s="172" t="s">
        <v>1</v>
      </c>
      <c r="D8" s="172" t="s">
        <v>2</v>
      </c>
      <c r="E8" s="172" t="s">
        <v>3</v>
      </c>
      <c r="F8" s="172" t="s">
        <v>4</v>
      </c>
      <c r="G8" s="173" t="s">
        <v>5</v>
      </c>
      <c r="I8" s="172" t="s">
        <v>1</v>
      </c>
      <c r="J8" s="172" t="s">
        <v>2</v>
      </c>
      <c r="K8" s="172" t="s">
        <v>3</v>
      </c>
      <c r="L8" s="172" t="s">
        <v>4</v>
      </c>
      <c r="M8" s="173" t="s">
        <v>5</v>
      </c>
    </row>
    <row r="9" spans="1:13" ht="15.75" thickTop="1" x14ac:dyDescent="0.25">
      <c r="A9">
        <v>0</v>
      </c>
      <c r="B9" s="453" t="s">
        <v>502</v>
      </c>
      <c r="C9" s="174">
        <v>181652.97072399998</v>
      </c>
      <c r="D9" s="175">
        <v>4000</v>
      </c>
      <c r="E9" s="176">
        <v>56865.033872080712</v>
      </c>
      <c r="F9" s="176">
        <v>9540.7201838432284</v>
      </c>
      <c r="G9" s="177">
        <f>IF(C9="","",C9+E9+F9)</f>
        <v>248058.72477992391</v>
      </c>
      <c r="I9" s="174">
        <f>'1-44 Denyer House'!Y69</f>
        <v>382789.82826239994</v>
      </c>
      <c r="J9" s="175">
        <v>0</v>
      </c>
      <c r="K9" s="176">
        <f>'Project Overheads &amp; Scaffold'!$S$57*(I9/$I$35)</f>
        <v>124609.97479001053</v>
      </c>
      <c r="L9" s="176">
        <f>SUM(I9:K9)*0.04</f>
        <v>20295.992122096421</v>
      </c>
      <c r="M9" s="177">
        <f>IF(I9="","",I9+K9+L9)</f>
        <v>527695.79517450696</v>
      </c>
    </row>
    <row r="10" spans="1:13" x14ac:dyDescent="0.25">
      <c r="A10">
        <v>1</v>
      </c>
      <c r="B10" s="453" t="s">
        <v>503</v>
      </c>
      <c r="C10" s="174">
        <v>75420.793435000014</v>
      </c>
      <c r="D10" s="175">
        <v>30235.16</v>
      </c>
      <c r="E10" s="176">
        <v>23609.886236635281</v>
      </c>
      <c r="F10" s="176">
        <v>3961.227186865412</v>
      </c>
      <c r="G10" s="178">
        <f>IF(C10="","",C10+E10+F10)</f>
        <v>102991.9068585007</v>
      </c>
      <c r="I10" s="174">
        <f>'1-10 Lissenden Mansions'!Y54</f>
        <v>75420.793435000014</v>
      </c>
      <c r="J10" s="175">
        <v>0</v>
      </c>
      <c r="K10" s="176">
        <f>'Project Overheads &amp; Scaffold'!$S$57*(I10/$I$35)</f>
        <v>24551.810091817671</v>
      </c>
      <c r="L10" s="176">
        <f t="shared" ref="L10:L31" si="0">SUM(I10:K10)*0.04</f>
        <v>3998.9041410727077</v>
      </c>
      <c r="M10" s="178">
        <f>IF(I10="","",I10+K10+L10)</f>
        <v>103971.5076678904</v>
      </c>
    </row>
    <row r="11" spans="1:13" x14ac:dyDescent="0.25">
      <c r="A11">
        <v>2</v>
      </c>
      <c r="B11" s="453" t="s">
        <v>504</v>
      </c>
      <c r="C11" s="174">
        <v>85991.809319999986</v>
      </c>
      <c r="D11" s="175">
        <v>68200</v>
      </c>
      <c r="E11" s="176">
        <v>26919.059623489262</v>
      </c>
      <c r="F11" s="176">
        <v>4516.4347577395702</v>
      </c>
      <c r="G11" s="178">
        <f t="shared" ref="G11:G31" si="1">IF(C11="","",C11+E11+F11)</f>
        <v>117427.30370122881</v>
      </c>
      <c r="I11" s="174">
        <f>'25 Troyes House'!Y43</f>
        <v>126614.37062000002</v>
      </c>
      <c r="J11" s="175">
        <v>0</v>
      </c>
      <c r="K11" s="176">
        <f>'Project Overheads &amp; Scaffold'!$S$57*(I11/$I$35)</f>
        <v>41216.909034991229</v>
      </c>
      <c r="L11" s="176">
        <f t="shared" si="0"/>
        <v>6713.2511861996491</v>
      </c>
      <c r="M11" s="178">
        <f t="shared" ref="M11:M31" si="2">IF(I11="","",I11+K11+L11)</f>
        <v>174544.53084119089</v>
      </c>
    </row>
    <row r="12" spans="1:13" x14ac:dyDescent="0.25">
      <c r="A12">
        <v>3</v>
      </c>
      <c r="B12" s="453" t="s">
        <v>505</v>
      </c>
      <c r="C12" s="174">
        <v>75381.307449999993</v>
      </c>
      <c r="D12" s="175">
        <v>0</v>
      </c>
      <c r="E12" s="176">
        <v>23597.525459569264</v>
      </c>
      <c r="F12" s="176">
        <v>3959.1533163827703</v>
      </c>
      <c r="G12" s="178">
        <f t="shared" si="1"/>
        <v>102937.98622595203</v>
      </c>
      <c r="I12" s="174">
        <f>'11-20 Lissenden Mansions'!Y56</f>
        <v>75381.307449999993</v>
      </c>
      <c r="J12" s="175">
        <v>0</v>
      </c>
      <c r="K12" s="176">
        <f>'Project Overheads &amp; Scaffold'!$S$57*(I12/$I$35)</f>
        <v>24538.956177653479</v>
      </c>
      <c r="L12" s="176">
        <f t="shared" si="0"/>
        <v>3996.8105451061392</v>
      </c>
      <c r="M12" s="178">
        <f t="shared" si="2"/>
        <v>103917.07417275962</v>
      </c>
    </row>
    <row r="13" spans="1:13" x14ac:dyDescent="0.25">
      <c r="A13">
        <v>4</v>
      </c>
      <c r="B13" s="453" t="s">
        <v>506</v>
      </c>
      <c r="C13" s="174">
        <v>7001.8316509999995</v>
      </c>
      <c r="D13" s="175">
        <v>1050</v>
      </c>
      <c r="E13" s="176">
        <v>2191.8683323141327</v>
      </c>
      <c r="F13" s="176">
        <v>367.74799933256531</v>
      </c>
      <c r="G13" s="178">
        <f t="shared" si="1"/>
        <v>9561.4479826466977</v>
      </c>
      <c r="I13" s="174">
        <f>'5 Gillies Street'!Y60</f>
        <v>18925.538087879999</v>
      </c>
      <c r="J13" s="175">
        <v>0</v>
      </c>
      <c r="K13" s="176">
        <f>'Project Overheads &amp; Scaffold'!$S$57*(I13/$I$35)</f>
        <v>6160.8502888470275</v>
      </c>
      <c r="L13" s="176">
        <f t="shared" si="0"/>
        <v>1003.4555350690811</v>
      </c>
      <c r="M13" s="178">
        <f t="shared" si="2"/>
        <v>26089.84391179611</v>
      </c>
    </row>
    <row r="14" spans="1:13" x14ac:dyDescent="0.25">
      <c r="A14">
        <v>5</v>
      </c>
      <c r="B14" s="453" t="s">
        <v>507</v>
      </c>
      <c r="C14" s="174">
        <v>10788.96679</v>
      </c>
      <c r="D14" s="175">
        <v>2150</v>
      </c>
      <c r="E14" s="176">
        <v>3377.4012035854166</v>
      </c>
      <c r="F14" s="176">
        <v>566.65471974341665</v>
      </c>
      <c r="G14" s="178">
        <f t="shared" si="1"/>
        <v>14733.022713328834</v>
      </c>
      <c r="I14" s="174">
        <f>'8 Dale  Road'!Y57</f>
        <v>11139.96679</v>
      </c>
      <c r="J14" s="175">
        <v>0</v>
      </c>
      <c r="K14" s="176">
        <f>'Project Overheads &amp; Scaffold'!$S$57*(I14/$I$35)</f>
        <v>3626.4050880471309</v>
      </c>
      <c r="L14" s="176">
        <f t="shared" si="0"/>
        <v>590.65487512188531</v>
      </c>
      <c r="M14" s="178">
        <f t="shared" si="2"/>
        <v>15357.026753169017</v>
      </c>
    </row>
    <row r="15" spans="1:13" x14ac:dyDescent="0.25">
      <c r="A15">
        <v>6</v>
      </c>
      <c r="B15" s="453" t="s">
        <v>508</v>
      </c>
      <c r="C15" s="174">
        <v>17176.160334</v>
      </c>
      <c r="D15" s="175">
        <v>3650</v>
      </c>
      <c r="E15" s="176">
        <v>5376.8619103356878</v>
      </c>
      <c r="F15" s="176">
        <v>902.12088977342751</v>
      </c>
      <c r="G15" s="178">
        <f t="shared" si="1"/>
        <v>23455.143134109116</v>
      </c>
      <c r="I15" s="174">
        <f>'11 Gillies Street'!Y80</f>
        <v>30374.080971648</v>
      </c>
      <c r="J15" s="175">
        <v>0</v>
      </c>
      <c r="K15" s="176">
        <f>'Project Overheads &amp; Scaffold'!$S$57*(I15/$I$35)</f>
        <v>9887.7064767569063</v>
      </c>
      <c r="L15" s="176">
        <f t="shared" si="0"/>
        <v>1610.4714979361963</v>
      </c>
      <c r="M15" s="178">
        <f t="shared" si="2"/>
        <v>41872.258946341106</v>
      </c>
    </row>
    <row r="16" spans="1:13" x14ac:dyDescent="0.25">
      <c r="A16">
        <v>7</v>
      </c>
      <c r="B16" s="453" t="s">
        <v>509</v>
      </c>
      <c r="C16" s="174">
        <v>14003.534678000002</v>
      </c>
      <c r="D16" s="175">
        <v>1700</v>
      </c>
      <c r="E16" s="176">
        <v>4383.6963998966321</v>
      </c>
      <c r="F16" s="176">
        <v>735.48924311586541</v>
      </c>
      <c r="G16" s="178">
        <f t="shared" si="1"/>
        <v>19122.720321012501</v>
      </c>
      <c r="I16" s="174">
        <f>'30 Grove Terrace'!Y72</f>
        <v>30674.668678000005</v>
      </c>
      <c r="J16" s="175">
        <v>0</v>
      </c>
      <c r="K16" s="176">
        <f>'Project Overheads &amp; Scaffold'!$S$57*(I16/$I$35)</f>
        <v>9985.5571084749317</v>
      </c>
      <c r="L16" s="176">
        <f t="shared" si="0"/>
        <v>1626.4090314589976</v>
      </c>
      <c r="M16" s="178">
        <f t="shared" si="2"/>
        <v>42286.63481793394</v>
      </c>
    </row>
    <row r="17" spans="1:13" x14ac:dyDescent="0.25">
      <c r="A17">
        <v>8</v>
      </c>
      <c r="B17" s="453" t="s">
        <v>510</v>
      </c>
      <c r="C17" s="174">
        <v>15466.562183000002</v>
      </c>
      <c r="D17" s="175">
        <v>2150</v>
      </c>
      <c r="E17" s="176">
        <v>4841.6856543306576</v>
      </c>
      <c r="F17" s="176">
        <v>812.3299134932264</v>
      </c>
      <c r="G17" s="178">
        <f t="shared" si="1"/>
        <v>21120.577750823886</v>
      </c>
      <c r="I17" s="174">
        <f>'25 Elaine Grove'!Y85</f>
        <v>36173.440282000003</v>
      </c>
      <c r="J17" s="175">
        <v>0</v>
      </c>
      <c r="K17" s="176">
        <f>'Project Overheads &amp; Scaffold'!$S$57*(I17/$I$35)</f>
        <v>11775.578003389528</v>
      </c>
      <c r="L17" s="176">
        <f t="shared" si="0"/>
        <v>1917.9607314155812</v>
      </c>
      <c r="M17" s="178">
        <f t="shared" si="2"/>
        <v>49866.979016805111</v>
      </c>
    </row>
    <row r="18" spans="1:13" x14ac:dyDescent="0.25">
      <c r="A18">
        <v>9</v>
      </c>
      <c r="B18" s="453" t="s">
        <v>511</v>
      </c>
      <c r="C18" s="174">
        <v>16297.967547</v>
      </c>
      <c r="D18" s="175">
        <v>8390</v>
      </c>
      <c r="E18" s="176">
        <v>5101.9505649283637</v>
      </c>
      <c r="F18" s="176">
        <v>855.99672447713453</v>
      </c>
      <c r="G18" s="178">
        <f t="shared" si="1"/>
        <v>22255.9148364055</v>
      </c>
      <c r="I18" s="174">
        <f>'130 POW Road'!Y92</f>
        <v>43068.765733840002</v>
      </c>
      <c r="J18" s="175">
        <v>0</v>
      </c>
      <c r="K18" s="176">
        <f>'Project Overheads &amp; Scaffold'!$S$57*(I18/$I$35)</f>
        <v>14020.220539015387</v>
      </c>
      <c r="L18" s="176">
        <f t="shared" si="0"/>
        <v>2283.5594509142156</v>
      </c>
      <c r="M18" s="178">
        <f t="shared" si="2"/>
        <v>59372.545723769603</v>
      </c>
    </row>
    <row r="19" spans="1:13" x14ac:dyDescent="0.25">
      <c r="A19">
        <v>10</v>
      </c>
      <c r="B19" s="453" t="s">
        <v>512</v>
      </c>
      <c r="C19" s="174">
        <v>8164.8633579999996</v>
      </c>
      <c r="D19" s="175">
        <v>2550</v>
      </c>
      <c r="E19" s="176">
        <v>2555.9462615066277</v>
      </c>
      <c r="F19" s="176">
        <v>428.83238478026516</v>
      </c>
      <c r="G19" s="178">
        <f t="shared" si="1"/>
        <v>11149.642004286894</v>
      </c>
      <c r="I19" s="174">
        <f>'25 Herbert Street '!Y75</f>
        <v>21474.425757999998</v>
      </c>
      <c r="J19" s="175">
        <v>0</v>
      </c>
      <c r="K19" s="176">
        <f>'Project Overheads &amp; Scaffold'!$S$57*(I19/$I$35)</f>
        <v>6990.5923688755947</v>
      </c>
      <c r="L19" s="176">
        <f t="shared" si="0"/>
        <v>1138.6007250750238</v>
      </c>
      <c r="M19" s="178">
        <f t="shared" si="2"/>
        <v>29603.618851950614</v>
      </c>
    </row>
    <row r="20" spans="1:13" x14ac:dyDescent="0.25">
      <c r="A20">
        <v>11</v>
      </c>
      <c r="B20" s="453" t="s">
        <v>513</v>
      </c>
      <c r="C20" s="174">
        <v>8106.5147470000011</v>
      </c>
      <c r="D20" s="175">
        <v>2150</v>
      </c>
      <c r="E20" s="176">
        <v>2537.6806877167828</v>
      </c>
      <c r="F20" s="176">
        <v>425.7678173886714</v>
      </c>
      <c r="G20" s="178">
        <f t="shared" si="1"/>
        <v>11069.963252105455</v>
      </c>
      <c r="I20" s="174">
        <f>'128 POW Road'!Y76</f>
        <v>27494.954359399995</v>
      </c>
      <c r="J20" s="175">
        <v>0</v>
      </c>
      <c r="K20" s="176">
        <f>'Project Overheads &amp; Scaffold'!$S$57*(I20/$I$35)</f>
        <v>8950.4613670892086</v>
      </c>
      <c r="L20" s="176">
        <f t="shared" si="0"/>
        <v>1457.8166290595682</v>
      </c>
      <c r="M20" s="178">
        <f t="shared" si="2"/>
        <v>37903.232355548775</v>
      </c>
    </row>
    <row r="21" spans="1:13" x14ac:dyDescent="0.25">
      <c r="A21">
        <v>12</v>
      </c>
      <c r="B21" s="453" t="s">
        <v>514</v>
      </c>
      <c r="C21" s="174">
        <v>6106.8111509999999</v>
      </c>
      <c r="D21" s="175">
        <v>0</v>
      </c>
      <c r="E21" s="176">
        <v>1911.6892036940121</v>
      </c>
      <c r="F21" s="176">
        <v>320.74001418776049</v>
      </c>
      <c r="G21" s="178">
        <f t="shared" si="1"/>
        <v>8339.2403688817722</v>
      </c>
      <c r="I21" s="174">
        <f>'10 Gillies Street'!Y50</f>
        <v>14952.770171200002</v>
      </c>
      <c r="J21" s="175">
        <v>0</v>
      </c>
      <c r="K21" s="176">
        <f>'Project Overheads &amp; Scaffold'!$S$57*(I21/$I$35)</f>
        <v>4867.5909768344154</v>
      </c>
      <c r="L21" s="176">
        <f t="shared" si="0"/>
        <v>792.81444592137677</v>
      </c>
      <c r="M21" s="178">
        <f t="shared" si="2"/>
        <v>20613.175593955795</v>
      </c>
    </row>
    <row r="22" spans="1:13" x14ac:dyDescent="0.25">
      <c r="A22">
        <v>13</v>
      </c>
      <c r="B22" s="453" t="s">
        <v>515</v>
      </c>
      <c r="C22" s="174">
        <v>12170.914517000001</v>
      </c>
      <c r="D22" s="175">
        <v>2550</v>
      </c>
      <c r="E22" s="176">
        <v>3810.0090711699208</v>
      </c>
      <c r="F22" s="176">
        <v>639.23694352679695</v>
      </c>
      <c r="G22" s="178">
        <f t="shared" si="1"/>
        <v>16620.160531696718</v>
      </c>
      <c r="I22" s="174">
        <f>'17 Ascham Street'!Y76</f>
        <v>30407.242164584008</v>
      </c>
      <c r="J22" s="175">
        <v>0</v>
      </c>
      <c r="K22" s="176">
        <f>'Project Overheads &amp; Scaffold'!$S$57*(I22/$I$35)</f>
        <v>9898.5014747183741</v>
      </c>
      <c r="L22" s="176">
        <f t="shared" si="0"/>
        <v>1612.2297455720952</v>
      </c>
      <c r="M22" s="178">
        <f t="shared" si="2"/>
        <v>41917.97338487448</v>
      </c>
    </row>
    <row r="23" spans="1:13" x14ac:dyDescent="0.25">
      <c r="A23">
        <v>14</v>
      </c>
      <c r="B23" s="453" t="s">
        <v>516</v>
      </c>
      <c r="C23" s="174">
        <v>7669.4020049999999</v>
      </c>
      <c r="D23" s="175">
        <v>3066.8</v>
      </c>
      <c r="E23" s="176">
        <v>2400.845981514733</v>
      </c>
      <c r="F23" s="176">
        <v>402.8099194605893</v>
      </c>
      <c r="G23" s="178">
        <f t="shared" si="1"/>
        <v>10473.057905975322</v>
      </c>
      <c r="I23" s="174">
        <f>'13 Doynton Street'!Y65</f>
        <v>22495.324235520002</v>
      </c>
      <c r="J23" s="175">
        <v>0</v>
      </c>
      <c r="K23" s="176">
        <f>'Project Overheads &amp; Scaffold'!$S$57*(I23/$I$35)</f>
        <v>7322.9265223832572</v>
      </c>
      <c r="L23" s="176">
        <f t="shared" si="0"/>
        <v>1192.7300303161305</v>
      </c>
      <c r="M23" s="178">
        <f t="shared" si="2"/>
        <v>31010.980788219393</v>
      </c>
    </row>
    <row r="24" spans="1:13" x14ac:dyDescent="0.25">
      <c r="A24">
        <v>15</v>
      </c>
      <c r="B24" s="453" t="s">
        <v>517</v>
      </c>
      <c r="C24" s="174">
        <v>29788.850418999995</v>
      </c>
      <c r="D24" s="175">
        <v>3530</v>
      </c>
      <c r="E24" s="176">
        <v>9325.1653487160766</v>
      </c>
      <c r="F24" s="176">
        <v>1564.560630708643</v>
      </c>
      <c r="G24" s="178">
        <f t="shared" si="1"/>
        <v>40678.576398424717</v>
      </c>
      <c r="I24" s="174">
        <f>'111 Chetwynd Road'!Y69</f>
        <v>29788.850418999995</v>
      </c>
      <c r="J24" s="175">
        <v>0</v>
      </c>
      <c r="K24" s="176">
        <f>'Project Overheads &amp; Scaffold'!$S$57*(I24/$I$35)</f>
        <v>9697.1957603597566</v>
      </c>
      <c r="L24" s="176">
        <f t="shared" si="0"/>
        <v>1579.44184717439</v>
      </c>
      <c r="M24" s="178">
        <f t="shared" si="2"/>
        <v>41065.488026534142</v>
      </c>
    </row>
    <row r="25" spans="1:13" x14ac:dyDescent="0.25">
      <c r="A25">
        <v>16</v>
      </c>
      <c r="B25" s="453" t="s">
        <v>518</v>
      </c>
      <c r="C25" s="174">
        <v>13016.509659000001</v>
      </c>
      <c r="D25" s="175">
        <v>5100</v>
      </c>
      <c r="E25" s="176">
        <v>4074.7159801747616</v>
      </c>
      <c r="F25" s="176">
        <v>683.64902556699042</v>
      </c>
      <c r="G25" s="178">
        <f t="shared" si="1"/>
        <v>17774.87466474175</v>
      </c>
      <c r="I25" s="174">
        <f>'19 Ascham Street'!Y91</f>
        <v>35437.367858599995</v>
      </c>
      <c r="J25" s="175">
        <v>0</v>
      </c>
      <c r="K25" s="176">
        <f>'Project Overheads &amp; Scaffold'!$S$57*(I25/$I$35)</f>
        <v>11535.963574396337</v>
      </c>
      <c r="L25" s="176">
        <f t="shared" si="0"/>
        <v>1878.9332573198533</v>
      </c>
      <c r="M25" s="178">
        <f t="shared" si="2"/>
        <v>48852.264690316188</v>
      </c>
    </row>
    <row r="26" spans="1:13" x14ac:dyDescent="0.25">
      <c r="A26">
        <v>17</v>
      </c>
      <c r="B26" s="453" t="s">
        <v>568</v>
      </c>
      <c r="C26" s="174">
        <v>17284.392635999997</v>
      </c>
      <c r="D26" s="175">
        <v>500</v>
      </c>
      <c r="E26" s="176">
        <v>5410.7431812818932</v>
      </c>
      <c r="F26" s="176">
        <v>907.80543269127566</v>
      </c>
      <c r="G26" s="178">
        <f t="shared" si="1"/>
        <v>23602.941249973166</v>
      </c>
      <c r="I26" s="174">
        <f>'66 Leverton Street'!Y67</f>
        <v>46432.494447844001</v>
      </c>
      <c r="J26" s="175">
        <v>0</v>
      </c>
      <c r="K26" s="176">
        <f>'Project Overheads &amp; Scaffold'!$S$57*(I26/$I$35)</f>
        <v>15115.21867978402</v>
      </c>
      <c r="L26" s="176">
        <f t="shared" si="0"/>
        <v>2461.908525105121</v>
      </c>
      <c r="M26" s="178">
        <f t="shared" si="2"/>
        <v>64009.621652733142</v>
      </c>
    </row>
    <row r="27" spans="1:13" s="188" customFormat="1" x14ac:dyDescent="0.25">
      <c r="A27" s="188">
        <v>18</v>
      </c>
      <c r="B27" s="454" t="s">
        <v>519</v>
      </c>
      <c r="C27" s="238">
        <v>13331.414815</v>
      </c>
      <c r="D27" s="239">
        <v>6720</v>
      </c>
      <c r="E27" s="240">
        <v>4173.294562683277</v>
      </c>
      <c r="F27" s="240">
        <v>700.18837510733113</v>
      </c>
      <c r="G27" s="241">
        <f t="shared" si="1"/>
        <v>18204.89775279061</v>
      </c>
      <c r="H27" s="242"/>
      <c r="I27" s="238">
        <f>'13 Oseney Street'!Y63</f>
        <v>0</v>
      </c>
      <c r="J27" s="239">
        <v>0</v>
      </c>
      <c r="K27" s="240">
        <f>'Project Overheads &amp; Scaffold'!$S$57*(I27/$I$35)</f>
        <v>0</v>
      </c>
      <c r="L27" s="240">
        <f t="shared" si="0"/>
        <v>0</v>
      </c>
      <c r="M27" s="241">
        <f t="shared" si="2"/>
        <v>0</v>
      </c>
    </row>
    <row r="28" spans="1:13" x14ac:dyDescent="0.25">
      <c r="A28">
        <v>19</v>
      </c>
      <c r="B28" s="453" t="s">
        <v>520</v>
      </c>
      <c r="C28" s="174">
        <v>13952.164913000002</v>
      </c>
      <c r="D28" s="175">
        <v>2100</v>
      </c>
      <c r="E28" s="176">
        <v>4367.6154989618262</v>
      </c>
      <c r="F28" s="176">
        <v>732.79121647847319</v>
      </c>
      <c r="G28" s="178">
        <f t="shared" si="1"/>
        <v>19052.571628440302</v>
      </c>
      <c r="I28" s="174">
        <f>'29 Grove Terrace'!Y70</f>
        <v>30394.178913000003</v>
      </c>
      <c r="J28" s="175">
        <v>0</v>
      </c>
      <c r="K28" s="176">
        <f>'Project Overheads &amp; Scaffold'!$S$57*(I28/$I$35)</f>
        <v>9894.2489807115508</v>
      </c>
      <c r="L28" s="176">
        <f t="shared" si="0"/>
        <v>1611.5371157484622</v>
      </c>
      <c r="M28" s="178">
        <f t="shared" si="2"/>
        <v>41899.965009460015</v>
      </c>
    </row>
    <row r="29" spans="1:13" x14ac:dyDescent="0.25">
      <c r="A29">
        <v>20</v>
      </c>
      <c r="B29" s="453" t="s">
        <v>521</v>
      </c>
      <c r="C29" s="174">
        <v>17108.690870999999</v>
      </c>
      <c r="D29" s="175">
        <v>2750</v>
      </c>
      <c r="E29" s="176">
        <v>5355.7411255583465</v>
      </c>
      <c r="F29" s="176">
        <v>898.57727986233385</v>
      </c>
      <c r="G29" s="178">
        <f t="shared" si="1"/>
        <v>23363.009276420678</v>
      </c>
      <c r="I29" s="174">
        <f>'28 Leighton Road'!Y77</f>
        <v>26866.900871000002</v>
      </c>
      <c r="J29" s="175">
        <v>0</v>
      </c>
      <c r="K29" s="176">
        <f>'Project Overheads &amp; Scaffold'!$S$57*(I29/$I$35)</f>
        <v>8746.0104554451991</v>
      </c>
      <c r="L29" s="176">
        <f t="shared" si="0"/>
        <v>1424.5164530578081</v>
      </c>
      <c r="M29" s="178">
        <f>IF(I29="","",I29+K29+L29)</f>
        <v>37037.427779503014</v>
      </c>
    </row>
    <row r="30" spans="1:13" x14ac:dyDescent="0.25">
      <c r="A30">
        <v>21</v>
      </c>
      <c r="B30" s="453" t="s">
        <v>522</v>
      </c>
      <c r="C30" s="174">
        <v>9517.274093</v>
      </c>
      <c r="D30" s="175">
        <v>2150</v>
      </c>
      <c r="E30" s="176">
        <v>2979.3078060397384</v>
      </c>
      <c r="F30" s="176">
        <v>499.86327596158952</v>
      </c>
      <c r="G30" s="178">
        <f t="shared" si="1"/>
        <v>12996.445175001329</v>
      </c>
      <c r="I30" s="174">
        <f>'13 Mortimer Terrace'!Y55</f>
        <v>9517.274093</v>
      </c>
      <c r="J30" s="175">
        <v>0</v>
      </c>
      <c r="K30" s="176">
        <f>'Project Overheads &amp; Scaffold'!$S$57*(I30/$I$35)</f>
        <v>3098.1682302837767</v>
      </c>
      <c r="L30" s="176">
        <f t="shared" si="0"/>
        <v>504.61769293135109</v>
      </c>
      <c r="M30" s="178">
        <f t="shared" si="2"/>
        <v>13120.060016215128</v>
      </c>
    </row>
    <row r="31" spans="1:13" s="188" customFormat="1" x14ac:dyDescent="0.25">
      <c r="A31" s="188">
        <v>22</v>
      </c>
      <c r="B31" s="454" t="s">
        <v>523</v>
      </c>
      <c r="C31" s="238">
        <v>7955.151245</v>
      </c>
      <c r="D31" s="239">
        <v>2150</v>
      </c>
      <c r="E31" s="240">
        <v>2490.2975338166762</v>
      </c>
      <c r="F31" s="240">
        <v>417.81795115266709</v>
      </c>
      <c r="G31" s="241">
        <f t="shared" si="1"/>
        <v>10863.266729969344</v>
      </c>
      <c r="H31" s="242"/>
      <c r="I31" s="238">
        <f>'13 Winscombe Terrace'!Y48</f>
        <v>0</v>
      </c>
      <c r="J31" s="239">
        <v>0</v>
      </c>
      <c r="K31" s="240">
        <f>'Project Overheads &amp; Scaffold'!$S$57*(I31/$I$35)</f>
        <v>0</v>
      </c>
      <c r="L31" s="240">
        <f t="shared" si="0"/>
        <v>0</v>
      </c>
      <c r="M31" s="241">
        <f t="shared" si="2"/>
        <v>0</v>
      </c>
    </row>
    <row r="32" spans="1:13" x14ac:dyDescent="0.25">
      <c r="B32" s="453"/>
      <c r="C32" s="174"/>
      <c r="D32" s="175"/>
      <c r="E32" s="176"/>
      <c r="F32" s="176"/>
      <c r="G32" s="178"/>
      <c r="I32" s="174"/>
      <c r="J32" s="175"/>
      <c r="K32" s="176"/>
      <c r="L32" s="176"/>
      <c r="M32" s="178"/>
    </row>
    <row r="33" spans="2:13" ht="29.25" x14ac:dyDescent="0.25">
      <c r="B33" s="453" t="s">
        <v>771</v>
      </c>
      <c r="C33" s="174"/>
      <c r="D33" s="175"/>
      <c r="E33" s="176"/>
      <c r="F33" s="176"/>
      <c r="G33" s="178"/>
      <c r="I33" s="174">
        <f>I10+I12+I24+I30</f>
        <v>190108.22539700003</v>
      </c>
      <c r="J33" s="175"/>
      <c r="K33" s="176">
        <f>'Project Overheads &amp; Scaffold'!$S$57*(I33/$I$35)</f>
        <v>61886.130260114689</v>
      </c>
      <c r="L33" s="176">
        <f>SUM(I33:K33)*0.04</f>
        <v>10079.774226284588</v>
      </c>
      <c r="M33" s="178">
        <f>IF(I33="","",I33+K33+L33)</f>
        <v>262074.12988339929</v>
      </c>
    </row>
    <row r="34" spans="2:13" ht="15.75" thickBot="1" x14ac:dyDescent="0.3">
      <c r="B34" s="453"/>
      <c r="C34" s="174"/>
      <c r="D34" s="175"/>
      <c r="E34" s="176"/>
      <c r="F34" s="176"/>
      <c r="G34" s="178"/>
      <c r="I34" s="174"/>
      <c r="J34" s="175"/>
      <c r="K34" s="176"/>
      <c r="L34" s="176"/>
      <c r="M34" s="178"/>
    </row>
    <row r="35" spans="2:13" ht="17.25" thickTop="1" thickBot="1" x14ac:dyDescent="0.3">
      <c r="B35" s="455" t="s">
        <v>5</v>
      </c>
      <c r="C35" s="179">
        <f>SUM(C9:C31)</f>
        <v>663354.85854099982</v>
      </c>
      <c r="D35" s="180">
        <f>SUM(D9:D31)</f>
        <v>156841.96</v>
      </c>
      <c r="E35" s="180">
        <f>SUM(E9:E31)</f>
        <v>207658.02150000006</v>
      </c>
      <c r="F35" s="180">
        <f>SUM(F9:F31)</f>
        <v>34840.515201640002</v>
      </c>
      <c r="G35" s="180">
        <f>SUM(G9:G31)</f>
        <v>905853.39524263993</v>
      </c>
      <c r="I35" s="179">
        <f>SUM(I9:I34)</f>
        <v>1315932.768998916</v>
      </c>
      <c r="J35" s="180">
        <f>SUM(J9:J34)</f>
        <v>0</v>
      </c>
      <c r="K35" s="180">
        <f>SUM(K9:K34)</f>
        <v>428376.97624999995</v>
      </c>
      <c r="L35" s="180">
        <f>SUM(L9:L34)</f>
        <v>69772.389809956672</v>
      </c>
      <c r="M35" s="180">
        <f>SUM(M9:M34)</f>
        <v>1814082.1350588729</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xr:uid="{00000000-0002-0000-0100-000000000000}">
      <formula1>#REF!</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filterMode="1">
    <tabColor rgb="FF0070C0"/>
  </sheetPr>
  <dimension ref="A1:AG76"/>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C18" sqref="C1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5.28515625" customWidth="1"/>
  </cols>
  <sheetData>
    <row r="1" spans="1:33" s="199" customFormat="1" x14ac:dyDescent="0.25">
      <c r="B1" s="199" t="str">
        <f>'Valuation Summary'!B1</f>
        <v>Mulalley &amp; Co Ltd</v>
      </c>
    </row>
    <row r="2" spans="1:33" s="199" customFormat="1" x14ac:dyDescent="0.25"/>
    <row r="3" spans="1:33" s="199" customFormat="1" x14ac:dyDescent="0.25">
      <c r="B3" s="199" t="str">
        <f>'Valuation Summary'!B3</f>
        <v>Camden Better Homes - NW5 Blocks</v>
      </c>
    </row>
    <row r="4" spans="1:33" s="199" customFormat="1" x14ac:dyDescent="0.25"/>
    <row r="5" spans="1:33" s="199" customFormat="1" x14ac:dyDescent="0.25">
      <c r="B5" s="199" t="s">
        <v>516</v>
      </c>
    </row>
    <row r="6" spans="1:33"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3"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3" s="283" customFormat="1" ht="75.75" thickBot="1" x14ac:dyDescent="0.3">
      <c r="A8" s="275" t="s">
        <v>377</v>
      </c>
      <c r="B8" s="276" t="s">
        <v>200</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c r="AG8" s="535">
        <f>SUBTOTAL(9,AD26:AD61)</f>
        <v>4091.5147000000002</v>
      </c>
    </row>
    <row r="9" spans="1:33"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3" hidden="1" x14ac:dyDescent="0.25">
      <c r="A10" s="30" t="s">
        <v>429</v>
      </c>
      <c r="B10" s="380" t="s">
        <v>200</v>
      </c>
      <c r="C10" s="355" t="s">
        <v>372</v>
      </c>
      <c r="D10" s="356" t="s">
        <v>378</v>
      </c>
      <c r="E10" s="357"/>
      <c r="F10" s="358"/>
      <c r="G10" s="358"/>
      <c r="H10" s="359"/>
      <c r="I10" s="358"/>
      <c r="J10" s="360"/>
      <c r="K10" s="360"/>
      <c r="L10" s="360"/>
      <c r="M10" s="360"/>
      <c r="N10" s="360"/>
      <c r="O10" s="361"/>
      <c r="P10" s="381"/>
      <c r="Q10" s="382"/>
      <c r="R10" s="382"/>
      <c r="S10" s="382"/>
      <c r="T10" s="382"/>
      <c r="V10" s="113"/>
      <c r="W10" s="113"/>
      <c r="X10" s="113"/>
      <c r="Y10" s="113"/>
      <c r="AA10" s="404"/>
      <c r="AB10" s="404"/>
      <c r="AC10" s="404"/>
      <c r="AD10" s="404"/>
      <c r="AE10" s="113"/>
    </row>
    <row r="11" spans="1:33" ht="90" hidden="1" x14ac:dyDescent="0.25">
      <c r="A11" s="30"/>
      <c r="B11" s="380" t="s">
        <v>200</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V11" s="358" t="s">
        <v>139</v>
      </c>
      <c r="W11" s="300">
        <v>1</v>
      </c>
      <c r="X11" s="299">
        <v>0</v>
      </c>
      <c r="Y11" s="362">
        <f>W11*X11</f>
        <v>0</v>
      </c>
      <c r="Z11" s="19"/>
      <c r="AA11" s="370">
        <v>0</v>
      </c>
      <c r="AB11" s="371">
        <f>Y11*AA11</f>
        <v>0</v>
      </c>
      <c r="AC11" s="372">
        <v>0</v>
      </c>
      <c r="AD11" s="373">
        <f>Y11*AC11</f>
        <v>0</v>
      </c>
      <c r="AE11" s="374">
        <f>AB11-AD11</f>
        <v>0</v>
      </c>
    </row>
    <row r="12" spans="1:33" ht="45" hidden="1" x14ac:dyDescent="0.25">
      <c r="A12" s="30"/>
      <c r="B12" s="380" t="s">
        <v>200</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V12" s="358" t="s">
        <v>79</v>
      </c>
      <c r="W12" s="300">
        <v>46.04</v>
      </c>
      <c r="X12" s="299">
        <v>8.6880000000000006</v>
      </c>
      <c r="Y12" s="362">
        <f t="shared" ref="Y12:Y40" si="0">W12*X12</f>
        <v>399.99552</v>
      </c>
      <c r="Z12" s="19"/>
      <c r="AA12" s="370">
        <v>0</v>
      </c>
      <c r="AB12" s="371">
        <f t="shared" ref="AB12:AB45" si="1">Y12*AA12</f>
        <v>0</v>
      </c>
      <c r="AC12" s="372">
        <v>0</v>
      </c>
      <c r="AD12" s="373">
        <f t="shared" ref="AD12:AD45" si="2">Y12*AC12</f>
        <v>0</v>
      </c>
      <c r="AE12" s="374">
        <f t="shared" ref="AE12:AE45" si="3">AB12-AD12</f>
        <v>0</v>
      </c>
    </row>
    <row r="13" spans="1:33" hidden="1" x14ac:dyDescent="0.25">
      <c r="A13" s="16"/>
      <c r="B13" s="380" t="s">
        <v>200</v>
      </c>
      <c r="C13" s="355" t="s">
        <v>308</v>
      </c>
      <c r="D13" s="356" t="s">
        <v>378</v>
      </c>
      <c r="E13" s="357"/>
      <c r="F13" s="384"/>
      <c r="G13" s="384"/>
      <c r="H13" s="359"/>
      <c r="I13" s="384"/>
      <c r="J13" s="360"/>
      <c r="K13" s="358"/>
      <c r="L13" s="300"/>
      <c r="M13" s="360"/>
      <c r="N13" s="126"/>
      <c r="O13" s="361"/>
      <c r="P13" s="381"/>
      <c r="Q13" s="382"/>
      <c r="R13" s="382"/>
      <c r="S13" s="382"/>
      <c r="T13" s="382"/>
      <c r="V13" s="358"/>
      <c r="W13" s="300"/>
      <c r="X13" s="382"/>
      <c r="Y13" s="362">
        <f t="shared" si="0"/>
        <v>0</v>
      </c>
      <c r="Z13" s="19"/>
      <c r="AA13" s="370">
        <v>0</v>
      </c>
      <c r="AB13" s="371">
        <f t="shared" si="1"/>
        <v>0</v>
      </c>
      <c r="AC13" s="372">
        <v>0</v>
      </c>
      <c r="AD13" s="373">
        <f t="shared" si="2"/>
        <v>0</v>
      </c>
      <c r="AE13" s="374">
        <f t="shared" si="3"/>
        <v>0</v>
      </c>
    </row>
    <row r="14" spans="1:33" ht="30" x14ac:dyDescent="0.25">
      <c r="A14" s="16"/>
      <c r="B14" s="380" t="s">
        <v>200</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 t="shared" si="3"/>
        <v>0</v>
      </c>
    </row>
    <row r="15" spans="1:33" hidden="1" x14ac:dyDescent="0.25">
      <c r="A15" s="16"/>
      <c r="B15" s="380" t="s">
        <v>200</v>
      </c>
      <c r="C15" s="355" t="s">
        <v>285</v>
      </c>
      <c r="D15" s="356" t="s">
        <v>378</v>
      </c>
      <c r="E15" s="357"/>
      <c r="F15" s="384"/>
      <c r="G15" s="384"/>
      <c r="H15" s="359"/>
      <c r="I15" s="384"/>
      <c r="J15" s="360"/>
      <c r="K15" s="358"/>
      <c r="L15" s="300"/>
      <c r="M15" s="360"/>
      <c r="N15" s="126"/>
      <c r="O15" s="361"/>
      <c r="P15" s="381"/>
      <c r="Q15" s="382"/>
      <c r="R15" s="382"/>
      <c r="S15" s="382"/>
      <c r="T15" s="382"/>
      <c r="V15" s="358"/>
      <c r="W15" s="300"/>
      <c r="X15" s="382"/>
      <c r="Y15" s="362">
        <f t="shared" si="0"/>
        <v>0</v>
      </c>
      <c r="Z15" s="19"/>
      <c r="AA15" s="370">
        <v>0</v>
      </c>
      <c r="AB15" s="371">
        <f t="shared" si="1"/>
        <v>0</v>
      </c>
      <c r="AC15" s="372">
        <v>0</v>
      </c>
      <c r="AD15" s="373">
        <f t="shared" si="2"/>
        <v>0</v>
      </c>
      <c r="AE15" s="374">
        <f t="shared" si="3"/>
        <v>0</v>
      </c>
    </row>
    <row r="16" spans="1:33" hidden="1" x14ac:dyDescent="0.25">
      <c r="A16" s="16"/>
      <c r="B16" s="380" t="s">
        <v>200</v>
      </c>
      <c r="C16" s="355"/>
      <c r="D16" s="356"/>
      <c r="E16" s="357"/>
      <c r="F16" s="384"/>
      <c r="G16" s="384"/>
      <c r="H16" s="359"/>
      <c r="I16" s="384"/>
      <c r="J16" s="360"/>
      <c r="K16" s="358"/>
      <c r="L16" s="300"/>
      <c r="M16" s="383"/>
      <c r="N16" s="126"/>
      <c r="O16" s="361"/>
      <c r="P16" s="381"/>
      <c r="Q16" s="382"/>
      <c r="R16" s="382"/>
      <c r="S16" s="382"/>
      <c r="T16" s="382"/>
      <c r="V16" s="358"/>
      <c r="W16" s="300"/>
      <c r="X16" s="382"/>
      <c r="Y16" s="362">
        <f t="shared" si="0"/>
        <v>0</v>
      </c>
      <c r="Z16" s="19"/>
      <c r="AA16" s="370">
        <v>0</v>
      </c>
      <c r="AB16" s="371">
        <f t="shared" si="1"/>
        <v>0</v>
      </c>
      <c r="AC16" s="372">
        <v>0</v>
      </c>
      <c r="AD16" s="373">
        <f t="shared" si="2"/>
        <v>0</v>
      </c>
      <c r="AE16" s="374">
        <f t="shared" si="3"/>
        <v>0</v>
      </c>
    </row>
    <row r="17" spans="1:33" ht="60.75" hidden="1" x14ac:dyDescent="0.25">
      <c r="A17" s="16"/>
      <c r="B17" s="380" t="s">
        <v>200</v>
      </c>
      <c r="C17" s="385" t="s">
        <v>189</v>
      </c>
      <c r="D17" s="356" t="s">
        <v>378</v>
      </c>
      <c r="E17" s="402" t="s">
        <v>501</v>
      </c>
      <c r="F17" s="384"/>
      <c r="G17" s="384"/>
      <c r="H17" s="359"/>
      <c r="I17" s="384"/>
      <c r="J17" s="360"/>
      <c r="K17" s="358"/>
      <c r="L17" s="300"/>
      <c r="M17" s="360"/>
      <c r="N17" s="300"/>
      <c r="O17" s="361"/>
      <c r="P17" s="360"/>
      <c r="Q17" s="298"/>
      <c r="R17" s="298"/>
      <c r="S17" s="298"/>
      <c r="T17" s="298"/>
      <c r="V17" s="358"/>
      <c r="W17" s="300"/>
      <c r="X17" s="298"/>
      <c r="Y17" s="362">
        <f t="shared" si="0"/>
        <v>0</v>
      </c>
      <c r="Z17" s="19"/>
      <c r="AA17" s="370">
        <v>0</v>
      </c>
      <c r="AB17" s="371">
        <f t="shared" si="1"/>
        <v>0</v>
      </c>
      <c r="AC17" s="372">
        <v>0</v>
      </c>
      <c r="AD17" s="373">
        <f t="shared" si="2"/>
        <v>0</v>
      </c>
      <c r="AE17" s="374">
        <f t="shared" si="3"/>
        <v>0</v>
      </c>
    </row>
    <row r="18" spans="1:33" ht="30" x14ac:dyDescent="0.25">
      <c r="A18" s="16"/>
      <c r="B18" s="380" t="s">
        <v>200</v>
      </c>
      <c r="C18" s="385" t="s">
        <v>189</v>
      </c>
      <c r="D18" s="356" t="s">
        <v>25</v>
      </c>
      <c r="E18" s="357" t="s">
        <v>337</v>
      </c>
      <c r="F18" s="384"/>
      <c r="G18" s="384"/>
      <c r="H18" s="359">
        <v>6.91</v>
      </c>
      <c r="I18" s="384"/>
      <c r="J18" s="360" t="s">
        <v>338</v>
      </c>
      <c r="K18" s="358" t="s">
        <v>79</v>
      </c>
      <c r="L18" s="300">
        <v>2</v>
      </c>
      <c r="M18" s="383">
        <v>20.13</v>
      </c>
      <c r="N18" s="300">
        <v>40.26</v>
      </c>
      <c r="O18" s="361"/>
      <c r="P18" s="362" t="e">
        <v>#VALUE!</v>
      </c>
      <c r="Q18" s="363" t="e">
        <f t="shared" ref="Q18:Q24" si="4">IF(J18="PROV SUM",N18,L18*P18)</f>
        <v>#VALUE!</v>
      </c>
      <c r="R18" s="299">
        <v>0</v>
      </c>
      <c r="S18" s="299">
        <v>14.594249999999999</v>
      </c>
      <c r="T18" s="363">
        <f t="shared" ref="T18:T24" si="5">IF(J18="SC024",N18,IF(ISERROR(S18),"",IF(J18="PROV SUM",N18,L18*S18)))</f>
        <v>29.188499999999998</v>
      </c>
      <c r="V18" s="358" t="s">
        <v>79</v>
      </c>
      <c r="W18" s="300">
        <v>2</v>
      </c>
      <c r="X18" s="299">
        <v>14.594249999999999</v>
      </c>
      <c r="Y18" s="362">
        <f t="shared" si="0"/>
        <v>29.188499999999998</v>
      </c>
      <c r="Z18" s="19"/>
      <c r="AA18" s="370">
        <v>1</v>
      </c>
      <c r="AB18" s="371">
        <f t="shared" si="1"/>
        <v>29.188499999999998</v>
      </c>
      <c r="AC18" s="372">
        <v>1</v>
      </c>
      <c r="AD18" s="373">
        <f t="shared" si="2"/>
        <v>29.188499999999998</v>
      </c>
      <c r="AE18" s="374">
        <f t="shared" si="3"/>
        <v>0</v>
      </c>
      <c r="AG18" s="533">
        <f>SUBTOTAL(9,AD18:AD24)</f>
        <v>1155.1865</v>
      </c>
    </row>
    <row r="19" spans="1:33" ht="75" x14ac:dyDescent="0.25">
      <c r="A19" s="16"/>
      <c r="B19" s="380" t="s">
        <v>200</v>
      </c>
      <c r="C19" s="385" t="s">
        <v>189</v>
      </c>
      <c r="D19" s="356" t="s">
        <v>25</v>
      </c>
      <c r="E19" s="357" t="s">
        <v>201</v>
      </c>
      <c r="F19" s="384"/>
      <c r="G19" s="384"/>
      <c r="H19" s="359">
        <v>6.1170000000000098</v>
      </c>
      <c r="I19" s="384"/>
      <c r="J19" s="360" t="s">
        <v>202</v>
      </c>
      <c r="K19" s="358" t="s">
        <v>104</v>
      </c>
      <c r="L19" s="300">
        <v>4</v>
      </c>
      <c r="M19" s="383">
        <v>38.380000000000003</v>
      </c>
      <c r="N19" s="300">
        <v>153.52000000000001</v>
      </c>
      <c r="O19" s="361"/>
      <c r="P19" s="362" t="e">
        <v>#VALUE!</v>
      </c>
      <c r="Q19" s="363" t="e">
        <f t="shared" si="4"/>
        <v>#VALUE!</v>
      </c>
      <c r="R19" s="299">
        <v>0</v>
      </c>
      <c r="S19" s="299">
        <v>27.825500000000002</v>
      </c>
      <c r="T19" s="363">
        <f t="shared" si="5"/>
        <v>111.30200000000001</v>
      </c>
      <c r="V19" s="358" t="s">
        <v>104</v>
      </c>
      <c r="W19" s="300">
        <v>4</v>
      </c>
      <c r="X19" s="299">
        <v>27.825500000000002</v>
      </c>
      <c r="Y19" s="362">
        <f t="shared" si="0"/>
        <v>111.30200000000001</v>
      </c>
      <c r="Z19" s="19"/>
      <c r="AA19" s="370">
        <v>1</v>
      </c>
      <c r="AB19" s="371">
        <f t="shared" si="1"/>
        <v>111.30200000000001</v>
      </c>
      <c r="AC19" s="372">
        <v>1</v>
      </c>
      <c r="AD19" s="373">
        <f t="shared" si="2"/>
        <v>111.30200000000001</v>
      </c>
      <c r="AE19" s="374">
        <f t="shared" si="3"/>
        <v>0</v>
      </c>
    </row>
    <row r="20" spans="1:33" ht="30" x14ac:dyDescent="0.25">
      <c r="A20" s="16"/>
      <c r="B20" s="380" t="s">
        <v>200</v>
      </c>
      <c r="C20" s="385" t="s">
        <v>189</v>
      </c>
      <c r="D20" s="356" t="s">
        <v>25</v>
      </c>
      <c r="E20" s="357" t="s">
        <v>451</v>
      </c>
      <c r="F20" s="384"/>
      <c r="G20" s="384"/>
      <c r="H20" s="359">
        <v>6.1970000000000303</v>
      </c>
      <c r="I20" s="384"/>
      <c r="J20" s="360" t="s">
        <v>231</v>
      </c>
      <c r="K20" s="358" t="s">
        <v>79</v>
      </c>
      <c r="L20" s="300">
        <v>20</v>
      </c>
      <c r="M20" s="383">
        <v>15.71</v>
      </c>
      <c r="N20" s="300">
        <v>314.2</v>
      </c>
      <c r="O20" s="361"/>
      <c r="P20" s="362" t="e">
        <v>#VALUE!</v>
      </c>
      <c r="Q20" s="363" t="e">
        <f t="shared" si="4"/>
        <v>#VALUE!</v>
      </c>
      <c r="R20" s="299">
        <v>0</v>
      </c>
      <c r="S20" s="299">
        <v>13.3535</v>
      </c>
      <c r="T20" s="363">
        <f t="shared" si="5"/>
        <v>267.07</v>
      </c>
      <c r="V20" s="358" t="s">
        <v>79</v>
      </c>
      <c r="W20" s="300">
        <v>20</v>
      </c>
      <c r="X20" s="299">
        <v>13.3535</v>
      </c>
      <c r="Y20" s="362">
        <f t="shared" si="0"/>
        <v>267.07</v>
      </c>
      <c r="Z20" s="19"/>
      <c r="AA20" s="370">
        <v>1</v>
      </c>
      <c r="AB20" s="371">
        <f t="shared" si="1"/>
        <v>267.07</v>
      </c>
      <c r="AC20" s="372">
        <v>1</v>
      </c>
      <c r="AD20" s="373">
        <f t="shared" si="2"/>
        <v>267.07</v>
      </c>
      <c r="AE20" s="374">
        <f t="shared" si="3"/>
        <v>0</v>
      </c>
    </row>
    <row r="21" spans="1:33" ht="45" hidden="1" x14ac:dyDescent="0.25">
      <c r="A21" s="16"/>
      <c r="B21" s="380" t="s">
        <v>200</v>
      </c>
      <c r="C21" s="385" t="s">
        <v>189</v>
      </c>
      <c r="D21" s="356" t="s">
        <v>25</v>
      </c>
      <c r="E21" s="357" t="s">
        <v>234</v>
      </c>
      <c r="F21" s="384"/>
      <c r="G21" s="384"/>
      <c r="H21" s="359">
        <v>6.2040000000000299</v>
      </c>
      <c r="I21" s="384"/>
      <c r="J21" s="360" t="s">
        <v>235</v>
      </c>
      <c r="K21" s="358" t="s">
        <v>79</v>
      </c>
      <c r="L21" s="300">
        <v>8</v>
      </c>
      <c r="M21" s="383">
        <v>20.51</v>
      </c>
      <c r="N21" s="300">
        <v>164.08</v>
      </c>
      <c r="O21" s="361"/>
      <c r="P21" s="362" t="e">
        <v>#VALUE!</v>
      </c>
      <c r="Q21" s="363" t="e">
        <f t="shared" si="4"/>
        <v>#VALUE!</v>
      </c>
      <c r="R21" s="299">
        <v>0</v>
      </c>
      <c r="S21" s="299">
        <v>17.433500000000002</v>
      </c>
      <c r="T21" s="363">
        <f t="shared" si="5"/>
        <v>139.46800000000002</v>
      </c>
      <c r="V21" s="358" t="s">
        <v>79</v>
      </c>
      <c r="W21" s="300">
        <v>8</v>
      </c>
      <c r="X21" s="299">
        <v>17.433500000000002</v>
      </c>
      <c r="Y21" s="362">
        <f t="shared" si="0"/>
        <v>139.46800000000002</v>
      </c>
      <c r="Z21" s="19"/>
      <c r="AA21" s="370">
        <v>0</v>
      </c>
      <c r="AB21" s="371">
        <f t="shared" si="1"/>
        <v>0</v>
      </c>
      <c r="AC21" s="372">
        <v>0</v>
      </c>
      <c r="AD21" s="373">
        <f t="shared" si="2"/>
        <v>0</v>
      </c>
      <c r="AE21" s="374">
        <f t="shared" si="3"/>
        <v>0</v>
      </c>
    </row>
    <row r="22" spans="1:33" ht="30" x14ac:dyDescent="0.25">
      <c r="A22" s="16"/>
      <c r="B22" s="380" t="s">
        <v>200</v>
      </c>
      <c r="C22" s="385" t="s">
        <v>189</v>
      </c>
      <c r="D22" s="356" t="s">
        <v>25</v>
      </c>
      <c r="E22" s="357" t="s">
        <v>411</v>
      </c>
      <c r="F22" s="384"/>
      <c r="G22" s="384"/>
      <c r="H22" s="359">
        <v>6.2360000000000504</v>
      </c>
      <c r="I22" s="384"/>
      <c r="J22" s="360" t="s">
        <v>251</v>
      </c>
      <c r="K22" s="358" t="s">
        <v>79</v>
      </c>
      <c r="L22" s="300">
        <v>24</v>
      </c>
      <c r="M22" s="383">
        <v>25.87</v>
      </c>
      <c r="N22" s="300">
        <v>620.88</v>
      </c>
      <c r="O22" s="361"/>
      <c r="P22" s="362" t="e">
        <v>#VALUE!</v>
      </c>
      <c r="Q22" s="363" t="e">
        <f t="shared" si="4"/>
        <v>#VALUE!</v>
      </c>
      <c r="R22" s="299">
        <v>0</v>
      </c>
      <c r="S22" s="299">
        <v>21.9895</v>
      </c>
      <c r="T22" s="363">
        <f t="shared" si="5"/>
        <v>527.74800000000005</v>
      </c>
      <c r="V22" s="358" t="s">
        <v>79</v>
      </c>
      <c r="W22" s="300">
        <v>24</v>
      </c>
      <c r="X22" s="299">
        <v>21.9895</v>
      </c>
      <c r="Y22" s="362">
        <f t="shared" si="0"/>
        <v>527.74800000000005</v>
      </c>
      <c r="Z22" s="19"/>
      <c r="AA22" s="370">
        <v>1</v>
      </c>
      <c r="AB22" s="371">
        <f t="shared" si="1"/>
        <v>527.74800000000005</v>
      </c>
      <c r="AC22" s="372">
        <v>1</v>
      </c>
      <c r="AD22" s="373">
        <f t="shared" si="2"/>
        <v>527.74800000000005</v>
      </c>
      <c r="AE22" s="374">
        <f t="shared" si="3"/>
        <v>0</v>
      </c>
    </row>
    <row r="23" spans="1:33" ht="30" x14ac:dyDescent="0.25">
      <c r="A23" s="16"/>
      <c r="B23" s="380" t="s">
        <v>200</v>
      </c>
      <c r="C23" s="385" t="s">
        <v>189</v>
      </c>
      <c r="D23" s="356" t="s">
        <v>25</v>
      </c>
      <c r="E23" s="357" t="s">
        <v>412</v>
      </c>
      <c r="F23" s="384"/>
      <c r="G23" s="384"/>
      <c r="H23" s="359">
        <v>6.2370000000000498</v>
      </c>
      <c r="I23" s="384"/>
      <c r="J23" s="360" t="s">
        <v>253</v>
      </c>
      <c r="K23" s="358" t="s">
        <v>104</v>
      </c>
      <c r="L23" s="300">
        <v>28</v>
      </c>
      <c r="M23" s="383">
        <v>6.28</v>
      </c>
      <c r="N23" s="300">
        <v>175.84</v>
      </c>
      <c r="O23" s="361"/>
      <c r="P23" s="362" t="e">
        <v>#VALUE!</v>
      </c>
      <c r="Q23" s="363" t="e">
        <f t="shared" si="4"/>
        <v>#VALUE!</v>
      </c>
      <c r="R23" s="299">
        <v>0</v>
      </c>
      <c r="S23" s="299">
        <v>5.3380000000000001</v>
      </c>
      <c r="T23" s="363">
        <f t="shared" si="5"/>
        <v>149.464</v>
      </c>
      <c r="V23" s="358" t="s">
        <v>104</v>
      </c>
      <c r="W23" s="300">
        <v>28</v>
      </c>
      <c r="X23" s="299">
        <v>5.3380000000000001</v>
      </c>
      <c r="Y23" s="362">
        <f t="shared" si="0"/>
        <v>149.464</v>
      </c>
      <c r="Z23" s="19"/>
      <c r="AA23" s="370">
        <v>1</v>
      </c>
      <c r="AB23" s="371">
        <f t="shared" si="1"/>
        <v>149.464</v>
      </c>
      <c r="AC23" s="372">
        <v>1</v>
      </c>
      <c r="AD23" s="373">
        <f t="shared" si="2"/>
        <v>149.464</v>
      </c>
      <c r="AE23" s="374">
        <f t="shared" si="3"/>
        <v>0</v>
      </c>
    </row>
    <row r="24" spans="1:33" ht="45" x14ac:dyDescent="0.25">
      <c r="A24" s="16"/>
      <c r="B24" s="380" t="s">
        <v>200</v>
      </c>
      <c r="C24" s="385" t="s">
        <v>189</v>
      </c>
      <c r="D24" s="356" t="s">
        <v>25</v>
      </c>
      <c r="E24" s="357" t="s">
        <v>413</v>
      </c>
      <c r="F24" s="384"/>
      <c r="G24" s="384"/>
      <c r="H24" s="359">
        <v>6.2380000000000502</v>
      </c>
      <c r="I24" s="384"/>
      <c r="J24" s="360" t="s">
        <v>255</v>
      </c>
      <c r="K24" s="358" t="s">
        <v>139</v>
      </c>
      <c r="L24" s="300">
        <v>4</v>
      </c>
      <c r="M24" s="383">
        <v>20.71</v>
      </c>
      <c r="N24" s="300">
        <v>82.84</v>
      </c>
      <c r="O24" s="361"/>
      <c r="P24" s="362" t="e">
        <v>#VALUE!</v>
      </c>
      <c r="Q24" s="363" t="e">
        <f t="shared" si="4"/>
        <v>#VALUE!</v>
      </c>
      <c r="R24" s="299">
        <v>0</v>
      </c>
      <c r="S24" s="299">
        <v>17.6035</v>
      </c>
      <c r="T24" s="363">
        <f t="shared" si="5"/>
        <v>70.414000000000001</v>
      </c>
      <c r="V24" s="358" t="s">
        <v>139</v>
      </c>
      <c r="W24" s="300">
        <v>4</v>
      </c>
      <c r="X24" s="299">
        <v>17.6035</v>
      </c>
      <c r="Y24" s="362">
        <f t="shared" si="0"/>
        <v>70.414000000000001</v>
      </c>
      <c r="Z24" s="19"/>
      <c r="AA24" s="370">
        <v>1</v>
      </c>
      <c r="AB24" s="371">
        <f t="shared" si="1"/>
        <v>70.414000000000001</v>
      </c>
      <c r="AC24" s="372">
        <v>1</v>
      </c>
      <c r="AD24" s="373">
        <f t="shared" si="2"/>
        <v>70.414000000000001</v>
      </c>
      <c r="AE24" s="374">
        <f t="shared" si="3"/>
        <v>0</v>
      </c>
    </row>
    <row r="25" spans="1:33" hidden="1" x14ac:dyDescent="0.25">
      <c r="A25" s="16"/>
      <c r="B25" s="380" t="s">
        <v>200</v>
      </c>
      <c r="C25" s="385" t="s">
        <v>72</v>
      </c>
      <c r="D25" s="356" t="s">
        <v>378</v>
      </c>
      <c r="E25" s="357"/>
      <c r="F25" s="384"/>
      <c r="G25" s="384"/>
      <c r="H25" s="359"/>
      <c r="I25" s="384"/>
      <c r="J25" s="360"/>
      <c r="K25" s="358"/>
      <c r="L25" s="300"/>
      <c r="M25" s="360"/>
      <c r="N25" s="300"/>
      <c r="O25" s="386"/>
      <c r="P25" s="360"/>
      <c r="Q25" s="298"/>
      <c r="R25" s="298"/>
      <c r="S25" s="298"/>
      <c r="T25" s="298"/>
      <c r="V25" s="358"/>
      <c r="W25" s="300"/>
      <c r="X25" s="298"/>
      <c r="Y25" s="362">
        <f t="shared" si="0"/>
        <v>0</v>
      </c>
      <c r="Z25" s="19"/>
      <c r="AA25" s="370">
        <v>0</v>
      </c>
      <c r="AB25" s="371">
        <f t="shared" si="1"/>
        <v>0</v>
      </c>
      <c r="AC25" s="372">
        <v>0</v>
      </c>
      <c r="AD25" s="373">
        <f t="shared" si="2"/>
        <v>0</v>
      </c>
      <c r="AE25" s="374">
        <f t="shared" si="3"/>
        <v>0</v>
      </c>
    </row>
    <row r="26" spans="1:33" ht="75.75" x14ac:dyDescent="0.25">
      <c r="A26" s="16"/>
      <c r="B26" s="380" t="s">
        <v>200</v>
      </c>
      <c r="C26" s="385" t="s">
        <v>72</v>
      </c>
      <c r="D26" s="356" t="s">
        <v>25</v>
      </c>
      <c r="E26" s="357" t="s">
        <v>452</v>
      </c>
      <c r="F26" s="384"/>
      <c r="G26" s="384"/>
      <c r="H26" s="359">
        <v>3.4340000000000002</v>
      </c>
      <c r="I26" s="384"/>
      <c r="J26" s="100" t="s">
        <v>379</v>
      </c>
      <c r="K26" s="358" t="s">
        <v>79</v>
      </c>
      <c r="L26" s="300">
        <v>30</v>
      </c>
      <c r="M26" s="383">
        <v>30.56</v>
      </c>
      <c r="N26" s="300">
        <v>916.8</v>
      </c>
      <c r="O26" s="386"/>
      <c r="P26" s="362" t="e">
        <v>#VALUE!</v>
      </c>
      <c r="Q26" s="363">
        <f>IF(J26="PROV SUM",N26,L26*P26)</f>
        <v>916.8</v>
      </c>
      <c r="R26" s="299" t="s">
        <v>381</v>
      </c>
      <c r="S26" s="299" t="s">
        <v>381</v>
      </c>
      <c r="T26" s="363">
        <f>IF(J26="SC024",N26,IF(ISERROR(S26),"",IF(J26="PROV SUM",N26,L26*S26)))</f>
        <v>916.8</v>
      </c>
      <c r="V26" s="358" t="s">
        <v>79</v>
      </c>
      <c r="W26" s="300">
        <v>30</v>
      </c>
      <c r="X26" s="299" t="s">
        <v>381</v>
      </c>
      <c r="Y26" s="362">
        <v>916.8</v>
      </c>
      <c r="Z26" s="19"/>
      <c r="AA26" s="370">
        <v>1</v>
      </c>
      <c r="AB26" s="371">
        <f t="shared" si="1"/>
        <v>916.8</v>
      </c>
      <c r="AC26" s="372">
        <v>1</v>
      </c>
      <c r="AD26" s="373">
        <f t="shared" si="2"/>
        <v>916.8</v>
      </c>
      <c r="AE26" s="374">
        <f t="shared" si="3"/>
        <v>0</v>
      </c>
    </row>
    <row r="27" spans="1:33" hidden="1" x14ac:dyDescent="0.25">
      <c r="A27" s="16"/>
      <c r="B27" s="380" t="s">
        <v>200</v>
      </c>
      <c r="C27" s="385" t="s">
        <v>164</v>
      </c>
      <c r="D27" s="356" t="s">
        <v>378</v>
      </c>
      <c r="E27" s="357"/>
      <c r="F27" s="384"/>
      <c r="G27" s="384"/>
      <c r="H27" s="359"/>
      <c r="I27" s="384"/>
      <c r="J27" s="360"/>
      <c r="K27" s="358"/>
      <c r="L27" s="300"/>
      <c r="M27" s="360"/>
      <c r="N27" s="300"/>
      <c r="O27" s="386"/>
      <c r="P27" s="360"/>
      <c r="Q27" s="298"/>
      <c r="R27" s="298"/>
      <c r="S27" s="298"/>
      <c r="T27" s="298"/>
      <c r="V27" s="358"/>
      <c r="W27" s="300"/>
      <c r="X27" s="298"/>
      <c r="Y27" s="362">
        <f t="shared" si="0"/>
        <v>0</v>
      </c>
      <c r="Z27" s="19"/>
      <c r="AA27" s="370">
        <v>0</v>
      </c>
      <c r="AB27" s="371">
        <f t="shared" si="1"/>
        <v>0</v>
      </c>
      <c r="AC27" s="372">
        <v>0</v>
      </c>
      <c r="AD27" s="373">
        <f t="shared" si="2"/>
        <v>0</v>
      </c>
      <c r="AE27" s="374">
        <f t="shared" si="3"/>
        <v>0</v>
      </c>
    </row>
    <row r="28" spans="1:33" ht="90" x14ac:dyDescent="0.25">
      <c r="A28" s="16"/>
      <c r="B28" s="380" t="s">
        <v>200</v>
      </c>
      <c r="C28" s="385" t="s">
        <v>164</v>
      </c>
      <c r="D28" s="356" t="s">
        <v>25</v>
      </c>
      <c r="E28" s="357" t="s">
        <v>169</v>
      </c>
      <c r="F28" s="384"/>
      <c r="G28" s="384"/>
      <c r="H28" s="359">
        <v>4.8899999999999801</v>
      </c>
      <c r="I28" s="384"/>
      <c r="J28" s="360" t="s">
        <v>170</v>
      </c>
      <c r="K28" s="358" t="s">
        <v>75</v>
      </c>
      <c r="L28" s="300">
        <v>2</v>
      </c>
      <c r="M28" s="383">
        <v>29.05</v>
      </c>
      <c r="N28" s="300">
        <v>58.1</v>
      </c>
      <c r="O28" s="386"/>
      <c r="P28" s="362" t="e">
        <v>#VALUE!</v>
      </c>
      <c r="Q28" s="363" t="e">
        <f>IF(J28="PROV SUM",N28,L28*P28)</f>
        <v>#VALUE!</v>
      </c>
      <c r="R28" s="299">
        <v>0</v>
      </c>
      <c r="S28" s="299">
        <v>25.752824999999998</v>
      </c>
      <c r="T28" s="363">
        <f>IF(J28="SC024",N28,IF(ISERROR(S28),"",IF(J28="PROV SUM",N28,L28*S28)))</f>
        <v>51.505649999999996</v>
      </c>
      <c r="V28" s="358" t="s">
        <v>75</v>
      </c>
      <c r="W28" s="300">
        <v>2</v>
      </c>
      <c r="X28" s="299">
        <v>25.752824999999998</v>
      </c>
      <c r="Y28" s="362">
        <f t="shared" si="0"/>
        <v>51.505649999999996</v>
      </c>
      <c r="Z28" s="19"/>
      <c r="AA28" s="370">
        <v>1</v>
      </c>
      <c r="AB28" s="371">
        <f t="shared" si="1"/>
        <v>51.505649999999996</v>
      </c>
      <c r="AC28" s="372">
        <v>1</v>
      </c>
      <c r="AD28" s="373">
        <f t="shared" si="2"/>
        <v>51.505649999999996</v>
      </c>
      <c r="AE28" s="374">
        <f t="shared" si="3"/>
        <v>0</v>
      </c>
    </row>
    <row r="29" spans="1:33" ht="90" x14ac:dyDescent="0.25">
      <c r="A29" s="16"/>
      <c r="B29" s="380" t="s">
        <v>200</v>
      </c>
      <c r="C29" s="385" t="s">
        <v>164</v>
      </c>
      <c r="D29" s="356" t="s">
        <v>25</v>
      </c>
      <c r="E29" s="357" t="s">
        <v>171</v>
      </c>
      <c r="F29" s="384"/>
      <c r="G29" s="384"/>
      <c r="H29" s="359">
        <v>4.8999999999999799</v>
      </c>
      <c r="I29" s="384"/>
      <c r="J29" s="360" t="s">
        <v>172</v>
      </c>
      <c r="K29" s="358" t="s">
        <v>75</v>
      </c>
      <c r="L29" s="300">
        <v>10</v>
      </c>
      <c r="M29" s="383">
        <v>35.61</v>
      </c>
      <c r="N29" s="300">
        <v>356.1</v>
      </c>
      <c r="O29" s="386"/>
      <c r="P29" s="362" t="e">
        <v>#VALUE!</v>
      </c>
      <c r="Q29" s="363" t="e">
        <f>IF(J29="PROV SUM",N29,L29*P29)</f>
        <v>#VALUE!</v>
      </c>
      <c r="R29" s="299">
        <v>0</v>
      </c>
      <c r="S29" s="299">
        <v>31.568264999999997</v>
      </c>
      <c r="T29" s="363">
        <f>IF(J29="SC024",N29,IF(ISERROR(S29),"",IF(J29="PROV SUM",N29,L29*S29)))</f>
        <v>315.68264999999997</v>
      </c>
      <c r="V29" s="358" t="s">
        <v>75</v>
      </c>
      <c r="W29" s="300">
        <v>10</v>
      </c>
      <c r="X29" s="299">
        <v>31.568264999999997</v>
      </c>
      <c r="Y29" s="362">
        <f t="shared" si="0"/>
        <v>315.68264999999997</v>
      </c>
      <c r="Z29" s="19"/>
      <c r="AA29" s="370">
        <v>1</v>
      </c>
      <c r="AB29" s="371">
        <f t="shared" si="1"/>
        <v>315.68264999999997</v>
      </c>
      <c r="AC29" s="372">
        <v>1</v>
      </c>
      <c r="AD29" s="373">
        <f t="shared" si="2"/>
        <v>315.68264999999997</v>
      </c>
      <c r="AE29" s="374">
        <f t="shared" si="3"/>
        <v>0</v>
      </c>
    </row>
    <row r="30" spans="1:33" hidden="1" x14ac:dyDescent="0.25">
      <c r="A30" s="16"/>
      <c r="B30" s="380" t="s">
        <v>200</v>
      </c>
      <c r="C30" s="385" t="s">
        <v>24</v>
      </c>
      <c r="D30" s="356" t="s">
        <v>378</v>
      </c>
      <c r="E30" s="357"/>
      <c r="F30" s="384"/>
      <c r="G30" s="384"/>
      <c r="H30" s="359"/>
      <c r="I30" s="384"/>
      <c r="J30" s="360"/>
      <c r="K30" s="358"/>
      <c r="L30" s="300"/>
      <c r="M30" s="360"/>
      <c r="N30" s="300"/>
      <c r="O30" s="386"/>
      <c r="P30" s="360"/>
      <c r="Q30" s="298"/>
      <c r="R30" s="298"/>
      <c r="S30" s="298"/>
      <c r="T30" s="298"/>
      <c r="V30" s="358"/>
      <c r="W30" s="300"/>
      <c r="X30" s="298"/>
      <c r="Y30" s="362">
        <f t="shared" si="0"/>
        <v>0</v>
      </c>
      <c r="Z30" s="19"/>
      <c r="AA30" s="370">
        <v>0</v>
      </c>
      <c r="AB30" s="371">
        <f t="shared" si="1"/>
        <v>0</v>
      </c>
      <c r="AC30" s="372">
        <v>0</v>
      </c>
      <c r="AD30" s="373">
        <f t="shared" si="2"/>
        <v>0</v>
      </c>
      <c r="AE30" s="374">
        <f t="shared" si="3"/>
        <v>0</v>
      </c>
    </row>
    <row r="31" spans="1:33" ht="120" x14ac:dyDescent="0.25">
      <c r="A31" s="22"/>
      <c r="B31" s="355" t="s">
        <v>200</v>
      </c>
      <c r="C31" s="355" t="s">
        <v>24</v>
      </c>
      <c r="D31" s="356" t="s">
        <v>25</v>
      </c>
      <c r="E31" s="357" t="s">
        <v>26</v>
      </c>
      <c r="F31" s="358"/>
      <c r="G31" s="358"/>
      <c r="H31" s="359">
        <v>2.1</v>
      </c>
      <c r="I31" s="358"/>
      <c r="J31" s="360" t="s">
        <v>27</v>
      </c>
      <c r="K31" s="358" t="s">
        <v>28</v>
      </c>
      <c r="L31" s="300">
        <v>70</v>
      </c>
      <c r="M31" s="125">
        <v>12.92</v>
      </c>
      <c r="N31" s="126">
        <v>904.4</v>
      </c>
      <c r="O31" s="361"/>
      <c r="P31" s="362" t="e">
        <v>#VALUE!</v>
      </c>
      <c r="Q31" s="363" t="e">
        <f>IF(J31="PROV SUM",N31,L31*P31)</f>
        <v>#VALUE!</v>
      </c>
      <c r="R31" s="299">
        <v>0</v>
      </c>
      <c r="S31" s="299">
        <v>16.4084</v>
      </c>
      <c r="T31" s="363">
        <f>IF(J31="SC024",N31,IF(ISERROR(S31),"",IF(J31="PROV SUM",N31,L31*S31)))</f>
        <v>1148.588</v>
      </c>
      <c r="V31" s="358" t="s">
        <v>28</v>
      </c>
      <c r="W31" s="300">
        <v>70</v>
      </c>
      <c r="X31" s="299">
        <v>16.4084</v>
      </c>
      <c r="Y31" s="362">
        <f t="shared" si="0"/>
        <v>1148.588</v>
      </c>
      <c r="Z31" s="19"/>
      <c r="AA31" s="370">
        <v>1</v>
      </c>
      <c r="AB31" s="371">
        <f t="shared" si="1"/>
        <v>1148.588</v>
      </c>
      <c r="AC31" s="372">
        <v>0.3</v>
      </c>
      <c r="AD31" s="373">
        <f t="shared" si="2"/>
        <v>344.57639999999998</v>
      </c>
      <c r="AE31" s="374">
        <f t="shared" si="3"/>
        <v>804.01160000000004</v>
      </c>
    </row>
    <row r="32" spans="1:33" ht="30" x14ac:dyDescent="0.25">
      <c r="A32" s="22"/>
      <c r="B32" s="355" t="s">
        <v>200</v>
      </c>
      <c r="C32" s="355" t="s">
        <v>24</v>
      </c>
      <c r="D32" s="356" t="s">
        <v>25</v>
      </c>
      <c r="E32" s="357" t="s">
        <v>29</v>
      </c>
      <c r="F32" s="358"/>
      <c r="G32" s="358"/>
      <c r="H32" s="359">
        <v>2.5</v>
      </c>
      <c r="I32" s="358"/>
      <c r="J32" s="360" t="s">
        <v>30</v>
      </c>
      <c r="K32" s="358" t="s">
        <v>31</v>
      </c>
      <c r="L32" s="300">
        <v>1</v>
      </c>
      <c r="M32" s="125">
        <v>420</v>
      </c>
      <c r="N32" s="126">
        <v>420</v>
      </c>
      <c r="O32" s="361"/>
      <c r="P32" s="362" t="e">
        <v>#VALUE!</v>
      </c>
      <c r="Q32" s="363" t="e">
        <f>IF(J32="PROV SUM",N32,L32*P32)</f>
        <v>#VALUE!</v>
      </c>
      <c r="R32" s="299">
        <v>0</v>
      </c>
      <c r="S32" s="299">
        <v>533.4</v>
      </c>
      <c r="T32" s="363">
        <f>IF(J32="SC024",N32,IF(ISERROR(S32),"",IF(J32="PROV SUM",N32,L32*S32)))</f>
        <v>533.4</v>
      </c>
      <c r="V32" s="358" t="s">
        <v>31</v>
      </c>
      <c r="W32" s="300">
        <v>1</v>
      </c>
      <c r="X32" s="299">
        <v>533.4</v>
      </c>
      <c r="Y32" s="362">
        <f t="shared" si="0"/>
        <v>533.4</v>
      </c>
      <c r="Z32" s="19"/>
      <c r="AA32" s="370">
        <v>1</v>
      </c>
      <c r="AB32" s="371">
        <f t="shared" si="1"/>
        <v>533.4</v>
      </c>
      <c r="AC32" s="372">
        <v>0.3</v>
      </c>
      <c r="AD32" s="373">
        <f t="shared" si="2"/>
        <v>160.01999999999998</v>
      </c>
      <c r="AE32" s="374">
        <f t="shared" si="3"/>
        <v>373.38</v>
      </c>
    </row>
    <row r="33" spans="1:31" ht="60" x14ac:dyDescent="0.25">
      <c r="A33" s="22"/>
      <c r="B33" s="355" t="s">
        <v>200</v>
      </c>
      <c r="C33" s="355" t="s">
        <v>24</v>
      </c>
      <c r="D33" s="356" t="s">
        <v>25</v>
      </c>
      <c r="E33" s="357" t="s">
        <v>382</v>
      </c>
      <c r="F33" s="358"/>
      <c r="G33" s="358"/>
      <c r="H33" s="359"/>
      <c r="I33" s="358"/>
      <c r="J33" s="360" t="s">
        <v>383</v>
      </c>
      <c r="K33" s="358" t="s">
        <v>31</v>
      </c>
      <c r="L33" s="300"/>
      <c r="M33" s="125">
        <v>4.8300000000000003E-2</v>
      </c>
      <c r="N33" s="126">
        <v>0</v>
      </c>
      <c r="O33" s="361"/>
      <c r="P33" s="362" t="e">
        <v>#VALUE!</v>
      </c>
      <c r="Q33" s="363" t="e">
        <f>IF(J33="PROV SUM",N33,L33*P33)</f>
        <v>#VALUE!</v>
      </c>
      <c r="R33" s="299" t="e">
        <v>#N/A</v>
      </c>
      <c r="S33" s="299" t="e">
        <v>#N/A</v>
      </c>
      <c r="T33" s="363">
        <f>IF(J33="SC024",N33,IF(ISERROR(S33),"",IF(J33="PROV SUM",N33,L33*S33)))</f>
        <v>0</v>
      </c>
      <c r="V33" s="358" t="s">
        <v>416</v>
      </c>
      <c r="W33" s="300">
        <v>11.3</v>
      </c>
      <c r="X33" s="403">
        <f>SUM(Y31+Y32)*0.0483</f>
        <v>81.240020399999992</v>
      </c>
      <c r="Y33" s="362">
        <f>X33*W33</f>
        <v>918.01223052</v>
      </c>
      <c r="Z33" s="19"/>
      <c r="AA33" s="370">
        <v>1</v>
      </c>
      <c r="AB33" s="371">
        <f t="shared" si="1"/>
        <v>918.01223052</v>
      </c>
      <c r="AC33" s="372">
        <v>0</v>
      </c>
      <c r="AD33" s="373">
        <f t="shared" si="2"/>
        <v>0</v>
      </c>
      <c r="AE33" s="374">
        <f t="shared" si="3"/>
        <v>918.01223052</v>
      </c>
    </row>
    <row r="34" spans="1:31" hidden="1" x14ac:dyDescent="0.25">
      <c r="A34" s="22"/>
      <c r="B34" s="354" t="s">
        <v>200</v>
      </c>
      <c r="C34" s="355" t="s">
        <v>312</v>
      </c>
      <c r="D34" s="356" t="s">
        <v>378</v>
      </c>
      <c r="E34" s="357"/>
      <c r="F34" s="358"/>
      <c r="G34" s="358"/>
      <c r="H34" s="359"/>
      <c r="I34" s="358"/>
      <c r="J34" s="360"/>
      <c r="K34" s="358"/>
      <c r="L34" s="300"/>
      <c r="M34" s="360"/>
      <c r="N34" s="126"/>
      <c r="O34" s="361"/>
      <c r="P34" s="381"/>
      <c r="Q34" s="382"/>
      <c r="R34" s="382"/>
      <c r="S34" s="382"/>
      <c r="T34" s="382"/>
      <c r="V34" s="358"/>
      <c r="W34" s="300"/>
      <c r="X34" s="382"/>
      <c r="Y34" s="362">
        <f t="shared" si="0"/>
        <v>0</v>
      </c>
      <c r="Z34" s="19"/>
      <c r="AA34" s="370">
        <v>0</v>
      </c>
      <c r="AB34" s="371">
        <f t="shared" si="1"/>
        <v>0</v>
      </c>
      <c r="AC34" s="372">
        <v>0</v>
      </c>
      <c r="AD34" s="373">
        <f t="shared" si="2"/>
        <v>0</v>
      </c>
      <c r="AE34" s="374">
        <f t="shared" si="3"/>
        <v>0</v>
      </c>
    </row>
    <row r="35" spans="1:31" ht="15.75" hidden="1" x14ac:dyDescent="0.25">
      <c r="A35" s="16"/>
      <c r="B35" s="87" t="s">
        <v>200</v>
      </c>
      <c r="C35" s="90" t="s">
        <v>341</v>
      </c>
      <c r="D35" s="89" t="s">
        <v>378</v>
      </c>
      <c r="E35" s="90"/>
      <c r="F35" s="384"/>
      <c r="G35" s="384"/>
      <c r="H35" s="91"/>
      <c r="I35" s="384"/>
      <c r="J35" s="90"/>
      <c r="K35" s="92"/>
      <c r="L35" s="300"/>
      <c r="M35" s="93"/>
      <c r="N35" s="126"/>
      <c r="O35" s="361"/>
      <c r="P35" s="381"/>
      <c r="Q35" s="382"/>
      <c r="R35" s="382"/>
      <c r="S35" s="382"/>
      <c r="T35" s="382"/>
      <c r="V35" s="92"/>
      <c r="W35" s="300"/>
      <c r="X35" s="382"/>
      <c r="Y35" s="362">
        <f t="shared" si="0"/>
        <v>0</v>
      </c>
      <c r="Z35" s="19"/>
      <c r="AA35" s="370">
        <v>0</v>
      </c>
      <c r="AB35" s="371">
        <f t="shared" si="1"/>
        <v>0</v>
      </c>
      <c r="AC35" s="372">
        <v>0</v>
      </c>
      <c r="AD35" s="373">
        <f t="shared" si="2"/>
        <v>0</v>
      </c>
      <c r="AE35" s="374">
        <f t="shared" si="3"/>
        <v>0</v>
      </c>
    </row>
    <row r="36" spans="1:31" ht="45" hidden="1" x14ac:dyDescent="0.25">
      <c r="A36" s="16"/>
      <c r="B36" s="87" t="s">
        <v>200</v>
      </c>
      <c r="C36" s="90" t="s">
        <v>341</v>
      </c>
      <c r="D36" s="89" t="s">
        <v>25</v>
      </c>
      <c r="E36" s="90" t="s">
        <v>364</v>
      </c>
      <c r="F36" s="358"/>
      <c r="G36" s="358"/>
      <c r="H36" s="91">
        <v>93</v>
      </c>
      <c r="I36" s="358"/>
      <c r="J36" s="90" t="s">
        <v>365</v>
      </c>
      <c r="K36" s="358" t="s">
        <v>311</v>
      </c>
      <c r="L36" s="94">
        <v>1</v>
      </c>
      <c r="M36" s="93">
        <v>550</v>
      </c>
      <c r="N36" s="95">
        <v>550</v>
      </c>
      <c r="O36" s="361"/>
      <c r="P36" s="362" t="e">
        <v>#VALUE!</v>
      </c>
      <c r="Q36" s="363" t="e">
        <f t="shared" ref="Q36:Q45" si="6">IF(J36="PROV SUM",N36,L36*P36)</f>
        <v>#VALUE!</v>
      </c>
      <c r="R36" s="299">
        <v>0</v>
      </c>
      <c r="S36" s="299">
        <v>440</v>
      </c>
      <c r="T36" s="363">
        <f t="shared" ref="T36:T45" si="7">IF(J36="SC024",N36,IF(ISERROR(S36),"",IF(J36="PROV SUM",N36,L36*S36)))</f>
        <v>440</v>
      </c>
      <c r="V36" s="358" t="s">
        <v>311</v>
      </c>
      <c r="W36" s="94">
        <v>1</v>
      </c>
      <c r="X36" s="299">
        <v>440</v>
      </c>
      <c r="Y36" s="362">
        <f t="shared" si="0"/>
        <v>440</v>
      </c>
      <c r="Z36" s="19"/>
      <c r="AA36" s="370">
        <v>0</v>
      </c>
      <c r="AB36" s="371">
        <f t="shared" si="1"/>
        <v>0</v>
      </c>
      <c r="AC36" s="372">
        <v>0</v>
      </c>
      <c r="AD36" s="373">
        <f t="shared" si="2"/>
        <v>0</v>
      </c>
      <c r="AE36" s="374">
        <f t="shared" si="3"/>
        <v>0</v>
      </c>
    </row>
    <row r="37" spans="1:31" ht="45" hidden="1" x14ac:dyDescent="0.25">
      <c r="A37" s="16"/>
      <c r="B37" s="87" t="s">
        <v>200</v>
      </c>
      <c r="C37" s="90" t="s">
        <v>341</v>
      </c>
      <c r="D37" s="89" t="s">
        <v>25</v>
      </c>
      <c r="E37" s="90" t="s">
        <v>352</v>
      </c>
      <c r="F37" s="384"/>
      <c r="G37" s="384"/>
      <c r="H37" s="91">
        <v>104</v>
      </c>
      <c r="I37" s="384"/>
      <c r="J37" s="90" t="s">
        <v>353</v>
      </c>
      <c r="K37" s="92" t="s">
        <v>311</v>
      </c>
      <c r="L37" s="94">
        <v>2</v>
      </c>
      <c r="M37" s="93">
        <v>3.44</v>
      </c>
      <c r="N37" s="95">
        <v>6.88</v>
      </c>
      <c r="O37" s="361"/>
      <c r="P37" s="362" t="e">
        <v>#VALUE!</v>
      </c>
      <c r="Q37" s="363" t="e">
        <f t="shared" si="6"/>
        <v>#VALUE!</v>
      </c>
      <c r="R37" s="299">
        <v>0</v>
      </c>
      <c r="S37" s="299">
        <v>3.0495599999999996</v>
      </c>
      <c r="T37" s="363">
        <f t="shared" si="7"/>
        <v>6.0991199999999992</v>
      </c>
      <c r="V37" s="92" t="s">
        <v>311</v>
      </c>
      <c r="W37" s="94">
        <v>2</v>
      </c>
      <c r="X37" s="299">
        <v>3.0495599999999996</v>
      </c>
      <c r="Y37" s="362">
        <f t="shared" si="0"/>
        <v>6.0991199999999992</v>
      </c>
      <c r="Z37" s="19"/>
      <c r="AA37" s="370">
        <v>0</v>
      </c>
      <c r="AB37" s="371">
        <f t="shared" si="1"/>
        <v>0</v>
      </c>
      <c r="AC37" s="372">
        <v>0</v>
      </c>
      <c r="AD37" s="373">
        <f t="shared" si="2"/>
        <v>0</v>
      </c>
      <c r="AE37" s="374">
        <f t="shared" si="3"/>
        <v>0</v>
      </c>
    </row>
    <row r="38" spans="1:31" ht="90" hidden="1" x14ac:dyDescent="0.25">
      <c r="A38" s="16"/>
      <c r="B38" s="87" t="s">
        <v>200</v>
      </c>
      <c r="C38" s="90" t="s">
        <v>341</v>
      </c>
      <c r="D38" s="89" t="s">
        <v>25</v>
      </c>
      <c r="E38" s="90" t="s">
        <v>366</v>
      </c>
      <c r="F38" s="384"/>
      <c r="G38" s="384"/>
      <c r="H38" s="91">
        <v>115</v>
      </c>
      <c r="I38" s="384"/>
      <c r="J38" s="90" t="s">
        <v>367</v>
      </c>
      <c r="K38" s="92" t="s">
        <v>311</v>
      </c>
      <c r="L38" s="94">
        <v>2</v>
      </c>
      <c r="M38" s="93">
        <v>70.11</v>
      </c>
      <c r="N38" s="95">
        <v>140.22</v>
      </c>
      <c r="O38" s="361"/>
      <c r="P38" s="362" t="e">
        <v>#VALUE!</v>
      </c>
      <c r="Q38" s="363" t="e">
        <f t="shared" si="6"/>
        <v>#VALUE!</v>
      </c>
      <c r="R38" s="299">
        <v>0</v>
      </c>
      <c r="S38" s="299">
        <v>56.088000000000001</v>
      </c>
      <c r="T38" s="363">
        <f t="shared" si="7"/>
        <v>112.176</v>
      </c>
      <c r="V38" s="92" t="s">
        <v>311</v>
      </c>
      <c r="W38" s="94">
        <v>2</v>
      </c>
      <c r="X38" s="299">
        <v>56.088000000000001</v>
      </c>
      <c r="Y38" s="362">
        <f t="shared" si="0"/>
        <v>112.176</v>
      </c>
      <c r="Z38" s="19"/>
      <c r="AA38" s="370">
        <v>0</v>
      </c>
      <c r="AB38" s="371">
        <f t="shared" si="1"/>
        <v>0</v>
      </c>
      <c r="AC38" s="372">
        <v>0</v>
      </c>
      <c r="AD38" s="373">
        <f t="shared" si="2"/>
        <v>0</v>
      </c>
      <c r="AE38" s="374">
        <f t="shared" si="3"/>
        <v>0</v>
      </c>
    </row>
    <row r="39" spans="1:31" ht="45.75" hidden="1" x14ac:dyDescent="0.25">
      <c r="A39" s="16"/>
      <c r="B39" s="87" t="s">
        <v>200</v>
      </c>
      <c r="C39" s="90" t="s">
        <v>341</v>
      </c>
      <c r="D39" s="89" t="s">
        <v>25</v>
      </c>
      <c r="E39" s="96" t="s">
        <v>354</v>
      </c>
      <c r="F39" s="384"/>
      <c r="G39" s="384"/>
      <c r="H39" s="91">
        <v>175</v>
      </c>
      <c r="I39" s="384"/>
      <c r="J39" s="97" t="s">
        <v>355</v>
      </c>
      <c r="K39" s="92" t="s">
        <v>311</v>
      </c>
      <c r="L39" s="94">
        <v>1</v>
      </c>
      <c r="M39" s="93">
        <v>9.81</v>
      </c>
      <c r="N39" s="95">
        <v>9.81</v>
      </c>
      <c r="O39" s="361"/>
      <c r="P39" s="362" t="e">
        <v>#VALUE!</v>
      </c>
      <c r="Q39" s="363" t="e">
        <f t="shared" si="6"/>
        <v>#VALUE!</v>
      </c>
      <c r="R39" s="299">
        <v>0</v>
      </c>
      <c r="S39" s="299">
        <v>8.6965649999999997</v>
      </c>
      <c r="T39" s="363">
        <f t="shared" si="7"/>
        <v>8.6965649999999997</v>
      </c>
      <c r="V39" s="92" t="s">
        <v>311</v>
      </c>
      <c r="W39" s="94">
        <v>1</v>
      </c>
      <c r="X39" s="299">
        <v>8.6965649999999997</v>
      </c>
      <c r="Y39" s="362">
        <f t="shared" si="0"/>
        <v>8.6965649999999997</v>
      </c>
      <c r="Z39" s="19"/>
      <c r="AA39" s="370">
        <v>0</v>
      </c>
      <c r="AB39" s="371">
        <f t="shared" si="1"/>
        <v>0</v>
      </c>
      <c r="AC39" s="372">
        <v>0</v>
      </c>
      <c r="AD39" s="373">
        <f t="shared" si="2"/>
        <v>0</v>
      </c>
      <c r="AE39" s="374">
        <f t="shared" si="3"/>
        <v>0</v>
      </c>
    </row>
    <row r="40" spans="1:31" ht="90.75" hidden="1" x14ac:dyDescent="0.25">
      <c r="A40" s="16"/>
      <c r="B40" s="87" t="s">
        <v>200</v>
      </c>
      <c r="C40" s="90" t="s">
        <v>341</v>
      </c>
      <c r="D40" s="89" t="s">
        <v>25</v>
      </c>
      <c r="E40" s="96" t="s">
        <v>370</v>
      </c>
      <c r="F40" s="384"/>
      <c r="G40" s="384"/>
      <c r="H40" s="91">
        <v>186</v>
      </c>
      <c r="I40" s="384"/>
      <c r="J40" s="98" t="s">
        <v>371</v>
      </c>
      <c r="K40" s="92" t="s">
        <v>311</v>
      </c>
      <c r="L40" s="94">
        <v>1</v>
      </c>
      <c r="M40" s="93">
        <v>86.88</v>
      </c>
      <c r="N40" s="95">
        <v>86.88</v>
      </c>
      <c r="O40" s="361"/>
      <c r="P40" s="362" t="e">
        <v>#VALUE!</v>
      </c>
      <c r="Q40" s="363" t="e">
        <f t="shared" si="6"/>
        <v>#VALUE!</v>
      </c>
      <c r="R40" s="299">
        <v>0</v>
      </c>
      <c r="S40" s="299">
        <v>69.504000000000005</v>
      </c>
      <c r="T40" s="363">
        <f t="shared" si="7"/>
        <v>69.504000000000005</v>
      </c>
      <c r="V40" s="92" t="s">
        <v>311</v>
      </c>
      <c r="W40" s="94">
        <v>1</v>
      </c>
      <c r="X40" s="299">
        <v>69.504000000000005</v>
      </c>
      <c r="Y40" s="362">
        <f t="shared" si="0"/>
        <v>69.504000000000005</v>
      </c>
      <c r="Z40" s="19"/>
      <c r="AA40" s="370">
        <v>0</v>
      </c>
      <c r="AB40" s="371">
        <f t="shared" si="1"/>
        <v>0</v>
      </c>
      <c r="AC40" s="372">
        <v>0</v>
      </c>
      <c r="AD40" s="373">
        <f t="shared" si="2"/>
        <v>0</v>
      </c>
      <c r="AE40" s="374">
        <f t="shared" si="3"/>
        <v>0</v>
      </c>
    </row>
    <row r="41" spans="1:31" ht="15.75" hidden="1" x14ac:dyDescent="0.25">
      <c r="A41" s="16"/>
      <c r="B41" s="87" t="s">
        <v>200</v>
      </c>
      <c r="C41" s="90" t="s">
        <v>341</v>
      </c>
      <c r="D41" s="89" t="s">
        <v>25</v>
      </c>
      <c r="E41" s="99" t="s">
        <v>424</v>
      </c>
      <c r="F41" s="384"/>
      <c r="G41" s="384"/>
      <c r="H41" s="91">
        <v>190</v>
      </c>
      <c r="I41" s="384"/>
      <c r="J41" s="100" t="s">
        <v>379</v>
      </c>
      <c r="K41" s="92" t="s">
        <v>311</v>
      </c>
      <c r="L41" s="94">
        <v>1</v>
      </c>
      <c r="M41" s="101">
        <v>1500</v>
      </c>
      <c r="N41" s="95">
        <v>1500</v>
      </c>
      <c r="O41" s="361"/>
      <c r="P41" s="362" t="e">
        <v>#VALUE!</v>
      </c>
      <c r="Q41" s="363">
        <f t="shared" si="6"/>
        <v>1500</v>
      </c>
      <c r="R41" s="299" t="s">
        <v>381</v>
      </c>
      <c r="S41" s="299" t="s">
        <v>381</v>
      </c>
      <c r="T41" s="363">
        <f t="shared" si="7"/>
        <v>1500</v>
      </c>
      <c r="V41" s="92" t="s">
        <v>311</v>
      </c>
      <c r="W41" s="94">
        <v>1</v>
      </c>
      <c r="X41" s="299" t="s">
        <v>381</v>
      </c>
      <c r="Y41" s="362">
        <v>1500</v>
      </c>
      <c r="Z41" s="19"/>
      <c r="AA41" s="370">
        <v>0</v>
      </c>
      <c r="AB41" s="371">
        <f t="shared" si="1"/>
        <v>0</v>
      </c>
      <c r="AC41" s="372">
        <v>0</v>
      </c>
      <c r="AD41" s="373">
        <f t="shared" si="2"/>
        <v>0</v>
      </c>
      <c r="AE41" s="374">
        <f t="shared" si="3"/>
        <v>0</v>
      </c>
    </row>
    <row r="42" spans="1:31" ht="26.25" hidden="1" x14ac:dyDescent="0.25">
      <c r="A42" s="16"/>
      <c r="B42" s="87" t="s">
        <v>200</v>
      </c>
      <c r="C42" s="90" t="s">
        <v>341</v>
      </c>
      <c r="D42" s="89" t="s">
        <v>25</v>
      </c>
      <c r="E42" s="102" t="s">
        <v>425</v>
      </c>
      <c r="F42" s="384"/>
      <c r="G42" s="384"/>
      <c r="H42" s="91">
        <v>191</v>
      </c>
      <c r="I42" s="384"/>
      <c r="J42" s="100" t="s">
        <v>379</v>
      </c>
      <c r="K42" s="92" t="s">
        <v>311</v>
      </c>
      <c r="L42" s="94">
        <v>1</v>
      </c>
      <c r="M42" s="101">
        <v>100</v>
      </c>
      <c r="N42" s="95">
        <v>100</v>
      </c>
      <c r="O42" s="361"/>
      <c r="P42" s="362" t="e">
        <v>#VALUE!</v>
      </c>
      <c r="Q42" s="363">
        <f t="shared" si="6"/>
        <v>100</v>
      </c>
      <c r="R42" s="299" t="s">
        <v>381</v>
      </c>
      <c r="S42" s="299" t="s">
        <v>381</v>
      </c>
      <c r="T42" s="363">
        <f t="shared" si="7"/>
        <v>100</v>
      </c>
      <c r="V42" s="92" t="s">
        <v>311</v>
      </c>
      <c r="W42" s="94">
        <v>1</v>
      </c>
      <c r="X42" s="299" t="s">
        <v>381</v>
      </c>
      <c r="Y42" s="362">
        <v>100</v>
      </c>
      <c r="Z42" s="19"/>
      <c r="AA42" s="370">
        <v>0</v>
      </c>
      <c r="AB42" s="371">
        <f t="shared" si="1"/>
        <v>0</v>
      </c>
      <c r="AC42" s="372">
        <v>0</v>
      </c>
      <c r="AD42" s="373">
        <f t="shared" si="2"/>
        <v>0</v>
      </c>
      <c r="AE42" s="374">
        <f t="shared" si="3"/>
        <v>0</v>
      </c>
    </row>
    <row r="43" spans="1:31" ht="15.75" hidden="1" x14ac:dyDescent="0.25">
      <c r="A43" s="16"/>
      <c r="B43" s="87" t="s">
        <v>200</v>
      </c>
      <c r="C43" s="90" t="s">
        <v>341</v>
      </c>
      <c r="D43" s="89" t="s">
        <v>25</v>
      </c>
      <c r="E43" s="102" t="s">
        <v>426</v>
      </c>
      <c r="F43" s="384"/>
      <c r="G43" s="384"/>
      <c r="H43" s="91">
        <v>192</v>
      </c>
      <c r="I43" s="384"/>
      <c r="J43" s="100" t="s">
        <v>379</v>
      </c>
      <c r="K43" s="92" t="s">
        <v>311</v>
      </c>
      <c r="L43" s="94">
        <v>1</v>
      </c>
      <c r="M43" s="101">
        <v>100</v>
      </c>
      <c r="N43" s="95">
        <v>100</v>
      </c>
      <c r="O43" s="361"/>
      <c r="P43" s="362" t="e">
        <v>#VALUE!</v>
      </c>
      <c r="Q43" s="363">
        <f t="shared" si="6"/>
        <v>100</v>
      </c>
      <c r="R43" s="299" t="s">
        <v>381</v>
      </c>
      <c r="S43" s="299" t="s">
        <v>381</v>
      </c>
      <c r="T43" s="363">
        <f t="shared" si="7"/>
        <v>100</v>
      </c>
      <c r="V43" s="92" t="s">
        <v>311</v>
      </c>
      <c r="W43" s="94">
        <v>1</v>
      </c>
      <c r="X43" s="299" t="s">
        <v>381</v>
      </c>
      <c r="Y43" s="362">
        <v>100</v>
      </c>
      <c r="Z43" s="19"/>
      <c r="AA43" s="370">
        <v>0</v>
      </c>
      <c r="AB43" s="371">
        <f t="shared" si="1"/>
        <v>0</v>
      </c>
      <c r="AC43" s="372">
        <v>0</v>
      </c>
      <c r="AD43" s="373">
        <f t="shared" si="2"/>
        <v>0</v>
      </c>
      <c r="AE43" s="374">
        <f t="shared" si="3"/>
        <v>0</v>
      </c>
    </row>
    <row r="44" spans="1:31" ht="15.75" hidden="1" x14ac:dyDescent="0.25">
      <c r="A44" s="22"/>
      <c r="B44" s="87" t="s">
        <v>200</v>
      </c>
      <c r="C44" s="90" t="s">
        <v>341</v>
      </c>
      <c r="D44" s="89" t="s">
        <v>25</v>
      </c>
      <c r="E44" s="102" t="s">
        <v>427</v>
      </c>
      <c r="F44" s="358"/>
      <c r="G44" s="358"/>
      <c r="H44" s="91">
        <v>193</v>
      </c>
      <c r="I44" s="358"/>
      <c r="J44" s="100" t="s">
        <v>379</v>
      </c>
      <c r="K44" s="92" t="s">
        <v>311</v>
      </c>
      <c r="L44" s="94">
        <v>1</v>
      </c>
      <c r="M44" s="101">
        <v>100</v>
      </c>
      <c r="N44" s="95">
        <v>100</v>
      </c>
      <c r="O44" s="361"/>
      <c r="P44" s="362" t="e">
        <v>#VALUE!</v>
      </c>
      <c r="Q44" s="363">
        <f t="shared" si="6"/>
        <v>100</v>
      </c>
      <c r="R44" s="299" t="s">
        <v>381</v>
      </c>
      <c r="S44" s="299" t="s">
        <v>381</v>
      </c>
      <c r="T44" s="363">
        <f t="shared" si="7"/>
        <v>100</v>
      </c>
      <c r="V44" s="92" t="s">
        <v>311</v>
      </c>
      <c r="W44" s="94">
        <v>1</v>
      </c>
      <c r="X44" s="299" t="s">
        <v>381</v>
      </c>
      <c r="Y44" s="362">
        <v>100</v>
      </c>
      <c r="Z44" s="19"/>
      <c r="AA44" s="370">
        <v>0</v>
      </c>
      <c r="AB44" s="371">
        <f t="shared" si="1"/>
        <v>0</v>
      </c>
      <c r="AC44" s="372">
        <v>0</v>
      </c>
      <c r="AD44" s="373">
        <f t="shared" si="2"/>
        <v>0</v>
      </c>
      <c r="AE44" s="374">
        <f t="shared" si="3"/>
        <v>0</v>
      </c>
    </row>
    <row r="45" spans="1:31" ht="15.75" hidden="1" x14ac:dyDescent="0.25">
      <c r="A45" s="22"/>
      <c r="B45" s="87" t="s">
        <v>200</v>
      </c>
      <c r="C45" s="90" t="s">
        <v>341</v>
      </c>
      <c r="D45" s="89" t="s">
        <v>25</v>
      </c>
      <c r="E45" s="102" t="s">
        <v>428</v>
      </c>
      <c r="F45" s="358"/>
      <c r="G45" s="358"/>
      <c r="H45" s="91">
        <v>194</v>
      </c>
      <c r="I45" s="358"/>
      <c r="J45" s="100" t="s">
        <v>379</v>
      </c>
      <c r="K45" s="92" t="s">
        <v>311</v>
      </c>
      <c r="L45" s="94">
        <v>1</v>
      </c>
      <c r="M45" s="101">
        <v>350</v>
      </c>
      <c r="N45" s="95">
        <v>350</v>
      </c>
      <c r="O45" s="361"/>
      <c r="P45" s="362" t="e">
        <v>#VALUE!</v>
      </c>
      <c r="Q45" s="363">
        <f t="shared" si="6"/>
        <v>350</v>
      </c>
      <c r="R45" s="299" t="s">
        <v>381</v>
      </c>
      <c r="S45" s="299" t="s">
        <v>381</v>
      </c>
      <c r="T45" s="363">
        <f t="shared" si="7"/>
        <v>350</v>
      </c>
      <c r="V45" s="92" t="s">
        <v>311</v>
      </c>
      <c r="W45" s="94">
        <v>1</v>
      </c>
      <c r="X45" s="299" t="s">
        <v>381</v>
      </c>
      <c r="Y45" s="362">
        <v>350</v>
      </c>
      <c r="Z45" s="19"/>
      <c r="AA45" s="370">
        <v>0</v>
      </c>
      <c r="AB45" s="371">
        <f t="shared" si="1"/>
        <v>0</v>
      </c>
      <c r="AC45" s="372">
        <v>0</v>
      </c>
      <c r="AD45" s="373">
        <f t="shared" si="2"/>
        <v>0</v>
      </c>
      <c r="AE45" s="374">
        <f t="shared" si="3"/>
        <v>0</v>
      </c>
    </row>
    <row r="46" spans="1:31" ht="90" hidden="1" x14ac:dyDescent="0.25">
      <c r="A46" s="22"/>
      <c r="B46" s="380" t="s">
        <v>200</v>
      </c>
      <c r="C46" s="385" t="s">
        <v>164</v>
      </c>
      <c r="D46" s="418" t="s">
        <v>25</v>
      </c>
      <c r="E46" s="447" t="s">
        <v>754</v>
      </c>
      <c r="F46" s="358"/>
      <c r="G46" s="358"/>
      <c r="H46" s="91"/>
      <c r="I46" s="358"/>
      <c r="J46" s="100"/>
      <c r="K46" s="92"/>
      <c r="L46" s="94"/>
      <c r="M46" s="101"/>
      <c r="N46" s="95"/>
      <c r="O46" s="361"/>
      <c r="P46" s="362"/>
      <c r="Q46" s="363"/>
      <c r="R46" s="299"/>
      <c r="S46" s="299"/>
      <c r="T46" s="363"/>
      <c r="V46" s="438" t="s">
        <v>160</v>
      </c>
      <c r="W46" s="407">
        <v>8</v>
      </c>
      <c r="X46" s="432">
        <v>385.24</v>
      </c>
      <c r="Y46" s="362">
        <f t="shared" ref="Y46:Y62" si="8">W46*X46</f>
        <v>3081.92</v>
      </c>
      <c r="Z46" s="19"/>
      <c r="AA46" s="370">
        <v>0</v>
      </c>
      <c r="AB46" s="371">
        <f t="shared" ref="AB46:AB62" si="9">Y46*AA46</f>
        <v>0</v>
      </c>
      <c r="AC46" s="372">
        <v>0</v>
      </c>
      <c r="AD46" s="373">
        <f t="shared" ref="AD46:AD62" si="10">Y46*AC46</f>
        <v>0</v>
      </c>
      <c r="AE46" s="374">
        <f t="shared" ref="AE46:AE62" si="11">AB46-AD46</f>
        <v>0</v>
      </c>
    </row>
    <row r="47" spans="1:31" hidden="1" x14ac:dyDescent="0.25">
      <c r="A47" s="22"/>
      <c r="B47" s="380" t="s">
        <v>200</v>
      </c>
      <c r="C47" s="385" t="s">
        <v>164</v>
      </c>
      <c r="D47" s="418" t="s">
        <v>25</v>
      </c>
      <c r="E47" s="447" t="s">
        <v>718</v>
      </c>
      <c r="F47" s="358"/>
      <c r="G47" s="358"/>
      <c r="H47" s="91"/>
      <c r="I47" s="358"/>
      <c r="J47" s="100"/>
      <c r="K47" s="92"/>
      <c r="L47" s="94"/>
      <c r="M47" s="101"/>
      <c r="N47" s="95"/>
      <c r="O47" s="361"/>
      <c r="P47" s="362"/>
      <c r="Q47" s="363"/>
      <c r="R47" s="299"/>
      <c r="S47" s="299"/>
      <c r="T47" s="363"/>
      <c r="V47" s="438" t="s">
        <v>311</v>
      </c>
      <c r="W47" s="407">
        <v>1</v>
      </c>
      <c r="X47" s="432">
        <v>300</v>
      </c>
      <c r="Y47" s="362">
        <f t="shared" si="8"/>
        <v>300</v>
      </c>
      <c r="Z47" s="19"/>
      <c r="AA47" s="370">
        <v>0</v>
      </c>
      <c r="AB47" s="371">
        <f t="shared" si="9"/>
        <v>0</v>
      </c>
      <c r="AC47" s="372">
        <v>0</v>
      </c>
      <c r="AD47" s="373">
        <f t="shared" si="10"/>
        <v>0</v>
      </c>
      <c r="AE47" s="374">
        <f t="shared" si="11"/>
        <v>0</v>
      </c>
    </row>
    <row r="48" spans="1:31" x14ac:dyDescent="0.25">
      <c r="A48" s="22"/>
      <c r="B48" s="380" t="s">
        <v>200</v>
      </c>
      <c r="C48" s="424" t="s">
        <v>24</v>
      </c>
      <c r="D48" s="418" t="s">
        <v>25</v>
      </c>
      <c r="E48" s="447" t="s">
        <v>38</v>
      </c>
      <c r="F48" s="358"/>
      <c r="G48" s="358"/>
      <c r="H48" s="91"/>
      <c r="I48" s="358"/>
      <c r="J48" s="100"/>
      <c r="K48" s="92"/>
      <c r="L48" s="94"/>
      <c r="M48" s="101"/>
      <c r="N48" s="95"/>
      <c r="O48" s="361"/>
      <c r="P48" s="362"/>
      <c r="Q48" s="363"/>
      <c r="R48" s="299"/>
      <c r="S48" s="299"/>
      <c r="T48" s="363"/>
      <c r="V48" s="438" t="s">
        <v>311</v>
      </c>
      <c r="W48" s="407">
        <v>1</v>
      </c>
      <c r="X48" s="431">
        <v>1663.7</v>
      </c>
      <c r="Y48" s="362">
        <f t="shared" si="8"/>
        <v>1663.7</v>
      </c>
      <c r="Z48" s="19"/>
      <c r="AA48" s="370">
        <v>1</v>
      </c>
      <c r="AB48" s="371">
        <f t="shared" si="9"/>
        <v>1663.7</v>
      </c>
      <c r="AC48" s="372">
        <v>0.3</v>
      </c>
      <c r="AD48" s="373">
        <f t="shared" si="10"/>
        <v>499.11</v>
      </c>
      <c r="AE48" s="374">
        <f t="shared" si="11"/>
        <v>1164.5900000000001</v>
      </c>
    </row>
    <row r="49" spans="1:31" x14ac:dyDescent="0.25">
      <c r="A49" s="22"/>
      <c r="B49" s="380" t="s">
        <v>200</v>
      </c>
      <c r="C49" s="424" t="s">
        <v>24</v>
      </c>
      <c r="D49" s="418" t="s">
        <v>25</v>
      </c>
      <c r="E49" s="447" t="s">
        <v>41</v>
      </c>
      <c r="F49" s="358"/>
      <c r="G49" s="358"/>
      <c r="H49" s="91"/>
      <c r="I49" s="358"/>
      <c r="J49" s="100"/>
      <c r="K49" s="92"/>
      <c r="L49" s="94"/>
      <c r="M49" s="101"/>
      <c r="N49" s="95"/>
      <c r="O49" s="361"/>
      <c r="P49" s="362"/>
      <c r="Q49" s="363"/>
      <c r="R49" s="299"/>
      <c r="S49" s="299"/>
      <c r="T49" s="363"/>
      <c r="V49" s="438" t="s">
        <v>68</v>
      </c>
      <c r="W49" s="407">
        <v>1</v>
      </c>
      <c r="X49" s="432">
        <v>482.35</v>
      </c>
      <c r="Y49" s="362">
        <f t="shared" si="8"/>
        <v>482.35</v>
      </c>
      <c r="Z49" s="19"/>
      <c r="AA49" s="370">
        <v>1</v>
      </c>
      <c r="AB49" s="371">
        <f t="shared" si="9"/>
        <v>482.35</v>
      </c>
      <c r="AC49" s="372">
        <v>0</v>
      </c>
      <c r="AD49" s="373">
        <f t="shared" si="10"/>
        <v>0</v>
      </c>
      <c r="AE49" s="374">
        <f t="shared" si="11"/>
        <v>482.35</v>
      </c>
    </row>
    <row r="50" spans="1:31" x14ac:dyDescent="0.25">
      <c r="A50" s="22"/>
      <c r="B50" s="380" t="s">
        <v>200</v>
      </c>
      <c r="C50" s="424" t="s">
        <v>24</v>
      </c>
      <c r="D50" s="418" t="s">
        <v>25</v>
      </c>
      <c r="E50" s="447" t="s">
        <v>728</v>
      </c>
      <c r="F50" s="358"/>
      <c r="G50" s="358"/>
      <c r="H50" s="91"/>
      <c r="I50" s="358"/>
      <c r="J50" s="100"/>
      <c r="K50" s="92"/>
      <c r="L50" s="94"/>
      <c r="M50" s="101"/>
      <c r="N50" s="95"/>
      <c r="O50" s="361"/>
      <c r="P50" s="362"/>
      <c r="Q50" s="363"/>
      <c r="R50" s="299"/>
      <c r="S50" s="299"/>
      <c r="T50" s="363"/>
      <c r="V50" s="438" t="s">
        <v>284</v>
      </c>
      <c r="W50" s="407">
        <v>1</v>
      </c>
      <c r="X50" s="432">
        <v>110</v>
      </c>
      <c r="Y50" s="362">
        <f t="shared" si="8"/>
        <v>110</v>
      </c>
      <c r="Z50" s="19"/>
      <c r="AA50" s="370">
        <v>1</v>
      </c>
      <c r="AB50" s="371">
        <f t="shared" si="9"/>
        <v>110</v>
      </c>
      <c r="AC50" s="372">
        <v>0</v>
      </c>
      <c r="AD50" s="373">
        <f t="shared" si="10"/>
        <v>0</v>
      </c>
      <c r="AE50" s="374">
        <f t="shared" si="11"/>
        <v>110</v>
      </c>
    </row>
    <row r="51" spans="1:31" x14ac:dyDescent="0.25">
      <c r="A51" s="22"/>
      <c r="B51" s="380" t="s">
        <v>200</v>
      </c>
      <c r="C51" s="424" t="s">
        <v>755</v>
      </c>
      <c r="D51" s="418" t="s">
        <v>25</v>
      </c>
      <c r="E51" s="447" t="s">
        <v>756</v>
      </c>
      <c r="F51" s="358"/>
      <c r="G51" s="358"/>
      <c r="H51" s="91"/>
      <c r="I51" s="358"/>
      <c r="J51" s="100"/>
      <c r="K51" s="92"/>
      <c r="L51" s="94"/>
      <c r="M51" s="101"/>
      <c r="N51" s="95"/>
      <c r="O51" s="361"/>
      <c r="P51" s="362"/>
      <c r="Q51" s="363"/>
      <c r="R51" s="299"/>
      <c r="S51" s="299"/>
      <c r="T51" s="363"/>
      <c r="V51" s="438" t="s">
        <v>761</v>
      </c>
      <c r="W51" s="441">
        <v>2</v>
      </c>
      <c r="X51" s="432">
        <v>100</v>
      </c>
      <c r="Y51" s="362">
        <f t="shared" si="8"/>
        <v>200</v>
      </c>
      <c r="Z51" s="19"/>
      <c r="AA51" s="370">
        <v>1</v>
      </c>
      <c r="AB51" s="371">
        <f t="shared" si="9"/>
        <v>200</v>
      </c>
      <c r="AC51" s="372">
        <v>0</v>
      </c>
      <c r="AD51" s="373">
        <f t="shared" si="10"/>
        <v>0</v>
      </c>
      <c r="AE51" s="374">
        <f t="shared" si="11"/>
        <v>200</v>
      </c>
    </row>
    <row r="52" spans="1:31" hidden="1" x14ac:dyDescent="0.25">
      <c r="A52" s="22"/>
      <c r="B52" s="380" t="s">
        <v>200</v>
      </c>
      <c r="C52" s="424" t="s">
        <v>72</v>
      </c>
      <c r="D52" s="418" t="s">
        <v>25</v>
      </c>
      <c r="E52" s="447" t="s">
        <v>757</v>
      </c>
      <c r="F52" s="358"/>
      <c r="G52" s="358"/>
      <c r="H52" s="91"/>
      <c r="I52" s="358"/>
      <c r="J52" s="100"/>
      <c r="K52" s="92"/>
      <c r="L52" s="94"/>
      <c r="M52" s="101"/>
      <c r="N52" s="95"/>
      <c r="O52" s="361"/>
      <c r="P52" s="362"/>
      <c r="Q52" s="363"/>
      <c r="R52" s="299"/>
      <c r="S52" s="299"/>
      <c r="T52" s="363"/>
      <c r="V52" s="438" t="s">
        <v>311</v>
      </c>
      <c r="W52" s="441">
        <v>1</v>
      </c>
      <c r="X52" s="432">
        <v>500</v>
      </c>
      <c r="Y52" s="362">
        <f t="shared" si="8"/>
        <v>500</v>
      </c>
      <c r="Z52" s="19"/>
      <c r="AA52" s="370">
        <v>0</v>
      </c>
      <c r="AB52" s="371">
        <f t="shared" si="9"/>
        <v>0</v>
      </c>
      <c r="AC52" s="372">
        <v>0</v>
      </c>
      <c r="AD52" s="373">
        <f t="shared" si="10"/>
        <v>0</v>
      </c>
      <c r="AE52" s="374">
        <f t="shared" si="11"/>
        <v>0</v>
      </c>
    </row>
    <row r="53" spans="1:31" hidden="1" x14ac:dyDescent="0.25">
      <c r="A53" s="22"/>
      <c r="B53" s="380" t="s">
        <v>200</v>
      </c>
      <c r="C53" s="424" t="s">
        <v>341</v>
      </c>
      <c r="D53" s="418" t="s">
        <v>25</v>
      </c>
      <c r="E53" s="429" t="s">
        <v>740</v>
      </c>
      <c r="F53" s="358"/>
      <c r="G53" s="358"/>
      <c r="H53" s="91"/>
      <c r="I53" s="358"/>
      <c r="J53" s="100"/>
      <c r="K53" s="92"/>
      <c r="L53" s="94"/>
      <c r="M53" s="101"/>
      <c r="N53" s="95"/>
      <c r="O53" s="361"/>
      <c r="P53" s="362"/>
      <c r="Q53" s="363"/>
      <c r="R53" s="299"/>
      <c r="S53" s="299"/>
      <c r="T53" s="363"/>
      <c r="V53" s="438" t="s">
        <v>311</v>
      </c>
      <c r="W53" s="407">
        <v>1</v>
      </c>
      <c r="X53" s="432">
        <v>500</v>
      </c>
      <c r="Y53" s="362">
        <f t="shared" si="8"/>
        <v>500</v>
      </c>
      <c r="Z53" s="19"/>
      <c r="AA53" s="370">
        <v>0</v>
      </c>
      <c r="AB53" s="371">
        <f t="shared" si="9"/>
        <v>0</v>
      </c>
      <c r="AC53" s="372">
        <v>0</v>
      </c>
      <c r="AD53" s="373">
        <f t="shared" si="10"/>
        <v>0</v>
      </c>
      <c r="AE53" s="374">
        <f t="shared" si="11"/>
        <v>0</v>
      </c>
    </row>
    <row r="54" spans="1:31" hidden="1" x14ac:dyDescent="0.25">
      <c r="A54" s="22"/>
      <c r="B54" s="380" t="s">
        <v>200</v>
      </c>
      <c r="C54" s="90" t="s">
        <v>341</v>
      </c>
      <c r="D54" s="418" t="s">
        <v>25</v>
      </c>
      <c r="E54" s="429" t="s">
        <v>712</v>
      </c>
      <c r="F54" s="358"/>
      <c r="G54" s="358"/>
      <c r="H54" s="91"/>
      <c r="I54" s="358"/>
      <c r="J54" s="100"/>
      <c r="K54" s="92"/>
      <c r="L54" s="94"/>
      <c r="M54" s="101"/>
      <c r="N54" s="95"/>
      <c r="O54" s="361"/>
      <c r="P54" s="362"/>
      <c r="Q54" s="363"/>
      <c r="R54" s="299"/>
      <c r="S54" s="299"/>
      <c r="T54" s="363"/>
      <c r="V54" s="438" t="s">
        <v>311</v>
      </c>
      <c r="W54" s="436">
        <v>1</v>
      </c>
      <c r="X54" s="437">
        <v>500</v>
      </c>
      <c r="Y54" s="362">
        <f t="shared" si="8"/>
        <v>500</v>
      </c>
      <c r="Z54" s="19"/>
      <c r="AA54" s="370">
        <v>0</v>
      </c>
      <c r="AB54" s="371">
        <f t="shared" si="9"/>
        <v>0</v>
      </c>
      <c r="AC54" s="372">
        <v>0</v>
      </c>
      <c r="AD54" s="373">
        <f t="shared" si="10"/>
        <v>0</v>
      </c>
      <c r="AE54" s="374">
        <f t="shared" si="11"/>
        <v>0</v>
      </c>
    </row>
    <row r="55" spans="1:31" hidden="1" x14ac:dyDescent="0.25">
      <c r="A55" s="22"/>
      <c r="B55" s="380" t="s">
        <v>200</v>
      </c>
      <c r="C55" s="90" t="s">
        <v>341</v>
      </c>
      <c r="D55" s="418" t="s">
        <v>25</v>
      </c>
      <c r="E55" s="429" t="s">
        <v>758</v>
      </c>
      <c r="F55" s="358"/>
      <c r="G55" s="358"/>
      <c r="H55" s="91"/>
      <c r="I55" s="358"/>
      <c r="J55" s="100"/>
      <c r="K55" s="92"/>
      <c r="L55" s="94"/>
      <c r="M55" s="101"/>
      <c r="N55" s="95"/>
      <c r="O55" s="361"/>
      <c r="P55" s="362"/>
      <c r="Q55" s="363"/>
      <c r="R55" s="299"/>
      <c r="S55" s="299"/>
      <c r="T55" s="363"/>
      <c r="V55" s="438" t="s">
        <v>311</v>
      </c>
      <c r="W55" s="436">
        <v>1</v>
      </c>
      <c r="X55" s="437">
        <v>1500</v>
      </c>
      <c r="Y55" s="362">
        <f t="shared" si="8"/>
        <v>1500</v>
      </c>
      <c r="Z55" s="19"/>
      <c r="AA55" s="370">
        <v>0</v>
      </c>
      <c r="AB55" s="371">
        <f t="shared" si="9"/>
        <v>0</v>
      </c>
      <c r="AC55" s="372">
        <v>0</v>
      </c>
      <c r="AD55" s="373">
        <f t="shared" si="10"/>
        <v>0</v>
      </c>
      <c r="AE55" s="374">
        <f t="shared" si="11"/>
        <v>0</v>
      </c>
    </row>
    <row r="56" spans="1:31" ht="30" x14ac:dyDescent="0.25">
      <c r="A56" s="22"/>
      <c r="B56" s="380" t="s">
        <v>200</v>
      </c>
      <c r="C56" s="385" t="s">
        <v>164</v>
      </c>
      <c r="D56" s="418" t="s">
        <v>25</v>
      </c>
      <c r="E56" s="429" t="s">
        <v>759</v>
      </c>
      <c r="F56" s="358"/>
      <c r="G56" s="358"/>
      <c r="H56" s="91"/>
      <c r="I56" s="358"/>
      <c r="J56" s="100"/>
      <c r="K56" s="92"/>
      <c r="L56" s="94"/>
      <c r="M56" s="101"/>
      <c r="N56" s="95"/>
      <c r="O56" s="361"/>
      <c r="P56" s="362"/>
      <c r="Q56" s="363"/>
      <c r="R56" s="299"/>
      <c r="S56" s="299"/>
      <c r="T56" s="363"/>
      <c r="V56" s="438" t="s">
        <v>57</v>
      </c>
      <c r="W56" s="407">
        <v>10</v>
      </c>
      <c r="X56" s="432">
        <v>30</v>
      </c>
      <c r="Y56" s="362">
        <f t="shared" si="8"/>
        <v>300</v>
      </c>
      <c r="Z56" s="19"/>
      <c r="AA56" s="370">
        <v>1</v>
      </c>
      <c r="AB56" s="371">
        <f t="shared" si="9"/>
        <v>300</v>
      </c>
      <c r="AC56" s="372">
        <v>0</v>
      </c>
      <c r="AD56" s="373">
        <f t="shared" si="10"/>
        <v>0</v>
      </c>
      <c r="AE56" s="374">
        <f t="shared" si="11"/>
        <v>300</v>
      </c>
    </row>
    <row r="57" spans="1:31" ht="45" x14ac:dyDescent="0.25">
      <c r="A57" s="22"/>
      <c r="B57" s="380" t="s">
        <v>200</v>
      </c>
      <c r="C57" s="385" t="s">
        <v>164</v>
      </c>
      <c r="D57" s="418" t="s">
        <v>25</v>
      </c>
      <c r="E57" s="429" t="s">
        <v>731</v>
      </c>
      <c r="F57" s="358"/>
      <c r="G57" s="358"/>
      <c r="H57" s="91"/>
      <c r="I57" s="358"/>
      <c r="J57" s="100"/>
      <c r="K57" s="92"/>
      <c r="L57" s="94"/>
      <c r="M57" s="101"/>
      <c r="N57" s="95"/>
      <c r="O57" s="361"/>
      <c r="P57" s="362"/>
      <c r="Q57" s="363"/>
      <c r="R57" s="299"/>
      <c r="S57" s="299"/>
      <c r="T57" s="363"/>
      <c r="V57" s="438" t="s">
        <v>57</v>
      </c>
      <c r="W57" s="407">
        <v>10</v>
      </c>
      <c r="X57" s="432">
        <v>143.43</v>
      </c>
      <c r="Y57" s="362">
        <f t="shared" si="8"/>
        <v>1434.3000000000002</v>
      </c>
      <c r="Z57" s="19"/>
      <c r="AA57" s="370">
        <v>1</v>
      </c>
      <c r="AB57" s="371">
        <f t="shared" si="9"/>
        <v>1434.3000000000002</v>
      </c>
      <c r="AC57" s="372">
        <v>1</v>
      </c>
      <c r="AD57" s="373">
        <f t="shared" si="10"/>
        <v>1434.3000000000002</v>
      </c>
      <c r="AE57" s="374">
        <f t="shared" si="11"/>
        <v>0</v>
      </c>
    </row>
    <row r="58" spans="1:31" hidden="1" x14ac:dyDescent="0.25">
      <c r="A58" s="22"/>
      <c r="B58" s="380" t="s">
        <v>200</v>
      </c>
      <c r="C58" s="385" t="s">
        <v>164</v>
      </c>
      <c r="D58" s="418" t="s">
        <v>25</v>
      </c>
      <c r="E58" s="429" t="s">
        <v>732</v>
      </c>
      <c r="F58" s="358"/>
      <c r="G58" s="358"/>
      <c r="H58" s="91"/>
      <c r="I58" s="358"/>
      <c r="J58" s="100"/>
      <c r="K58" s="92"/>
      <c r="L58" s="94"/>
      <c r="M58" s="101"/>
      <c r="N58" s="95"/>
      <c r="O58" s="361"/>
      <c r="P58" s="362"/>
      <c r="Q58" s="363"/>
      <c r="R58" s="299"/>
      <c r="S58" s="299"/>
      <c r="T58" s="363"/>
      <c r="V58" s="438" t="s">
        <v>311</v>
      </c>
      <c r="W58" s="407">
        <v>1</v>
      </c>
      <c r="X58" s="432">
        <v>100</v>
      </c>
      <c r="Y58" s="362">
        <f t="shared" si="8"/>
        <v>100</v>
      </c>
      <c r="Z58" s="19"/>
      <c r="AA58" s="370">
        <v>0</v>
      </c>
      <c r="AB58" s="371">
        <f t="shared" si="9"/>
        <v>0</v>
      </c>
      <c r="AC58" s="372">
        <v>0</v>
      </c>
      <c r="AD58" s="373">
        <f t="shared" si="10"/>
        <v>0</v>
      </c>
      <c r="AE58" s="374">
        <f t="shared" si="11"/>
        <v>0</v>
      </c>
    </row>
    <row r="59" spans="1:31" ht="120" x14ac:dyDescent="0.25">
      <c r="A59" s="22"/>
      <c r="B59" s="380" t="s">
        <v>200</v>
      </c>
      <c r="C59" s="424" t="s">
        <v>72</v>
      </c>
      <c r="D59" s="418" t="s">
        <v>25</v>
      </c>
      <c r="E59" s="429" t="s">
        <v>419</v>
      </c>
      <c r="F59" s="358"/>
      <c r="G59" s="358"/>
      <c r="H59" s="91"/>
      <c r="I59" s="358"/>
      <c r="J59" s="100"/>
      <c r="K59" s="92"/>
      <c r="L59" s="94"/>
      <c r="M59" s="101"/>
      <c r="N59" s="95"/>
      <c r="O59" s="361"/>
      <c r="P59" s="362"/>
      <c r="Q59" s="363"/>
      <c r="R59" s="299"/>
      <c r="S59" s="299"/>
      <c r="T59" s="363"/>
      <c r="V59" s="438" t="s">
        <v>79</v>
      </c>
      <c r="W59" s="407">
        <v>45</v>
      </c>
      <c r="X59" s="432">
        <v>8.136000000000001</v>
      </c>
      <c r="Y59" s="362">
        <f t="shared" si="8"/>
        <v>366.12000000000006</v>
      </c>
      <c r="Z59" s="19"/>
      <c r="AA59" s="370">
        <v>1</v>
      </c>
      <c r="AB59" s="371">
        <f t="shared" si="9"/>
        <v>366.12000000000006</v>
      </c>
      <c r="AC59" s="372">
        <v>0</v>
      </c>
      <c r="AD59" s="373">
        <f t="shared" si="10"/>
        <v>0</v>
      </c>
      <c r="AE59" s="374">
        <f t="shared" si="11"/>
        <v>366.12000000000006</v>
      </c>
    </row>
    <row r="60" spans="1:31" ht="60" x14ac:dyDescent="0.25">
      <c r="A60" s="22"/>
      <c r="B60" s="380" t="s">
        <v>200</v>
      </c>
      <c r="C60" s="424" t="s">
        <v>72</v>
      </c>
      <c r="D60" s="418" t="s">
        <v>25</v>
      </c>
      <c r="E60" s="429" t="s">
        <v>700</v>
      </c>
      <c r="F60" s="358"/>
      <c r="G60" s="358"/>
      <c r="H60" s="91"/>
      <c r="I60" s="358"/>
      <c r="J60" s="100"/>
      <c r="K60" s="92"/>
      <c r="L60" s="94"/>
      <c r="M60" s="101"/>
      <c r="N60" s="95"/>
      <c r="O60" s="361"/>
      <c r="P60" s="362"/>
      <c r="Q60" s="363"/>
      <c r="R60" s="299"/>
      <c r="S60" s="299"/>
      <c r="T60" s="363"/>
      <c r="V60" s="438" t="s">
        <v>104</v>
      </c>
      <c r="W60" s="407">
        <v>10</v>
      </c>
      <c r="X60" s="432">
        <v>15.103999999999999</v>
      </c>
      <c r="Y60" s="362">
        <f t="shared" si="8"/>
        <v>151.04</v>
      </c>
      <c r="Z60" s="19"/>
      <c r="AA60" s="370">
        <v>1</v>
      </c>
      <c r="AB60" s="371">
        <f t="shared" si="9"/>
        <v>151.04</v>
      </c>
      <c r="AC60" s="372">
        <v>1</v>
      </c>
      <c r="AD60" s="373">
        <f t="shared" si="10"/>
        <v>151.04</v>
      </c>
      <c r="AE60" s="374">
        <f t="shared" si="11"/>
        <v>0</v>
      </c>
    </row>
    <row r="61" spans="1:31" ht="60" x14ac:dyDescent="0.25">
      <c r="A61" s="22"/>
      <c r="B61" s="380" t="s">
        <v>200</v>
      </c>
      <c r="C61" s="424" t="s">
        <v>72</v>
      </c>
      <c r="D61" s="418" t="s">
        <v>25</v>
      </c>
      <c r="E61" s="429" t="s">
        <v>701</v>
      </c>
      <c r="F61" s="358"/>
      <c r="G61" s="358"/>
      <c r="H61" s="91"/>
      <c r="I61" s="358"/>
      <c r="J61" s="100"/>
      <c r="K61" s="92"/>
      <c r="L61" s="94"/>
      <c r="M61" s="101"/>
      <c r="N61" s="95"/>
      <c r="O61" s="361"/>
      <c r="P61" s="362"/>
      <c r="Q61" s="363"/>
      <c r="R61" s="299"/>
      <c r="S61" s="299"/>
      <c r="T61" s="363"/>
      <c r="V61" s="438" t="s">
        <v>104</v>
      </c>
      <c r="W61" s="407">
        <v>10</v>
      </c>
      <c r="X61" s="432">
        <v>21.847999999999999</v>
      </c>
      <c r="Y61" s="362">
        <f t="shared" si="8"/>
        <v>218.48</v>
      </c>
      <c r="Z61" s="19"/>
      <c r="AA61" s="370">
        <v>1</v>
      </c>
      <c r="AB61" s="371">
        <f t="shared" si="9"/>
        <v>218.48</v>
      </c>
      <c r="AC61" s="372">
        <v>1</v>
      </c>
      <c r="AD61" s="373">
        <f t="shared" si="10"/>
        <v>218.48</v>
      </c>
      <c r="AE61" s="374">
        <f t="shared" si="11"/>
        <v>0</v>
      </c>
    </row>
    <row r="62" spans="1:31" hidden="1" x14ac:dyDescent="0.25">
      <c r="A62" s="22"/>
      <c r="B62" s="380" t="s">
        <v>200</v>
      </c>
      <c r="C62" s="424" t="s">
        <v>341</v>
      </c>
      <c r="D62" s="418" t="s">
        <v>25</v>
      </c>
      <c r="E62" s="429" t="s">
        <v>760</v>
      </c>
      <c r="F62" s="358"/>
      <c r="G62" s="358"/>
      <c r="H62" s="91"/>
      <c r="I62" s="358"/>
      <c r="J62" s="100"/>
      <c r="K62" s="92"/>
      <c r="L62" s="94"/>
      <c r="M62" s="101"/>
      <c r="N62" s="95"/>
      <c r="O62" s="361"/>
      <c r="P62" s="362"/>
      <c r="Q62" s="363"/>
      <c r="R62" s="299"/>
      <c r="S62" s="299"/>
      <c r="T62" s="363"/>
      <c r="V62" s="438" t="s">
        <v>57</v>
      </c>
      <c r="W62" s="407">
        <v>2</v>
      </c>
      <c r="X62" s="432">
        <v>1250</v>
      </c>
      <c r="Y62" s="362">
        <f t="shared" si="8"/>
        <v>2500</v>
      </c>
      <c r="Z62" s="19"/>
      <c r="AA62" s="370">
        <v>0</v>
      </c>
      <c r="AB62" s="371">
        <f t="shared" si="9"/>
        <v>0</v>
      </c>
      <c r="AC62" s="372">
        <v>0</v>
      </c>
      <c r="AD62" s="373">
        <f t="shared" si="10"/>
        <v>0</v>
      </c>
      <c r="AE62" s="374">
        <f t="shared" si="11"/>
        <v>0</v>
      </c>
    </row>
    <row r="63" spans="1:31" ht="15.75" x14ac:dyDescent="0.25">
      <c r="A63" s="22"/>
      <c r="B63" s="87"/>
      <c r="C63" s="90"/>
      <c r="D63" s="89"/>
      <c r="E63" s="102"/>
      <c r="F63" s="358"/>
      <c r="G63" s="358"/>
      <c r="H63" s="91"/>
      <c r="I63" s="358"/>
      <c r="J63" s="100"/>
      <c r="K63" s="92"/>
      <c r="L63" s="94"/>
      <c r="M63" s="101"/>
      <c r="N63" s="95"/>
      <c r="O63" s="361"/>
      <c r="P63" s="362"/>
      <c r="Q63" s="363"/>
      <c r="R63" s="299"/>
      <c r="S63" s="299"/>
      <c r="T63" s="363"/>
      <c r="V63" s="92"/>
      <c r="W63" s="94"/>
      <c r="X63" s="299"/>
      <c r="Y63" s="362"/>
      <c r="Z63" s="19"/>
      <c r="AA63" s="370"/>
      <c r="AB63" s="371"/>
      <c r="AC63" s="372"/>
      <c r="AD63" s="373"/>
      <c r="AE63" s="374"/>
    </row>
    <row r="64" spans="1:31" ht="15.75" thickBot="1" x14ac:dyDescent="0.3"/>
    <row r="65" spans="3:31" ht="15.75" thickBot="1" x14ac:dyDescent="0.3">
      <c r="S65" s="69" t="s">
        <v>5</v>
      </c>
      <c r="T65" s="70">
        <f>SUM(T11:T63)</f>
        <v>7669.4020049999999</v>
      </c>
      <c r="U65" s="66"/>
      <c r="V65" s="22"/>
      <c r="W65" s="29"/>
      <c r="X65" s="69" t="s">
        <v>5</v>
      </c>
      <c r="Y65" s="70">
        <f>SUM(Y1:Y63)</f>
        <v>22495.324235520002</v>
      </c>
      <c r="Z65" s="19"/>
      <c r="AA65" s="77"/>
      <c r="AB65" s="117">
        <f>SUM(AB11:AB63)</f>
        <v>10187.465030520001</v>
      </c>
      <c r="AC65" s="77"/>
      <c r="AD65" s="118">
        <f>SUM(AD11:AD45)</f>
        <v>3166.0711999999999</v>
      </c>
      <c r="AE65" s="130">
        <f>SUM(AE11:AE63)</f>
        <v>4718.4638305199996</v>
      </c>
    </row>
    <row r="67" spans="3:31" x14ac:dyDescent="0.25">
      <c r="C67" t="s">
        <v>372</v>
      </c>
      <c r="D67" s="164"/>
      <c r="T67" s="319">
        <f ca="1">SUMIF($C$10:$C$63,$C67,T$11:T$63)</f>
        <v>399.99552</v>
      </c>
      <c r="U67" s="66"/>
      <c r="Y67" s="319">
        <f ca="1">SUMIF($C$10:$C$63,$C67,Y$11:Y$63)</f>
        <v>399.99552</v>
      </c>
      <c r="AA67" s="340">
        <f ca="1">AB67/Y67</f>
        <v>0</v>
      </c>
      <c r="AB67" s="319">
        <f ca="1">SUMIF($C$10:$C$63,$C67,AB$11:AB$63)</f>
        <v>0</v>
      </c>
      <c r="AC67" s="340">
        <f ca="1">AD67/Y67</f>
        <v>0</v>
      </c>
      <c r="AD67" s="319">
        <f ca="1">SUMIF($C$10:$C$63,$C67,AD$11:AD$63)</f>
        <v>0</v>
      </c>
      <c r="AE67" s="319">
        <f ca="1">SUMIF($C$10:$C$63,$C67,AE$11:AE$63)</f>
        <v>0</v>
      </c>
    </row>
    <row r="68" spans="3:31" x14ac:dyDescent="0.25">
      <c r="C68" t="s">
        <v>308</v>
      </c>
      <c r="D68" s="164"/>
      <c r="T68" s="319">
        <f t="shared" ref="T68:T76" ca="1" si="12">SUMIF($C$10:$C$63,$C68,T$11:T$63)</f>
        <v>222.29999999999998</v>
      </c>
      <c r="U68" s="66"/>
      <c r="Y68" s="319">
        <f t="shared" ref="Y68:Y76" ca="1" si="13">SUMIF($C$10:$C$63,$C68,Y$11:Y$63)</f>
        <v>222.29999999999998</v>
      </c>
      <c r="AA68" s="340">
        <f t="shared" ref="AA68:AA76" ca="1" si="14">AB68/Y68</f>
        <v>1</v>
      </c>
      <c r="AB68" s="319">
        <f t="shared" ref="AB68:AB76" ca="1" si="15">SUMIF($C$10:$C$63,$C68,AB$11:AB$63)</f>
        <v>222.29999999999998</v>
      </c>
      <c r="AC68" s="340">
        <f t="shared" ref="AC68:AC76" ca="1" si="16">AD68/Y68</f>
        <v>1</v>
      </c>
      <c r="AD68" s="319">
        <f t="shared" ref="AD68:AE76" ca="1" si="17">SUMIF($C$10:$C$63,$C68,AD$11:AD$63)</f>
        <v>222.29999999999998</v>
      </c>
      <c r="AE68" s="319">
        <f t="shared" ca="1" si="17"/>
        <v>0</v>
      </c>
    </row>
    <row r="69" spans="3:31" x14ac:dyDescent="0.25">
      <c r="C69" t="s">
        <v>285</v>
      </c>
      <c r="D69" s="164"/>
      <c r="T69" s="319">
        <f t="shared" ca="1" si="12"/>
        <v>0</v>
      </c>
      <c r="U69" s="66"/>
      <c r="Y69" s="319">
        <f t="shared" ca="1" si="13"/>
        <v>0</v>
      </c>
      <c r="AA69" s="340" t="e">
        <f t="shared" ca="1" si="14"/>
        <v>#DIV/0!</v>
      </c>
      <c r="AB69" s="319">
        <f t="shared" ca="1" si="15"/>
        <v>0</v>
      </c>
      <c r="AC69" s="340" t="e">
        <f t="shared" ca="1" si="16"/>
        <v>#DIV/0!</v>
      </c>
      <c r="AD69" s="319">
        <f t="shared" ca="1" si="17"/>
        <v>0</v>
      </c>
      <c r="AE69" s="319">
        <f t="shared" ca="1" si="17"/>
        <v>0</v>
      </c>
    </row>
    <row r="70" spans="3:31" x14ac:dyDescent="0.25">
      <c r="C70" t="s">
        <v>189</v>
      </c>
      <c r="D70" s="164"/>
      <c r="T70" s="319">
        <f t="shared" ca="1" si="12"/>
        <v>1294.6544999999999</v>
      </c>
      <c r="U70" s="66"/>
      <c r="Y70" s="319">
        <f t="shared" ca="1" si="13"/>
        <v>1294.6544999999999</v>
      </c>
      <c r="AA70" s="340">
        <f t="shared" ca="1" si="14"/>
        <v>0.89227396189485308</v>
      </c>
      <c r="AB70" s="319">
        <f t="shared" ca="1" si="15"/>
        <v>1155.1865</v>
      </c>
      <c r="AC70" s="340">
        <f t="shared" ca="1" si="16"/>
        <v>0.89227396189485308</v>
      </c>
      <c r="AD70" s="319">
        <f t="shared" ca="1" si="17"/>
        <v>1155.1865</v>
      </c>
      <c r="AE70" s="319">
        <f t="shared" ca="1" si="17"/>
        <v>0</v>
      </c>
    </row>
    <row r="71" spans="3:31" x14ac:dyDescent="0.25">
      <c r="C71" t="s">
        <v>72</v>
      </c>
      <c r="D71" s="164"/>
      <c r="T71" s="319">
        <f t="shared" ca="1" si="12"/>
        <v>916.8</v>
      </c>
      <c r="U71" s="66"/>
      <c r="Y71" s="319">
        <f t="shared" ca="1" si="13"/>
        <v>4286.32</v>
      </c>
      <c r="AA71" s="340">
        <f t="shared" ca="1" si="14"/>
        <v>0.30009891935273147</v>
      </c>
      <c r="AB71" s="319">
        <f t="shared" ca="1" si="15"/>
        <v>1286.32</v>
      </c>
      <c r="AC71" s="340">
        <f t="shared" ca="1" si="16"/>
        <v>0.30009891935273147</v>
      </c>
      <c r="AD71" s="319">
        <f t="shared" ca="1" si="17"/>
        <v>1286.32</v>
      </c>
      <c r="AE71" s="319">
        <f t="shared" ca="1" si="17"/>
        <v>0</v>
      </c>
    </row>
    <row r="72" spans="3:31" x14ac:dyDescent="0.25">
      <c r="C72" t="s">
        <v>164</v>
      </c>
      <c r="D72" s="164"/>
      <c r="T72" s="319">
        <f t="shared" ca="1" si="12"/>
        <v>367.18829999999997</v>
      </c>
      <c r="U72" s="66"/>
      <c r="Y72" s="319">
        <f t="shared" ca="1" si="13"/>
        <v>4231.3083000000006</v>
      </c>
      <c r="AA72" s="340">
        <f t="shared" ca="1" si="14"/>
        <v>0.90546659055781864</v>
      </c>
      <c r="AB72" s="319">
        <f t="shared" ca="1" si="15"/>
        <v>3831.3083000000001</v>
      </c>
      <c r="AC72" s="340">
        <f t="shared" ca="1" si="16"/>
        <v>0.54370850263971537</v>
      </c>
      <c r="AD72" s="319">
        <f t="shared" ca="1" si="17"/>
        <v>2300.5983000000001</v>
      </c>
      <c r="AE72" s="319">
        <f t="shared" ca="1" si="17"/>
        <v>1530.7100000000003</v>
      </c>
    </row>
    <row r="73" spans="3:31" x14ac:dyDescent="0.25">
      <c r="C73" t="s">
        <v>24</v>
      </c>
      <c r="D73" s="164"/>
      <c r="T73" s="319">
        <f t="shared" ca="1" si="12"/>
        <v>1681.9879999999998</v>
      </c>
      <c r="U73" s="66"/>
      <c r="Y73" s="319">
        <f t="shared" ca="1" si="13"/>
        <v>3392.3502305199995</v>
      </c>
      <c r="AA73" s="340">
        <f t="shared" ca="1" si="14"/>
        <v>1</v>
      </c>
      <c r="AB73" s="319">
        <f t="shared" ca="1" si="15"/>
        <v>3392.3502305199995</v>
      </c>
      <c r="AC73" s="340">
        <f t="shared" ca="1" si="16"/>
        <v>0.1487453728864111</v>
      </c>
      <c r="AD73" s="319">
        <f t="shared" ca="1" si="17"/>
        <v>504.59639999999996</v>
      </c>
      <c r="AE73" s="319">
        <f t="shared" ca="1" si="17"/>
        <v>2887.7538305200001</v>
      </c>
    </row>
    <row r="74" spans="3:31" x14ac:dyDescent="0.25">
      <c r="C74" t="s">
        <v>312</v>
      </c>
      <c r="D74" s="164"/>
      <c r="T74" s="319">
        <f t="shared" ca="1" si="12"/>
        <v>0</v>
      </c>
      <c r="U74" s="66"/>
      <c r="Y74" s="319">
        <f t="shared" ca="1" si="13"/>
        <v>0</v>
      </c>
      <c r="AA74" s="340" t="e">
        <f t="shared" ca="1" si="14"/>
        <v>#DIV/0!</v>
      </c>
      <c r="AB74" s="319">
        <f t="shared" ca="1" si="15"/>
        <v>0</v>
      </c>
      <c r="AC74" s="340" t="e">
        <f t="shared" ca="1" si="16"/>
        <v>#DIV/0!</v>
      </c>
      <c r="AD74" s="319">
        <f t="shared" ca="1" si="17"/>
        <v>0</v>
      </c>
      <c r="AE74" s="319">
        <f t="shared" ca="1" si="17"/>
        <v>0</v>
      </c>
    </row>
    <row r="75" spans="3:31" x14ac:dyDescent="0.25">
      <c r="C75" t="s">
        <v>341</v>
      </c>
      <c r="D75" s="164"/>
      <c r="T75" s="319">
        <f t="shared" ca="1" si="12"/>
        <v>2786.4756849999999</v>
      </c>
      <c r="U75" s="66"/>
      <c r="Y75" s="319">
        <f t="shared" ca="1" si="13"/>
        <v>8168.3956849999995</v>
      </c>
      <c r="AA75" s="340">
        <f t="shared" ca="1" si="14"/>
        <v>3.6726918181853481E-2</v>
      </c>
      <c r="AB75" s="319">
        <f t="shared" ca="1" si="15"/>
        <v>300</v>
      </c>
      <c r="AC75" s="340">
        <f t="shared" ca="1" si="16"/>
        <v>0</v>
      </c>
      <c r="AD75" s="319">
        <f t="shared" ca="1" si="17"/>
        <v>0</v>
      </c>
      <c r="AE75" s="319">
        <f t="shared" ca="1" si="17"/>
        <v>300</v>
      </c>
    </row>
    <row r="76" spans="3:31" x14ac:dyDescent="0.25">
      <c r="C76" t="s">
        <v>755</v>
      </c>
      <c r="T76" s="319">
        <f t="shared" ca="1" si="12"/>
        <v>0</v>
      </c>
      <c r="Y76" s="319">
        <f t="shared" ca="1" si="13"/>
        <v>500</v>
      </c>
      <c r="AA76" s="340">
        <f t="shared" ca="1" si="14"/>
        <v>0</v>
      </c>
      <c r="AB76" s="319">
        <f t="shared" ca="1" si="15"/>
        <v>0</v>
      </c>
      <c r="AC76" s="340">
        <f t="shared" ca="1" si="16"/>
        <v>0</v>
      </c>
      <c r="AD76" s="319">
        <f t="shared" ca="1" si="17"/>
        <v>0</v>
      </c>
      <c r="AE76" s="319">
        <f t="shared" ca="1" si="17"/>
        <v>0</v>
      </c>
    </row>
  </sheetData>
  <autoFilter ref="B8:AE62" xr:uid="{00000000-0009-0000-0000-000013000000}">
    <filterColumn colId="25">
      <filters>
        <filter val="10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X11:X12 X14 X18:X24 X26 X28:X29 X31:X32 X36:X47 X49:X63 S36:S63" xr:uid="{00000000-0002-0000-1300-000000000000}">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AE79"/>
  <sheetViews>
    <sheetView topLeftCell="B1" zoomScale="70" zoomScaleNormal="70" workbookViewId="0">
      <pane xSplit="9" ySplit="8" topLeftCell="K60" activePane="bottomRight" state="frozen"/>
      <selection activeCell="S45" sqref="S45"/>
      <selection pane="topRight" activeCell="S45" sqref="S45"/>
      <selection pane="bottomLeft" activeCell="S45" sqref="S45"/>
      <selection pane="bottomRight" activeCell="AI76" sqref="AI7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517</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71</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30" t="s">
        <v>429</v>
      </c>
      <c r="B10" s="3" t="s">
        <v>71</v>
      </c>
      <c r="C10" s="4" t="s">
        <v>372</v>
      </c>
      <c r="D10" s="5" t="s">
        <v>378</v>
      </c>
      <c r="E10" s="6"/>
      <c r="F10" s="30"/>
      <c r="G10" s="30"/>
      <c r="H10" s="8"/>
      <c r="I10" s="30"/>
      <c r="J10" s="9"/>
      <c r="K10" s="9"/>
      <c r="L10" s="9"/>
      <c r="M10" s="9"/>
      <c r="N10" s="9"/>
      <c r="O10" s="19"/>
      <c r="P10" s="17"/>
      <c r="Q10" s="38"/>
      <c r="R10" s="38"/>
      <c r="S10" s="38"/>
      <c r="T10" s="38"/>
      <c r="AA10" s="77"/>
      <c r="AB10" s="77"/>
      <c r="AC10" s="77"/>
      <c r="AD10" s="77"/>
    </row>
    <row r="11" spans="1:31" ht="90.75" thickBot="1" x14ac:dyDescent="0.3">
      <c r="A11" s="30"/>
      <c r="B11" s="3" t="s">
        <v>71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8">
        <v>0</v>
      </c>
      <c r="AB11" s="79">
        <f>Y11*AA11</f>
        <v>0</v>
      </c>
      <c r="AC11" s="80">
        <v>0</v>
      </c>
      <c r="AD11" s="81">
        <f>Y11*AC11</f>
        <v>0</v>
      </c>
      <c r="AE11" s="131">
        <f>AB11-AD11</f>
        <v>0</v>
      </c>
    </row>
    <row r="12" spans="1:31" ht="45.75" thickBot="1" x14ac:dyDescent="0.3">
      <c r="A12" s="30"/>
      <c r="B12" s="3" t="s">
        <v>71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0" si="0">W12*X12</f>
        <v>399.99552</v>
      </c>
      <c r="Z12" s="19"/>
      <c r="AA12" s="78">
        <v>0</v>
      </c>
      <c r="AB12" s="79">
        <f t="shared" ref="AB12:AB52" si="1">Y12*AA12</f>
        <v>0</v>
      </c>
      <c r="AC12" s="80">
        <v>0</v>
      </c>
      <c r="AD12" s="81">
        <f t="shared" ref="AD12:AD52" si="2">Y12*AC12</f>
        <v>0</v>
      </c>
      <c r="AE12" s="131">
        <f t="shared" ref="AE12:AE67" si="3">AB12-AD12</f>
        <v>0</v>
      </c>
    </row>
    <row r="13" spans="1:31" ht="15.75" thickBot="1" x14ac:dyDescent="0.3">
      <c r="A13" s="16"/>
      <c r="B13" s="3" t="s">
        <v>71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8"/>
      <c r="AB13" s="79"/>
      <c r="AC13" s="80"/>
      <c r="AD13" s="81"/>
      <c r="AE13" s="131">
        <f t="shared" si="3"/>
        <v>0</v>
      </c>
    </row>
    <row r="14" spans="1:31" ht="30.75" thickBot="1" x14ac:dyDescent="0.3">
      <c r="A14" s="16"/>
      <c r="B14" s="3" t="s">
        <v>71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8">
        <v>0</v>
      </c>
      <c r="AB14" s="79">
        <f t="shared" si="1"/>
        <v>0</v>
      </c>
      <c r="AC14" s="80">
        <v>0</v>
      </c>
      <c r="AD14" s="81">
        <f t="shared" si="2"/>
        <v>0</v>
      </c>
      <c r="AE14" s="131">
        <f t="shared" si="3"/>
        <v>0</v>
      </c>
    </row>
    <row r="15" spans="1:31" ht="15.75" thickBot="1" x14ac:dyDescent="0.3">
      <c r="A15" s="16"/>
      <c r="B15" s="3" t="s">
        <v>71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8"/>
      <c r="AB15" s="79"/>
      <c r="AC15" s="80"/>
      <c r="AD15" s="81"/>
      <c r="AE15" s="131">
        <f t="shared" si="3"/>
        <v>0</v>
      </c>
    </row>
    <row r="16" spans="1:31" ht="135.75" thickBot="1" x14ac:dyDescent="0.3">
      <c r="A16" s="16"/>
      <c r="B16" s="3" t="s">
        <v>71</v>
      </c>
      <c r="C16" s="4" t="s">
        <v>285</v>
      </c>
      <c r="D16" s="5" t="s">
        <v>25</v>
      </c>
      <c r="E16" s="6" t="s">
        <v>286</v>
      </c>
      <c r="F16" s="7"/>
      <c r="G16" s="7"/>
      <c r="H16" s="8">
        <v>5.3260000000000698</v>
      </c>
      <c r="I16" s="7"/>
      <c r="J16" s="9" t="s">
        <v>287</v>
      </c>
      <c r="K16" s="10" t="s">
        <v>75</v>
      </c>
      <c r="L16" s="39">
        <v>1</v>
      </c>
      <c r="M16" s="11">
        <v>461.13</v>
      </c>
      <c r="N16" s="12">
        <v>461.13</v>
      </c>
      <c r="O16" s="19"/>
      <c r="P16" s="13" t="e">
        <v>#VALUE!</v>
      </c>
      <c r="Q16" s="14" t="e">
        <f>IF(J16="PROV SUM",N16,L16*P16)</f>
        <v>#VALUE!</v>
      </c>
      <c r="R16" s="40">
        <v>0</v>
      </c>
      <c r="S16" s="41">
        <v>408.79174499999999</v>
      </c>
      <c r="T16" s="14">
        <f>IF(J16="SC024",N16,IF(ISERROR(S16),"",IF(J16="PROV SUM",N16,L16*S16)))</f>
        <v>408.79174499999999</v>
      </c>
      <c r="V16" s="10" t="s">
        <v>75</v>
      </c>
      <c r="W16" s="39">
        <v>1</v>
      </c>
      <c r="X16" s="41">
        <v>408.79174499999999</v>
      </c>
      <c r="Y16" s="72">
        <f t="shared" si="0"/>
        <v>408.79174499999999</v>
      </c>
      <c r="Z16" s="19"/>
      <c r="AA16" s="78">
        <v>0</v>
      </c>
      <c r="AB16" s="79">
        <f t="shared" si="1"/>
        <v>0</v>
      </c>
      <c r="AC16" s="80">
        <v>0</v>
      </c>
      <c r="AD16" s="81">
        <f t="shared" si="2"/>
        <v>0</v>
      </c>
      <c r="AE16" s="131">
        <f>AB16-AD16</f>
        <v>0</v>
      </c>
    </row>
    <row r="17" spans="1:31" ht="61.5" thickBot="1" x14ac:dyDescent="0.3">
      <c r="A17" s="16"/>
      <c r="B17" s="3" t="s">
        <v>71</v>
      </c>
      <c r="C17" s="4" t="s">
        <v>285</v>
      </c>
      <c r="D17" s="5" t="s">
        <v>25</v>
      </c>
      <c r="E17" s="127" t="s">
        <v>501</v>
      </c>
      <c r="F17" s="7"/>
      <c r="G17" s="7"/>
      <c r="H17" s="8">
        <v>5.3860000000000001</v>
      </c>
      <c r="I17" s="7"/>
      <c r="J17" s="9" t="s">
        <v>379</v>
      </c>
      <c r="K17" s="10" t="s">
        <v>380</v>
      </c>
      <c r="L17" s="39">
        <v>1</v>
      </c>
      <c r="M17" s="11">
        <v>150</v>
      </c>
      <c r="N17" s="12">
        <v>150</v>
      </c>
      <c r="O17" s="19"/>
      <c r="P17" s="13" t="e">
        <v>#VALUE!</v>
      </c>
      <c r="Q17" s="14">
        <f>IF(J17="PROV SUM",N17,L17*P17)</f>
        <v>150</v>
      </c>
      <c r="R17" s="40" t="s">
        <v>381</v>
      </c>
      <c r="S17" s="41" t="s">
        <v>381</v>
      </c>
      <c r="T17" s="14">
        <f>IF(J17="SC024",N17,IF(ISERROR(S17),"",IF(J17="PROV SUM",N17,L17*S17)))</f>
        <v>150</v>
      </c>
      <c r="V17" s="10" t="s">
        <v>380</v>
      </c>
      <c r="W17" s="39">
        <v>1</v>
      </c>
      <c r="X17" s="41" t="s">
        <v>381</v>
      </c>
      <c r="Y17" s="72">
        <v>150</v>
      </c>
      <c r="Z17" s="19"/>
      <c r="AA17" s="78">
        <v>0</v>
      </c>
      <c r="AB17" s="79">
        <f t="shared" si="1"/>
        <v>0</v>
      </c>
      <c r="AC17" s="80">
        <v>0</v>
      </c>
      <c r="AD17" s="81">
        <f t="shared" si="2"/>
        <v>0</v>
      </c>
      <c r="AE17" s="131">
        <f t="shared" si="3"/>
        <v>0</v>
      </c>
    </row>
    <row r="18" spans="1:31" ht="16.5" thickBot="1" x14ac:dyDescent="0.3">
      <c r="A18" s="16"/>
      <c r="B18" s="3" t="s">
        <v>71</v>
      </c>
      <c r="C18" s="4" t="s">
        <v>285</v>
      </c>
      <c r="D18" s="5" t="s">
        <v>25</v>
      </c>
      <c r="E18" s="6" t="s">
        <v>453</v>
      </c>
      <c r="F18" s="7"/>
      <c r="G18" s="7"/>
      <c r="H18" s="8">
        <v>5.3869999999999996</v>
      </c>
      <c r="I18" s="7"/>
      <c r="J18" s="9" t="s">
        <v>379</v>
      </c>
      <c r="K18" s="10" t="s">
        <v>380</v>
      </c>
      <c r="L18" s="39">
        <v>1</v>
      </c>
      <c r="M18" s="11">
        <v>200</v>
      </c>
      <c r="N18" s="12">
        <v>200</v>
      </c>
      <c r="O18" s="19"/>
      <c r="P18" s="13" t="e">
        <v>#VALUE!</v>
      </c>
      <c r="Q18" s="14">
        <f>IF(J18="PROV SUM",N18,L18*P18)</f>
        <v>200</v>
      </c>
      <c r="R18" s="40" t="s">
        <v>381</v>
      </c>
      <c r="S18" s="41" t="s">
        <v>381</v>
      </c>
      <c r="T18" s="14">
        <f>IF(J18="SC024",N18,IF(ISERROR(S18),"",IF(J18="PROV SUM",N18,L18*S18)))</f>
        <v>200</v>
      </c>
      <c r="V18" s="10" t="s">
        <v>380</v>
      </c>
      <c r="W18" s="39">
        <v>1</v>
      </c>
      <c r="X18" s="41" t="s">
        <v>381</v>
      </c>
      <c r="Y18" s="72">
        <v>200</v>
      </c>
      <c r="Z18" s="19"/>
      <c r="AA18" s="78">
        <v>0</v>
      </c>
      <c r="AB18" s="79">
        <f t="shared" si="1"/>
        <v>0</v>
      </c>
      <c r="AC18" s="80">
        <v>0</v>
      </c>
      <c r="AD18" s="81">
        <f t="shared" si="2"/>
        <v>0</v>
      </c>
      <c r="AE18" s="131">
        <f t="shared" si="3"/>
        <v>0</v>
      </c>
    </row>
    <row r="19" spans="1:31" ht="106.5" thickBot="1" x14ac:dyDescent="0.3">
      <c r="A19" s="16"/>
      <c r="B19" s="3" t="s">
        <v>71</v>
      </c>
      <c r="C19" s="4" t="s">
        <v>285</v>
      </c>
      <c r="D19" s="5" t="s">
        <v>25</v>
      </c>
      <c r="E19" s="6" t="s">
        <v>454</v>
      </c>
      <c r="F19" s="7"/>
      <c r="G19" s="7"/>
      <c r="H19" s="8">
        <v>5.3879999999999999</v>
      </c>
      <c r="I19" s="7"/>
      <c r="J19" s="9" t="s">
        <v>379</v>
      </c>
      <c r="K19" s="10" t="s">
        <v>139</v>
      </c>
      <c r="L19" s="39">
        <v>1</v>
      </c>
      <c r="M19" s="11">
        <v>480</v>
      </c>
      <c r="N19" s="12">
        <v>480</v>
      </c>
      <c r="O19" s="19"/>
      <c r="P19" s="13" t="e">
        <v>#VALUE!</v>
      </c>
      <c r="Q19" s="14">
        <f>IF(J19="PROV SUM",N19,L19*P19)</f>
        <v>480</v>
      </c>
      <c r="R19" s="40" t="s">
        <v>381</v>
      </c>
      <c r="S19" s="41" t="s">
        <v>381</v>
      </c>
      <c r="T19" s="14">
        <f>IF(J19="SC024",N19,IF(ISERROR(S19),"",IF(J19="PROV SUM",N19,L19*S19)))</f>
        <v>480</v>
      </c>
      <c r="V19" s="10" t="s">
        <v>139</v>
      </c>
      <c r="W19" s="39">
        <v>1</v>
      </c>
      <c r="X19" s="41" t="s">
        <v>381</v>
      </c>
      <c r="Y19" s="72">
        <v>480</v>
      </c>
      <c r="Z19" s="19"/>
      <c r="AA19" s="78">
        <v>0</v>
      </c>
      <c r="AB19" s="79">
        <f t="shared" si="1"/>
        <v>0</v>
      </c>
      <c r="AC19" s="80">
        <v>0</v>
      </c>
      <c r="AD19" s="81">
        <f t="shared" si="2"/>
        <v>0</v>
      </c>
      <c r="AE19" s="131">
        <f t="shared" si="3"/>
        <v>0</v>
      </c>
    </row>
    <row r="20" spans="1:31" ht="15.75" thickBot="1" x14ac:dyDescent="0.3">
      <c r="A20" s="16"/>
      <c r="B20" s="3" t="s">
        <v>71</v>
      </c>
      <c r="C20" s="42" t="s">
        <v>189</v>
      </c>
      <c r="D20" s="5" t="s">
        <v>378</v>
      </c>
      <c r="E20" s="6"/>
      <c r="F20" s="7"/>
      <c r="G20" s="7"/>
      <c r="H20" s="8"/>
      <c r="I20" s="7"/>
      <c r="J20" s="9"/>
      <c r="K20" s="10"/>
      <c r="L20" s="39"/>
      <c r="M20" s="9"/>
      <c r="N20" s="39"/>
      <c r="O20" s="19"/>
      <c r="P20" s="28"/>
      <c r="Q20" s="43"/>
      <c r="R20" s="43"/>
      <c r="S20" s="43"/>
      <c r="T20" s="43"/>
      <c r="V20" s="10"/>
      <c r="W20" s="39"/>
      <c r="X20" s="43"/>
      <c r="Y20" s="72">
        <f t="shared" si="0"/>
        <v>0</v>
      </c>
      <c r="Z20" s="19"/>
      <c r="AA20" s="78">
        <v>0</v>
      </c>
      <c r="AB20" s="79">
        <f t="shared" si="1"/>
        <v>0</v>
      </c>
      <c r="AC20" s="80">
        <v>0</v>
      </c>
      <c r="AD20" s="81">
        <f t="shared" si="2"/>
        <v>0</v>
      </c>
      <c r="AE20" s="131">
        <f t="shared" si="3"/>
        <v>0</v>
      </c>
    </row>
    <row r="21" spans="1:31" ht="75.75" thickBot="1" x14ac:dyDescent="0.3">
      <c r="A21" s="16"/>
      <c r="B21" s="3" t="s">
        <v>71</v>
      </c>
      <c r="C21" s="42" t="s">
        <v>189</v>
      </c>
      <c r="D21" s="5" t="s">
        <v>25</v>
      </c>
      <c r="E21" s="6" t="s">
        <v>282</v>
      </c>
      <c r="F21" s="7"/>
      <c r="G21" s="7"/>
      <c r="H21" s="8">
        <v>6.11</v>
      </c>
      <c r="I21" s="7"/>
      <c r="J21" s="9" t="s">
        <v>283</v>
      </c>
      <c r="K21" s="10" t="s">
        <v>284</v>
      </c>
      <c r="L21" s="39">
        <v>1</v>
      </c>
      <c r="M21" s="11">
        <v>79.14</v>
      </c>
      <c r="N21" s="39">
        <v>79.14</v>
      </c>
      <c r="O21" s="19"/>
      <c r="P21" s="13" t="e">
        <v>#VALUE!</v>
      </c>
      <c r="Q21" s="14" t="e">
        <f t="shared" ref="Q21:Q27" si="4">IF(J21="PROV SUM",N21,L21*P21)</f>
        <v>#VALUE!</v>
      </c>
      <c r="R21" s="40">
        <v>0</v>
      </c>
      <c r="S21" s="41">
        <v>63.312000000000005</v>
      </c>
      <c r="T21" s="14">
        <f t="shared" ref="T21:T27" si="5">IF(J21="SC024",N21,IF(ISERROR(S21),"",IF(J21="PROV SUM",N21,L21*S21)))</f>
        <v>63.312000000000005</v>
      </c>
      <c r="V21" s="10" t="s">
        <v>284</v>
      </c>
      <c r="W21" s="39">
        <v>1</v>
      </c>
      <c r="X21" s="41">
        <v>63.312000000000005</v>
      </c>
      <c r="Y21" s="72">
        <f t="shared" si="0"/>
        <v>63.312000000000005</v>
      </c>
      <c r="Z21" s="19"/>
      <c r="AA21" s="78">
        <v>0</v>
      </c>
      <c r="AB21" s="79">
        <f t="shared" si="1"/>
        <v>0</v>
      </c>
      <c r="AC21" s="80">
        <v>0</v>
      </c>
      <c r="AD21" s="81">
        <f t="shared" si="2"/>
        <v>0</v>
      </c>
      <c r="AE21" s="131">
        <f t="shared" si="3"/>
        <v>0</v>
      </c>
    </row>
    <row r="22" spans="1:31" ht="60.75" thickBot="1" x14ac:dyDescent="0.3">
      <c r="A22" s="16"/>
      <c r="B22" s="3" t="s">
        <v>71</v>
      </c>
      <c r="C22" s="42" t="s">
        <v>189</v>
      </c>
      <c r="D22" s="5" t="s">
        <v>25</v>
      </c>
      <c r="E22" s="6" t="s">
        <v>190</v>
      </c>
      <c r="F22" s="7"/>
      <c r="G22" s="7"/>
      <c r="H22" s="8">
        <v>6.82</v>
      </c>
      <c r="I22" s="7"/>
      <c r="J22" s="9" t="s">
        <v>191</v>
      </c>
      <c r="K22" s="10" t="s">
        <v>104</v>
      </c>
      <c r="L22" s="39">
        <v>40</v>
      </c>
      <c r="M22" s="11">
        <v>44.12</v>
      </c>
      <c r="N22" s="39">
        <v>1764.8</v>
      </c>
      <c r="O22" s="19"/>
      <c r="P22" s="13" t="e">
        <v>#VALUE!</v>
      </c>
      <c r="Q22" s="14" t="e">
        <f t="shared" si="4"/>
        <v>#VALUE!</v>
      </c>
      <c r="R22" s="40">
        <v>0</v>
      </c>
      <c r="S22" s="41">
        <v>31.986999999999998</v>
      </c>
      <c r="T22" s="14">
        <f t="shared" si="5"/>
        <v>1279.48</v>
      </c>
      <c r="V22" s="10" t="s">
        <v>104</v>
      </c>
      <c r="W22" s="39">
        <v>40</v>
      </c>
      <c r="X22" s="41">
        <v>31.986999999999998</v>
      </c>
      <c r="Y22" s="72">
        <f t="shared" si="0"/>
        <v>1279.48</v>
      </c>
      <c r="Z22" s="19"/>
      <c r="AA22" s="78">
        <v>0</v>
      </c>
      <c r="AB22" s="79">
        <f t="shared" si="1"/>
        <v>0</v>
      </c>
      <c r="AC22" s="80">
        <v>0</v>
      </c>
      <c r="AD22" s="81">
        <f t="shared" si="2"/>
        <v>0</v>
      </c>
      <c r="AE22" s="131">
        <f t="shared" si="3"/>
        <v>0</v>
      </c>
    </row>
    <row r="23" spans="1:31" ht="45.75" thickBot="1" x14ac:dyDescent="0.3">
      <c r="A23" s="16"/>
      <c r="B23" s="3" t="s">
        <v>71</v>
      </c>
      <c r="C23" s="42" t="s">
        <v>189</v>
      </c>
      <c r="D23" s="5" t="s">
        <v>25</v>
      </c>
      <c r="E23" s="6" t="s">
        <v>205</v>
      </c>
      <c r="F23" s="7"/>
      <c r="G23" s="7"/>
      <c r="H23" s="8">
        <v>6.16100000000002</v>
      </c>
      <c r="I23" s="7"/>
      <c r="J23" s="9" t="s">
        <v>206</v>
      </c>
      <c r="K23" s="10" t="s">
        <v>104</v>
      </c>
      <c r="L23" s="39">
        <v>22</v>
      </c>
      <c r="M23" s="11">
        <v>38.25</v>
      </c>
      <c r="N23" s="39">
        <v>841.5</v>
      </c>
      <c r="O23" s="19"/>
      <c r="P23" s="13" t="e">
        <v>#VALUE!</v>
      </c>
      <c r="Q23" s="14" t="e">
        <f t="shared" si="4"/>
        <v>#VALUE!</v>
      </c>
      <c r="R23" s="40">
        <v>0</v>
      </c>
      <c r="S23" s="41">
        <v>27.731249999999999</v>
      </c>
      <c r="T23" s="14">
        <f t="shared" si="5"/>
        <v>610.08749999999998</v>
      </c>
      <c r="V23" s="10" t="s">
        <v>104</v>
      </c>
      <c r="W23" s="39">
        <v>22</v>
      </c>
      <c r="X23" s="41">
        <v>27.731249999999999</v>
      </c>
      <c r="Y23" s="72">
        <f t="shared" si="0"/>
        <v>610.08749999999998</v>
      </c>
      <c r="Z23" s="19"/>
      <c r="AA23" s="78">
        <v>0</v>
      </c>
      <c r="AB23" s="79">
        <f t="shared" si="1"/>
        <v>0</v>
      </c>
      <c r="AC23" s="80">
        <v>0</v>
      </c>
      <c r="AD23" s="81">
        <f t="shared" si="2"/>
        <v>0</v>
      </c>
      <c r="AE23" s="131">
        <f t="shared" si="3"/>
        <v>0</v>
      </c>
    </row>
    <row r="24" spans="1:31" ht="30.75" thickBot="1" x14ac:dyDescent="0.3">
      <c r="A24" s="16"/>
      <c r="B24" s="3" t="s">
        <v>71</v>
      </c>
      <c r="C24" s="42" t="s">
        <v>189</v>
      </c>
      <c r="D24" s="5" t="s">
        <v>25</v>
      </c>
      <c r="E24" s="6" t="s">
        <v>227</v>
      </c>
      <c r="F24" s="7"/>
      <c r="G24" s="7"/>
      <c r="H24" s="8">
        <v>6.1940000000000301</v>
      </c>
      <c r="I24" s="7"/>
      <c r="J24" s="9" t="s">
        <v>228</v>
      </c>
      <c r="K24" s="10" t="s">
        <v>79</v>
      </c>
      <c r="L24" s="39">
        <v>25</v>
      </c>
      <c r="M24" s="11">
        <v>7.02</v>
      </c>
      <c r="N24" s="39">
        <v>175.5</v>
      </c>
      <c r="O24" s="19"/>
      <c r="P24" s="13" t="e">
        <v>#VALUE!</v>
      </c>
      <c r="Q24" s="14" t="e">
        <f t="shared" si="4"/>
        <v>#VALUE!</v>
      </c>
      <c r="R24" s="40">
        <v>0</v>
      </c>
      <c r="S24" s="41">
        <v>5.9669999999999996</v>
      </c>
      <c r="T24" s="14">
        <f t="shared" si="5"/>
        <v>149.17499999999998</v>
      </c>
      <c r="V24" s="10" t="s">
        <v>79</v>
      </c>
      <c r="W24" s="39">
        <v>25</v>
      </c>
      <c r="X24" s="41">
        <v>5.9669999999999996</v>
      </c>
      <c r="Y24" s="72">
        <f t="shared" si="0"/>
        <v>149.17499999999998</v>
      </c>
      <c r="Z24" s="19"/>
      <c r="AA24" s="78">
        <v>0</v>
      </c>
      <c r="AB24" s="79">
        <f t="shared" si="1"/>
        <v>0</v>
      </c>
      <c r="AC24" s="80">
        <v>0</v>
      </c>
      <c r="AD24" s="81">
        <f t="shared" si="2"/>
        <v>0</v>
      </c>
      <c r="AE24" s="131">
        <f t="shared" si="3"/>
        <v>0</v>
      </c>
    </row>
    <row r="25" spans="1:31" ht="45.75" thickBot="1" x14ac:dyDescent="0.3">
      <c r="A25" s="16"/>
      <c r="B25" s="3" t="s">
        <v>71</v>
      </c>
      <c r="C25" s="42" t="s">
        <v>189</v>
      </c>
      <c r="D25" s="5" t="s">
        <v>25</v>
      </c>
      <c r="E25" s="6" t="s">
        <v>242</v>
      </c>
      <c r="F25" s="7"/>
      <c r="G25" s="7"/>
      <c r="H25" s="8">
        <v>6.2240000000000402</v>
      </c>
      <c r="I25" s="7"/>
      <c r="J25" s="9" t="s">
        <v>243</v>
      </c>
      <c r="K25" s="10" t="s">
        <v>139</v>
      </c>
      <c r="L25" s="39">
        <v>1</v>
      </c>
      <c r="M25" s="11">
        <v>12.36</v>
      </c>
      <c r="N25" s="39">
        <v>12.36</v>
      </c>
      <c r="O25" s="19"/>
      <c r="P25" s="13" t="e">
        <v>#VALUE!</v>
      </c>
      <c r="Q25" s="14" t="e">
        <f t="shared" si="4"/>
        <v>#VALUE!</v>
      </c>
      <c r="R25" s="40">
        <v>0</v>
      </c>
      <c r="S25" s="41">
        <v>10.505999999999998</v>
      </c>
      <c r="T25" s="14">
        <f t="shared" si="5"/>
        <v>10.505999999999998</v>
      </c>
      <c r="V25" s="10" t="s">
        <v>139</v>
      </c>
      <c r="W25" s="39">
        <v>1</v>
      </c>
      <c r="X25" s="41">
        <v>10.505999999999998</v>
      </c>
      <c r="Y25" s="72">
        <f t="shared" si="0"/>
        <v>10.505999999999998</v>
      </c>
      <c r="Z25" s="19"/>
      <c r="AA25" s="78">
        <v>0</v>
      </c>
      <c r="AB25" s="79">
        <f t="shared" si="1"/>
        <v>0</v>
      </c>
      <c r="AC25" s="80">
        <v>0</v>
      </c>
      <c r="AD25" s="81">
        <f t="shared" si="2"/>
        <v>0</v>
      </c>
      <c r="AE25" s="131">
        <f t="shared" si="3"/>
        <v>0</v>
      </c>
    </row>
    <row r="26" spans="1:31" ht="45.75" thickBot="1" x14ac:dyDescent="0.3">
      <c r="A26" s="16"/>
      <c r="B26" s="3" t="s">
        <v>71</v>
      </c>
      <c r="C26" s="42" t="s">
        <v>189</v>
      </c>
      <c r="D26" s="5" t="s">
        <v>25</v>
      </c>
      <c r="E26" s="6" t="s">
        <v>267</v>
      </c>
      <c r="F26" s="7"/>
      <c r="G26" s="7"/>
      <c r="H26" s="8">
        <v>6.2600000000000504</v>
      </c>
      <c r="I26" s="7"/>
      <c r="J26" s="9" t="s">
        <v>268</v>
      </c>
      <c r="K26" s="10" t="s">
        <v>104</v>
      </c>
      <c r="L26" s="39">
        <v>29</v>
      </c>
      <c r="M26" s="11">
        <v>3.74</v>
      </c>
      <c r="N26" s="39">
        <v>108.46</v>
      </c>
      <c r="O26" s="19"/>
      <c r="P26" s="13" t="e">
        <v>#VALUE!</v>
      </c>
      <c r="Q26" s="14" t="e">
        <f t="shared" si="4"/>
        <v>#VALUE!</v>
      </c>
      <c r="R26" s="40">
        <v>0</v>
      </c>
      <c r="S26" s="41">
        <v>3.1790000000000003</v>
      </c>
      <c r="T26" s="14">
        <f t="shared" si="5"/>
        <v>92.191000000000003</v>
      </c>
      <c r="V26" s="10" t="s">
        <v>104</v>
      </c>
      <c r="W26" s="39">
        <v>29</v>
      </c>
      <c r="X26" s="41">
        <v>3.1790000000000003</v>
      </c>
      <c r="Y26" s="72">
        <f t="shared" si="0"/>
        <v>92.191000000000003</v>
      </c>
      <c r="Z26" s="19"/>
      <c r="AA26" s="78">
        <v>0</v>
      </c>
      <c r="AB26" s="79">
        <f t="shared" si="1"/>
        <v>0</v>
      </c>
      <c r="AC26" s="80">
        <v>0</v>
      </c>
      <c r="AD26" s="81">
        <f t="shared" si="2"/>
        <v>0</v>
      </c>
      <c r="AE26" s="131">
        <f t="shared" si="3"/>
        <v>0</v>
      </c>
    </row>
    <row r="27" spans="1:31" ht="30.75" thickBot="1" x14ac:dyDescent="0.3">
      <c r="A27" s="16"/>
      <c r="B27" s="3" t="s">
        <v>71</v>
      </c>
      <c r="C27" s="42" t="s">
        <v>189</v>
      </c>
      <c r="D27" s="5" t="s">
        <v>25</v>
      </c>
      <c r="E27" s="6" t="s">
        <v>433</v>
      </c>
      <c r="F27" s="7"/>
      <c r="G27" s="7"/>
      <c r="H27" s="8">
        <v>6.2620000000000502</v>
      </c>
      <c r="I27" s="7"/>
      <c r="J27" s="9" t="s">
        <v>270</v>
      </c>
      <c r="K27" s="10" t="s">
        <v>79</v>
      </c>
      <c r="L27" s="39">
        <v>31</v>
      </c>
      <c r="M27" s="11">
        <v>16.86</v>
      </c>
      <c r="N27" s="39">
        <v>522.66</v>
      </c>
      <c r="O27" s="19"/>
      <c r="P27" s="13" t="e">
        <v>#VALUE!</v>
      </c>
      <c r="Q27" s="14" t="e">
        <f t="shared" si="4"/>
        <v>#VALUE!</v>
      </c>
      <c r="R27" s="40">
        <v>0</v>
      </c>
      <c r="S27" s="41">
        <v>14.331</v>
      </c>
      <c r="T27" s="14">
        <f t="shared" si="5"/>
        <v>444.26099999999997</v>
      </c>
      <c r="V27" s="10" t="s">
        <v>79</v>
      </c>
      <c r="W27" s="39">
        <v>31</v>
      </c>
      <c r="X27" s="41">
        <v>14.331</v>
      </c>
      <c r="Y27" s="72">
        <f t="shared" si="0"/>
        <v>444.26099999999997</v>
      </c>
      <c r="Z27" s="19"/>
      <c r="AA27" s="78">
        <v>0</v>
      </c>
      <c r="AB27" s="79">
        <f t="shared" si="1"/>
        <v>0</v>
      </c>
      <c r="AC27" s="80">
        <v>0</v>
      </c>
      <c r="AD27" s="81">
        <f t="shared" si="2"/>
        <v>0</v>
      </c>
      <c r="AE27" s="131">
        <f t="shared" si="3"/>
        <v>0</v>
      </c>
    </row>
    <row r="28" spans="1:31" ht="15.75" thickBot="1" x14ac:dyDescent="0.3">
      <c r="A28" s="16"/>
      <c r="B28" s="3" t="s">
        <v>71</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8">
        <v>0</v>
      </c>
      <c r="AB28" s="79">
        <f t="shared" si="1"/>
        <v>0</v>
      </c>
      <c r="AC28" s="80">
        <v>0</v>
      </c>
      <c r="AD28" s="81">
        <f t="shared" si="2"/>
        <v>0</v>
      </c>
      <c r="AE28" s="131">
        <f t="shared" si="3"/>
        <v>0</v>
      </c>
    </row>
    <row r="29" spans="1:31" ht="45.75" thickBot="1" x14ac:dyDescent="0.3">
      <c r="A29" s="16"/>
      <c r="B29" s="3" t="s">
        <v>71</v>
      </c>
      <c r="C29" s="42" t="s">
        <v>72</v>
      </c>
      <c r="D29" s="5" t="s">
        <v>25</v>
      </c>
      <c r="E29" s="6" t="s">
        <v>154</v>
      </c>
      <c r="F29" s="7"/>
      <c r="G29" s="7"/>
      <c r="H29" s="8">
        <v>3.3640000000000101</v>
      </c>
      <c r="I29" s="7"/>
      <c r="J29" s="9" t="s">
        <v>155</v>
      </c>
      <c r="K29" s="10" t="s">
        <v>139</v>
      </c>
      <c r="L29" s="39">
        <v>3</v>
      </c>
      <c r="M29" s="11">
        <v>20.13</v>
      </c>
      <c r="N29" s="39">
        <v>60.39</v>
      </c>
      <c r="O29" s="44"/>
      <c r="P29" s="13" t="e">
        <v>#VALUE!</v>
      </c>
      <c r="Q29" s="14" t="e">
        <f>IF(J29="PROV SUM",N29,L29*P29)</f>
        <v>#VALUE!</v>
      </c>
      <c r="R29" s="40">
        <v>0</v>
      </c>
      <c r="S29" s="41">
        <v>14.918342999999998</v>
      </c>
      <c r="T29" s="14">
        <f>IF(J29="SC024",N29,IF(ISERROR(S29),"",IF(J29="PROV SUM",N29,L29*S29)))</f>
        <v>44.755028999999993</v>
      </c>
      <c r="V29" s="10" t="s">
        <v>139</v>
      </c>
      <c r="W29" s="39">
        <v>3</v>
      </c>
      <c r="X29" s="41">
        <v>14.918342999999998</v>
      </c>
      <c r="Y29" s="72">
        <f t="shared" si="0"/>
        <v>44.755028999999993</v>
      </c>
      <c r="Z29" s="19"/>
      <c r="AA29" s="78">
        <v>0</v>
      </c>
      <c r="AB29" s="79">
        <f t="shared" si="1"/>
        <v>0</v>
      </c>
      <c r="AC29" s="80">
        <v>0</v>
      </c>
      <c r="AD29" s="81">
        <f t="shared" si="2"/>
        <v>0</v>
      </c>
      <c r="AE29" s="131">
        <f t="shared" si="3"/>
        <v>0</v>
      </c>
    </row>
    <row r="30" spans="1:31" ht="45.75" thickBot="1" x14ac:dyDescent="0.3">
      <c r="A30" s="16"/>
      <c r="B30" s="3" t="s">
        <v>71</v>
      </c>
      <c r="C30" s="42" t="s">
        <v>72</v>
      </c>
      <c r="D30" s="5" t="s">
        <v>25</v>
      </c>
      <c r="E30" s="6" t="s">
        <v>73</v>
      </c>
      <c r="F30" s="7"/>
      <c r="G30" s="7"/>
      <c r="H30" s="8">
        <v>3.4220000000000201</v>
      </c>
      <c r="I30" s="7"/>
      <c r="J30" s="9" t="s">
        <v>74</v>
      </c>
      <c r="K30" s="10" t="s">
        <v>75</v>
      </c>
      <c r="L30" s="39">
        <v>1</v>
      </c>
      <c r="M30" s="11">
        <v>66.790000000000006</v>
      </c>
      <c r="N30" s="39">
        <v>66.790000000000006</v>
      </c>
      <c r="O30" s="44"/>
      <c r="P30" s="13" t="e">
        <v>#VALUE!</v>
      </c>
      <c r="Q30" s="14" t="e">
        <f>IF(J30="PROV SUM",N30,L30*P30)</f>
        <v>#VALUE!</v>
      </c>
      <c r="R30" s="40">
        <v>0</v>
      </c>
      <c r="S30" s="41">
        <v>48.422750000000001</v>
      </c>
      <c r="T30" s="14">
        <f>IF(J30="SC024",N30,IF(ISERROR(S30),"",IF(J30="PROV SUM",N30,L30*S30)))</f>
        <v>48.422750000000001</v>
      </c>
      <c r="V30" s="10" t="s">
        <v>75</v>
      </c>
      <c r="W30" s="39">
        <v>1</v>
      </c>
      <c r="X30" s="41">
        <v>48.422750000000001</v>
      </c>
      <c r="Y30" s="72">
        <f t="shared" si="0"/>
        <v>48.422750000000001</v>
      </c>
      <c r="Z30" s="19"/>
      <c r="AA30" s="78">
        <v>0</v>
      </c>
      <c r="AB30" s="79">
        <f t="shared" si="1"/>
        <v>0</v>
      </c>
      <c r="AC30" s="80">
        <v>0</v>
      </c>
      <c r="AD30" s="81">
        <f t="shared" si="2"/>
        <v>0</v>
      </c>
      <c r="AE30" s="131">
        <f t="shared" si="3"/>
        <v>0</v>
      </c>
    </row>
    <row r="31" spans="1:31" ht="15.75" thickBot="1" x14ac:dyDescent="0.3">
      <c r="A31" s="16"/>
      <c r="B31" s="3" t="s">
        <v>71</v>
      </c>
      <c r="C31" s="42" t="s">
        <v>164</v>
      </c>
      <c r="D31" s="5" t="s">
        <v>378</v>
      </c>
      <c r="E31" s="6"/>
      <c r="F31" s="7"/>
      <c r="G31" s="7"/>
      <c r="H31" s="8"/>
      <c r="I31" s="7"/>
      <c r="J31" s="9"/>
      <c r="K31" s="10"/>
      <c r="L31" s="39"/>
      <c r="M31" s="9"/>
      <c r="N31" s="39"/>
      <c r="O31" s="44"/>
      <c r="P31" s="28"/>
      <c r="Q31" s="43"/>
      <c r="R31" s="43"/>
      <c r="S31" s="43"/>
      <c r="T31" s="43"/>
      <c r="V31" s="10"/>
      <c r="W31" s="39"/>
      <c r="X31" s="43"/>
      <c r="Y31" s="72">
        <f t="shared" si="0"/>
        <v>0</v>
      </c>
      <c r="Z31" s="19"/>
      <c r="AA31" s="78">
        <v>0</v>
      </c>
      <c r="AB31" s="79">
        <f t="shared" si="1"/>
        <v>0</v>
      </c>
      <c r="AC31" s="80">
        <v>0</v>
      </c>
      <c r="AD31" s="81">
        <f t="shared" si="2"/>
        <v>0</v>
      </c>
      <c r="AE31" s="131">
        <f t="shared" si="3"/>
        <v>0</v>
      </c>
    </row>
    <row r="32" spans="1:31" ht="90.75" thickBot="1" x14ac:dyDescent="0.3">
      <c r="A32" s="16"/>
      <c r="B32" s="3" t="s">
        <v>71</v>
      </c>
      <c r="C32" s="42" t="s">
        <v>164</v>
      </c>
      <c r="D32" s="5" t="s">
        <v>25</v>
      </c>
      <c r="E32" s="6" t="s">
        <v>167</v>
      </c>
      <c r="F32" s="7"/>
      <c r="G32" s="7"/>
      <c r="H32" s="8">
        <v>4.4199999999999902</v>
      </c>
      <c r="I32" s="7"/>
      <c r="J32" s="9" t="s">
        <v>168</v>
      </c>
      <c r="K32" s="10" t="s">
        <v>79</v>
      </c>
      <c r="L32" s="39">
        <v>21</v>
      </c>
      <c r="M32" s="11">
        <v>698.79</v>
      </c>
      <c r="N32" s="39">
        <v>14674.59</v>
      </c>
      <c r="O32" s="44"/>
      <c r="P32" s="13" t="e">
        <v>#VALUE!</v>
      </c>
      <c r="Q32" s="14" t="e">
        <f>IF(J32="PROV SUM",N32,L32*P32)</f>
        <v>#VALUE!</v>
      </c>
      <c r="R32" s="40">
        <v>0</v>
      </c>
      <c r="S32" s="41">
        <v>619.47733499999993</v>
      </c>
      <c r="T32" s="14">
        <f>IF(J32="SC024",N32,IF(ISERROR(S32),"",IF(J32="PROV SUM",N32,L32*S32)))</f>
        <v>13009.024034999999</v>
      </c>
      <c r="V32" s="10" t="s">
        <v>79</v>
      </c>
      <c r="W32" s="39">
        <v>21</v>
      </c>
      <c r="X32" s="41">
        <v>619.47733499999993</v>
      </c>
      <c r="Y32" s="72">
        <f t="shared" si="0"/>
        <v>13009.024034999999</v>
      </c>
      <c r="Z32" s="19"/>
      <c r="AA32" s="78">
        <v>0</v>
      </c>
      <c r="AB32" s="79">
        <f t="shared" si="1"/>
        <v>0</v>
      </c>
      <c r="AC32" s="80">
        <v>0</v>
      </c>
      <c r="AD32" s="81">
        <f t="shared" si="2"/>
        <v>0</v>
      </c>
      <c r="AE32" s="131">
        <f t="shared" si="3"/>
        <v>0</v>
      </c>
    </row>
    <row r="33" spans="1:31" ht="15.75" thickBot="1" x14ac:dyDescent="0.3">
      <c r="A33" s="16"/>
      <c r="B33" s="45" t="s">
        <v>71</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8">
        <v>0</v>
      </c>
      <c r="AB33" s="79">
        <f t="shared" si="1"/>
        <v>0</v>
      </c>
      <c r="AC33" s="80">
        <v>0</v>
      </c>
      <c r="AD33" s="81">
        <f t="shared" si="2"/>
        <v>0</v>
      </c>
      <c r="AE33" s="131">
        <f t="shared" si="3"/>
        <v>0</v>
      </c>
    </row>
    <row r="34" spans="1:31" ht="120.75" thickBot="1" x14ac:dyDescent="0.3">
      <c r="A34" s="22"/>
      <c r="B34" s="55" t="s">
        <v>71</v>
      </c>
      <c r="C34" s="55" t="s">
        <v>24</v>
      </c>
      <c r="D34" s="56" t="s">
        <v>25</v>
      </c>
      <c r="E34" s="57" t="s">
        <v>26</v>
      </c>
      <c r="F34" s="58"/>
      <c r="G34" s="58"/>
      <c r="H34" s="59">
        <v>2.1</v>
      </c>
      <c r="I34" s="58"/>
      <c r="J34" s="60" t="s">
        <v>27</v>
      </c>
      <c r="K34" s="58" t="s">
        <v>28</v>
      </c>
      <c r="L34" s="61">
        <v>245</v>
      </c>
      <c r="M34" s="62">
        <v>12.92</v>
      </c>
      <c r="N34" s="63">
        <v>3165.4</v>
      </c>
      <c r="O34" s="19"/>
      <c r="P34" s="13" t="e">
        <v>#VALUE!</v>
      </c>
      <c r="Q34" s="14" t="e">
        <f>IF(J34="PROV SUM",N34,L34*P34)</f>
        <v>#VALUE!</v>
      </c>
      <c r="R34" s="40">
        <v>0</v>
      </c>
      <c r="S34" s="41">
        <v>16.4084</v>
      </c>
      <c r="T34" s="14">
        <f>IF(J34="SC024",N34,IF(ISERROR(S34),"",IF(J34="PROV SUM",N34,L34*S34)))</f>
        <v>4020.058</v>
      </c>
      <c r="V34" s="58" t="s">
        <v>28</v>
      </c>
      <c r="W34" s="61">
        <v>245</v>
      </c>
      <c r="X34" s="41">
        <v>16.4084</v>
      </c>
      <c r="Y34" s="72">
        <f t="shared" si="0"/>
        <v>4020.058</v>
      </c>
      <c r="Z34" s="19"/>
      <c r="AA34" s="78">
        <v>0</v>
      </c>
      <c r="AB34" s="79">
        <f t="shared" si="1"/>
        <v>0</v>
      </c>
      <c r="AC34" s="80">
        <v>0</v>
      </c>
      <c r="AD34" s="81">
        <f t="shared" si="2"/>
        <v>0</v>
      </c>
      <c r="AE34" s="131">
        <f t="shared" si="3"/>
        <v>0</v>
      </c>
    </row>
    <row r="35" spans="1:31" ht="30.75" thickBot="1" x14ac:dyDescent="0.3">
      <c r="A35" s="22"/>
      <c r="B35" s="55" t="s">
        <v>71</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8">
        <v>0</v>
      </c>
      <c r="AB35" s="79">
        <f t="shared" si="1"/>
        <v>0</v>
      </c>
      <c r="AC35" s="80">
        <v>0</v>
      </c>
      <c r="AD35" s="81">
        <f t="shared" si="2"/>
        <v>0</v>
      </c>
      <c r="AE35" s="131">
        <f t="shared" si="3"/>
        <v>0</v>
      </c>
    </row>
    <row r="36" spans="1:31" ht="15.75" thickBot="1" x14ac:dyDescent="0.3">
      <c r="A36" s="22"/>
      <c r="B36" s="55" t="s">
        <v>71</v>
      </c>
      <c r="C36" s="55" t="s">
        <v>24</v>
      </c>
      <c r="D36" s="56" t="s">
        <v>25</v>
      </c>
      <c r="E36" s="57" t="s">
        <v>32</v>
      </c>
      <c r="F36" s="58"/>
      <c r="G36" s="58"/>
      <c r="H36" s="59">
        <v>2.6</v>
      </c>
      <c r="I36" s="58"/>
      <c r="J36" s="60" t="s">
        <v>33</v>
      </c>
      <c r="K36" s="58" t="s">
        <v>31</v>
      </c>
      <c r="L36" s="61">
        <v>2</v>
      </c>
      <c r="M36" s="62">
        <v>50</v>
      </c>
      <c r="N36" s="63">
        <v>100</v>
      </c>
      <c r="O36" s="19"/>
      <c r="P36" s="13" t="e">
        <v>#VALUE!</v>
      </c>
      <c r="Q36" s="14" t="e">
        <f>IF(J36="PROV SUM",N36,L36*P36)</f>
        <v>#VALUE!</v>
      </c>
      <c r="R36" s="40">
        <v>0</v>
      </c>
      <c r="S36" s="41">
        <v>63.5</v>
      </c>
      <c r="T36" s="14">
        <f>IF(J36="SC024",N36,IF(ISERROR(S36),"",IF(J36="PROV SUM",N36,L36*S36)))</f>
        <v>127</v>
      </c>
      <c r="V36" s="58" t="s">
        <v>31</v>
      </c>
      <c r="W36" s="61">
        <v>2</v>
      </c>
      <c r="X36" s="41">
        <v>63.5</v>
      </c>
      <c r="Y36" s="72">
        <f t="shared" si="0"/>
        <v>127</v>
      </c>
      <c r="Z36" s="19"/>
      <c r="AA36" s="78">
        <v>0</v>
      </c>
      <c r="AB36" s="79">
        <f t="shared" si="1"/>
        <v>0</v>
      </c>
      <c r="AC36" s="80">
        <v>0</v>
      </c>
      <c r="AD36" s="81">
        <f t="shared" si="2"/>
        <v>0</v>
      </c>
      <c r="AE36" s="131">
        <f t="shared" si="3"/>
        <v>0</v>
      </c>
    </row>
    <row r="37" spans="1:31" ht="15.75" thickBot="1" x14ac:dyDescent="0.3">
      <c r="A37" s="22"/>
      <c r="B37" s="55" t="s">
        <v>71</v>
      </c>
      <c r="C37" s="55" t="s">
        <v>24</v>
      </c>
      <c r="D37" s="56" t="s">
        <v>25</v>
      </c>
      <c r="E37" s="57" t="s">
        <v>41</v>
      </c>
      <c r="F37" s="58"/>
      <c r="G37" s="58"/>
      <c r="H37" s="59">
        <v>2.16</v>
      </c>
      <c r="I37" s="58"/>
      <c r="J37" s="60" t="s">
        <v>42</v>
      </c>
      <c r="K37" s="58" t="s">
        <v>31</v>
      </c>
      <c r="L37" s="61">
        <v>1</v>
      </c>
      <c r="M37" s="62">
        <v>379.8</v>
      </c>
      <c r="N37" s="63">
        <v>379.8</v>
      </c>
      <c r="O37" s="19"/>
      <c r="P37" s="13" t="e">
        <v>#VALUE!</v>
      </c>
      <c r="Q37" s="14" t="e">
        <f>IF(J37="PROV SUM",N37,L37*P37)</f>
        <v>#VALUE!</v>
      </c>
      <c r="R37" s="40">
        <v>0</v>
      </c>
      <c r="S37" s="41">
        <v>482.346</v>
      </c>
      <c r="T37" s="14">
        <f>IF(J37="SC024",N37,IF(ISERROR(S37),"",IF(J37="PROV SUM",N37,L37*S37)))</f>
        <v>482.346</v>
      </c>
      <c r="V37" s="58" t="s">
        <v>31</v>
      </c>
      <c r="W37" s="61">
        <v>1</v>
      </c>
      <c r="X37" s="41">
        <v>482.346</v>
      </c>
      <c r="Y37" s="72">
        <f t="shared" si="0"/>
        <v>482.346</v>
      </c>
      <c r="Z37" s="19"/>
      <c r="AA37" s="78">
        <v>0</v>
      </c>
      <c r="AB37" s="79">
        <f t="shared" si="1"/>
        <v>0</v>
      </c>
      <c r="AC37" s="80">
        <v>0</v>
      </c>
      <c r="AD37" s="81">
        <f t="shared" si="2"/>
        <v>0</v>
      </c>
      <c r="AE37" s="131">
        <f t="shared" si="3"/>
        <v>0</v>
      </c>
    </row>
    <row r="38" spans="1:31" ht="60.75" thickBot="1" x14ac:dyDescent="0.3">
      <c r="A38" s="22"/>
      <c r="B38" s="55" t="s">
        <v>71</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8">
        <v>0</v>
      </c>
      <c r="AB38" s="79">
        <f t="shared" si="1"/>
        <v>0</v>
      </c>
      <c r="AC38" s="80">
        <v>0</v>
      </c>
      <c r="AD38" s="81">
        <f t="shared" si="2"/>
        <v>0</v>
      </c>
      <c r="AE38" s="131">
        <f t="shared" si="3"/>
        <v>0</v>
      </c>
    </row>
    <row r="39" spans="1:31" ht="15.75" thickBot="1" x14ac:dyDescent="0.3">
      <c r="A39" s="22"/>
      <c r="B39" s="64" t="s">
        <v>71</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8">
        <v>0</v>
      </c>
      <c r="AB39" s="79">
        <f t="shared" si="1"/>
        <v>0</v>
      </c>
      <c r="AC39" s="80">
        <v>0</v>
      </c>
      <c r="AD39" s="81">
        <f t="shared" si="2"/>
        <v>0</v>
      </c>
      <c r="AE39" s="131">
        <f t="shared" si="3"/>
        <v>0</v>
      </c>
    </row>
    <row r="40" spans="1:31" ht="60.75" thickBot="1" x14ac:dyDescent="0.3">
      <c r="A40" s="22"/>
      <c r="B40" s="64" t="s">
        <v>71</v>
      </c>
      <c r="C40" s="55" t="s">
        <v>312</v>
      </c>
      <c r="D40" s="56" t="s">
        <v>25</v>
      </c>
      <c r="E40" s="57" t="s">
        <v>455</v>
      </c>
      <c r="F40" s="58"/>
      <c r="G40" s="58"/>
      <c r="H40" s="59">
        <v>7.4000000000000199</v>
      </c>
      <c r="I40" s="58"/>
      <c r="J40" s="60" t="s">
        <v>314</v>
      </c>
      <c r="K40" s="58" t="s">
        <v>79</v>
      </c>
      <c r="L40" s="61">
        <v>20</v>
      </c>
      <c r="M40" s="65">
        <v>58.8</v>
      </c>
      <c r="N40" s="63">
        <v>1176</v>
      </c>
      <c r="O40" s="19"/>
      <c r="P40" s="13" t="e">
        <v>#VALUE!</v>
      </c>
      <c r="Q40" s="14" t="e">
        <f t="shared" ref="Q40:Q47" si="6">IF(J40="PROV SUM",N40,L40*P40)</f>
        <v>#VALUE!</v>
      </c>
      <c r="R40" s="40">
        <v>0</v>
      </c>
      <c r="S40" s="41">
        <v>48.351239999999997</v>
      </c>
      <c r="T40" s="14">
        <f t="shared" ref="T40:T47" si="7">IF(J40="SC024",N40,IF(ISERROR(S40),"",IF(J40="PROV SUM",N40,L40*S40)))</f>
        <v>967.02479999999991</v>
      </c>
      <c r="V40" s="58" t="s">
        <v>79</v>
      </c>
      <c r="W40" s="61">
        <v>20</v>
      </c>
      <c r="X40" s="41">
        <v>48.351239999999997</v>
      </c>
      <c r="Y40" s="72">
        <f t="shared" si="0"/>
        <v>967.02479999999991</v>
      </c>
      <c r="Z40" s="19"/>
      <c r="AA40" s="78">
        <v>0</v>
      </c>
      <c r="AB40" s="79">
        <f t="shared" si="1"/>
        <v>0</v>
      </c>
      <c r="AC40" s="80">
        <v>0</v>
      </c>
      <c r="AD40" s="81">
        <f t="shared" si="2"/>
        <v>0</v>
      </c>
      <c r="AE40" s="131">
        <f t="shared" si="3"/>
        <v>0</v>
      </c>
    </row>
    <row r="41" spans="1:31" ht="75.75" thickBot="1" x14ac:dyDescent="0.3">
      <c r="A41" s="22"/>
      <c r="B41" s="64" t="s">
        <v>71</v>
      </c>
      <c r="C41" s="55" t="s">
        <v>312</v>
      </c>
      <c r="D41" s="56" t="s">
        <v>25</v>
      </c>
      <c r="E41" s="57" t="s">
        <v>319</v>
      </c>
      <c r="F41" s="58"/>
      <c r="G41" s="58"/>
      <c r="H41" s="59">
        <v>7.1210000000000102</v>
      </c>
      <c r="I41" s="58"/>
      <c r="J41" s="60" t="s">
        <v>320</v>
      </c>
      <c r="K41" s="58" t="s">
        <v>104</v>
      </c>
      <c r="L41" s="61">
        <v>10</v>
      </c>
      <c r="M41" s="65">
        <v>8.39</v>
      </c>
      <c r="N41" s="63">
        <v>83.9</v>
      </c>
      <c r="O41" s="19"/>
      <c r="P41" s="13" t="e">
        <v>#VALUE!</v>
      </c>
      <c r="Q41" s="14" t="e">
        <f t="shared" si="6"/>
        <v>#VALUE!</v>
      </c>
      <c r="R41" s="40">
        <v>0</v>
      </c>
      <c r="S41" s="41">
        <v>6.8881899999999998</v>
      </c>
      <c r="T41" s="14">
        <f t="shared" si="7"/>
        <v>68.881900000000002</v>
      </c>
      <c r="V41" s="58" t="s">
        <v>104</v>
      </c>
      <c r="W41" s="61">
        <v>10</v>
      </c>
      <c r="X41" s="41">
        <v>6.8881899999999998</v>
      </c>
      <c r="Y41" s="72">
        <f t="shared" si="0"/>
        <v>68.881900000000002</v>
      </c>
      <c r="Z41" s="19"/>
      <c r="AA41" s="78">
        <v>0</v>
      </c>
      <c r="AB41" s="79">
        <f t="shared" si="1"/>
        <v>0</v>
      </c>
      <c r="AC41" s="80">
        <v>0</v>
      </c>
      <c r="AD41" s="81">
        <f t="shared" si="2"/>
        <v>0</v>
      </c>
      <c r="AE41" s="131">
        <f t="shared" si="3"/>
        <v>0</v>
      </c>
    </row>
    <row r="42" spans="1:31" ht="60.75" thickBot="1" x14ac:dyDescent="0.3">
      <c r="A42" s="22"/>
      <c r="B42" s="64" t="s">
        <v>71</v>
      </c>
      <c r="C42" s="55" t="s">
        <v>312</v>
      </c>
      <c r="D42" s="56" t="s">
        <v>25</v>
      </c>
      <c r="E42" s="57" t="s">
        <v>190</v>
      </c>
      <c r="F42" s="58"/>
      <c r="G42" s="58"/>
      <c r="H42" s="59">
        <v>7.2440000000000504</v>
      </c>
      <c r="I42" s="58"/>
      <c r="J42" s="60" t="s">
        <v>191</v>
      </c>
      <c r="K42" s="58" t="s">
        <v>104</v>
      </c>
      <c r="L42" s="61">
        <v>1</v>
      </c>
      <c r="M42" s="60">
        <v>44.12</v>
      </c>
      <c r="N42" s="63">
        <v>44.12</v>
      </c>
      <c r="O42" s="19"/>
      <c r="P42" s="13" t="e">
        <v>#VALUE!</v>
      </c>
      <c r="Q42" s="14" t="e">
        <f t="shared" si="6"/>
        <v>#VALUE!</v>
      </c>
      <c r="R42" s="40">
        <v>0</v>
      </c>
      <c r="S42" s="41">
        <v>31.986999999999998</v>
      </c>
      <c r="T42" s="14">
        <f t="shared" si="7"/>
        <v>31.986999999999998</v>
      </c>
      <c r="V42" s="58" t="s">
        <v>104</v>
      </c>
      <c r="W42" s="61">
        <v>1</v>
      </c>
      <c r="X42" s="41">
        <v>31.986999999999998</v>
      </c>
      <c r="Y42" s="72">
        <f t="shared" si="0"/>
        <v>31.986999999999998</v>
      </c>
      <c r="Z42" s="19"/>
      <c r="AA42" s="78">
        <v>0</v>
      </c>
      <c r="AB42" s="79">
        <f t="shared" si="1"/>
        <v>0</v>
      </c>
      <c r="AC42" s="80">
        <v>0</v>
      </c>
      <c r="AD42" s="81">
        <f t="shared" si="2"/>
        <v>0</v>
      </c>
      <c r="AE42" s="131">
        <f t="shared" si="3"/>
        <v>0</v>
      </c>
    </row>
    <row r="43" spans="1:31" ht="45.75" thickBot="1" x14ac:dyDescent="0.3">
      <c r="A43" s="22"/>
      <c r="B43" s="64" t="s">
        <v>71</v>
      </c>
      <c r="C43" s="55" t="s">
        <v>312</v>
      </c>
      <c r="D43" s="56" t="s">
        <v>25</v>
      </c>
      <c r="E43" s="57" t="s">
        <v>192</v>
      </c>
      <c r="F43" s="58"/>
      <c r="G43" s="58"/>
      <c r="H43" s="59">
        <v>7.2450000000000498</v>
      </c>
      <c r="I43" s="58"/>
      <c r="J43" s="60" t="s">
        <v>193</v>
      </c>
      <c r="K43" s="58" t="s">
        <v>139</v>
      </c>
      <c r="L43" s="61">
        <v>13</v>
      </c>
      <c r="M43" s="60">
        <v>18.93</v>
      </c>
      <c r="N43" s="63">
        <v>246.09</v>
      </c>
      <c r="O43" s="19"/>
      <c r="P43" s="13" t="e">
        <v>#VALUE!</v>
      </c>
      <c r="Q43" s="14" t="e">
        <f t="shared" si="6"/>
        <v>#VALUE!</v>
      </c>
      <c r="R43" s="40">
        <v>0</v>
      </c>
      <c r="S43" s="41">
        <v>13.72425</v>
      </c>
      <c r="T43" s="14">
        <f t="shared" si="7"/>
        <v>178.41524999999999</v>
      </c>
      <c r="V43" s="58" t="s">
        <v>139</v>
      </c>
      <c r="W43" s="61">
        <v>13</v>
      </c>
      <c r="X43" s="41">
        <v>13.72425</v>
      </c>
      <c r="Y43" s="72">
        <f t="shared" si="0"/>
        <v>178.41524999999999</v>
      </c>
      <c r="Z43" s="19"/>
      <c r="AA43" s="78">
        <v>0</v>
      </c>
      <c r="AB43" s="79">
        <f t="shared" si="1"/>
        <v>0</v>
      </c>
      <c r="AC43" s="80">
        <v>0</v>
      </c>
      <c r="AD43" s="81">
        <f t="shared" si="2"/>
        <v>0</v>
      </c>
      <c r="AE43" s="131">
        <f t="shared" si="3"/>
        <v>0</v>
      </c>
    </row>
    <row r="44" spans="1:31" ht="45.75" thickBot="1" x14ac:dyDescent="0.3">
      <c r="A44" s="22"/>
      <c r="B44" s="64" t="s">
        <v>71</v>
      </c>
      <c r="C44" s="55" t="s">
        <v>312</v>
      </c>
      <c r="D44" s="56" t="s">
        <v>25</v>
      </c>
      <c r="E44" s="57" t="s">
        <v>335</v>
      </c>
      <c r="F44" s="58"/>
      <c r="G44" s="58"/>
      <c r="H44" s="59">
        <v>7.24800000000005</v>
      </c>
      <c r="I44" s="58"/>
      <c r="J44" s="60" t="s">
        <v>336</v>
      </c>
      <c r="K44" s="58" t="s">
        <v>139</v>
      </c>
      <c r="L44" s="61">
        <v>1</v>
      </c>
      <c r="M44" s="60">
        <v>114.45</v>
      </c>
      <c r="N44" s="63">
        <v>114.45</v>
      </c>
      <c r="O44" s="19"/>
      <c r="P44" s="13" t="e">
        <v>#VALUE!</v>
      </c>
      <c r="Q44" s="14" t="e">
        <f t="shared" si="6"/>
        <v>#VALUE!</v>
      </c>
      <c r="R44" s="40">
        <v>0</v>
      </c>
      <c r="S44" s="41">
        <v>82.976249999999993</v>
      </c>
      <c r="T44" s="14">
        <f t="shared" si="7"/>
        <v>82.976249999999993</v>
      </c>
      <c r="V44" s="58" t="s">
        <v>139</v>
      </c>
      <c r="W44" s="61">
        <v>1</v>
      </c>
      <c r="X44" s="41">
        <v>82.976249999999993</v>
      </c>
      <c r="Y44" s="72">
        <f t="shared" si="0"/>
        <v>82.976249999999993</v>
      </c>
      <c r="Z44" s="19"/>
      <c r="AA44" s="78">
        <v>0</v>
      </c>
      <c r="AB44" s="79">
        <f t="shared" si="1"/>
        <v>0</v>
      </c>
      <c r="AC44" s="80">
        <v>0</v>
      </c>
      <c r="AD44" s="81">
        <f t="shared" si="2"/>
        <v>0</v>
      </c>
      <c r="AE44" s="131">
        <f t="shared" si="3"/>
        <v>0</v>
      </c>
    </row>
    <row r="45" spans="1:31" ht="30.75" thickBot="1" x14ac:dyDescent="0.3">
      <c r="A45" s="22"/>
      <c r="B45" s="64" t="s">
        <v>71</v>
      </c>
      <c r="C45" s="55" t="s">
        <v>312</v>
      </c>
      <c r="D45" s="56" t="s">
        <v>25</v>
      </c>
      <c r="E45" s="57" t="s">
        <v>337</v>
      </c>
      <c r="F45" s="58"/>
      <c r="G45" s="58"/>
      <c r="H45" s="59">
        <v>7.2530000000000499</v>
      </c>
      <c r="I45" s="58"/>
      <c r="J45" s="60" t="s">
        <v>338</v>
      </c>
      <c r="K45" s="58" t="s">
        <v>79</v>
      </c>
      <c r="L45" s="61">
        <v>20</v>
      </c>
      <c r="M45" s="60">
        <v>20.13</v>
      </c>
      <c r="N45" s="63">
        <v>402.6</v>
      </c>
      <c r="O45" s="19"/>
      <c r="P45" s="13" t="e">
        <v>#VALUE!</v>
      </c>
      <c r="Q45" s="14" t="e">
        <f t="shared" si="6"/>
        <v>#VALUE!</v>
      </c>
      <c r="R45" s="40">
        <v>0</v>
      </c>
      <c r="S45" s="41">
        <v>14.594249999999999</v>
      </c>
      <c r="T45" s="14">
        <f t="shared" si="7"/>
        <v>291.88499999999999</v>
      </c>
      <c r="V45" s="58" t="s">
        <v>79</v>
      </c>
      <c r="W45" s="61">
        <v>20</v>
      </c>
      <c r="X45" s="41">
        <v>14.594249999999999</v>
      </c>
      <c r="Y45" s="72">
        <f t="shared" si="0"/>
        <v>291.88499999999999</v>
      </c>
      <c r="Z45" s="19"/>
      <c r="AA45" s="78">
        <v>0</v>
      </c>
      <c r="AB45" s="79">
        <f t="shared" si="1"/>
        <v>0</v>
      </c>
      <c r="AC45" s="80">
        <v>0</v>
      </c>
      <c r="AD45" s="81">
        <f t="shared" si="2"/>
        <v>0</v>
      </c>
      <c r="AE45" s="131">
        <f t="shared" si="3"/>
        <v>0</v>
      </c>
    </row>
    <row r="46" spans="1:31" ht="31.5" thickBot="1" x14ac:dyDescent="0.3">
      <c r="A46" s="22"/>
      <c r="B46" s="64" t="s">
        <v>71</v>
      </c>
      <c r="C46" s="55" t="s">
        <v>312</v>
      </c>
      <c r="D46" s="56" t="s">
        <v>25</v>
      </c>
      <c r="E46" s="57" t="s">
        <v>456</v>
      </c>
      <c r="F46" s="58"/>
      <c r="G46" s="58"/>
      <c r="H46" s="59">
        <v>7.3159999999999998</v>
      </c>
      <c r="I46" s="58"/>
      <c r="J46" s="60" t="s">
        <v>379</v>
      </c>
      <c r="K46" s="58" t="s">
        <v>380</v>
      </c>
      <c r="L46" s="61">
        <v>1</v>
      </c>
      <c r="M46" s="65">
        <v>400</v>
      </c>
      <c r="N46" s="63">
        <v>400</v>
      </c>
      <c r="O46" s="19"/>
      <c r="P46" s="13" t="e">
        <v>#VALUE!</v>
      </c>
      <c r="Q46" s="14">
        <f t="shared" si="6"/>
        <v>400</v>
      </c>
      <c r="R46" s="40" t="s">
        <v>381</v>
      </c>
      <c r="S46" s="41" t="s">
        <v>381</v>
      </c>
      <c r="T46" s="14">
        <f t="shared" si="7"/>
        <v>400</v>
      </c>
      <c r="V46" s="58" t="s">
        <v>380</v>
      </c>
      <c r="W46" s="61">
        <v>1</v>
      </c>
      <c r="X46" s="41" t="s">
        <v>381</v>
      </c>
      <c r="Y46" s="72">
        <v>400</v>
      </c>
      <c r="Z46" s="19"/>
      <c r="AA46" s="78">
        <v>0</v>
      </c>
      <c r="AB46" s="79">
        <f t="shared" si="1"/>
        <v>0</v>
      </c>
      <c r="AC46" s="80">
        <v>0</v>
      </c>
      <c r="AD46" s="81">
        <f t="shared" si="2"/>
        <v>0</v>
      </c>
      <c r="AE46" s="131">
        <f t="shared" si="3"/>
        <v>0</v>
      </c>
    </row>
    <row r="47" spans="1:31" ht="31.5" thickBot="1" x14ac:dyDescent="0.3">
      <c r="A47" s="22"/>
      <c r="B47" s="64" t="s">
        <v>71</v>
      </c>
      <c r="C47" s="55" t="s">
        <v>312</v>
      </c>
      <c r="D47" s="56" t="s">
        <v>25</v>
      </c>
      <c r="E47" s="57" t="s">
        <v>457</v>
      </c>
      <c r="F47" s="58"/>
      <c r="G47" s="58"/>
      <c r="H47" s="59">
        <v>7.3170000000000002</v>
      </c>
      <c r="I47" s="58"/>
      <c r="J47" s="60" t="s">
        <v>379</v>
      </c>
      <c r="K47" s="58" t="s">
        <v>380</v>
      </c>
      <c r="L47" s="61">
        <v>1</v>
      </c>
      <c r="M47" s="65">
        <v>150</v>
      </c>
      <c r="N47" s="63">
        <v>150</v>
      </c>
      <c r="O47" s="19"/>
      <c r="P47" s="13" t="e">
        <v>#VALUE!</v>
      </c>
      <c r="Q47" s="14">
        <f t="shared" si="6"/>
        <v>150</v>
      </c>
      <c r="R47" s="40" t="s">
        <v>381</v>
      </c>
      <c r="S47" s="41" t="s">
        <v>381</v>
      </c>
      <c r="T47" s="14">
        <f t="shared" si="7"/>
        <v>150</v>
      </c>
      <c r="V47" s="58" t="s">
        <v>380</v>
      </c>
      <c r="W47" s="61">
        <v>1</v>
      </c>
      <c r="X47" s="41" t="s">
        <v>381</v>
      </c>
      <c r="Y47" s="72">
        <v>150</v>
      </c>
      <c r="Z47" s="19"/>
      <c r="AA47" s="78">
        <v>0</v>
      </c>
      <c r="AB47" s="79">
        <f t="shared" si="1"/>
        <v>0</v>
      </c>
      <c r="AC47" s="80">
        <v>0</v>
      </c>
      <c r="AD47" s="81">
        <f t="shared" si="2"/>
        <v>0</v>
      </c>
      <c r="AE47" s="131">
        <f t="shared" si="3"/>
        <v>0</v>
      </c>
    </row>
    <row r="48" spans="1:31" ht="16.5" thickBot="1" x14ac:dyDescent="0.3">
      <c r="A48" s="16"/>
      <c r="B48" s="87" t="s">
        <v>71</v>
      </c>
      <c r="C48" s="88" t="s">
        <v>341</v>
      </c>
      <c r="D48" s="89" t="s">
        <v>378</v>
      </c>
      <c r="E48" s="90"/>
      <c r="F48" s="7"/>
      <c r="G48" s="7"/>
      <c r="H48" s="91"/>
      <c r="I48" s="7"/>
      <c r="J48" s="90"/>
      <c r="K48" s="92"/>
      <c r="L48" s="53"/>
      <c r="M48" s="93"/>
      <c r="N48" s="12"/>
      <c r="O48" s="19"/>
      <c r="P48" s="17"/>
      <c r="Q48" s="38"/>
      <c r="R48" s="38"/>
      <c r="S48" s="38"/>
      <c r="T48" s="38"/>
      <c r="V48" s="92"/>
      <c r="W48" s="53"/>
      <c r="X48" s="38"/>
      <c r="Y48" s="72">
        <f t="shared" si="0"/>
        <v>0</v>
      </c>
      <c r="Z48" s="19"/>
      <c r="AA48" s="78">
        <v>0</v>
      </c>
      <c r="AB48" s="79">
        <f t="shared" si="1"/>
        <v>0</v>
      </c>
      <c r="AC48" s="80">
        <v>0</v>
      </c>
      <c r="AD48" s="81">
        <f t="shared" si="2"/>
        <v>0</v>
      </c>
      <c r="AE48" s="131">
        <f t="shared" si="3"/>
        <v>0</v>
      </c>
    </row>
    <row r="49" spans="1:31" ht="105.75" thickBot="1" x14ac:dyDescent="0.3">
      <c r="A49" s="16"/>
      <c r="B49" s="87" t="s">
        <v>71</v>
      </c>
      <c r="C49" s="88" t="s">
        <v>341</v>
      </c>
      <c r="D49" s="89" t="s">
        <v>25</v>
      </c>
      <c r="E49" s="99" t="s">
        <v>344</v>
      </c>
      <c r="F49" s="10"/>
      <c r="G49" s="10"/>
      <c r="H49" s="91">
        <v>11</v>
      </c>
      <c r="I49" s="10"/>
      <c r="J49" s="115" t="s">
        <v>345</v>
      </c>
      <c r="K49" s="10" t="s">
        <v>311</v>
      </c>
      <c r="L49" s="94">
        <v>1</v>
      </c>
      <c r="M49" s="116">
        <v>1212.5</v>
      </c>
      <c r="N49" s="95">
        <v>1212.5</v>
      </c>
      <c r="O49" s="19"/>
      <c r="P49" s="13" t="e">
        <v>#VALUE!</v>
      </c>
      <c r="Q49" s="14" t="e">
        <f t="shared" ref="Q49:Q67" si="8">IF(J49="PROV SUM",N49,L49*P49)</f>
        <v>#VALUE!</v>
      </c>
      <c r="R49" s="40">
        <v>0</v>
      </c>
      <c r="S49" s="41">
        <v>1074.8812499999999</v>
      </c>
      <c r="T49" s="14">
        <f t="shared" ref="T49:T67" si="9">IF(J49="SC024",N49,IF(ISERROR(S49),"",IF(J49="PROV SUM",N49,L49*S49)))</f>
        <v>1074.8812499999999</v>
      </c>
      <c r="V49" s="10" t="s">
        <v>311</v>
      </c>
      <c r="W49" s="94">
        <v>1</v>
      </c>
      <c r="X49" s="41">
        <v>1074.8812499999999</v>
      </c>
      <c r="Y49" s="72">
        <f t="shared" si="0"/>
        <v>1074.8812499999999</v>
      </c>
      <c r="Z49" s="19"/>
      <c r="AA49" s="78">
        <v>0</v>
      </c>
      <c r="AB49" s="79">
        <f t="shared" si="1"/>
        <v>0</v>
      </c>
      <c r="AC49" s="80">
        <v>0</v>
      </c>
      <c r="AD49" s="81">
        <f t="shared" si="2"/>
        <v>0</v>
      </c>
      <c r="AE49" s="131">
        <f t="shared" si="3"/>
        <v>0</v>
      </c>
    </row>
    <row r="50" spans="1:31" ht="105.75" thickBot="1" x14ac:dyDescent="0.3">
      <c r="A50" s="16"/>
      <c r="B50" s="87" t="s">
        <v>71</v>
      </c>
      <c r="C50" s="88" t="s">
        <v>341</v>
      </c>
      <c r="D50" s="89" t="s">
        <v>25</v>
      </c>
      <c r="E50" s="90" t="s">
        <v>350</v>
      </c>
      <c r="F50" s="7"/>
      <c r="G50" s="7"/>
      <c r="H50" s="91">
        <v>13</v>
      </c>
      <c r="I50" s="7"/>
      <c r="J50" s="90" t="s">
        <v>351</v>
      </c>
      <c r="K50" s="92" t="s">
        <v>311</v>
      </c>
      <c r="L50" s="94">
        <v>2</v>
      </c>
      <c r="M50" s="93">
        <v>222.2</v>
      </c>
      <c r="N50" s="95">
        <v>444.4</v>
      </c>
      <c r="O50" s="19"/>
      <c r="P50" s="13" t="e">
        <v>#VALUE!</v>
      </c>
      <c r="Q50" s="14" t="e">
        <f t="shared" si="8"/>
        <v>#VALUE!</v>
      </c>
      <c r="R50" s="40">
        <v>0</v>
      </c>
      <c r="S50" s="41">
        <v>196.98029999999997</v>
      </c>
      <c r="T50" s="14">
        <f t="shared" si="9"/>
        <v>393.96059999999994</v>
      </c>
      <c r="V50" s="92" t="s">
        <v>311</v>
      </c>
      <c r="W50" s="94">
        <v>2</v>
      </c>
      <c r="X50" s="41">
        <v>196.98029999999997</v>
      </c>
      <c r="Y50" s="72">
        <f t="shared" si="0"/>
        <v>393.96059999999994</v>
      </c>
      <c r="Z50" s="19"/>
      <c r="AA50" s="78">
        <v>0</v>
      </c>
      <c r="AB50" s="79">
        <f t="shared" si="1"/>
        <v>0</v>
      </c>
      <c r="AC50" s="80">
        <v>0</v>
      </c>
      <c r="AD50" s="81">
        <f t="shared" si="2"/>
        <v>0</v>
      </c>
      <c r="AE50" s="131">
        <f t="shared" si="3"/>
        <v>0</v>
      </c>
    </row>
    <row r="51" spans="1:31" ht="105.75" thickBot="1" x14ac:dyDescent="0.3">
      <c r="A51" s="16"/>
      <c r="B51" s="87" t="s">
        <v>71</v>
      </c>
      <c r="C51" s="88" t="s">
        <v>341</v>
      </c>
      <c r="D51" s="89" t="s">
        <v>25</v>
      </c>
      <c r="E51" s="90" t="s">
        <v>356</v>
      </c>
      <c r="F51" s="7"/>
      <c r="G51" s="7"/>
      <c r="H51" s="91">
        <v>27</v>
      </c>
      <c r="I51" s="7"/>
      <c r="J51" s="90" t="s">
        <v>357</v>
      </c>
      <c r="K51" s="92" t="s">
        <v>311</v>
      </c>
      <c r="L51" s="94">
        <v>1</v>
      </c>
      <c r="M51" s="93">
        <v>22.53</v>
      </c>
      <c r="N51" s="95">
        <v>22.53</v>
      </c>
      <c r="O51" s="19"/>
      <c r="P51" s="13" t="e">
        <v>#VALUE!</v>
      </c>
      <c r="Q51" s="14" t="e">
        <f t="shared" si="8"/>
        <v>#VALUE!</v>
      </c>
      <c r="R51" s="40">
        <v>0</v>
      </c>
      <c r="S51" s="41">
        <v>19.150500000000001</v>
      </c>
      <c r="T51" s="14">
        <f t="shared" si="9"/>
        <v>19.150500000000001</v>
      </c>
      <c r="V51" s="92" t="s">
        <v>311</v>
      </c>
      <c r="W51" s="94">
        <v>1</v>
      </c>
      <c r="X51" s="41">
        <v>19.150500000000001</v>
      </c>
      <c r="Y51" s="72">
        <f>W51*X51</f>
        <v>19.150500000000001</v>
      </c>
      <c r="Z51" s="19"/>
      <c r="AA51" s="78">
        <v>0</v>
      </c>
      <c r="AB51" s="79">
        <f t="shared" si="1"/>
        <v>0</v>
      </c>
      <c r="AC51" s="80">
        <v>0</v>
      </c>
      <c r="AD51" s="81">
        <f t="shared" si="2"/>
        <v>0</v>
      </c>
      <c r="AE51" s="131">
        <f t="shared" si="3"/>
        <v>0</v>
      </c>
    </row>
    <row r="52" spans="1:31" ht="120.75" thickBot="1" x14ac:dyDescent="0.3">
      <c r="A52" s="16"/>
      <c r="B52" s="87" t="s">
        <v>71</v>
      </c>
      <c r="C52" s="88" t="s">
        <v>341</v>
      </c>
      <c r="D52" s="89" t="s">
        <v>25</v>
      </c>
      <c r="E52" s="90" t="s">
        <v>358</v>
      </c>
      <c r="F52" s="7"/>
      <c r="G52" s="7"/>
      <c r="H52" s="91">
        <v>41</v>
      </c>
      <c r="I52" s="7"/>
      <c r="J52" s="90" t="s">
        <v>359</v>
      </c>
      <c r="K52" s="92" t="s">
        <v>311</v>
      </c>
      <c r="L52" s="94">
        <v>1</v>
      </c>
      <c r="M52" s="93">
        <v>29.34</v>
      </c>
      <c r="N52" s="95">
        <v>29.34</v>
      </c>
      <c r="O52" s="19"/>
      <c r="P52" s="13" t="e">
        <v>#VALUE!</v>
      </c>
      <c r="Q52" s="14" t="e">
        <f t="shared" si="8"/>
        <v>#VALUE!</v>
      </c>
      <c r="R52" s="40">
        <v>0</v>
      </c>
      <c r="S52" s="41">
        <v>24.939</v>
      </c>
      <c r="T52" s="14">
        <f t="shared" si="9"/>
        <v>24.939</v>
      </c>
      <c r="V52" s="92" t="s">
        <v>311</v>
      </c>
      <c r="W52" s="94">
        <v>1</v>
      </c>
      <c r="X52" s="41">
        <v>24.939</v>
      </c>
      <c r="Y52" s="72">
        <f t="shared" ref="Y52:Y62" si="10">W52*X52</f>
        <v>24.939</v>
      </c>
      <c r="Z52" s="19"/>
      <c r="AA52" s="78">
        <v>0</v>
      </c>
      <c r="AB52" s="79">
        <f t="shared" si="1"/>
        <v>0</v>
      </c>
      <c r="AC52" s="80">
        <v>0</v>
      </c>
      <c r="AD52" s="81">
        <f t="shared" si="2"/>
        <v>0</v>
      </c>
      <c r="AE52" s="131">
        <f t="shared" si="3"/>
        <v>0</v>
      </c>
    </row>
    <row r="53" spans="1:31" ht="105.75" thickBot="1" x14ac:dyDescent="0.3">
      <c r="A53" s="16"/>
      <c r="B53" s="87" t="s">
        <v>71</v>
      </c>
      <c r="C53" s="88" t="s">
        <v>341</v>
      </c>
      <c r="D53" s="89" t="s">
        <v>25</v>
      </c>
      <c r="E53" s="90" t="s">
        <v>360</v>
      </c>
      <c r="F53" s="7"/>
      <c r="G53" s="7"/>
      <c r="H53" s="91">
        <v>43</v>
      </c>
      <c r="I53" s="7"/>
      <c r="J53" s="90" t="s">
        <v>361</v>
      </c>
      <c r="K53" s="92" t="s">
        <v>311</v>
      </c>
      <c r="L53" s="94">
        <v>1</v>
      </c>
      <c r="M53" s="93">
        <v>20.399999999999999</v>
      </c>
      <c r="N53" s="95">
        <v>20.399999999999999</v>
      </c>
      <c r="O53" s="19"/>
      <c r="P53" s="13" t="e">
        <v>#VALUE!</v>
      </c>
      <c r="Q53" s="14" t="e">
        <f t="shared" si="8"/>
        <v>#VALUE!</v>
      </c>
      <c r="R53" s="40">
        <v>0</v>
      </c>
      <c r="S53" s="41">
        <v>17.34</v>
      </c>
      <c r="T53" s="14">
        <f t="shared" si="9"/>
        <v>17.34</v>
      </c>
      <c r="V53" s="92" t="s">
        <v>311</v>
      </c>
      <c r="W53" s="94">
        <v>1</v>
      </c>
      <c r="X53" s="93">
        <v>17.34</v>
      </c>
      <c r="Y53" s="72">
        <f t="shared" si="10"/>
        <v>17.34</v>
      </c>
      <c r="Z53" s="19"/>
      <c r="AA53" s="78">
        <v>0</v>
      </c>
      <c r="AB53" s="79">
        <f t="shared" ref="AB53:AB67" si="11">Y53*AA53</f>
        <v>0</v>
      </c>
      <c r="AC53" s="80">
        <v>0</v>
      </c>
      <c r="AD53" s="81">
        <f t="shared" ref="AD53:AD67" si="12">Y53*AC53</f>
        <v>0</v>
      </c>
      <c r="AE53" s="131">
        <f t="shared" si="3"/>
        <v>0</v>
      </c>
    </row>
    <row r="54" spans="1:31" ht="105.75" thickBot="1" x14ac:dyDescent="0.3">
      <c r="A54" s="16"/>
      <c r="B54" s="87" t="s">
        <v>71</v>
      </c>
      <c r="C54" s="88" t="s">
        <v>341</v>
      </c>
      <c r="D54" s="89" t="s">
        <v>25</v>
      </c>
      <c r="E54" s="90" t="s">
        <v>362</v>
      </c>
      <c r="F54" s="7"/>
      <c r="G54" s="7"/>
      <c r="H54" s="91">
        <v>44</v>
      </c>
      <c r="I54" s="7"/>
      <c r="J54" s="90" t="s">
        <v>363</v>
      </c>
      <c r="K54" s="92" t="s">
        <v>311</v>
      </c>
      <c r="L54" s="94">
        <v>1</v>
      </c>
      <c r="M54" s="93">
        <v>35.86</v>
      </c>
      <c r="N54" s="95">
        <v>35.86</v>
      </c>
      <c r="O54" s="19"/>
      <c r="P54" s="13" t="e">
        <v>#VALUE!</v>
      </c>
      <c r="Q54" s="14" t="e">
        <f t="shared" si="8"/>
        <v>#VALUE!</v>
      </c>
      <c r="R54" s="40">
        <v>0</v>
      </c>
      <c r="S54" s="41">
        <v>30.480999999999998</v>
      </c>
      <c r="T54" s="14">
        <f t="shared" si="9"/>
        <v>30.480999999999998</v>
      </c>
      <c r="V54" s="92" t="s">
        <v>311</v>
      </c>
      <c r="W54" s="94">
        <v>1</v>
      </c>
      <c r="X54" s="93">
        <v>30.480999999999998</v>
      </c>
      <c r="Y54" s="72">
        <f t="shared" si="10"/>
        <v>30.480999999999998</v>
      </c>
      <c r="Z54" s="19"/>
      <c r="AA54" s="78">
        <v>0</v>
      </c>
      <c r="AB54" s="79">
        <f t="shared" si="11"/>
        <v>0</v>
      </c>
      <c r="AC54" s="80">
        <v>0</v>
      </c>
      <c r="AD54" s="81">
        <f t="shared" si="12"/>
        <v>0</v>
      </c>
      <c r="AE54" s="131">
        <f t="shared" si="3"/>
        <v>0</v>
      </c>
    </row>
    <row r="55" spans="1:31" ht="45.75" thickBot="1" x14ac:dyDescent="0.3">
      <c r="A55" s="16"/>
      <c r="B55" s="87" t="s">
        <v>71</v>
      </c>
      <c r="C55" s="88" t="s">
        <v>341</v>
      </c>
      <c r="D55" s="89" t="s">
        <v>25</v>
      </c>
      <c r="E55" s="90" t="s">
        <v>364</v>
      </c>
      <c r="F55" s="7"/>
      <c r="G55" s="7"/>
      <c r="H55" s="91">
        <v>93</v>
      </c>
      <c r="I55" s="7"/>
      <c r="J55" s="90" t="s">
        <v>365</v>
      </c>
      <c r="K55" s="92" t="s">
        <v>311</v>
      </c>
      <c r="L55" s="94">
        <v>1</v>
      </c>
      <c r="M55" s="93">
        <v>550</v>
      </c>
      <c r="N55" s="95">
        <v>550</v>
      </c>
      <c r="O55" s="19"/>
      <c r="P55" s="13" t="e">
        <v>#VALUE!</v>
      </c>
      <c r="Q55" s="14" t="e">
        <f t="shared" si="8"/>
        <v>#VALUE!</v>
      </c>
      <c r="R55" s="40">
        <v>0</v>
      </c>
      <c r="S55" s="41">
        <v>440</v>
      </c>
      <c r="T55" s="14">
        <f t="shared" si="9"/>
        <v>440</v>
      </c>
      <c r="V55" s="92" t="s">
        <v>311</v>
      </c>
      <c r="W55" s="94">
        <v>1</v>
      </c>
      <c r="X55" s="93">
        <v>440</v>
      </c>
      <c r="Y55" s="72">
        <f t="shared" si="10"/>
        <v>440</v>
      </c>
      <c r="Z55" s="19"/>
      <c r="AA55" s="78">
        <v>0</v>
      </c>
      <c r="AB55" s="79">
        <f t="shared" si="11"/>
        <v>0</v>
      </c>
      <c r="AC55" s="80">
        <v>0</v>
      </c>
      <c r="AD55" s="81">
        <f t="shared" si="12"/>
        <v>0</v>
      </c>
      <c r="AE55" s="131">
        <f t="shared" si="3"/>
        <v>0</v>
      </c>
    </row>
    <row r="56" spans="1:31" ht="45.75" thickBot="1" x14ac:dyDescent="0.3">
      <c r="A56" s="16"/>
      <c r="B56" s="87" t="s">
        <v>71</v>
      </c>
      <c r="C56" s="88" t="s">
        <v>341</v>
      </c>
      <c r="D56" s="89" t="s">
        <v>25</v>
      </c>
      <c r="E56" s="90" t="s">
        <v>352</v>
      </c>
      <c r="F56" s="7"/>
      <c r="G56" s="7"/>
      <c r="H56" s="91">
        <v>104</v>
      </c>
      <c r="I56" s="7"/>
      <c r="J56" s="90" t="s">
        <v>353</v>
      </c>
      <c r="K56" s="92" t="s">
        <v>311</v>
      </c>
      <c r="L56" s="94">
        <v>2</v>
      </c>
      <c r="M56" s="93">
        <v>3.44</v>
      </c>
      <c r="N56" s="95">
        <v>6.88</v>
      </c>
      <c r="O56" s="19"/>
      <c r="P56" s="13" t="e">
        <v>#VALUE!</v>
      </c>
      <c r="Q56" s="14" t="e">
        <f t="shared" si="8"/>
        <v>#VALUE!</v>
      </c>
      <c r="R56" s="40">
        <v>0</v>
      </c>
      <c r="S56" s="41">
        <v>3.0495599999999996</v>
      </c>
      <c r="T56" s="14">
        <f t="shared" si="9"/>
        <v>6.0991199999999992</v>
      </c>
      <c r="V56" s="92" t="s">
        <v>311</v>
      </c>
      <c r="W56" s="94">
        <v>2</v>
      </c>
      <c r="X56" s="93">
        <v>3.0495599999999996</v>
      </c>
      <c r="Y56" s="72">
        <f t="shared" si="10"/>
        <v>6.0991199999999992</v>
      </c>
      <c r="Z56" s="19"/>
      <c r="AA56" s="78">
        <v>0</v>
      </c>
      <c r="AB56" s="79">
        <f t="shared" si="11"/>
        <v>0</v>
      </c>
      <c r="AC56" s="80">
        <v>0</v>
      </c>
      <c r="AD56" s="81">
        <f t="shared" si="12"/>
        <v>0</v>
      </c>
      <c r="AE56" s="131">
        <f t="shared" si="3"/>
        <v>0</v>
      </c>
    </row>
    <row r="57" spans="1:31" ht="90.75" thickBot="1" x14ac:dyDescent="0.3">
      <c r="A57" s="22"/>
      <c r="B57" s="87" t="s">
        <v>71</v>
      </c>
      <c r="C57" s="88" t="s">
        <v>341</v>
      </c>
      <c r="D57" s="89" t="s">
        <v>25</v>
      </c>
      <c r="E57" s="90" t="s">
        <v>366</v>
      </c>
      <c r="F57" s="30"/>
      <c r="G57" s="30"/>
      <c r="H57" s="91">
        <v>115</v>
      </c>
      <c r="I57" s="30"/>
      <c r="J57" s="90" t="s">
        <v>367</v>
      </c>
      <c r="K57" s="92" t="s">
        <v>311</v>
      </c>
      <c r="L57" s="94">
        <v>3</v>
      </c>
      <c r="M57" s="93">
        <v>70.11</v>
      </c>
      <c r="N57" s="95">
        <v>210.32999999999998</v>
      </c>
      <c r="O57" s="19"/>
      <c r="P57" s="13" t="e">
        <v>#VALUE!</v>
      </c>
      <c r="Q57" s="14" t="e">
        <f t="shared" si="8"/>
        <v>#VALUE!</v>
      </c>
      <c r="R57" s="40">
        <v>0</v>
      </c>
      <c r="S57" s="41">
        <v>56.088000000000001</v>
      </c>
      <c r="T57" s="14">
        <f t="shared" si="9"/>
        <v>168.26400000000001</v>
      </c>
      <c r="V57" s="92" t="s">
        <v>311</v>
      </c>
      <c r="W57" s="94">
        <v>3</v>
      </c>
      <c r="X57" s="93">
        <v>56.088000000000001</v>
      </c>
      <c r="Y57" s="72">
        <f t="shared" si="10"/>
        <v>168.26400000000001</v>
      </c>
      <c r="Z57" s="19"/>
      <c r="AA57" s="78">
        <v>0</v>
      </c>
      <c r="AB57" s="79">
        <f t="shared" si="11"/>
        <v>0</v>
      </c>
      <c r="AC57" s="80">
        <v>0</v>
      </c>
      <c r="AD57" s="81">
        <f t="shared" si="12"/>
        <v>0</v>
      </c>
      <c r="AE57" s="131">
        <f t="shared" si="3"/>
        <v>0</v>
      </c>
    </row>
    <row r="58" spans="1:31" ht="90.75" thickBot="1" x14ac:dyDescent="0.3">
      <c r="A58" s="22"/>
      <c r="B58" s="87" t="s">
        <v>71</v>
      </c>
      <c r="C58" s="88" t="s">
        <v>341</v>
      </c>
      <c r="D58" s="89" t="s">
        <v>25</v>
      </c>
      <c r="E58" s="90" t="s">
        <v>368</v>
      </c>
      <c r="F58" s="30"/>
      <c r="G58" s="30"/>
      <c r="H58" s="91">
        <v>126</v>
      </c>
      <c r="I58" s="30"/>
      <c r="J58" s="90" t="s">
        <v>369</v>
      </c>
      <c r="K58" s="92" t="s">
        <v>311</v>
      </c>
      <c r="L58" s="94">
        <v>1</v>
      </c>
      <c r="M58" s="93">
        <v>300</v>
      </c>
      <c r="N58" s="95">
        <v>300</v>
      </c>
      <c r="O58" s="19"/>
      <c r="P58" s="13" t="e">
        <v>#VALUE!</v>
      </c>
      <c r="Q58" s="14" t="e">
        <f t="shared" si="8"/>
        <v>#VALUE!</v>
      </c>
      <c r="R58" s="40">
        <v>0</v>
      </c>
      <c r="S58" s="41">
        <v>240</v>
      </c>
      <c r="T58" s="14">
        <f t="shared" si="9"/>
        <v>240</v>
      </c>
      <c r="V58" s="92" t="s">
        <v>311</v>
      </c>
      <c r="W58" s="94">
        <v>1</v>
      </c>
      <c r="X58" s="93">
        <v>240</v>
      </c>
      <c r="Y58" s="72">
        <f t="shared" si="10"/>
        <v>240</v>
      </c>
      <c r="Z58" s="19"/>
      <c r="AA58" s="78">
        <v>0</v>
      </c>
      <c r="AB58" s="79">
        <f t="shared" si="11"/>
        <v>0</v>
      </c>
      <c r="AC58" s="80">
        <v>0</v>
      </c>
      <c r="AD58" s="81">
        <f t="shared" si="12"/>
        <v>0</v>
      </c>
      <c r="AE58" s="131">
        <f t="shared" si="3"/>
        <v>0</v>
      </c>
    </row>
    <row r="59" spans="1:31" ht="16.5" thickBot="1" x14ac:dyDescent="0.3">
      <c r="A59" s="22"/>
      <c r="B59" s="87" t="s">
        <v>71</v>
      </c>
      <c r="C59" s="88" t="s">
        <v>341</v>
      </c>
      <c r="D59" s="89" t="s">
        <v>25</v>
      </c>
      <c r="E59" s="96"/>
      <c r="F59" s="30"/>
      <c r="G59" s="30"/>
      <c r="H59" s="91">
        <v>175</v>
      </c>
      <c r="I59" s="30"/>
      <c r="J59" s="103" t="s">
        <v>355</v>
      </c>
      <c r="K59" s="92" t="s">
        <v>311</v>
      </c>
      <c r="L59" s="94">
        <v>2</v>
      </c>
      <c r="M59" s="93">
        <v>9.81</v>
      </c>
      <c r="N59" s="95">
        <v>19.62</v>
      </c>
      <c r="O59" s="19"/>
      <c r="P59" s="13" t="e">
        <v>#VALUE!</v>
      </c>
      <c r="Q59" s="14" t="e">
        <f t="shared" si="8"/>
        <v>#VALUE!</v>
      </c>
      <c r="R59" s="40">
        <v>0</v>
      </c>
      <c r="S59" s="41">
        <v>8.6965649999999997</v>
      </c>
      <c r="T59" s="14">
        <f t="shared" si="9"/>
        <v>17.393129999999999</v>
      </c>
      <c r="V59" s="92" t="s">
        <v>311</v>
      </c>
      <c r="W59" s="94">
        <v>2</v>
      </c>
      <c r="X59" s="93">
        <v>8.6965649999999997</v>
      </c>
      <c r="Y59" s="72">
        <f t="shared" si="10"/>
        <v>17.393129999999999</v>
      </c>
      <c r="Z59" s="19"/>
      <c r="AA59" s="78">
        <v>0</v>
      </c>
      <c r="AB59" s="79">
        <f t="shared" si="11"/>
        <v>0</v>
      </c>
      <c r="AC59" s="80">
        <v>0</v>
      </c>
      <c r="AD59" s="81">
        <f t="shared" si="12"/>
        <v>0</v>
      </c>
      <c r="AE59" s="131">
        <f t="shared" si="3"/>
        <v>0</v>
      </c>
    </row>
    <row r="60" spans="1:31" ht="76.5" thickBot="1" x14ac:dyDescent="0.3">
      <c r="A60" s="22"/>
      <c r="B60" s="87" t="s">
        <v>71</v>
      </c>
      <c r="C60" s="88" t="s">
        <v>341</v>
      </c>
      <c r="D60" s="89" t="s">
        <v>25</v>
      </c>
      <c r="E60" s="96" t="s">
        <v>342</v>
      </c>
      <c r="F60" s="30"/>
      <c r="G60" s="30"/>
      <c r="H60" s="91">
        <v>180</v>
      </c>
      <c r="I60" s="30"/>
      <c r="J60" s="97" t="s">
        <v>343</v>
      </c>
      <c r="K60" s="92" t="s">
        <v>311</v>
      </c>
      <c r="L60" s="94">
        <v>1</v>
      </c>
      <c r="M60" s="93">
        <v>62.11</v>
      </c>
      <c r="N60" s="95">
        <v>62.11</v>
      </c>
      <c r="O60" s="19"/>
      <c r="P60" s="13" t="e">
        <v>#VALUE!</v>
      </c>
      <c r="Q60" s="14" t="e">
        <f t="shared" si="8"/>
        <v>#VALUE!</v>
      </c>
      <c r="R60" s="40">
        <v>0</v>
      </c>
      <c r="S60" s="41">
        <v>55.060514999999995</v>
      </c>
      <c r="T60" s="14">
        <f t="shared" si="9"/>
        <v>55.060514999999995</v>
      </c>
      <c r="V60" s="92" t="s">
        <v>311</v>
      </c>
      <c r="W60" s="94">
        <v>1</v>
      </c>
      <c r="X60" s="93">
        <v>55.060514999999995</v>
      </c>
      <c r="Y60" s="72">
        <f t="shared" si="10"/>
        <v>55.060514999999995</v>
      </c>
      <c r="Z60" s="19"/>
      <c r="AA60" s="78">
        <v>0</v>
      </c>
      <c r="AB60" s="79">
        <f t="shared" si="11"/>
        <v>0</v>
      </c>
      <c r="AC60" s="80">
        <v>0</v>
      </c>
      <c r="AD60" s="81">
        <f t="shared" si="12"/>
        <v>0</v>
      </c>
      <c r="AE60" s="131">
        <f t="shared" si="3"/>
        <v>0</v>
      </c>
    </row>
    <row r="61" spans="1:31" ht="91.5" thickBot="1" x14ac:dyDescent="0.3">
      <c r="A61" s="22"/>
      <c r="B61" s="87" t="s">
        <v>71</v>
      </c>
      <c r="C61" s="88" t="s">
        <v>341</v>
      </c>
      <c r="D61" s="89" t="s">
        <v>25</v>
      </c>
      <c r="E61" s="96" t="s">
        <v>370</v>
      </c>
      <c r="F61" s="30"/>
      <c r="G61" s="30"/>
      <c r="H61" s="91">
        <v>186</v>
      </c>
      <c r="I61" s="30"/>
      <c r="J61" s="98" t="s">
        <v>371</v>
      </c>
      <c r="K61" s="92" t="s">
        <v>311</v>
      </c>
      <c r="L61" s="94">
        <v>1</v>
      </c>
      <c r="M61" s="93">
        <v>86.88</v>
      </c>
      <c r="N61" s="95">
        <v>86.88</v>
      </c>
      <c r="O61" s="19"/>
      <c r="P61" s="13" t="e">
        <v>#VALUE!</v>
      </c>
      <c r="Q61" s="14" t="e">
        <f t="shared" si="8"/>
        <v>#VALUE!</v>
      </c>
      <c r="R61" s="40">
        <v>0</v>
      </c>
      <c r="S61" s="41">
        <v>69.504000000000005</v>
      </c>
      <c r="T61" s="14">
        <f t="shared" si="9"/>
        <v>69.504000000000005</v>
      </c>
      <c r="V61" s="92" t="s">
        <v>311</v>
      </c>
      <c r="W61" s="94">
        <v>1</v>
      </c>
      <c r="X61" s="93">
        <v>69.504000000000005</v>
      </c>
      <c r="Y61" s="72">
        <f t="shared" si="10"/>
        <v>69.504000000000005</v>
      </c>
      <c r="Z61" s="19"/>
      <c r="AA61" s="78">
        <v>0</v>
      </c>
      <c r="AB61" s="79">
        <f t="shared" si="11"/>
        <v>0</v>
      </c>
      <c r="AC61" s="80">
        <v>0</v>
      </c>
      <c r="AD61" s="81">
        <f t="shared" si="12"/>
        <v>0</v>
      </c>
      <c r="AE61" s="131">
        <f t="shared" si="3"/>
        <v>0</v>
      </c>
    </row>
    <row r="62" spans="1:31" ht="90.75" thickBot="1" x14ac:dyDescent="0.3">
      <c r="A62" s="22"/>
      <c r="B62" s="87" t="s">
        <v>71</v>
      </c>
      <c r="C62" s="88" t="s">
        <v>341</v>
      </c>
      <c r="D62" s="89" t="s">
        <v>25</v>
      </c>
      <c r="E62" s="99" t="s">
        <v>348</v>
      </c>
      <c r="F62" s="30"/>
      <c r="G62" s="30"/>
      <c r="H62" s="91">
        <v>189</v>
      </c>
      <c r="I62" s="30"/>
      <c r="J62" s="112" t="s">
        <v>349</v>
      </c>
      <c r="K62" s="92" t="s">
        <v>311</v>
      </c>
      <c r="L62" s="94">
        <v>1</v>
      </c>
      <c r="M62" s="113">
        <v>152.85</v>
      </c>
      <c r="N62" s="95">
        <v>152.85</v>
      </c>
      <c r="O62" s="19"/>
      <c r="P62" s="13" t="e">
        <v>#VALUE!</v>
      </c>
      <c r="Q62" s="14" t="e">
        <f t="shared" si="8"/>
        <v>#VALUE!</v>
      </c>
      <c r="R62" s="40">
        <v>0</v>
      </c>
      <c r="S62" s="41">
        <v>135.50152499999999</v>
      </c>
      <c r="T62" s="14">
        <f t="shared" si="9"/>
        <v>135.50152499999999</v>
      </c>
      <c r="V62" s="92" t="s">
        <v>311</v>
      </c>
      <c r="W62" s="94">
        <v>1</v>
      </c>
      <c r="X62" s="113">
        <v>135.50152499999999</v>
      </c>
      <c r="Y62" s="72">
        <f t="shared" si="10"/>
        <v>135.50152499999999</v>
      </c>
      <c r="Z62" s="19"/>
      <c r="AA62" s="78">
        <v>0</v>
      </c>
      <c r="AB62" s="79">
        <f t="shared" si="11"/>
        <v>0</v>
      </c>
      <c r="AC62" s="80">
        <v>0</v>
      </c>
      <c r="AD62" s="81">
        <f t="shared" si="12"/>
        <v>0</v>
      </c>
      <c r="AE62" s="131">
        <f t="shared" si="3"/>
        <v>0</v>
      </c>
    </row>
    <row r="63" spans="1:31" ht="16.5" thickBot="1" x14ac:dyDescent="0.3">
      <c r="A63" s="22"/>
      <c r="B63" s="87" t="s">
        <v>71</v>
      </c>
      <c r="C63" s="88" t="s">
        <v>341</v>
      </c>
      <c r="D63" s="89" t="s">
        <v>25</v>
      </c>
      <c r="E63" s="99" t="s">
        <v>424</v>
      </c>
      <c r="F63" s="30"/>
      <c r="G63" s="30"/>
      <c r="H63" s="91">
        <v>190</v>
      </c>
      <c r="I63" s="30"/>
      <c r="J63" s="100" t="s">
        <v>379</v>
      </c>
      <c r="K63" s="92" t="s">
        <v>311</v>
      </c>
      <c r="L63" s="94">
        <v>1</v>
      </c>
      <c r="M63" s="101">
        <v>1500</v>
      </c>
      <c r="N63" s="95">
        <v>1500</v>
      </c>
      <c r="O63" s="19"/>
      <c r="P63" s="13" t="e">
        <v>#VALUE!</v>
      </c>
      <c r="Q63" s="14">
        <f t="shared" si="8"/>
        <v>1500</v>
      </c>
      <c r="R63" s="40" t="s">
        <v>381</v>
      </c>
      <c r="S63" s="41" t="s">
        <v>381</v>
      </c>
      <c r="T63" s="14">
        <f t="shared" si="9"/>
        <v>1500</v>
      </c>
      <c r="V63" s="92" t="s">
        <v>311</v>
      </c>
      <c r="W63" s="94">
        <v>1</v>
      </c>
      <c r="X63" s="101" t="s">
        <v>381</v>
      </c>
      <c r="Y63" s="72">
        <v>1500</v>
      </c>
      <c r="Z63" s="19"/>
      <c r="AA63" s="78">
        <v>0</v>
      </c>
      <c r="AB63" s="79">
        <f t="shared" si="11"/>
        <v>0</v>
      </c>
      <c r="AC63" s="80">
        <v>0</v>
      </c>
      <c r="AD63" s="81">
        <f t="shared" si="12"/>
        <v>0</v>
      </c>
      <c r="AE63" s="131">
        <f t="shared" si="3"/>
        <v>0</v>
      </c>
    </row>
    <row r="64" spans="1:31" ht="27" thickBot="1" x14ac:dyDescent="0.3">
      <c r="A64" s="22"/>
      <c r="B64" s="87" t="s">
        <v>71</v>
      </c>
      <c r="C64" s="88" t="s">
        <v>341</v>
      </c>
      <c r="D64" s="89" t="s">
        <v>25</v>
      </c>
      <c r="E64" s="102" t="s">
        <v>425</v>
      </c>
      <c r="F64" s="30"/>
      <c r="G64" s="30"/>
      <c r="H64" s="91">
        <v>191</v>
      </c>
      <c r="I64" s="30"/>
      <c r="J64" s="100" t="s">
        <v>379</v>
      </c>
      <c r="K64" s="92" t="s">
        <v>311</v>
      </c>
      <c r="L64" s="94">
        <v>1</v>
      </c>
      <c r="M64" s="101">
        <v>100</v>
      </c>
      <c r="N64" s="95">
        <v>100</v>
      </c>
      <c r="O64" s="19"/>
      <c r="P64" s="13" t="e">
        <v>#VALUE!</v>
      </c>
      <c r="Q64" s="14">
        <f t="shared" si="8"/>
        <v>100</v>
      </c>
      <c r="R64" s="40" t="s">
        <v>381</v>
      </c>
      <c r="S64" s="41" t="s">
        <v>381</v>
      </c>
      <c r="T64" s="14">
        <f t="shared" si="9"/>
        <v>100</v>
      </c>
      <c r="V64" s="92" t="s">
        <v>311</v>
      </c>
      <c r="W64" s="94">
        <v>1</v>
      </c>
      <c r="X64" s="101" t="s">
        <v>381</v>
      </c>
      <c r="Y64" s="72">
        <v>100</v>
      </c>
      <c r="Z64" s="19"/>
      <c r="AA64" s="78">
        <v>0</v>
      </c>
      <c r="AB64" s="79">
        <f t="shared" si="11"/>
        <v>0</v>
      </c>
      <c r="AC64" s="80">
        <v>0</v>
      </c>
      <c r="AD64" s="81">
        <f t="shared" si="12"/>
        <v>0</v>
      </c>
      <c r="AE64" s="131">
        <f t="shared" si="3"/>
        <v>0</v>
      </c>
    </row>
    <row r="65" spans="1:31" ht="16.5" thickBot="1" x14ac:dyDescent="0.3">
      <c r="A65" s="22"/>
      <c r="B65" s="87" t="s">
        <v>71</v>
      </c>
      <c r="C65" s="88" t="s">
        <v>341</v>
      </c>
      <c r="D65" s="89" t="s">
        <v>25</v>
      </c>
      <c r="E65" s="102" t="s">
        <v>426</v>
      </c>
      <c r="F65" s="30"/>
      <c r="G65" s="30"/>
      <c r="H65" s="91">
        <v>192</v>
      </c>
      <c r="I65" s="30"/>
      <c r="J65" s="100" t="s">
        <v>379</v>
      </c>
      <c r="K65" s="92" t="s">
        <v>311</v>
      </c>
      <c r="L65" s="94">
        <v>1</v>
      </c>
      <c r="M65" s="101">
        <v>100</v>
      </c>
      <c r="N65" s="95">
        <v>100</v>
      </c>
      <c r="O65" s="19"/>
      <c r="P65" s="13" t="e">
        <v>#VALUE!</v>
      </c>
      <c r="Q65" s="14">
        <f t="shared" si="8"/>
        <v>100</v>
      </c>
      <c r="R65" s="40" t="s">
        <v>381</v>
      </c>
      <c r="S65" s="41" t="s">
        <v>381</v>
      </c>
      <c r="T65" s="14">
        <f t="shared" si="9"/>
        <v>100</v>
      </c>
      <c r="V65" s="92" t="s">
        <v>311</v>
      </c>
      <c r="W65" s="94">
        <v>1</v>
      </c>
      <c r="X65" s="101" t="s">
        <v>381</v>
      </c>
      <c r="Y65" s="72">
        <v>100</v>
      </c>
      <c r="Z65" s="19"/>
      <c r="AA65" s="78">
        <v>0</v>
      </c>
      <c r="AB65" s="79">
        <f t="shared" si="11"/>
        <v>0</v>
      </c>
      <c r="AC65" s="80">
        <v>0</v>
      </c>
      <c r="AD65" s="81">
        <f t="shared" si="12"/>
        <v>0</v>
      </c>
      <c r="AE65" s="131">
        <f t="shared" si="3"/>
        <v>0</v>
      </c>
    </row>
    <row r="66" spans="1:31" ht="16.5" thickBot="1" x14ac:dyDescent="0.3">
      <c r="A66" s="22"/>
      <c r="B66" s="87" t="s">
        <v>71</v>
      </c>
      <c r="C66" s="88" t="s">
        <v>341</v>
      </c>
      <c r="D66" s="89" t="s">
        <v>25</v>
      </c>
      <c r="E66" s="102" t="s">
        <v>427</v>
      </c>
      <c r="F66" s="30"/>
      <c r="G66" s="30"/>
      <c r="H66" s="91">
        <v>193</v>
      </c>
      <c r="I66" s="30"/>
      <c r="J66" s="100" t="s">
        <v>379</v>
      </c>
      <c r="K66" s="92" t="s">
        <v>311</v>
      </c>
      <c r="L66" s="94">
        <v>1</v>
      </c>
      <c r="M66" s="101">
        <v>100</v>
      </c>
      <c r="N66" s="95">
        <v>100</v>
      </c>
      <c r="O66" s="19"/>
      <c r="P66" s="13" t="e">
        <v>#VALUE!</v>
      </c>
      <c r="Q66" s="14">
        <f t="shared" si="8"/>
        <v>100</v>
      </c>
      <c r="R66" s="40" t="s">
        <v>381</v>
      </c>
      <c r="S66" s="41" t="s">
        <v>381</v>
      </c>
      <c r="T66" s="14">
        <f t="shared" si="9"/>
        <v>100</v>
      </c>
      <c r="V66" s="92" t="s">
        <v>311</v>
      </c>
      <c r="W66" s="94">
        <v>1</v>
      </c>
      <c r="X66" s="101" t="s">
        <v>381</v>
      </c>
      <c r="Y66" s="72">
        <v>100</v>
      </c>
      <c r="Z66" s="19"/>
      <c r="AA66" s="78">
        <v>0</v>
      </c>
      <c r="AB66" s="79">
        <f t="shared" si="11"/>
        <v>0</v>
      </c>
      <c r="AC66" s="80">
        <v>0</v>
      </c>
      <c r="AD66" s="81">
        <f t="shared" si="12"/>
        <v>0</v>
      </c>
      <c r="AE66" s="131">
        <f t="shared" si="3"/>
        <v>0</v>
      </c>
    </row>
    <row r="67" spans="1:31" ht="16.5" thickBot="1" x14ac:dyDescent="0.3">
      <c r="A67" s="22"/>
      <c r="B67" s="87" t="s">
        <v>71</v>
      </c>
      <c r="C67" s="88" t="s">
        <v>341</v>
      </c>
      <c r="D67" s="89" t="s">
        <v>25</v>
      </c>
      <c r="E67" s="102" t="s">
        <v>428</v>
      </c>
      <c r="F67" s="30"/>
      <c r="G67" s="30"/>
      <c r="H67" s="91">
        <v>194</v>
      </c>
      <c r="I67" s="30"/>
      <c r="J67" s="100" t="s">
        <v>379</v>
      </c>
      <c r="K67" s="92" t="s">
        <v>311</v>
      </c>
      <c r="L67" s="94">
        <v>1</v>
      </c>
      <c r="M67" s="101">
        <v>350</v>
      </c>
      <c r="N67" s="95">
        <v>350</v>
      </c>
      <c r="O67" s="19"/>
      <c r="P67" s="13" t="e">
        <v>#VALUE!</v>
      </c>
      <c r="Q67" s="14">
        <f t="shared" si="8"/>
        <v>350</v>
      </c>
      <c r="R67" s="40" t="s">
        <v>381</v>
      </c>
      <c r="S67" s="41" t="s">
        <v>381</v>
      </c>
      <c r="T67" s="14">
        <f t="shared" si="9"/>
        <v>350</v>
      </c>
      <c r="V67" s="92" t="s">
        <v>311</v>
      </c>
      <c r="W67" s="94">
        <v>1</v>
      </c>
      <c r="X67" s="101" t="s">
        <v>381</v>
      </c>
      <c r="Y67" s="72">
        <v>350</v>
      </c>
      <c r="Z67" s="19"/>
      <c r="AA67" s="78">
        <v>0</v>
      </c>
      <c r="AB67" s="79">
        <f t="shared" si="11"/>
        <v>0</v>
      </c>
      <c r="AC67" s="80">
        <v>0</v>
      </c>
      <c r="AD67" s="81">
        <f t="shared" si="12"/>
        <v>0</v>
      </c>
      <c r="AE67" s="131">
        <f t="shared" si="3"/>
        <v>0</v>
      </c>
    </row>
    <row r="68" spans="1:31" ht="15.75" thickBot="1" x14ac:dyDescent="0.3">
      <c r="A68" s="22"/>
      <c r="B68" s="23"/>
      <c r="C68" s="24"/>
      <c r="D68" s="25"/>
      <c r="E68" s="26"/>
      <c r="F68" s="22"/>
      <c r="G68" s="22"/>
      <c r="H68" s="27"/>
      <c r="I68" s="22"/>
      <c r="J68" s="28"/>
      <c r="K68" s="22"/>
      <c r="L68" s="29"/>
      <c r="M68" s="28"/>
      <c r="N68" s="18"/>
      <c r="O68" s="19"/>
      <c r="P68" s="17"/>
      <c r="Q68" s="38"/>
      <c r="R68" s="38"/>
      <c r="S68" s="38"/>
      <c r="T68" s="38"/>
      <c r="V68" s="22"/>
      <c r="W68" s="29"/>
      <c r="X68" s="28"/>
      <c r="Y68" s="18"/>
      <c r="Z68" s="19"/>
      <c r="AA68" s="297"/>
      <c r="AB68" s="38"/>
      <c r="AC68" s="38"/>
      <c r="AD68" s="38"/>
    </row>
    <row r="69" spans="1:31" ht="15.75" thickBot="1" x14ac:dyDescent="0.3">
      <c r="S69" s="69" t="s">
        <v>5</v>
      </c>
      <c r="T69" s="70">
        <f>SUM(T11:T67)</f>
        <v>29788.850418999995</v>
      </c>
      <c r="U69" s="66"/>
      <c r="V69" s="22"/>
      <c r="W69" s="29"/>
      <c r="X69" s="69" t="s">
        <v>5</v>
      </c>
      <c r="Y69" s="70">
        <f>SUM(Y11:Y67)</f>
        <v>29788.850418999995</v>
      </c>
      <c r="Z69" s="19"/>
      <c r="AA69" s="77"/>
      <c r="AB69" s="117">
        <f>SUM(AB11:AB67)</f>
        <v>0</v>
      </c>
      <c r="AC69" s="77"/>
      <c r="AD69" s="118">
        <f>SUM(AD11:AD67)</f>
        <v>0</v>
      </c>
      <c r="AE69" s="130">
        <f>SUM(AE11:AE67)</f>
        <v>0</v>
      </c>
    </row>
    <row r="71" spans="1:31" x14ac:dyDescent="0.25">
      <c r="C71" t="s">
        <v>372</v>
      </c>
      <c r="D71" s="164"/>
      <c r="T71" s="319">
        <f ca="1">SUMIF($C$10:$C$67,$C71,T$11:T$67)</f>
        <v>399.99552</v>
      </c>
      <c r="U71" s="66"/>
      <c r="Y71" s="319">
        <f ca="1">SUMIF($C$10:$C$67,$C71,Y$11:Y$67)</f>
        <v>399.99552</v>
      </c>
      <c r="AA71" s="340">
        <f ca="1">AB71/Y71</f>
        <v>0</v>
      </c>
      <c r="AB71" s="319">
        <f ca="1">SUMIF($C$10:$C$67,$C71,AB$11:AB$67)</f>
        <v>0</v>
      </c>
      <c r="AC71" s="340">
        <f ca="1">AD71/Y71</f>
        <v>0</v>
      </c>
      <c r="AD71" s="319">
        <f ca="1">SUMIF($C$10:$C$67,$C71,AD$11:AD$67)</f>
        <v>0</v>
      </c>
      <c r="AE71" s="319">
        <f ca="1">SUMIF($C$10:$C$67,$C71,AE$11:AE$67)</f>
        <v>0</v>
      </c>
    </row>
    <row r="72" spans="1:31" x14ac:dyDescent="0.25">
      <c r="C72" t="s">
        <v>308</v>
      </c>
      <c r="D72" s="164"/>
      <c r="T72" s="319">
        <f t="shared" ref="T72:T79" ca="1" si="13">SUMIF($C$10:$C$67,$C72,T$11:T$67)</f>
        <v>222.29999999999998</v>
      </c>
      <c r="U72" s="66"/>
      <c r="Y72" s="319">
        <f t="shared" ref="Y72:Y79" ca="1" si="14">SUMIF($C$10:$C$67,$C72,Y$11:Y$67)</f>
        <v>222.29999999999998</v>
      </c>
      <c r="AA72" s="340">
        <f t="shared" ref="AA72:AA79" ca="1" si="15">AB72/Y72</f>
        <v>0</v>
      </c>
      <c r="AB72" s="319">
        <f t="shared" ref="AB72:AB79" ca="1" si="16">SUMIF($C$10:$C$67,$C72,AB$11:AB$67)</f>
        <v>0</v>
      </c>
      <c r="AC72" s="340">
        <f t="shared" ref="AC72:AC79" ca="1" si="17">AD72/Y72</f>
        <v>0</v>
      </c>
      <c r="AD72" s="319">
        <f t="shared" ref="AD72:AE79" ca="1" si="18">SUMIF($C$10:$C$67,$C72,AD$11:AD$67)</f>
        <v>0</v>
      </c>
      <c r="AE72" s="319">
        <f t="shared" ca="1" si="18"/>
        <v>0</v>
      </c>
    </row>
    <row r="73" spans="1:31" x14ac:dyDescent="0.25">
      <c r="C73" t="s">
        <v>285</v>
      </c>
      <c r="D73" s="164"/>
      <c r="T73" s="319">
        <f t="shared" ca="1" si="13"/>
        <v>1238.791745</v>
      </c>
      <c r="U73" s="68"/>
      <c r="Y73" s="319">
        <f t="shared" ca="1" si="14"/>
        <v>1238.791745</v>
      </c>
      <c r="AA73" s="340">
        <f t="shared" ca="1" si="15"/>
        <v>0</v>
      </c>
      <c r="AB73" s="319">
        <f t="shared" ca="1" si="16"/>
        <v>0</v>
      </c>
      <c r="AC73" s="340">
        <f t="shared" ca="1" si="17"/>
        <v>0</v>
      </c>
      <c r="AD73" s="319">
        <f t="shared" ca="1" si="18"/>
        <v>0</v>
      </c>
      <c r="AE73" s="319">
        <f t="shared" ca="1" si="18"/>
        <v>0</v>
      </c>
    </row>
    <row r="74" spans="1:31" x14ac:dyDescent="0.25">
      <c r="C74" t="s">
        <v>189</v>
      </c>
      <c r="D74" s="164"/>
      <c r="T74" s="319">
        <f t="shared" ca="1" si="13"/>
        <v>2649.0124999999998</v>
      </c>
      <c r="U74" s="68"/>
      <c r="Y74" s="319">
        <f t="shared" ca="1" si="14"/>
        <v>2649.0124999999998</v>
      </c>
      <c r="AA74" s="340">
        <f t="shared" ca="1" si="15"/>
        <v>0</v>
      </c>
      <c r="AB74" s="319">
        <f t="shared" ca="1" si="16"/>
        <v>0</v>
      </c>
      <c r="AC74" s="340">
        <f t="shared" ca="1" si="17"/>
        <v>0</v>
      </c>
      <c r="AD74" s="319">
        <f t="shared" ca="1" si="18"/>
        <v>0</v>
      </c>
      <c r="AE74" s="319">
        <f t="shared" ca="1" si="18"/>
        <v>0</v>
      </c>
    </row>
    <row r="75" spans="1:31" x14ac:dyDescent="0.25">
      <c r="C75" t="s">
        <v>72</v>
      </c>
      <c r="D75" s="164"/>
      <c r="T75" s="319">
        <f t="shared" ca="1" si="13"/>
        <v>93.177778999999987</v>
      </c>
      <c r="U75" s="68"/>
      <c r="Y75" s="319">
        <f t="shared" ca="1" si="14"/>
        <v>93.177778999999987</v>
      </c>
      <c r="AA75" s="340">
        <f t="shared" ca="1" si="15"/>
        <v>0</v>
      </c>
      <c r="AB75" s="319">
        <f t="shared" ca="1" si="16"/>
        <v>0</v>
      </c>
      <c r="AC75" s="340">
        <f t="shared" ca="1" si="17"/>
        <v>0</v>
      </c>
      <c r="AD75" s="319">
        <f t="shared" ca="1" si="18"/>
        <v>0</v>
      </c>
      <c r="AE75" s="319">
        <f t="shared" ca="1" si="18"/>
        <v>0</v>
      </c>
    </row>
    <row r="76" spans="1:31" x14ac:dyDescent="0.25">
      <c r="C76" t="s">
        <v>164</v>
      </c>
      <c r="D76" s="164"/>
      <c r="T76" s="319">
        <f t="shared" ca="1" si="13"/>
        <v>13009.024034999999</v>
      </c>
      <c r="U76" s="68"/>
      <c r="Y76" s="319">
        <f t="shared" ca="1" si="14"/>
        <v>13009.024034999999</v>
      </c>
      <c r="AA76" s="340">
        <f t="shared" ca="1" si="15"/>
        <v>0</v>
      </c>
      <c r="AB76" s="319">
        <f t="shared" ca="1" si="16"/>
        <v>0</v>
      </c>
      <c r="AC76" s="340">
        <f t="shared" ca="1" si="17"/>
        <v>0</v>
      </c>
      <c r="AD76" s="319">
        <f t="shared" ca="1" si="18"/>
        <v>0</v>
      </c>
      <c r="AE76" s="319">
        <f t="shared" ca="1" si="18"/>
        <v>0</v>
      </c>
    </row>
    <row r="77" spans="1:31" x14ac:dyDescent="0.25">
      <c r="C77" t="s">
        <v>24</v>
      </c>
      <c r="D77" s="164"/>
      <c r="T77" s="319">
        <f t="shared" ca="1" si="13"/>
        <v>5162.8040000000001</v>
      </c>
      <c r="U77" s="68"/>
      <c r="Y77" s="319">
        <f t="shared" ca="1" si="14"/>
        <v>5162.8040000000001</v>
      </c>
      <c r="AA77" s="340">
        <f t="shared" ca="1" si="15"/>
        <v>0</v>
      </c>
      <c r="AB77" s="319">
        <f t="shared" ca="1" si="16"/>
        <v>0</v>
      </c>
      <c r="AC77" s="340">
        <f t="shared" ca="1" si="17"/>
        <v>0</v>
      </c>
      <c r="AD77" s="319">
        <f t="shared" ca="1" si="18"/>
        <v>0</v>
      </c>
      <c r="AE77" s="319">
        <f t="shared" ca="1" si="18"/>
        <v>0</v>
      </c>
    </row>
    <row r="78" spans="1:31" x14ac:dyDescent="0.25">
      <c r="C78" t="s">
        <v>312</v>
      </c>
      <c r="D78" s="164"/>
      <c r="T78" s="319">
        <f t="shared" ca="1" si="13"/>
        <v>2171.1702</v>
      </c>
      <c r="Y78" s="319">
        <f t="shared" ca="1" si="14"/>
        <v>2171.1702</v>
      </c>
      <c r="AA78" s="340">
        <f t="shared" ca="1" si="15"/>
        <v>0</v>
      </c>
      <c r="AB78" s="319">
        <f t="shared" ca="1" si="16"/>
        <v>0</v>
      </c>
      <c r="AC78" s="340">
        <f t="shared" ca="1" si="17"/>
        <v>0</v>
      </c>
      <c r="AD78" s="319">
        <f t="shared" ca="1" si="18"/>
        <v>0</v>
      </c>
      <c r="AE78" s="319">
        <f t="shared" ca="1" si="18"/>
        <v>0</v>
      </c>
    </row>
    <row r="79" spans="1:31" x14ac:dyDescent="0.25">
      <c r="C79" t="s">
        <v>341</v>
      </c>
      <c r="D79" s="164"/>
      <c r="T79" s="319">
        <f t="shared" ca="1" si="13"/>
        <v>4842.5746399999998</v>
      </c>
      <c r="Y79" s="319">
        <f t="shared" ca="1" si="14"/>
        <v>4842.5746399999998</v>
      </c>
      <c r="AA79" s="340">
        <f t="shared" ca="1" si="15"/>
        <v>0</v>
      </c>
      <c r="AB79" s="319">
        <f t="shared" ca="1" si="16"/>
        <v>0</v>
      </c>
      <c r="AC79" s="340">
        <f t="shared" ca="1" si="17"/>
        <v>0</v>
      </c>
      <c r="AD79" s="319">
        <f t="shared" ca="1" si="18"/>
        <v>0</v>
      </c>
      <c r="AE79" s="319">
        <f t="shared" ca="1" si="18"/>
        <v>0</v>
      </c>
    </row>
  </sheetData>
  <autoFilter ref="B8:AE67" xr:uid="{00000000-0009-0000-0000-000014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67 X11:X12 X14 X16:X19 X21:X27 X29:X30 X32 X34:X38 X40:X47 X49:X52" xr:uid="{00000000-0002-0000-1400-000000000000}">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filterMode="1">
    <tabColor rgb="FF0070C0"/>
  </sheetPr>
  <dimension ref="A1:AH102"/>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G42" sqref="AG4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4.2851562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606</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132</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idden="1" x14ac:dyDescent="0.25">
      <c r="A10" s="30" t="s">
        <v>429</v>
      </c>
      <c r="B10" s="380" t="s">
        <v>132</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row>
    <row r="11" spans="1:31" ht="90" hidden="1" x14ac:dyDescent="0.25">
      <c r="A11" s="30"/>
      <c r="B11" s="380" t="s">
        <v>132</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132</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62" si="0">W12*X12</f>
        <v>399.99552</v>
      </c>
      <c r="Z12" s="19"/>
      <c r="AA12" s="370">
        <v>1</v>
      </c>
      <c r="AB12" s="371">
        <f t="shared" ref="AB12:AB52" si="1">Y12*AA12</f>
        <v>399.99552</v>
      </c>
      <c r="AC12" s="372">
        <v>1</v>
      </c>
      <c r="AD12" s="373"/>
      <c r="AE12" s="374">
        <f t="shared" ref="AE12:AE67" si="2">AB12-AD12</f>
        <v>399.99552</v>
      </c>
    </row>
    <row r="13" spans="1:31" hidden="1" x14ac:dyDescent="0.25">
      <c r="A13" s="16"/>
      <c r="B13" s="380" t="s">
        <v>132</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c r="Z13" s="19"/>
      <c r="AA13" s="370"/>
      <c r="AB13" s="371"/>
      <c r="AC13" s="372"/>
      <c r="AD13" s="373"/>
      <c r="AE13" s="374">
        <f t="shared" si="2"/>
        <v>0</v>
      </c>
    </row>
    <row r="14" spans="1:31" ht="30" x14ac:dyDescent="0.25">
      <c r="A14" s="16"/>
      <c r="B14" s="380" t="s">
        <v>132</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ref="AD14:AD52" si="3">Y14*AC14</f>
        <v>0</v>
      </c>
      <c r="AE14" s="374">
        <f t="shared" si="2"/>
        <v>222.29999999999998</v>
      </c>
    </row>
    <row r="15" spans="1:31" hidden="1" x14ac:dyDescent="0.25">
      <c r="A15" s="16"/>
      <c r="B15" s="380" t="s">
        <v>132</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2"/>
        <v>0</v>
      </c>
    </row>
    <row r="16" spans="1:31" ht="105" hidden="1" x14ac:dyDescent="0.25">
      <c r="A16" s="16"/>
      <c r="B16" s="380" t="s">
        <v>132</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3"/>
        <v>0</v>
      </c>
      <c r="AE16" s="374">
        <f t="shared" si="2"/>
        <v>0</v>
      </c>
    </row>
    <row r="17" spans="1:34" ht="60.75" hidden="1" x14ac:dyDescent="0.25">
      <c r="A17" s="16"/>
      <c r="B17" s="380" t="s">
        <v>132</v>
      </c>
      <c r="C17" s="355" t="s">
        <v>285</v>
      </c>
      <c r="D17" s="356" t="s">
        <v>25</v>
      </c>
      <c r="E17" s="402" t="s">
        <v>501</v>
      </c>
      <c r="F17" s="384"/>
      <c r="G17" s="384"/>
      <c r="H17" s="359">
        <v>5.24</v>
      </c>
      <c r="I17" s="384"/>
      <c r="J17" s="360" t="s">
        <v>305</v>
      </c>
      <c r="K17" s="358" t="s">
        <v>139</v>
      </c>
      <c r="L17" s="300">
        <v>1</v>
      </c>
      <c r="M17" s="383">
        <v>140.12</v>
      </c>
      <c r="N17" s="126">
        <v>140.12</v>
      </c>
      <c r="O17" s="361"/>
      <c r="P17" s="362" t="e">
        <v>#VALUE!</v>
      </c>
      <c r="Q17" s="363" t="e">
        <f>IF(J17="PROV SUM",N17,L17*P17)</f>
        <v>#VALUE!</v>
      </c>
      <c r="R17" s="299">
        <v>0</v>
      </c>
      <c r="S17" s="299">
        <v>119.102</v>
      </c>
      <c r="T17" s="363">
        <f>IF(J17="SC024",N17,IF(ISERROR(S17),"",IF(J17="PROV SUM",N17,L17*S17)))</f>
        <v>119.102</v>
      </c>
      <c r="U17" s="113"/>
      <c r="V17" s="358" t="s">
        <v>139</v>
      </c>
      <c r="W17" s="300">
        <v>1</v>
      </c>
      <c r="X17" s="299">
        <v>119.102</v>
      </c>
      <c r="Y17" s="362">
        <f t="shared" si="0"/>
        <v>119.102</v>
      </c>
      <c r="Z17" s="19"/>
      <c r="AA17" s="370">
        <v>0</v>
      </c>
      <c r="AB17" s="371">
        <f t="shared" si="1"/>
        <v>0</v>
      </c>
      <c r="AC17" s="372">
        <v>0</v>
      </c>
      <c r="AD17" s="373">
        <f t="shared" si="3"/>
        <v>0</v>
      </c>
      <c r="AE17" s="374">
        <f t="shared" si="2"/>
        <v>0</v>
      </c>
    </row>
    <row r="18" spans="1:34" ht="60" hidden="1" x14ac:dyDescent="0.25">
      <c r="A18" s="16"/>
      <c r="B18" s="380" t="s">
        <v>132</v>
      </c>
      <c r="C18" s="355" t="s">
        <v>285</v>
      </c>
      <c r="D18" s="356" t="s">
        <v>25</v>
      </c>
      <c r="E18" s="357" t="s">
        <v>297</v>
      </c>
      <c r="F18" s="384"/>
      <c r="G18" s="384"/>
      <c r="H18" s="359">
        <v>5.1400000000000103</v>
      </c>
      <c r="I18" s="384"/>
      <c r="J18" s="360" t="s">
        <v>298</v>
      </c>
      <c r="K18" s="358" t="s">
        <v>79</v>
      </c>
      <c r="L18" s="300">
        <v>4</v>
      </c>
      <c r="M18" s="383">
        <v>27.96</v>
      </c>
      <c r="N18" s="126">
        <v>111.84</v>
      </c>
      <c r="O18" s="361"/>
      <c r="P18" s="362" t="e">
        <v>#VALUE!</v>
      </c>
      <c r="Q18" s="363" t="e">
        <f>IF(J18="PROV SUM",N18,L18*P18)</f>
        <v>#VALUE!</v>
      </c>
      <c r="R18" s="299">
        <v>0</v>
      </c>
      <c r="S18" s="299">
        <v>23.553504</v>
      </c>
      <c r="T18" s="363">
        <f>IF(J18="SC024",N18,IF(ISERROR(S18),"",IF(J18="PROV SUM",N18,L18*S18)))</f>
        <v>94.214016000000001</v>
      </c>
      <c r="U18" s="113"/>
      <c r="V18" s="358" t="s">
        <v>79</v>
      </c>
      <c r="W18" s="300">
        <v>4</v>
      </c>
      <c r="X18" s="299">
        <v>23.553504</v>
      </c>
      <c r="Y18" s="362">
        <f t="shared" si="0"/>
        <v>94.214016000000001</v>
      </c>
      <c r="Z18" s="19"/>
      <c r="AA18" s="370">
        <v>0</v>
      </c>
      <c r="AB18" s="371">
        <f t="shared" si="1"/>
        <v>0</v>
      </c>
      <c r="AC18" s="372">
        <v>0</v>
      </c>
      <c r="AD18" s="373">
        <f t="shared" si="3"/>
        <v>0</v>
      </c>
      <c r="AE18" s="374">
        <f t="shared" si="2"/>
        <v>0</v>
      </c>
    </row>
    <row r="19" spans="1:34" ht="15.75" hidden="1" x14ac:dyDescent="0.25">
      <c r="A19" s="16"/>
      <c r="B19" s="380" t="s">
        <v>132</v>
      </c>
      <c r="C19" s="355" t="s">
        <v>285</v>
      </c>
      <c r="D19" s="356" t="s">
        <v>25</v>
      </c>
      <c r="E19" s="357" t="s">
        <v>458</v>
      </c>
      <c r="F19" s="384"/>
      <c r="G19" s="384"/>
      <c r="H19" s="359">
        <v>5.3860000000000001</v>
      </c>
      <c r="I19" s="384"/>
      <c r="J19" s="360" t="s">
        <v>379</v>
      </c>
      <c r="K19" s="358" t="s">
        <v>380</v>
      </c>
      <c r="L19" s="300">
        <v>1</v>
      </c>
      <c r="M19" s="383">
        <v>300</v>
      </c>
      <c r="N19" s="126">
        <v>300</v>
      </c>
      <c r="O19" s="361"/>
      <c r="P19" s="362" t="e">
        <v>#VALUE!</v>
      </c>
      <c r="Q19" s="363">
        <f>IF(J19="PROV SUM",N19,L19*P19)</f>
        <v>300</v>
      </c>
      <c r="R19" s="299" t="s">
        <v>381</v>
      </c>
      <c r="S19" s="299" t="s">
        <v>381</v>
      </c>
      <c r="T19" s="363">
        <f>IF(J19="SC024",N19,IF(ISERROR(S19),"",IF(J19="PROV SUM",N19,L19*S19)))</f>
        <v>300</v>
      </c>
      <c r="U19" s="113"/>
      <c r="V19" s="358" t="s">
        <v>380</v>
      </c>
      <c r="W19" s="300">
        <v>1</v>
      </c>
      <c r="X19" s="299" t="s">
        <v>381</v>
      </c>
      <c r="Y19" s="362">
        <v>300</v>
      </c>
      <c r="Z19" s="19"/>
      <c r="AA19" s="370">
        <v>0</v>
      </c>
      <c r="AB19" s="371">
        <f t="shared" si="1"/>
        <v>0</v>
      </c>
      <c r="AC19" s="372">
        <v>0</v>
      </c>
      <c r="AD19" s="373">
        <f t="shared" si="3"/>
        <v>0</v>
      </c>
      <c r="AE19" s="374">
        <f t="shared" si="2"/>
        <v>0</v>
      </c>
    </row>
    <row r="20" spans="1:34" hidden="1" x14ac:dyDescent="0.25">
      <c r="A20" s="16"/>
      <c r="B20" s="380" t="s">
        <v>132</v>
      </c>
      <c r="C20" s="385" t="s">
        <v>189</v>
      </c>
      <c r="D20" s="356" t="s">
        <v>378</v>
      </c>
      <c r="E20" s="357"/>
      <c r="F20" s="384"/>
      <c r="G20" s="384"/>
      <c r="H20" s="359"/>
      <c r="I20" s="384"/>
      <c r="J20" s="360"/>
      <c r="K20" s="358"/>
      <c r="L20" s="300"/>
      <c r="M20" s="360"/>
      <c r="N20" s="300"/>
      <c r="O20" s="361"/>
      <c r="P20" s="360"/>
      <c r="Q20" s="298"/>
      <c r="R20" s="298"/>
      <c r="S20" s="298"/>
      <c r="T20" s="298"/>
      <c r="U20" s="113"/>
      <c r="V20" s="358"/>
      <c r="W20" s="300"/>
      <c r="X20" s="298"/>
      <c r="Y20" s="362"/>
      <c r="Z20" s="19"/>
      <c r="AA20" s="370"/>
      <c r="AB20" s="371"/>
      <c r="AC20" s="372"/>
      <c r="AD20" s="373"/>
      <c r="AE20" s="374">
        <f t="shared" si="2"/>
        <v>0</v>
      </c>
    </row>
    <row r="21" spans="1:34" ht="75" x14ac:dyDescent="0.25">
      <c r="A21" s="16"/>
      <c r="B21" s="380" t="s">
        <v>132</v>
      </c>
      <c r="C21" s="385" t="s">
        <v>189</v>
      </c>
      <c r="D21" s="356" t="s">
        <v>25</v>
      </c>
      <c r="E21" s="357" t="s">
        <v>282</v>
      </c>
      <c r="F21" s="384"/>
      <c r="G21" s="384"/>
      <c r="H21" s="359">
        <v>6.11</v>
      </c>
      <c r="I21" s="384"/>
      <c r="J21" s="360" t="s">
        <v>283</v>
      </c>
      <c r="K21" s="358" t="s">
        <v>284</v>
      </c>
      <c r="L21" s="300">
        <v>1</v>
      </c>
      <c r="M21" s="383">
        <v>79.14</v>
      </c>
      <c r="N21" s="300">
        <v>79.14</v>
      </c>
      <c r="O21" s="361"/>
      <c r="P21" s="362" t="e">
        <v>#VALUE!</v>
      </c>
      <c r="Q21" s="363" t="e">
        <f t="shared" ref="Q21:Q31" si="4">IF(J21="PROV SUM",N21,L21*P21)</f>
        <v>#VALUE!</v>
      </c>
      <c r="R21" s="299">
        <v>0</v>
      </c>
      <c r="S21" s="299">
        <v>63.312000000000005</v>
      </c>
      <c r="T21" s="363">
        <f t="shared" ref="T21:T31" si="5">IF(J21="SC024",N21,IF(ISERROR(S21),"",IF(J21="PROV SUM",N21,L21*S21)))</f>
        <v>63.312000000000005</v>
      </c>
      <c r="U21" s="113"/>
      <c r="V21" s="358" t="s">
        <v>284</v>
      </c>
      <c r="W21" s="300">
        <v>1</v>
      </c>
      <c r="X21" s="299">
        <v>63.312000000000005</v>
      </c>
      <c r="Y21" s="362">
        <f t="shared" si="0"/>
        <v>63.312000000000005</v>
      </c>
      <c r="Z21" s="19"/>
      <c r="AA21" s="370">
        <v>1</v>
      </c>
      <c r="AB21" s="371">
        <f t="shared" si="1"/>
        <v>63.312000000000005</v>
      </c>
      <c r="AC21" s="372">
        <v>1</v>
      </c>
      <c r="AD21" s="373">
        <f t="shared" si="3"/>
        <v>63.312000000000005</v>
      </c>
      <c r="AE21" s="374">
        <f t="shared" si="2"/>
        <v>0</v>
      </c>
      <c r="AH21" s="533">
        <f>SUBTOTAL(9,AD8:AD87)</f>
        <v>8122.9401750000006</v>
      </c>
    </row>
    <row r="22" spans="1:34" ht="60" x14ac:dyDescent="0.25">
      <c r="A22" s="16"/>
      <c r="B22" s="380" t="s">
        <v>132</v>
      </c>
      <c r="C22" s="385" t="s">
        <v>189</v>
      </c>
      <c r="D22" s="356" t="s">
        <v>25</v>
      </c>
      <c r="E22" s="357" t="s">
        <v>190</v>
      </c>
      <c r="F22" s="384"/>
      <c r="G22" s="384"/>
      <c r="H22" s="359">
        <v>6.82</v>
      </c>
      <c r="I22" s="384"/>
      <c r="J22" s="360" t="s">
        <v>191</v>
      </c>
      <c r="K22" s="358" t="s">
        <v>104</v>
      </c>
      <c r="L22" s="300">
        <v>12</v>
      </c>
      <c r="M22" s="383">
        <v>44.12</v>
      </c>
      <c r="N22" s="300">
        <v>529.44000000000005</v>
      </c>
      <c r="O22" s="361"/>
      <c r="P22" s="362" t="e">
        <v>#VALUE!</v>
      </c>
      <c r="Q22" s="363" t="e">
        <f t="shared" si="4"/>
        <v>#VALUE!</v>
      </c>
      <c r="R22" s="299">
        <v>0</v>
      </c>
      <c r="S22" s="299">
        <v>31.986999999999998</v>
      </c>
      <c r="T22" s="363">
        <f t="shared" si="5"/>
        <v>383.84399999999999</v>
      </c>
      <c r="U22" s="113"/>
      <c r="V22" s="358" t="s">
        <v>104</v>
      </c>
      <c r="W22" s="300">
        <v>12</v>
      </c>
      <c r="X22" s="299">
        <v>31.986999999999998</v>
      </c>
      <c r="Y22" s="362">
        <f t="shared" si="0"/>
        <v>383.84399999999999</v>
      </c>
      <c r="Z22" s="19"/>
      <c r="AA22" s="370">
        <v>1</v>
      </c>
      <c r="AB22" s="371">
        <f t="shared" si="1"/>
        <v>383.84399999999999</v>
      </c>
      <c r="AC22" s="372">
        <v>1</v>
      </c>
      <c r="AD22" s="373">
        <f t="shared" si="3"/>
        <v>383.84399999999999</v>
      </c>
      <c r="AE22" s="374">
        <f t="shared" si="2"/>
        <v>0</v>
      </c>
    </row>
    <row r="23" spans="1:34" ht="45" x14ac:dyDescent="0.25">
      <c r="A23" s="16"/>
      <c r="B23" s="380" t="s">
        <v>132</v>
      </c>
      <c r="C23" s="385" t="s">
        <v>189</v>
      </c>
      <c r="D23" s="356" t="s">
        <v>25</v>
      </c>
      <c r="E23" s="357" t="s">
        <v>205</v>
      </c>
      <c r="F23" s="384"/>
      <c r="G23" s="384"/>
      <c r="H23" s="359">
        <v>6.16100000000002</v>
      </c>
      <c r="I23" s="384"/>
      <c r="J23" s="360" t="s">
        <v>206</v>
      </c>
      <c r="K23" s="358" t="s">
        <v>104</v>
      </c>
      <c r="L23" s="300">
        <v>10</v>
      </c>
      <c r="M23" s="383">
        <v>38.25</v>
      </c>
      <c r="N23" s="300">
        <v>382.5</v>
      </c>
      <c r="O23" s="361"/>
      <c r="P23" s="362" t="e">
        <v>#VALUE!</v>
      </c>
      <c r="Q23" s="363" t="e">
        <f t="shared" si="4"/>
        <v>#VALUE!</v>
      </c>
      <c r="R23" s="299">
        <v>0</v>
      </c>
      <c r="S23" s="299">
        <v>27.731249999999999</v>
      </c>
      <c r="T23" s="363">
        <f t="shared" si="5"/>
        <v>277.3125</v>
      </c>
      <c r="U23" s="113"/>
      <c r="V23" s="358" t="s">
        <v>104</v>
      </c>
      <c r="W23" s="300">
        <v>10</v>
      </c>
      <c r="X23" s="299">
        <v>27.731249999999999</v>
      </c>
      <c r="Y23" s="362">
        <f t="shared" si="0"/>
        <v>277.3125</v>
      </c>
      <c r="Z23" s="19"/>
      <c r="AA23" s="370">
        <v>0.9</v>
      </c>
      <c r="AB23" s="371">
        <f t="shared" si="1"/>
        <v>249.58125000000001</v>
      </c>
      <c r="AC23" s="372">
        <v>0.9</v>
      </c>
      <c r="AD23" s="373">
        <f t="shared" si="3"/>
        <v>249.58125000000001</v>
      </c>
      <c r="AE23" s="374">
        <f t="shared" si="2"/>
        <v>0</v>
      </c>
    </row>
    <row r="24" spans="1:34" ht="45" x14ac:dyDescent="0.25">
      <c r="A24" s="16"/>
      <c r="B24" s="380" t="s">
        <v>132</v>
      </c>
      <c r="C24" s="385" t="s">
        <v>189</v>
      </c>
      <c r="D24" s="356" t="s">
        <v>25</v>
      </c>
      <c r="E24" s="357" t="s">
        <v>459</v>
      </c>
      <c r="F24" s="384"/>
      <c r="G24" s="384"/>
      <c r="H24" s="359">
        <v>6.1850000000000298</v>
      </c>
      <c r="I24" s="384"/>
      <c r="J24" s="360" t="s">
        <v>220</v>
      </c>
      <c r="K24" s="358" t="s">
        <v>79</v>
      </c>
      <c r="L24" s="300">
        <v>25</v>
      </c>
      <c r="M24" s="383">
        <v>11.01</v>
      </c>
      <c r="N24" s="300">
        <v>275.25</v>
      </c>
      <c r="O24" s="361"/>
      <c r="P24" s="362" t="e">
        <v>#VALUE!</v>
      </c>
      <c r="Q24" s="363" t="e">
        <f t="shared" si="4"/>
        <v>#VALUE!</v>
      </c>
      <c r="R24" s="299">
        <v>0</v>
      </c>
      <c r="S24" s="299">
        <v>9.3584999999999994</v>
      </c>
      <c r="T24" s="363">
        <f t="shared" si="5"/>
        <v>233.96249999999998</v>
      </c>
      <c r="U24" s="113"/>
      <c r="V24" s="358" t="s">
        <v>79</v>
      </c>
      <c r="W24" s="300">
        <v>25</v>
      </c>
      <c r="X24" s="299">
        <v>9.3584999999999994</v>
      </c>
      <c r="Y24" s="362">
        <f t="shared" si="0"/>
        <v>233.96249999999998</v>
      </c>
      <c r="Z24" s="19"/>
      <c r="AA24" s="370">
        <v>0.9</v>
      </c>
      <c r="AB24" s="371">
        <f t="shared" si="1"/>
        <v>210.56625</v>
      </c>
      <c r="AC24" s="372">
        <v>0.9</v>
      </c>
      <c r="AD24" s="373">
        <f t="shared" si="3"/>
        <v>210.56625</v>
      </c>
      <c r="AE24" s="374">
        <f t="shared" si="2"/>
        <v>0</v>
      </c>
    </row>
    <row r="25" spans="1:34" ht="45" x14ac:dyDescent="0.25">
      <c r="A25" s="16"/>
      <c r="B25" s="380" t="s">
        <v>132</v>
      </c>
      <c r="C25" s="385" t="s">
        <v>189</v>
      </c>
      <c r="D25" s="356" t="s">
        <v>25</v>
      </c>
      <c r="E25" s="357" t="s">
        <v>240</v>
      </c>
      <c r="F25" s="384"/>
      <c r="G25" s="384"/>
      <c r="H25" s="359">
        <v>6.2180000000000399</v>
      </c>
      <c r="I25" s="384"/>
      <c r="J25" s="360" t="s">
        <v>241</v>
      </c>
      <c r="K25" s="358" t="s">
        <v>104</v>
      </c>
      <c r="L25" s="300">
        <v>15</v>
      </c>
      <c r="M25" s="383">
        <v>1.73</v>
      </c>
      <c r="N25" s="300">
        <v>25.95</v>
      </c>
      <c r="O25" s="361"/>
      <c r="P25" s="362" t="e">
        <v>#VALUE!</v>
      </c>
      <c r="Q25" s="363" t="e">
        <f t="shared" si="4"/>
        <v>#VALUE!</v>
      </c>
      <c r="R25" s="299">
        <v>0</v>
      </c>
      <c r="S25" s="299">
        <v>1.4704999999999999</v>
      </c>
      <c r="T25" s="363">
        <f t="shared" si="5"/>
        <v>22.057499999999997</v>
      </c>
      <c r="U25" s="113"/>
      <c r="V25" s="358" t="s">
        <v>104</v>
      </c>
      <c r="W25" s="300">
        <v>15</v>
      </c>
      <c r="X25" s="299">
        <v>1.4704999999999999</v>
      </c>
      <c r="Y25" s="362">
        <f t="shared" si="0"/>
        <v>22.057499999999997</v>
      </c>
      <c r="Z25" s="19"/>
      <c r="AA25" s="370">
        <v>0.9</v>
      </c>
      <c r="AB25" s="371">
        <f t="shared" si="1"/>
        <v>19.851749999999999</v>
      </c>
      <c r="AC25" s="372">
        <v>0.9</v>
      </c>
      <c r="AD25" s="373">
        <f t="shared" si="3"/>
        <v>19.851749999999999</v>
      </c>
      <c r="AE25" s="374">
        <f t="shared" si="2"/>
        <v>0</v>
      </c>
    </row>
    <row r="26" spans="1:34" ht="45" x14ac:dyDescent="0.25">
      <c r="A26" s="16"/>
      <c r="B26" s="380" t="s">
        <v>132</v>
      </c>
      <c r="C26" s="385" t="s">
        <v>189</v>
      </c>
      <c r="D26" s="356" t="s">
        <v>25</v>
      </c>
      <c r="E26" s="357" t="s">
        <v>267</v>
      </c>
      <c r="F26" s="384"/>
      <c r="G26" s="384"/>
      <c r="H26" s="359">
        <v>6.2600000000000504</v>
      </c>
      <c r="I26" s="384"/>
      <c r="J26" s="360" t="s">
        <v>268</v>
      </c>
      <c r="K26" s="358" t="s">
        <v>104</v>
      </c>
      <c r="L26" s="300">
        <v>4</v>
      </c>
      <c r="M26" s="383">
        <v>3.74</v>
      </c>
      <c r="N26" s="300">
        <v>14.96</v>
      </c>
      <c r="O26" s="361"/>
      <c r="P26" s="362" t="e">
        <v>#VALUE!</v>
      </c>
      <c r="Q26" s="363" t="e">
        <f t="shared" si="4"/>
        <v>#VALUE!</v>
      </c>
      <c r="R26" s="299">
        <v>0</v>
      </c>
      <c r="S26" s="299">
        <v>3.1790000000000003</v>
      </c>
      <c r="T26" s="363">
        <f t="shared" si="5"/>
        <v>12.716000000000001</v>
      </c>
      <c r="U26" s="113"/>
      <c r="V26" s="358" t="s">
        <v>104</v>
      </c>
      <c r="W26" s="300">
        <v>4</v>
      </c>
      <c r="X26" s="299">
        <v>3.1790000000000003</v>
      </c>
      <c r="Y26" s="362">
        <f t="shared" si="0"/>
        <v>12.716000000000001</v>
      </c>
      <c r="Z26" s="19"/>
      <c r="AA26" s="370">
        <v>0.9</v>
      </c>
      <c r="AB26" s="371">
        <f t="shared" si="1"/>
        <v>11.444400000000002</v>
      </c>
      <c r="AC26" s="372">
        <v>0.9</v>
      </c>
      <c r="AD26" s="373">
        <f t="shared" si="3"/>
        <v>11.444400000000002</v>
      </c>
      <c r="AE26" s="374">
        <f t="shared" si="2"/>
        <v>0</v>
      </c>
    </row>
    <row r="27" spans="1:34" ht="30" x14ac:dyDescent="0.25">
      <c r="A27" s="16"/>
      <c r="B27" s="380" t="s">
        <v>132</v>
      </c>
      <c r="C27" s="385" t="s">
        <v>189</v>
      </c>
      <c r="D27" s="356" t="s">
        <v>25</v>
      </c>
      <c r="E27" s="357" t="s">
        <v>433</v>
      </c>
      <c r="F27" s="384"/>
      <c r="G27" s="384"/>
      <c r="H27" s="359">
        <v>6.2620000000000502</v>
      </c>
      <c r="I27" s="384"/>
      <c r="J27" s="360" t="s">
        <v>270</v>
      </c>
      <c r="K27" s="358" t="s">
        <v>79</v>
      </c>
      <c r="L27" s="300">
        <v>15</v>
      </c>
      <c r="M27" s="383">
        <v>16.86</v>
      </c>
      <c r="N27" s="300">
        <v>252.9</v>
      </c>
      <c r="O27" s="361"/>
      <c r="P27" s="362" t="e">
        <v>#VALUE!</v>
      </c>
      <c r="Q27" s="363" t="e">
        <f t="shared" si="4"/>
        <v>#VALUE!</v>
      </c>
      <c r="R27" s="299">
        <v>0</v>
      </c>
      <c r="S27" s="299">
        <v>14.331</v>
      </c>
      <c r="T27" s="363">
        <f t="shared" si="5"/>
        <v>214.965</v>
      </c>
      <c r="U27" s="113"/>
      <c r="V27" s="358" t="s">
        <v>79</v>
      </c>
      <c r="W27" s="300">
        <v>15</v>
      </c>
      <c r="X27" s="299">
        <v>14.331</v>
      </c>
      <c r="Y27" s="362">
        <f t="shared" si="0"/>
        <v>214.965</v>
      </c>
      <c r="Z27" s="19"/>
      <c r="AA27" s="370">
        <v>0.9</v>
      </c>
      <c r="AB27" s="371">
        <f t="shared" si="1"/>
        <v>193.46850000000001</v>
      </c>
      <c r="AC27" s="372">
        <v>0.9</v>
      </c>
      <c r="AD27" s="373">
        <f t="shared" si="3"/>
        <v>193.46850000000001</v>
      </c>
      <c r="AE27" s="374">
        <f t="shared" si="2"/>
        <v>0</v>
      </c>
    </row>
    <row r="28" spans="1:34" ht="45" x14ac:dyDescent="0.25">
      <c r="A28" s="16"/>
      <c r="B28" s="380" t="s">
        <v>132</v>
      </c>
      <c r="C28" s="385" t="s">
        <v>189</v>
      </c>
      <c r="D28" s="356" t="s">
        <v>25</v>
      </c>
      <c r="E28" s="357" t="s">
        <v>276</v>
      </c>
      <c r="F28" s="384"/>
      <c r="G28" s="384"/>
      <c r="H28" s="359">
        <v>6.2650000000000503</v>
      </c>
      <c r="I28" s="384"/>
      <c r="J28" s="360" t="s">
        <v>277</v>
      </c>
      <c r="K28" s="358" t="s">
        <v>139</v>
      </c>
      <c r="L28" s="300">
        <v>2</v>
      </c>
      <c r="M28" s="383">
        <v>19.34</v>
      </c>
      <c r="N28" s="300">
        <v>38.68</v>
      </c>
      <c r="O28" s="361"/>
      <c r="P28" s="362" t="e">
        <v>#VALUE!</v>
      </c>
      <c r="Q28" s="363" t="e">
        <f t="shared" si="4"/>
        <v>#VALUE!</v>
      </c>
      <c r="R28" s="299">
        <v>0</v>
      </c>
      <c r="S28" s="299">
        <v>16.439</v>
      </c>
      <c r="T28" s="363">
        <f t="shared" si="5"/>
        <v>32.878</v>
      </c>
      <c r="U28" s="113"/>
      <c r="V28" s="358" t="s">
        <v>139</v>
      </c>
      <c r="W28" s="300">
        <v>2</v>
      </c>
      <c r="X28" s="299">
        <v>16.439</v>
      </c>
      <c r="Y28" s="362">
        <f t="shared" si="0"/>
        <v>32.878</v>
      </c>
      <c r="Z28" s="19"/>
      <c r="AA28" s="370">
        <v>0.9</v>
      </c>
      <c r="AB28" s="371">
        <f t="shared" si="1"/>
        <v>29.590199999999999</v>
      </c>
      <c r="AC28" s="372">
        <v>0.9</v>
      </c>
      <c r="AD28" s="373">
        <f t="shared" si="3"/>
        <v>29.590199999999999</v>
      </c>
      <c r="AE28" s="374">
        <f t="shared" si="2"/>
        <v>0</v>
      </c>
    </row>
    <row r="29" spans="1:34" ht="30" x14ac:dyDescent="0.25">
      <c r="A29" s="16"/>
      <c r="B29" s="380" t="s">
        <v>132</v>
      </c>
      <c r="C29" s="385" t="s">
        <v>189</v>
      </c>
      <c r="D29" s="356" t="s">
        <v>25</v>
      </c>
      <c r="E29" s="357" t="s">
        <v>460</v>
      </c>
      <c r="F29" s="384"/>
      <c r="G29" s="384"/>
      <c r="H29" s="359">
        <v>6.2760000000000602</v>
      </c>
      <c r="I29" s="384"/>
      <c r="J29" s="360" t="s">
        <v>281</v>
      </c>
      <c r="K29" s="358" t="s">
        <v>139</v>
      </c>
      <c r="L29" s="300">
        <v>1</v>
      </c>
      <c r="M29" s="383">
        <v>33.520000000000003</v>
      </c>
      <c r="N29" s="300">
        <v>33.520000000000003</v>
      </c>
      <c r="O29" s="361"/>
      <c r="P29" s="362" t="e">
        <v>#VALUE!</v>
      </c>
      <c r="Q29" s="363" t="e">
        <f t="shared" si="4"/>
        <v>#VALUE!</v>
      </c>
      <c r="R29" s="299">
        <v>0</v>
      </c>
      <c r="S29" s="299">
        <v>28.492000000000001</v>
      </c>
      <c r="T29" s="363">
        <f t="shared" si="5"/>
        <v>28.492000000000001</v>
      </c>
      <c r="U29" s="113"/>
      <c r="V29" s="358" t="s">
        <v>139</v>
      </c>
      <c r="W29" s="300">
        <v>1</v>
      </c>
      <c r="X29" s="299">
        <v>28.492000000000001</v>
      </c>
      <c r="Y29" s="362">
        <f t="shared" si="0"/>
        <v>28.492000000000001</v>
      </c>
      <c r="Z29" s="19"/>
      <c r="AA29" s="370">
        <v>0.9</v>
      </c>
      <c r="AB29" s="371">
        <f t="shared" si="1"/>
        <v>25.642800000000001</v>
      </c>
      <c r="AC29" s="372">
        <v>0.9</v>
      </c>
      <c r="AD29" s="373">
        <f t="shared" si="3"/>
        <v>25.642800000000001</v>
      </c>
      <c r="AE29" s="374">
        <f>AB29-AD29</f>
        <v>0</v>
      </c>
    </row>
    <row r="30" spans="1:34" ht="45" x14ac:dyDescent="0.25">
      <c r="A30" s="16"/>
      <c r="B30" s="380" t="s">
        <v>132</v>
      </c>
      <c r="C30" s="385" t="s">
        <v>189</v>
      </c>
      <c r="D30" s="356" t="s">
        <v>25</v>
      </c>
      <c r="E30" s="357" t="s">
        <v>439</v>
      </c>
      <c r="F30" s="384"/>
      <c r="G30" s="384"/>
      <c r="H30" s="359">
        <v>6.3060000000000702</v>
      </c>
      <c r="I30" s="384"/>
      <c r="J30" s="360" t="s">
        <v>212</v>
      </c>
      <c r="K30" s="358" t="s">
        <v>104</v>
      </c>
      <c r="L30" s="300">
        <v>25</v>
      </c>
      <c r="M30" s="383">
        <v>6.87</v>
      </c>
      <c r="N30" s="300">
        <v>171.75</v>
      </c>
      <c r="O30" s="361"/>
      <c r="P30" s="362" t="e">
        <v>#VALUE!</v>
      </c>
      <c r="Q30" s="363" t="e">
        <f t="shared" si="4"/>
        <v>#VALUE!</v>
      </c>
      <c r="R30" s="299">
        <v>0</v>
      </c>
      <c r="S30" s="299">
        <v>4.9807499999999996</v>
      </c>
      <c r="T30" s="363">
        <f t="shared" si="5"/>
        <v>124.51874999999998</v>
      </c>
      <c r="U30" s="113"/>
      <c r="V30" s="358" t="s">
        <v>104</v>
      </c>
      <c r="W30" s="300">
        <v>25</v>
      </c>
      <c r="X30" s="299">
        <v>4.9807499999999996</v>
      </c>
      <c r="Y30" s="362">
        <f t="shared" si="0"/>
        <v>124.51874999999998</v>
      </c>
      <c r="Z30" s="19"/>
      <c r="AA30" s="370">
        <v>1</v>
      </c>
      <c r="AB30" s="371">
        <f t="shared" si="1"/>
        <v>124.51874999999998</v>
      </c>
      <c r="AC30" s="372">
        <v>1</v>
      </c>
      <c r="AD30" s="373">
        <f t="shared" si="3"/>
        <v>124.51874999999998</v>
      </c>
      <c r="AE30" s="374">
        <f t="shared" si="2"/>
        <v>0</v>
      </c>
    </row>
    <row r="31" spans="1:34" ht="45.75" hidden="1" x14ac:dyDescent="0.25">
      <c r="A31" s="16"/>
      <c r="B31" s="380" t="s">
        <v>132</v>
      </c>
      <c r="C31" s="385" t="s">
        <v>189</v>
      </c>
      <c r="D31" s="356" t="s">
        <v>25</v>
      </c>
      <c r="E31" s="357" t="s">
        <v>461</v>
      </c>
      <c r="F31" s="384"/>
      <c r="G31" s="384"/>
      <c r="H31" s="359">
        <v>6.399</v>
      </c>
      <c r="I31" s="384"/>
      <c r="J31" s="360" t="s">
        <v>379</v>
      </c>
      <c r="K31" s="358" t="s">
        <v>380</v>
      </c>
      <c r="L31" s="300">
        <v>1</v>
      </c>
      <c r="M31" s="383">
        <v>200</v>
      </c>
      <c r="N31" s="300">
        <v>200</v>
      </c>
      <c r="O31" s="361"/>
      <c r="P31" s="362" t="e">
        <v>#VALUE!</v>
      </c>
      <c r="Q31" s="363">
        <f t="shared" si="4"/>
        <v>200</v>
      </c>
      <c r="R31" s="299" t="s">
        <v>381</v>
      </c>
      <c r="S31" s="299" t="s">
        <v>381</v>
      </c>
      <c r="T31" s="363">
        <f t="shared" si="5"/>
        <v>200</v>
      </c>
      <c r="U31" s="113"/>
      <c r="V31" s="358" t="s">
        <v>380</v>
      </c>
      <c r="W31" s="300">
        <v>1</v>
      </c>
      <c r="X31" s="299" t="s">
        <v>381</v>
      </c>
      <c r="Y31" s="362">
        <v>200</v>
      </c>
      <c r="Z31" s="19"/>
      <c r="AA31" s="370">
        <v>0</v>
      </c>
      <c r="AB31" s="371">
        <f t="shared" si="1"/>
        <v>0</v>
      </c>
      <c r="AC31" s="372">
        <v>0</v>
      </c>
      <c r="AD31" s="373">
        <f t="shared" si="3"/>
        <v>0</v>
      </c>
      <c r="AE31" s="374">
        <f t="shared" si="2"/>
        <v>0</v>
      </c>
    </row>
    <row r="32" spans="1:34" hidden="1" x14ac:dyDescent="0.25">
      <c r="A32" s="16"/>
      <c r="B32" s="380" t="s">
        <v>132</v>
      </c>
      <c r="C32" s="385" t="s">
        <v>72</v>
      </c>
      <c r="D32" s="356" t="s">
        <v>378</v>
      </c>
      <c r="E32" s="357"/>
      <c r="F32" s="384"/>
      <c r="G32" s="384"/>
      <c r="H32" s="359"/>
      <c r="I32" s="384"/>
      <c r="J32" s="360"/>
      <c r="K32" s="358"/>
      <c r="L32" s="300"/>
      <c r="M32" s="360"/>
      <c r="N32" s="300"/>
      <c r="O32" s="386"/>
      <c r="P32" s="360"/>
      <c r="Q32" s="298"/>
      <c r="R32" s="298"/>
      <c r="S32" s="298"/>
      <c r="T32" s="298"/>
      <c r="U32" s="113"/>
      <c r="V32" s="358"/>
      <c r="W32" s="300"/>
      <c r="X32" s="298"/>
      <c r="Y32" s="362"/>
      <c r="Z32" s="19"/>
      <c r="AA32" s="370"/>
      <c r="AB32" s="371"/>
      <c r="AC32" s="372"/>
      <c r="AD32" s="373"/>
      <c r="AE32" s="374">
        <f t="shared" si="2"/>
        <v>0</v>
      </c>
    </row>
    <row r="33" spans="1:33" ht="45" x14ac:dyDescent="0.25">
      <c r="A33" s="16"/>
      <c r="B33" s="380" t="s">
        <v>132</v>
      </c>
      <c r="C33" s="385" t="s">
        <v>72</v>
      </c>
      <c r="D33" s="356" t="s">
        <v>25</v>
      </c>
      <c r="E33" s="357" t="s">
        <v>133</v>
      </c>
      <c r="F33" s="384"/>
      <c r="G33" s="384"/>
      <c r="H33" s="359">
        <v>3.63</v>
      </c>
      <c r="I33" s="384"/>
      <c r="J33" s="360" t="s">
        <v>134</v>
      </c>
      <c r="K33" s="358" t="s">
        <v>104</v>
      </c>
      <c r="L33" s="300">
        <v>4</v>
      </c>
      <c r="M33" s="383">
        <v>11.87</v>
      </c>
      <c r="N33" s="300">
        <v>47.48</v>
      </c>
      <c r="O33" s="386"/>
      <c r="P33" s="362" t="e">
        <v>#VALUE!</v>
      </c>
      <c r="Q33" s="363" t="e">
        <f t="shared" ref="Q33:Q39" si="6">IF(J33="PROV SUM",N33,L33*P33)</f>
        <v>#VALUE!</v>
      </c>
      <c r="R33" s="299">
        <v>0</v>
      </c>
      <c r="S33" s="299">
        <v>10.522754999999998</v>
      </c>
      <c r="T33" s="363">
        <f t="shared" ref="T33:T39" si="7">IF(J33="SC024",N33,IF(ISERROR(S33),"",IF(J33="PROV SUM",N33,L33*S33)))</f>
        <v>42.091019999999993</v>
      </c>
      <c r="U33" s="113"/>
      <c r="V33" s="358" t="s">
        <v>104</v>
      </c>
      <c r="W33" s="300"/>
      <c r="X33" s="299">
        <v>10.522754999999998</v>
      </c>
      <c r="Y33" s="362">
        <f t="shared" si="0"/>
        <v>0</v>
      </c>
      <c r="Z33" s="19"/>
      <c r="AA33" s="370">
        <v>1</v>
      </c>
      <c r="AB33" s="371">
        <f t="shared" si="1"/>
        <v>0</v>
      </c>
      <c r="AC33" s="372">
        <v>1</v>
      </c>
      <c r="AD33" s="373">
        <f t="shared" ref="AD33:AD39" si="8">Y33*AC33</f>
        <v>0</v>
      </c>
      <c r="AE33" s="374">
        <f t="shared" si="2"/>
        <v>0</v>
      </c>
      <c r="AG33" s="533">
        <f>SUBTOTAL(9,AD33:AD86)</f>
        <v>6704.128275</v>
      </c>
    </row>
    <row r="34" spans="1:33" ht="120" x14ac:dyDescent="0.25">
      <c r="A34" s="16"/>
      <c r="B34" s="380" t="s">
        <v>132</v>
      </c>
      <c r="C34" s="385" t="s">
        <v>72</v>
      </c>
      <c r="D34" s="356" t="s">
        <v>25</v>
      </c>
      <c r="E34" s="357" t="s">
        <v>105</v>
      </c>
      <c r="F34" s="384"/>
      <c r="G34" s="384"/>
      <c r="H34" s="359">
        <v>3.1799999999999899</v>
      </c>
      <c r="I34" s="384"/>
      <c r="J34" s="360" t="s">
        <v>106</v>
      </c>
      <c r="K34" s="358" t="s">
        <v>79</v>
      </c>
      <c r="L34" s="300">
        <v>70</v>
      </c>
      <c r="M34" s="383">
        <v>10.17</v>
      </c>
      <c r="N34" s="300">
        <v>711.9</v>
      </c>
      <c r="O34" s="386"/>
      <c r="P34" s="362" t="e">
        <v>#VALUE!</v>
      </c>
      <c r="Q34" s="363" t="e">
        <f t="shared" si="6"/>
        <v>#VALUE!</v>
      </c>
      <c r="R34" s="299">
        <v>0</v>
      </c>
      <c r="S34" s="299">
        <v>8.136000000000001</v>
      </c>
      <c r="T34" s="363">
        <f t="shared" si="7"/>
        <v>569.5200000000001</v>
      </c>
      <c r="U34" s="113"/>
      <c r="V34" s="358" t="s">
        <v>79</v>
      </c>
      <c r="W34" s="300"/>
      <c r="X34" s="299">
        <v>8.136000000000001</v>
      </c>
      <c r="Y34" s="362">
        <f t="shared" si="0"/>
        <v>0</v>
      </c>
      <c r="Z34" s="19"/>
      <c r="AA34" s="370">
        <v>1</v>
      </c>
      <c r="AB34" s="371">
        <f t="shared" si="1"/>
        <v>0</v>
      </c>
      <c r="AC34" s="372">
        <v>1</v>
      </c>
      <c r="AD34" s="373">
        <f t="shared" si="8"/>
        <v>0</v>
      </c>
      <c r="AE34" s="374">
        <f t="shared" si="2"/>
        <v>0</v>
      </c>
    </row>
    <row r="35" spans="1:33" ht="30" x14ac:dyDescent="0.25">
      <c r="A35" s="16"/>
      <c r="B35" s="380" t="s">
        <v>132</v>
      </c>
      <c r="C35" s="385" t="s">
        <v>72</v>
      </c>
      <c r="D35" s="356" t="s">
        <v>25</v>
      </c>
      <c r="E35" s="357" t="s">
        <v>122</v>
      </c>
      <c r="F35" s="384"/>
      <c r="G35" s="384"/>
      <c r="H35" s="359">
        <v>3.1889999999999898</v>
      </c>
      <c r="I35" s="384"/>
      <c r="J35" s="360" t="s">
        <v>123</v>
      </c>
      <c r="K35" s="358" t="s">
        <v>104</v>
      </c>
      <c r="L35" s="300">
        <v>10</v>
      </c>
      <c r="M35" s="383">
        <v>5.58</v>
      </c>
      <c r="N35" s="300">
        <v>55.8</v>
      </c>
      <c r="O35" s="386"/>
      <c r="P35" s="362" t="e">
        <v>#VALUE!</v>
      </c>
      <c r="Q35" s="363" t="e">
        <f t="shared" si="6"/>
        <v>#VALUE!</v>
      </c>
      <c r="R35" s="299">
        <v>0</v>
      </c>
      <c r="S35" s="299">
        <v>4.4640000000000004</v>
      </c>
      <c r="T35" s="363">
        <f t="shared" si="7"/>
        <v>44.64</v>
      </c>
      <c r="U35" s="113"/>
      <c r="V35" s="358" t="s">
        <v>104</v>
      </c>
      <c r="W35" s="300"/>
      <c r="X35" s="299">
        <v>4.4640000000000004</v>
      </c>
      <c r="Y35" s="362">
        <f t="shared" si="0"/>
        <v>0</v>
      </c>
      <c r="Z35" s="19"/>
      <c r="AA35" s="370">
        <v>1</v>
      </c>
      <c r="AB35" s="371">
        <f t="shared" si="1"/>
        <v>0</v>
      </c>
      <c r="AC35" s="372">
        <v>1</v>
      </c>
      <c r="AD35" s="373">
        <f t="shared" si="8"/>
        <v>0</v>
      </c>
      <c r="AE35" s="374">
        <f t="shared" si="2"/>
        <v>0</v>
      </c>
    </row>
    <row r="36" spans="1:33" ht="75" x14ac:dyDescent="0.25">
      <c r="A36" s="16"/>
      <c r="B36" s="380" t="s">
        <v>132</v>
      </c>
      <c r="C36" s="385" t="s">
        <v>72</v>
      </c>
      <c r="D36" s="356" t="s">
        <v>25</v>
      </c>
      <c r="E36" s="357" t="s">
        <v>137</v>
      </c>
      <c r="F36" s="384"/>
      <c r="G36" s="384"/>
      <c r="H36" s="359">
        <v>3.2979999999999801</v>
      </c>
      <c r="I36" s="384"/>
      <c r="J36" s="360" t="s">
        <v>138</v>
      </c>
      <c r="K36" s="358" t="s">
        <v>139</v>
      </c>
      <c r="L36" s="300">
        <v>1</v>
      </c>
      <c r="M36" s="383">
        <v>148.47999999999999</v>
      </c>
      <c r="N36" s="300">
        <v>148.47999999999999</v>
      </c>
      <c r="O36" s="386"/>
      <c r="P36" s="362" t="e">
        <v>#VALUE!</v>
      </c>
      <c r="Q36" s="363" t="e">
        <f t="shared" si="6"/>
        <v>#VALUE!</v>
      </c>
      <c r="R36" s="299">
        <v>0</v>
      </c>
      <c r="S36" s="299">
        <v>110.03852799999999</v>
      </c>
      <c r="T36" s="363">
        <f t="shared" si="7"/>
        <v>110.03852799999999</v>
      </c>
      <c r="U36" s="113"/>
      <c r="V36" s="358" t="s">
        <v>139</v>
      </c>
      <c r="W36" s="300"/>
      <c r="X36" s="299">
        <v>110.03852799999999</v>
      </c>
      <c r="Y36" s="362">
        <f t="shared" si="0"/>
        <v>0</v>
      </c>
      <c r="Z36" s="19"/>
      <c r="AA36" s="370">
        <v>1</v>
      </c>
      <c r="AB36" s="371">
        <f t="shared" si="1"/>
        <v>0</v>
      </c>
      <c r="AC36" s="372">
        <v>1</v>
      </c>
      <c r="AD36" s="373">
        <f t="shared" si="8"/>
        <v>0</v>
      </c>
      <c r="AE36" s="374">
        <f t="shared" si="2"/>
        <v>0</v>
      </c>
    </row>
    <row r="37" spans="1:33" ht="45" x14ac:dyDescent="0.25">
      <c r="A37" s="16"/>
      <c r="B37" s="380" t="s">
        <v>132</v>
      </c>
      <c r="C37" s="385" t="s">
        <v>72</v>
      </c>
      <c r="D37" s="356" t="s">
        <v>25</v>
      </c>
      <c r="E37" s="357" t="s">
        <v>140</v>
      </c>
      <c r="F37" s="384"/>
      <c r="G37" s="384"/>
      <c r="H37" s="359">
        <v>3.3239999999999901</v>
      </c>
      <c r="I37" s="384"/>
      <c r="J37" s="360" t="s">
        <v>141</v>
      </c>
      <c r="K37" s="358" t="s">
        <v>104</v>
      </c>
      <c r="L37" s="300">
        <v>5</v>
      </c>
      <c r="M37" s="383">
        <v>7.33</v>
      </c>
      <c r="N37" s="300">
        <v>36.65</v>
      </c>
      <c r="O37" s="386"/>
      <c r="P37" s="362" t="e">
        <v>#VALUE!</v>
      </c>
      <c r="Q37" s="363" t="e">
        <f t="shared" si="6"/>
        <v>#VALUE!</v>
      </c>
      <c r="R37" s="299">
        <v>0</v>
      </c>
      <c r="S37" s="299">
        <v>5.4322629999999998</v>
      </c>
      <c r="T37" s="363">
        <f t="shared" si="7"/>
        <v>27.161314999999998</v>
      </c>
      <c r="U37" s="113"/>
      <c r="V37" s="358" t="s">
        <v>104</v>
      </c>
      <c r="W37" s="300"/>
      <c r="X37" s="299">
        <v>5.4322629999999998</v>
      </c>
      <c r="Y37" s="362">
        <f t="shared" si="0"/>
        <v>0</v>
      </c>
      <c r="Z37" s="19"/>
      <c r="AA37" s="370">
        <v>1</v>
      </c>
      <c r="AB37" s="371">
        <f t="shared" si="1"/>
        <v>0</v>
      </c>
      <c r="AC37" s="372">
        <v>1</v>
      </c>
      <c r="AD37" s="373">
        <f t="shared" si="8"/>
        <v>0</v>
      </c>
      <c r="AE37" s="374">
        <f t="shared" si="2"/>
        <v>0</v>
      </c>
    </row>
    <row r="38" spans="1:33" ht="15.75" x14ac:dyDescent="0.25">
      <c r="A38" s="16"/>
      <c r="B38" s="380" t="s">
        <v>132</v>
      </c>
      <c r="C38" s="385" t="s">
        <v>72</v>
      </c>
      <c r="D38" s="356" t="s">
        <v>25</v>
      </c>
      <c r="E38" s="357" t="s">
        <v>462</v>
      </c>
      <c r="F38" s="384"/>
      <c r="G38" s="384"/>
      <c r="H38" s="359">
        <v>3.4340000000000002</v>
      </c>
      <c r="I38" s="384"/>
      <c r="J38" s="360" t="s">
        <v>379</v>
      </c>
      <c r="K38" s="358" t="s">
        <v>380</v>
      </c>
      <c r="L38" s="300">
        <v>1</v>
      </c>
      <c r="M38" s="383">
        <v>150</v>
      </c>
      <c r="N38" s="300">
        <v>150</v>
      </c>
      <c r="O38" s="386"/>
      <c r="P38" s="362" t="e">
        <v>#VALUE!</v>
      </c>
      <c r="Q38" s="363">
        <f t="shared" si="6"/>
        <v>150</v>
      </c>
      <c r="R38" s="299" t="s">
        <v>381</v>
      </c>
      <c r="S38" s="299" t="s">
        <v>381</v>
      </c>
      <c r="T38" s="363">
        <f t="shared" si="7"/>
        <v>150</v>
      </c>
      <c r="U38" s="113"/>
      <c r="V38" s="358" t="s">
        <v>380</v>
      </c>
      <c r="W38" s="300">
        <v>1</v>
      </c>
      <c r="X38" s="299" t="s">
        <v>381</v>
      </c>
      <c r="Y38" s="362">
        <v>150</v>
      </c>
      <c r="Z38" s="19"/>
      <c r="AA38" s="370">
        <v>1</v>
      </c>
      <c r="AB38" s="371">
        <f t="shared" si="1"/>
        <v>150</v>
      </c>
      <c r="AC38" s="372">
        <v>0</v>
      </c>
      <c r="AD38" s="373">
        <f t="shared" si="8"/>
        <v>0</v>
      </c>
      <c r="AE38" s="374">
        <f t="shared" si="2"/>
        <v>150</v>
      </c>
    </row>
    <row r="39" spans="1:33" ht="15.75" x14ac:dyDescent="0.25">
      <c r="A39" s="16"/>
      <c r="B39" s="380" t="s">
        <v>132</v>
      </c>
      <c r="C39" s="385" t="s">
        <v>72</v>
      </c>
      <c r="D39" s="356" t="s">
        <v>25</v>
      </c>
      <c r="E39" s="357" t="s">
        <v>463</v>
      </c>
      <c r="F39" s="384"/>
      <c r="G39" s="384"/>
      <c r="H39" s="359">
        <v>3.4350000000000001</v>
      </c>
      <c r="I39" s="384"/>
      <c r="J39" s="360" t="s">
        <v>379</v>
      </c>
      <c r="K39" s="358" t="s">
        <v>380</v>
      </c>
      <c r="L39" s="300">
        <v>1</v>
      </c>
      <c r="M39" s="383">
        <v>500</v>
      </c>
      <c r="N39" s="300">
        <v>500</v>
      </c>
      <c r="O39" s="386"/>
      <c r="P39" s="362" t="e">
        <v>#VALUE!</v>
      </c>
      <c r="Q39" s="363">
        <f t="shared" si="6"/>
        <v>500</v>
      </c>
      <c r="R39" s="299" t="s">
        <v>381</v>
      </c>
      <c r="S39" s="299" t="s">
        <v>381</v>
      </c>
      <c r="T39" s="363">
        <f t="shared" si="7"/>
        <v>500</v>
      </c>
      <c r="U39" s="113"/>
      <c r="V39" s="358" t="s">
        <v>380</v>
      </c>
      <c r="W39" s="300">
        <v>1</v>
      </c>
      <c r="X39" s="299" t="s">
        <v>381</v>
      </c>
      <c r="Y39" s="362">
        <v>500</v>
      </c>
      <c r="Z39" s="19"/>
      <c r="AA39" s="370">
        <v>1</v>
      </c>
      <c r="AB39" s="371">
        <f t="shared" si="1"/>
        <v>500</v>
      </c>
      <c r="AC39" s="372">
        <v>0</v>
      </c>
      <c r="AD39" s="373">
        <f t="shared" si="8"/>
        <v>0</v>
      </c>
      <c r="AE39" s="374">
        <f t="shared" si="2"/>
        <v>500</v>
      </c>
    </row>
    <row r="40" spans="1:33" hidden="1" x14ac:dyDescent="0.25">
      <c r="A40" s="16"/>
      <c r="B40" s="380" t="s">
        <v>132</v>
      </c>
      <c r="C40" s="385" t="s">
        <v>164</v>
      </c>
      <c r="D40" s="356" t="s">
        <v>378</v>
      </c>
      <c r="E40" s="357"/>
      <c r="F40" s="384"/>
      <c r="G40" s="384"/>
      <c r="H40" s="359"/>
      <c r="I40" s="384"/>
      <c r="J40" s="360"/>
      <c r="K40" s="358"/>
      <c r="L40" s="300"/>
      <c r="M40" s="360"/>
      <c r="N40" s="300"/>
      <c r="O40" s="386"/>
      <c r="P40" s="360"/>
      <c r="Q40" s="298"/>
      <c r="R40" s="298"/>
      <c r="S40" s="298"/>
      <c r="T40" s="298"/>
      <c r="U40" s="113"/>
      <c r="V40" s="358"/>
      <c r="W40" s="300"/>
      <c r="X40" s="298"/>
      <c r="Y40" s="362"/>
      <c r="Z40" s="19"/>
      <c r="AA40" s="370"/>
      <c r="AB40" s="371"/>
      <c r="AC40" s="372"/>
      <c r="AD40" s="373"/>
      <c r="AE40" s="374">
        <f t="shared" si="2"/>
        <v>0</v>
      </c>
    </row>
    <row r="41" spans="1:33" ht="45" x14ac:dyDescent="0.25">
      <c r="A41" s="16"/>
      <c r="B41" s="380" t="s">
        <v>132</v>
      </c>
      <c r="C41" s="385" t="s">
        <v>164</v>
      </c>
      <c r="D41" s="356" t="s">
        <v>25</v>
      </c>
      <c r="E41" s="357" t="s">
        <v>187</v>
      </c>
      <c r="F41" s="384"/>
      <c r="G41" s="384"/>
      <c r="H41" s="359">
        <v>4.1399999999999997</v>
      </c>
      <c r="I41" s="384"/>
      <c r="J41" s="360" t="s">
        <v>188</v>
      </c>
      <c r="K41" s="358" t="s">
        <v>57</v>
      </c>
      <c r="L41" s="300">
        <v>15</v>
      </c>
      <c r="M41" s="383">
        <v>6.75</v>
      </c>
      <c r="N41" s="300">
        <v>101.25</v>
      </c>
      <c r="O41" s="386"/>
      <c r="P41" s="362" t="e">
        <v>#VALUE!</v>
      </c>
      <c r="Q41" s="363" t="e">
        <f>IF(J41="PROV SUM",N41,L41*P41)</f>
        <v>#VALUE!</v>
      </c>
      <c r="R41" s="299">
        <v>0</v>
      </c>
      <c r="S41" s="299">
        <v>6.4124999999999996</v>
      </c>
      <c r="T41" s="363">
        <f>IF(J41="SC024",N41,IF(ISERROR(S41),"",IF(J41="PROV SUM",N41,L41*S41)))</f>
        <v>96.1875</v>
      </c>
      <c r="U41" s="113"/>
      <c r="V41" s="358" t="s">
        <v>57</v>
      </c>
      <c r="W41" s="300">
        <v>15</v>
      </c>
      <c r="X41" s="299">
        <v>6.4124999999999996</v>
      </c>
      <c r="Y41" s="362">
        <f t="shared" si="0"/>
        <v>96.1875</v>
      </c>
      <c r="Z41" s="19"/>
      <c r="AA41" s="370">
        <v>1</v>
      </c>
      <c r="AB41" s="371">
        <f t="shared" si="1"/>
        <v>96.1875</v>
      </c>
      <c r="AC41" s="372">
        <v>1</v>
      </c>
      <c r="AD41" s="373">
        <f t="shared" si="3"/>
        <v>96.1875</v>
      </c>
      <c r="AE41" s="374">
        <f t="shared" si="2"/>
        <v>0</v>
      </c>
      <c r="AG41" s="533">
        <f>SUBTOTAL(9,AD41:AD88)</f>
        <v>8101.9902750000001</v>
      </c>
    </row>
    <row r="42" spans="1:33" ht="90" x14ac:dyDescent="0.25">
      <c r="A42" s="16"/>
      <c r="B42" s="380" t="s">
        <v>132</v>
      </c>
      <c r="C42" s="385" t="s">
        <v>164</v>
      </c>
      <c r="D42" s="356" t="s">
        <v>25</v>
      </c>
      <c r="E42" s="357" t="s">
        <v>169</v>
      </c>
      <c r="F42" s="384"/>
      <c r="G42" s="384"/>
      <c r="H42" s="359">
        <v>4.8899999999999801</v>
      </c>
      <c r="I42" s="384"/>
      <c r="J42" s="360" t="s">
        <v>170</v>
      </c>
      <c r="K42" s="358" t="s">
        <v>75</v>
      </c>
      <c r="L42" s="300">
        <v>5</v>
      </c>
      <c r="M42" s="383">
        <v>29.05</v>
      </c>
      <c r="N42" s="300">
        <v>145.25</v>
      </c>
      <c r="O42" s="386"/>
      <c r="P42" s="362" t="e">
        <v>#VALUE!</v>
      </c>
      <c r="Q42" s="363" t="e">
        <f>IF(J42="PROV SUM",N42,L42*P42)</f>
        <v>#VALUE!</v>
      </c>
      <c r="R42" s="299">
        <v>0</v>
      </c>
      <c r="S42" s="299">
        <v>25.752824999999998</v>
      </c>
      <c r="T42" s="363">
        <f>IF(J42="SC024",N42,IF(ISERROR(S42),"",IF(J42="PROV SUM",N42,L42*S42)))</f>
        <v>128.76412499999998</v>
      </c>
      <c r="U42" s="113"/>
      <c r="V42" s="358" t="s">
        <v>75</v>
      </c>
      <c r="W42" s="300">
        <v>5</v>
      </c>
      <c r="X42" s="299">
        <v>25.752824999999998</v>
      </c>
      <c r="Y42" s="362">
        <f t="shared" si="0"/>
        <v>128.76412499999998</v>
      </c>
      <c r="Z42" s="19"/>
      <c r="AA42" s="370">
        <v>1</v>
      </c>
      <c r="AB42" s="371">
        <f t="shared" si="1"/>
        <v>128.76412499999998</v>
      </c>
      <c r="AC42" s="372">
        <v>1</v>
      </c>
      <c r="AD42" s="373">
        <f t="shared" si="3"/>
        <v>128.76412499999998</v>
      </c>
      <c r="AE42" s="374">
        <f t="shared" si="2"/>
        <v>0</v>
      </c>
    </row>
    <row r="43" spans="1:33" ht="90" x14ac:dyDescent="0.25">
      <c r="A43" s="16"/>
      <c r="B43" s="380" t="s">
        <v>132</v>
      </c>
      <c r="C43" s="385" t="s">
        <v>164</v>
      </c>
      <c r="D43" s="356" t="s">
        <v>25</v>
      </c>
      <c r="E43" s="357" t="s">
        <v>171</v>
      </c>
      <c r="F43" s="384"/>
      <c r="G43" s="384"/>
      <c r="H43" s="359">
        <v>4.8999999999999799</v>
      </c>
      <c r="I43" s="384"/>
      <c r="J43" s="360" t="s">
        <v>172</v>
      </c>
      <c r="K43" s="358" t="s">
        <v>75</v>
      </c>
      <c r="L43" s="300">
        <v>10</v>
      </c>
      <c r="M43" s="383">
        <v>35.61</v>
      </c>
      <c r="N43" s="300">
        <v>356.1</v>
      </c>
      <c r="O43" s="386"/>
      <c r="P43" s="362" t="e">
        <v>#VALUE!</v>
      </c>
      <c r="Q43" s="363" t="e">
        <f>IF(J43="PROV SUM",N43,L43*P43)</f>
        <v>#VALUE!</v>
      </c>
      <c r="R43" s="299">
        <v>0</v>
      </c>
      <c r="S43" s="299">
        <v>31.568264999999997</v>
      </c>
      <c r="T43" s="363">
        <f>IF(J43="SC024",N43,IF(ISERROR(S43),"",IF(J43="PROV SUM",N43,L43*S43)))</f>
        <v>315.68264999999997</v>
      </c>
      <c r="U43" s="113"/>
      <c r="V43" s="358" t="s">
        <v>75</v>
      </c>
      <c r="W43" s="300">
        <v>10</v>
      </c>
      <c r="X43" s="299">
        <v>31.568264999999997</v>
      </c>
      <c r="Y43" s="362">
        <f t="shared" si="0"/>
        <v>315.68264999999997</v>
      </c>
      <c r="Z43" s="19"/>
      <c r="AA43" s="370">
        <v>1</v>
      </c>
      <c r="AB43" s="371">
        <f t="shared" si="1"/>
        <v>315.68264999999997</v>
      </c>
      <c r="AC43" s="372">
        <v>1</v>
      </c>
      <c r="AD43" s="373">
        <f t="shared" si="3"/>
        <v>315.68264999999997</v>
      </c>
      <c r="AE43" s="374">
        <f t="shared" si="2"/>
        <v>0</v>
      </c>
    </row>
    <row r="44" spans="1:33" hidden="1" x14ac:dyDescent="0.25">
      <c r="A44" s="16"/>
      <c r="B44" s="380" t="s">
        <v>132</v>
      </c>
      <c r="C44" s="385" t="s">
        <v>24</v>
      </c>
      <c r="D44" s="356" t="s">
        <v>378</v>
      </c>
      <c r="E44" s="357"/>
      <c r="F44" s="384"/>
      <c r="G44" s="384"/>
      <c r="H44" s="359"/>
      <c r="I44" s="384"/>
      <c r="J44" s="360"/>
      <c r="K44" s="358"/>
      <c r="L44" s="300"/>
      <c r="M44" s="360"/>
      <c r="N44" s="300"/>
      <c r="O44" s="386"/>
      <c r="P44" s="360"/>
      <c r="Q44" s="298"/>
      <c r="R44" s="298"/>
      <c r="S44" s="298"/>
      <c r="T44" s="298"/>
      <c r="U44" s="113"/>
      <c r="V44" s="358"/>
      <c r="W44" s="300"/>
      <c r="X44" s="298"/>
      <c r="Y44" s="362">
        <f t="shared" si="0"/>
        <v>0</v>
      </c>
      <c r="Z44" s="19"/>
      <c r="AA44" s="370">
        <v>0</v>
      </c>
      <c r="AB44" s="371">
        <f t="shared" si="1"/>
        <v>0</v>
      </c>
      <c r="AC44" s="372">
        <v>0</v>
      </c>
      <c r="AD44" s="373">
        <f t="shared" si="3"/>
        <v>0</v>
      </c>
      <c r="AE44" s="374">
        <f t="shared" si="2"/>
        <v>0</v>
      </c>
    </row>
    <row r="45" spans="1:33" ht="120" x14ac:dyDescent="0.25">
      <c r="A45" s="22"/>
      <c r="B45" s="355" t="s">
        <v>132</v>
      </c>
      <c r="C45" s="355" t="s">
        <v>24</v>
      </c>
      <c r="D45" s="356" t="s">
        <v>25</v>
      </c>
      <c r="E45" s="357" t="s">
        <v>26</v>
      </c>
      <c r="F45" s="358"/>
      <c r="G45" s="358"/>
      <c r="H45" s="359">
        <v>2.1</v>
      </c>
      <c r="I45" s="358"/>
      <c r="J45" s="360" t="s">
        <v>27</v>
      </c>
      <c r="K45" s="358" t="s">
        <v>28</v>
      </c>
      <c r="L45" s="300">
        <v>100</v>
      </c>
      <c r="M45" s="125">
        <v>12.92</v>
      </c>
      <c r="N45" s="126">
        <v>1292</v>
      </c>
      <c r="O45" s="361"/>
      <c r="P45" s="362" t="e">
        <v>#VALUE!</v>
      </c>
      <c r="Q45" s="363" t="e">
        <f>IF(J45="PROV SUM",N45,L45*P45)</f>
        <v>#VALUE!</v>
      </c>
      <c r="R45" s="299">
        <v>0</v>
      </c>
      <c r="S45" s="299">
        <v>16.4084</v>
      </c>
      <c r="T45" s="363">
        <f>IF(J45="SC024",N45,IF(ISERROR(S45),"",IF(J45="PROV SUM",N45,L45*S45)))</f>
        <v>1640.8400000000001</v>
      </c>
      <c r="U45" s="113"/>
      <c r="V45" s="358" t="s">
        <v>28</v>
      </c>
      <c r="W45" s="300">
        <v>100</v>
      </c>
      <c r="X45" s="299">
        <v>16.4084</v>
      </c>
      <c r="Y45" s="362">
        <f t="shared" si="0"/>
        <v>1640.8400000000001</v>
      </c>
      <c r="Z45" s="19"/>
      <c r="AA45" s="370">
        <v>0.7</v>
      </c>
      <c r="AB45" s="371">
        <f t="shared" si="1"/>
        <v>1148.588</v>
      </c>
      <c r="AC45" s="372">
        <v>0.3</v>
      </c>
      <c r="AD45" s="373">
        <f t="shared" si="3"/>
        <v>492.25200000000001</v>
      </c>
      <c r="AE45" s="374">
        <f t="shared" si="2"/>
        <v>656.33600000000001</v>
      </c>
      <c r="AG45" s="533">
        <f>SUBTOTAL(9,AD45:AD89)</f>
        <v>7561.3559999999998</v>
      </c>
    </row>
    <row r="46" spans="1:33" ht="30" x14ac:dyDescent="0.25">
      <c r="A46" s="22"/>
      <c r="B46" s="355" t="s">
        <v>132</v>
      </c>
      <c r="C46" s="355" t="s">
        <v>24</v>
      </c>
      <c r="D46" s="356" t="s">
        <v>25</v>
      </c>
      <c r="E46" s="357" t="s">
        <v>29</v>
      </c>
      <c r="F46" s="358"/>
      <c r="G46" s="358"/>
      <c r="H46" s="359">
        <v>2.5</v>
      </c>
      <c r="I46" s="358"/>
      <c r="J46" s="360" t="s">
        <v>30</v>
      </c>
      <c r="K46" s="358" t="s">
        <v>31</v>
      </c>
      <c r="L46" s="300">
        <v>1</v>
      </c>
      <c r="M46" s="125">
        <v>420</v>
      </c>
      <c r="N46" s="126">
        <v>420</v>
      </c>
      <c r="O46" s="361"/>
      <c r="P46" s="362" t="e">
        <v>#VALUE!</v>
      </c>
      <c r="Q46" s="363" t="e">
        <f>IF(J46="PROV SUM",N46,L46*P46)</f>
        <v>#VALUE!</v>
      </c>
      <c r="R46" s="299">
        <v>0</v>
      </c>
      <c r="S46" s="299">
        <v>533.4</v>
      </c>
      <c r="T46" s="363">
        <f>IF(J46="SC024",N46,IF(ISERROR(S46),"",IF(J46="PROV SUM",N46,L46*S46)))</f>
        <v>533.4</v>
      </c>
      <c r="U46" s="113"/>
      <c r="V46" s="358" t="s">
        <v>31</v>
      </c>
      <c r="W46" s="300">
        <v>1</v>
      </c>
      <c r="X46" s="299">
        <v>533.4</v>
      </c>
      <c r="Y46" s="362">
        <f t="shared" si="0"/>
        <v>533.4</v>
      </c>
      <c r="Z46" s="19"/>
      <c r="AA46" s="370">
        <v>0.7</v>
      </c>
      <c r="AB46" s="371">
        <f t="shared" si="1"/>
        <v>373.37999999999994</v>
      </c>
      <c r="AC46" s="372">
        <v>0.3</v>
      </c>
      <c r="AD46" s="373">
        <f t="shared" si="3"/>
        <v>160.01999999999998</v>
      </c>
      <c r="AE46" s="374">
        <f t="shared" si="2"/>
        <v>213.35999999999996</v>
      </c>
    </row>
    <row r="47" spans="1:33" x14ac:dyDescent="0.25">
      <c r="A47" s="22"/>
      <c r="B47" s="355" t="s">
        <v>132</v>
      </c>
      <c r="C47" s="355" t="s">
        <v>24</v>
      </c>
      <c r="D47" s="356" t="s">
        <v>25</v>
      </c>
      <c r="E47" s="357" t="s">
        <v>32</v>
      </c>
      <c r="F47" s="358"/>
      <c r="G47" s="358"/>
      <c r="H47" s="359">
        <v>2.6</v>
      </c>
      <c r="I47" s="358"/>
      <c r="J47" s="360" t="s">
        <v>33</v>
      </c>
      <c r="K47" s="358" t="s">
        <v>31</v>
      </c>
      <c r="L47" s="300">
        <v>1</v>
      </c>
      <c r="M47" s="125">
        <v>50</v>
      </c>
      <c r="N47" s="126">
        <v>50</v>
      </c>
      <c r="O47" s="361"/>
      <c r="P47" s="362" t="e">
        <v>#VALUE!</v>
      </c>
      <c r="Q47" s="363" t="e">
        <f>IF(J47="PROV SUM",N47,L47*P47)</f>
        <v>#VALUE!</v>
      </c>
      <c r="R47" s="299">
        <v>0</v>
      </c>
      <c r="S47" s="299">
        <v>63.5</v>
      </c>
      <c r="T47" s="363">
        <f>IF(J47="SC024",N47,IF(ISERROR(S47),"",IF(J47="PROV SUM",N47,L47*S47)))</f>
        <v>63.5</v>
      </c>
      <c r="U47" s="113"/>
      <c r="V47" s="358" t="s">
        <v>31</v>
      </c>
      <c r="W47" s="300">
        <v>1</v>
      </c>
      <c r="X47" s="299">
        <v>63.5</v>
      </c>
      <c r="Y47" s="362">
        <f t="shared" si="0"/>
        <v>63.5</v>
      </c>
      <c r="Z47" s="19"/>
      <c r="AA47" s="370">
        <v>0.7</v>
      </c>
      <c r="AB47" s="371">
        <f t="shared" si="1"/>
        <v>44.449999999999996</v>
      </c>
      <c r="AC47" s="372">
        <v>0</v>
      </c>
      <c r="AD47" s="373">
        <f t="shared" si="3"/>
        <v>0</v>
      </c>
      <c r="AE47" s="374">
        <f t="shared" si="2"/>
        <v>44.449999999999996</v>
      </c>
    </row>
    <row r="48" spans="1:33" x14ac:dyDescent="0.25">
      <c r="A48" s="22"/>
      <c r="B48" s="355" t="s">
        <v>132</v>
      </c>
      <c r="C48" s="355" t="s">
        <v>24</v>
      </c>
      <c r="D48" s="356" t="s">
        <v>25</v>
      </c>
      <c r="E48" s="357" t="s">
        <v>41</v>
      </c>
      <c r="F48" s="358"/>
      <c r="G48" s="358"/>
      <c r="H48" s="359">
        <v>2.16</v>
      </c>
      <c r="I48" s="358"/>
      <c r="J48" s="360" t="s">
        <v>42</v>
      </c>
      <c r="K48" s="358" t="s">
        <v>31</v>
      </c>
      <c r="L48" s="300">
        <v>1</v>
      </c>
      <c r="M48" s="125">
        <v>379.8</v>
      </c>
      <c r="N48" s="126">
        <v>379.8</v>
      </c>
      <c r="O48" s="361"/>
      <c r="P48" s="362" t="e">
        <v>#VALUE!</v>
      </c>
      <c r="Q48" s="363" t="e">
        <f>IF(J48="PROV SUM",N48,L48*P48)</f>
        <v>#VALUE!</v>
      </c>
      <c r="R48" s="299">
        <v>0</v>
      </c>
      <c r="S48" s="299">
        <v>482.346</v>
      </c>
      <c r="T48" s="363">
        <f>IF(J48="SC024",N48,IF(ISERROR(S48),"",IF(J48="PROV SUM",N48,L48*S48)))</f>
        <v>482.346</v>
      </c>
      <c r="U48" s="113"/>
      <c r="V48" s="358" t="s">
        <v>31</v>
      </c>
      <c r="W48" s="300">
        <v>1</v>
      </c>
      <c r="X48" s="299">
        <v>482.346</v>
      </c>
      <c r="Y48" s="362">
        <f t="shared" si="0"/>
        <v>482.346</v>
      </c>
      <c r="Z48" s="19"/>
      <c r="AA48" s="370">
        <v>0.7</v>
      </c>
      <c r="AB48" s="371">
        <f t="shared" si="1"/>
        <v>337.6422</v>
      </c>
      <c r="AC48" s="372">
        <v>0</v>
      </c>
      <c r="AD48" s="373">
        <f t="shared" si="3"/>
        <v>0</v>
      </c>
      <c r="AE48" s="374">
        <f t="shared" si="2"/>
        <v>337.6422</v>
      </c>
    </row>
    <row r="49" spans="1:31" ht="60" x14ac:dyDescent="0.25">
      <c r="A49" s="22"/>
      <c r="B49" s="355" t="s">
        <v>132</v>
      </c>
      <c r="C49" s="355" t="s">
        <v>24</v>
      </c>
      <c r="D49" s="356" t="s">
        <v>25</v>
      </c>
      <c r="E49" s="357" t="s">
        <v>382</v>
      </c>
      <c r="F49" s="358"/>
      <c r="G49" s="358"/>
      <c r="H49" s="359"/>
      <c r="I49" s="358"/>
      <c r="J49" s="360" t="s">
        <v>383</v>
      </c>
      <c r="K49" s="358" t="s">
        <v>31</v>
      </c>
      <c r="L49" s="300"/>
      <c r="M49" s="125">
        <v>4.8300000000000003E-2</v>
      </c>
      <c r="N49" s="126">
        <v>0</v>
      </c>
      <c r="O49" s="361"/>
      <c r="P49" s="362" t="e">
        <v>#VALUE!</v>
      </c>
      <c r="Q49" s="363" t="e">
        <f>IF(J49="PROV SUM",N49,L49*P49)</f>
        <v>#VALUE!</v>
      </c>
      <c r="R49" s="299" t="e">
        <v>#N/A</v>
      </c>
      <c r="S49" s="299" t="e">
        <v>#N/A</v>
      </c>
      <c r="T49" s="363">
        <f>IF(J49="SC024",N49,IF(ISERROR(S49),"",IF(J49="PROV SUM",N49,L49*S49)))</f>
        <v>0</v>
      </c>
      <c r="U49" s="113"/>
      <c r="V49" s="358" t="s">
        <v>416</v>
      </c>
      <c r="W49" s="300">
        <v>5.3</v>
      </c>
      <c r="X49" s="403">
        <f>SUM(Y45+Y46+Y47)*0.0483</f>
        <v>108.08284200000001</v>
      </c>
      <c r="Y49" s="362">
        <f>X49*W49</f>
        <v>572.83906260000003</v>
      </c>
      <c r="Z49" s="19"/>
      <c r="AA49" s="370">
        <v>0.7</v>
      </c>
      <c r="AB49" s="371">
        <f t="shared" si="1"/>
        <v>400.98734381999998</v>
      </c>
      <c r="AC49" s="372">
        <v>0</v>
      </c>
      <c r="AD49" s="373">
        <f t="shared" si="3"/>
        <v>0</v>
      </c>
      <c r="AE49" s="374">
        <f t="shared" si="2"/>
        <v>400.98734381999998</v>
      </c>
    </row>
    <row r="50" spans="1:31" hidden="1" x14ac:dyDescent="0.25">
      <c r="A50" s="22"/>
      <c r="B50" s="354" t="s">
        <v>132</v>
      </c>
      <c r="C50" s="355" t="s">
        <v>312</v>
      </c>
      <c r="D50" s="356" t="s">
        <v>378</v>
      </c>
      <c r="E50" s="357"/>
      <c r="F50" s="358"/>
      <c r="G50" s="358"/>
      <c r="H50" s="359"/>
      <c r="I50" s="358"/>
      <c r="J50" s="360"/>
      <c r="K50" s="358"/>
      <c r="L50" s="300"/>
      <c r="M50" s="360"/>
      <c r="N50" s="126"/>
      <c r="O50" s="361"/>
      <c r="P50" s="381"/>
      <c r="Q50" s="382"/>
      <c r="R50" s="382"/>
      <c r="S50" s="382"/>
      <c r="T50" s="382"/>
      <c r="U50" s="113"/>
      <c r="V50" s="358"/>
      <c r="W50" s="300"/>
      <c r="X50" s="382"/>
      <c r="Y50" s="362">
        <f t="shared" si="0"/>
        <v>0</v>
      </c>
      <c r="Z50" s="19"/>
      <c r="AA50" s="370">
        <v>0</v>
      </c>
      <c r="AB50" s="371">
        <f t="shared" si="1"/>
        <v>0</v>
      </c>
      <c r="AC50" s="372">
        <v>0</v>
      </c>
      <c r="AD50" s="373">
        <f t="shared" si="3"/>
        <v>0</v>
      </c>
      <c r="AE50" s="374">
        <f t="shared" si="2"/>
        <v>0</v>
      </c>
    </row>
    <row r="51" spans="1:31" ht="60" x14ac:dyDescent="0.25">
      <c r="A51" s="22"/>
      <c r="B51" s="354" t="s">
        <v>132</v>
      </c>
      <c r="C51" s="355" t="s">
        <v>312</v>
      </c>
      <c r="D51" s="356" t="s">
        <v>25</v>
      </c>
      <c r="E51" s="357" t="s">
        <v>190</v>
      </c>
      <c r="F51" s="358"/>
      <c r="G51" s="358"/>
      <c r="H51" s="359">
        <v>7.2440000000000504</v>
      </c>
      <c r="I51" s="358"/>
      <c r="J51" s="360" t="s">
        <v>191</v>
      </c>
      <c r="K51" s="358" t="s">
        <v>104</v>
      </c>
      <c r="L51" s="300">
        <v>17</v>
      </c>
      <c r="M51" s="383">
        <v>44.12</v>
      </c>
      <c r="N51" s="126">
        <v>750.04</v>
      </c>
      <c r="O51" s="361"/>
      <c r="P51" s="362" t="e">
        <v>#VALUE!</v>
      </c>
      <c r="Q51" s="363" t="e">
        <f>IF(J51="PROV SUM",N51,L51*P51)</f>
        <v>#VALUE!</v>
      </c>
      <c r="R51" s="299">
        <v>0</v>
      </c>
      <c r="S51" s="299">
        <v>31.986999999999998</v>
      </c>
      <c r="T51" s="363">
        <f>IF(J51="SC024",N51,IF(ISERROR(S51),"",IF(J51="PROV SUM",N51,L51*S51)))</f>
        <v>543.779</v>
      </c>
      <c r="U51" s="113"/>
      <c r="V51" s="358" t="s">
        <v>104</v>
      </c>
      <c r="W51" s="300">
        <v>17</v>
      </c>
      <c r="X51" s="299">
        <v>31.986999999999998</v>
      </c>
      <c r="Y51" s="362">
        <f t="shared" si="0"/>
        <v>543.779</v>
      </c>
      <c r="Z51" s="19"/>
      <c r="AA51" s="370">
        <v>0.9</v>
      </c>
      <c r="AB51" s="371">
        <f t="shared" si="1"/>
        <v>489.40109999999999</v>
      </c>
      <c r="AC51" s="372">
        <v>0</v>
      </c>
      <c r="AD51" s="373">
        <f t="shared" si="3"/>
        <v>0</v>
      </c>
      <c r="AE51" s="374">
        <f t="shared" si="2"/>
        <v>489.40109999999999</v>
      </c>
    </row>
    <row r="52" spans="1:31" ht="15.75" hidden="1" x14ac:dyDescent="0.25">
      <c r="A52" s="22"/>
      <c r="B52" s="354" t="s">
        <v>132</v>
      </c>
      <c r="C52" s="355" t="s">
        <v>312</v>
      </c>
      <c r="D52" s="356" t="s">
        <v>25</v>
      </c>
      <c r="E52" s="357" t="s">
        <v>464</v>
      </c>
      <c r="F52" s="358"/>
      <c r="G52" s="358"/>
      <c r="H52" s="359">
        <v>7.3159999999999998</v>
      </c>
      <c r="I52" s="358"/>
      <c r="J52" s="360" t="s">
        <v>379</v>
      </c>
      <c r="K52" s="358" t="s">
        <v>380</v>
      </c>
      <c r="L52" s="300">
        <v>1</v>
      </c>
      <c r="M52" s="300">
        <v>200</v>
      </c>
      <c r="N52" s="126">
        <v>200</v>
      </c>
      <c r="O52" s="361"/>
      <c r="P52" s="362" t="e">
        <v>#VALUE!</v>
      </c>
      <c r="Q52" s="363">
        <f>IF(J52="PROV SUM",N52,L52*P52)</f>
        <v>200</v>
      </c>
      <c r="R52" s="299" t="s">
        <v>381</v>
      </c>
      <c r="S52" s="299" t="s">
        <v>381</v>
      </c>
      <c r="T52" s="363">
        <f>IF(J52="SC024",N52,IF(ISERROR(S52),"",IF(J52="PROV SUM",N52,L52*S52)))</f>
        <v>200</v>
      </c>
      <c r="U52" s="113"/>
      <c r="V52" s="358" t="s">
        <v>380</v>
      </c>
      <c r="W52" s="300">
        <v>1</v>
      </c>
      <c r="X52" s="299" t="s">
        <v>381</v>
      </c>
      <c r="Y52" s="362">
        <v>200</v>
      </c>
      <c r="Z52" s="19"/>
      <c r="AA52" s="370">
        <v>0</v>
      </c>
      <c r="AB52" s="371">
        <f t="shared" si="1"/>
        <v>0</v>
      </c>
      <c r="AC52" s="372">
        <v>0</v>
      </c>
      <c r="AD52" s="373">
        <f t="shared" si="3"/>
        <v>0</v>
      </c>
      <c r="AE52" s="374">
        <f t="shared" si="2"/>
        <v>0</v>
      </c>
    </row>
    <row r="53" spans="1:31" ht="30.75" hidden="1" x14ac:dyDescent="0.25">
      <c r="A53" s="22"/>
      <c r="B53" s="354" t="s">
        <v>132</v>
      </c>
      <c r="C53" s="355" t="s">
        <v>312</v>
      </c>
      <c r="D53" s="356" t="s">
        <v>25</v>
      </c>
      <c r="E53" s="357" t="s">
        <v>465</v>
      </c>
      <c r="F53" s="358"/>
      <c r="G53" s="358"/>
      <c r="H53" s="359">
        <v>7.3170000000000002</v>
      </c>
      <c r="I53" s="358"/>
      <c r="J53" s="360" t="s">
        <v>379</v>
      </c>
      <c r="K53" s="358" t="s">
        <v>380</v>
      </c>
      <c r="L53" s="300">
        <v>1</v>
      </c>
      <c r="M53" s="300">
        <v>800</v>
      </c>
      <c r="N53" s="126">
        <v>800</v>
      </c>
      <c r="O53" s="361"/>
      <c r="P53" s="362" t="e">
        <v>#VALUE!</v>
      </c>
      <c r="Q53" s="363">
        <f>IF(J53="PROV SUM",N53,L53*P53)</f>
        <v>800</v>
      </c>
      <c r="R53" s="299" t="s">
        <v>381</v>
      </c>
      <c r="S53" s="299" t="s">
        <v>381</v>
      </c>
      <c r="T53" s="363">
        <f>IF(J53="SC024",N53,IF(ISERROR(S53),"",IF(J53="PROV SUM",N53,L53*S53)))</f>
        <v>800</v>
      </c>
      <c r="U53" s="113"/>
      <c r="V53" s="358" t="s">
        <v>380</v>
      </c>
      <c r="W53" s="300">
        <v>1</v>
      </c>
      <c r="X53" s="299" t="s">
        <v>381</v>
      </c>
      <c r="Y53" s="362">
        <v>800</v>
      </c>
      <c r="Z53" s="19"/>
      <c r="AA53" s="370">
        <v>0</v>
      </c>
      <c r="AB53" s="371">
        <f t="shared" ref="AB53:AB67" si="9">Y53*AA53</f>
        <v>0</v>
      </c>
      <c r="AC53" s="372">
        <v>0</v>
      </c>
      <c r="AD53" s="373">
        <f t="shared" ref="AD53:AD67" si="10">Y53*AC53</f>
        <v>0</v>
      </c>
      <c r="AE53" s="374">
        <f t="shared" si="2"/>
        <v>0</v>
      </c>
    </row>
    <row r="54" spans="1:31" ht="15.75" hidden="1" x14ac:dyDescent="0.25">
      <c r="A54" s="22"/>
      <c r="B54" s="354" t="s">
        <v>132</v>
      </c>
      <c r="C54" s="355" t="s">
        <v>312</v>
      </c>
      <c r="D54" s="356" t="s">
        <v>25</v>
      </c>
      <c r="E54" s="357" t="s">
        <v>466</v>
      </c>
      <c r="F54" s="358"/>
      <c r="G54" s="358"/>
      <c r="H54" s="359">
        <v>7.3179999999999996</v>
      </c>
      <c r="I54" s="358"/>
      <c r="J54" s="360" t="s">
        <v>379</v>
      </c>
      <c r="K54" s="358" t="s">
        <v>380</v>
      </c>
      <c r="L54" s="300">
        <v>1</v>
      </c>
      <c r="M54" s="300">
        <v>800</v>
      </c>
      <c r="N54" s="126">
        <v>800</v>
      </c>
      <c r="O54" s="361"/>
      <c r="P54" s="362" t="e">
        <v>#VALUE!</v>
      </c>
      <c r="Q54" s="363">
        <f>IF(J54="PROV SUM",N54,L54*P54)</f>
        <v>800</v>
      </c>
      <c r="R54" s="299" t="s">
        <v>381</v>
      </c>
      <c r="S54" s="299" t="s">
        <v>381</v>
      </c>
      <c r="T54" s="363">
        <f>IF(J54="SC024",N54,IF(ISERROR(S54),"",IF(J54="PROV SUM",N54,L54*S54)))</f>
        <v>800</v>
      </c>
      <c r="U54" s="113"/>
      <c r="V54" s="358" t="s">
        <v>380</v>
      </c>
      <c r="W54" s="300">
        <v>1</v>
      </c>
      <c r="X54" s="299" t="s">
        <v>381</v>
      </c>
      <c r="Y54" s="362">
        <v>800</v>
      </c>
      <c r="Z54" s="19"/>
      <c r="AA54" s="370">
        <v>0</v>
      </c>
      <c r="AB54" s="371">
        <f t="shared" si="9"/>
        <v>0</v>
      </c>
      <c r="AC54" s="372">
        <v>0</v>
      </c>
      <c r="AD54" s="373">
        <f t="shared" si="10"/>
        <v>0</v>
      </c>
      <c r="AE54" s="374">
        <f t="shared" si="2"/>
        <v>0</v>
      </c>
    </row>
    <row r="55" spans="1:31" ht="15.75" hidden="1" x14ac:dyDescent="0.25">
      <c r="A55" s="16"/>
      <c r="B55" s="87" t="s">
        <v>132</v>
      </c>
      <c r="C55" s="90" t="s">
        <v>341</v>
      </c>
      <c r="D55" s="89" t="s">
        <v>378</v>
      </c>
      <c r="E55" s="90"/>
      <c r="F55" s="384"/>
      <c r="G55" s="384"/>
      <c r="H55" s="91"/>
      <c r="I55" s="384"/>
      <c r="J55" s="90"/>
      <c r="K55" s="92"/>
      <c r="L55" s="300"/>
      <c r="M55" s="93"/>
      <c r="N55" s="126"/>
      <c r="O55" s="361"/>
      <c r="P55" s="381"/>
      <c r="Q55" s="382"/>
      <c r="R55" s="382"/>
      <c r="S55" s="382"/>
      <c r="T55" s="382"/>
      <c r="U55" s="113"/>
      <c r="V55" s="92"/>
      <c r="W55" s="300"/>
      <c r="X55" s="93"/>
      <c r="Y55" s="362">
        <f t="shared" si="0"/>
        <v>0</v>
      </c>
      <c r="Z55" s="19"/>
      <c r="AA55" s="370">
        <v>0</v>
      </c>
      <c r="AB55" s="371">
        <f t="shared" si="9"/>
        <v>0</v>
      </c>
      <c r="AC55" s="372">
        <v>0</v>
      </c>
      <c r="AD55" s="373">
        <f t="shared" si="10"/>
        <v>0</v>
      </c>
      <c r="AE55" s="374">
        <f t="shared" si="2"/>
        <v>0</v>
      </c>
    </row>
    <row r="56" spans="1:31" ht="105" hidden="1" x14ac:dyDescent="0.25">
      <c r="A56" s="16"/>
      <c r="B56" s="87" t="s">
        <v>132</v>
      </c>
      <c r="C56" s="90" t="s">
        <v>341</v>
      </c>
      <c r="D56" s="89" t="s">
        <v>25</v>
      </c>
      <c r="E56" s="90" t="s">
        <v>350</v>
      </c>
      <c r="F56" s="358"/>
      <c r="G56" s="358"/>
      <c r="H56" s="91">
        <v>13</v>
      </c>
      <c r="I56" s="358"/>
      <c r="J56" s="90" t="s">
        <v>351</v>
      </c>
      <c r="K56" s="358" t="s">
        <v>311</v>
      </c>
      <c r="L56" s="94">
        <v>2</v>
      </c>
      <c r="M56" s="93">
        <v>222.2</v>
      </c>
      <c r="N56" s="95">
        <v>444.4</v>
      </c>
      <c r="O56" s="361"/>
      <c r="P56" s="362" t="e">
        <v>#VALUE!</v>
      </c>
      <c r="Q56" s="363" t="e">
        <f t="shared" ref="Q56:Q67" si="11">IF(J56="PROV SUM",N56,L56*P56)</f>
        <v>#VALUE!</v>
      </c>
      <c r="R56" s="299">
        <v>0</v>
      </c>
      <c r="S56" s="299">
        <v>196.98029999999997</v>
      </c>
      <c r="T56" s="363">
        <f t="shared" ref="T56:T67" si="12">IF(J56="SC024",N56,IF(ISERROR(S56),"",IF(J56="PROV SUM",N56,L56*S56)))</f>
        <v>393.96059999999994</v>
      </c>
      <c r="U56" s="113"/>
      <c r="V56" s="358" t="s">
        <v>311</v>
      </c>
      <c r="W56" s="94">
        <v>2</v>
      </c>
      <c r="X56" s="93">
        <v>196.98029999999997</v>
      </c>
      <c r="Y56" s="362">
        <f t="shared" si="0"/>
        <v>393.96059999999994</v>
      </c>
      <c r="Z56" s="19"/>
      <c r="AA56" s="370">
        <v>0</v>
      </c>
      <c r="AB56" s="371">
        <f t="shared" si="9"/>
        <v>0</v>
      </c>
      <c r="AC56" s="372">
        <v>0</v>
      </c>
      <c r="AD56" s="373">
        <f t="shared" si="10"/>
        <v>0</v>
      </c>
      <c r="AE56" s="374">
        <f t="shared" si="2"/>
        <v>0</v>
      </c>
    </row>
    <row r="57" spans="1:31" ht="105" hidden="1" x14ac:dyDescent="0.25">
      <c r="A57" s="16"/>
      <c r="B57" s="87" t="s">
        <v>132</v>
      </c>
      <c r="C57" s="90" t="s">
        <v>341</v>
      </c>
      <c r="D57" s="89" t="s">
        <v>25</v>
      </c>
      <c r="E57" s="90" t="s">
        <v>356</v>
      </c>
      <c r="F57" s="384"/>
      <c r="G57" s="384"/>
      <c r="H57" s="91">
        <v>27</v>
      </c>
      <c r="I57" s="384"/>
      <c r="J57" s="90" t="s">
        <v>357</v>
      </c>
      <c r="K57" s="92" t="s">
        <v>311</v>
      </c>
      <c r="L57" s="94">
        <v>1</v>
      </c>
      <c r="M57" s="93">
        <v>22.53</v>
      </c>
      <c r="N57" s="95">
        <v>22.53</v>
      </c>
      <c r="O57" s="361"/>
      <c r="P57" s="362" t="e">
        <v>#VALUE!</v>
      </c>
      <c r="Q57" s="363" t="e">
        <f t="shared" si="11"/>
        <v>#VALUE!</v>
      </c>
      <c r="R57" s="299">
        <v>0</v>
      </c>
      <c r="S57" s="299">
        <v>19.150500000000001</v>
      </c>
      <c r="T57" s="363">
        <f t="shared" si="12"/>
        <v>19.150500000000001</v>
      </c>
      <c r="U57" s="113"/>
      <c r="V57" s="92" t="s">
        <v>311</v>
      </c>
      <c r="W57" s="94">
        <v>1</v>
      </c>
      <c r="X57" s="93">
        <v>19.150500000000001</v>
      </c>
      <c r="Y57" s="362">
        <f t="shared" si="0"/>
        <v>19.150500000000001</v>
      </c>
      <c r="Z57" s="19"/>
      <c r="AA57" s="370">
        <v>0</v>
      </c>
      <c r="AB57" s="371">
        <f t="shared" si="9"/>
        <v>0</v>
      </c>
      <c r="AC57" s="372">
        <v>0</v>
      </c>
      <c r="AD57" s="373">
        <f t="shared" si="10"/>
        <v>0</v>
      </c>
      <c r="AE57" s="374">
        <f t="shared" si="2"/>
        <v>0</v>
      </c>
    </row>
    <row r="58" spans="1:31" ht="120" hidden="1" x14ac:dyDescent="0.25">
      <c r="A58" s="16"/>
      <c r="B58" s="87" t="s">
        <v>132</v>
      </c>
      <c r="C58" s="90" t="s">
        <v>341</v>
      </c>
      <c r="D58" s="89" t="s">
        <v>25</v>
      </c>
      <c r="E58" s="90" t="s">
        <v>358</v>
      </c>
      <c r="F58" s="384"/>
      <c r="G58" s="384"/>
      <c r="H58" s="91">
        <v>41</v>
      </c>
      <c r="I58" s="384"/>
      <c r="J58" s="90" t="s">
        <v>359</v>
      </c>
      <c r="K58" s="92" t="s">
        <v>311</v>
      </c>
      <c r="L58" s="94">
        <v>1</v>
      </c>
      <c r="M58" s="93">
        <v>29.34</v>
      </c>
      <c r="N58" s="95">
        <v>29.34</v>
      </c>
      <c r="O58" s="361"/>
      <c r="P58" s="362" t="e">
        <v>#VALUE!</v>
      </c>
      <c r="Q58" s="363" t="e">
        <f t="shared" si="11"/>
        <v>#VALUE!</v>
      </c>
      <c r="R58" s="299">
        <v>0</v>
      </c>
      <c r="S58" s="299">
        <v>24.939</v>
      </c>
      <c r="T58" s="363">
        <f t="shared" si="12"/>
        <v>24.939</v>
      </c>
      <c r="U58" s="113"/>
      <c r="V58" s="92" t="s">
        <v>311</v>
      </c>
      <c r="W58" s="94">
        <v>1</v>
      </c>
      <c r="X58" s="93">
        <v>24.939</v>
      </c>
      <c r="Y58" s="362">
        <f t="shared" si="0"/>
        <v>24.939</v>
      </c>
      <c r="Z58" s="19"/>
      <c r="AA58" s="370">
        <v>0</v>
      </c>
      <c r="AB58" s="371">
        <f t="shared" si="9"/>
        <v>0</v>
      </c>
      <c r="AC58" s="372">
        <v>0</v>
      </c>
      <c r="AD58" s="373">
        <f t="shared" si="10"/>
        <v>0</v>
      </c>
      <c r="AE58" s="374">
        <f t="shared" si="2"/>
        <v>0</v>
      </c>
    </row>
    <row r="59" spans="1:31" ht="15.75" hidden="1" x14ac:dyDescent="0.25">
      <c r="A59" s="16"/>
      <c r="B59" s="87" t="s">
        <v>132</v>
      </c>
      <c r="C59" s="90" t="s">
        <v>341</v>
      </c>
      <c r="D59" s="89" t="s">
        <v>25</v>
      </c>
      <c r="E59" s="90"/>
      <c r="F59" s="384"/>
      <c r="G59" s="384"/>
      <c r="H59" s="91">
        <v>104</v>
      </c>
      <c r="I59" s="384"/>
      <c r="J59" s="90" t="s">
        <v>353</v>
      </c>
      <c r="K59" s="92" t="s">
        <v>311</v>
      </c>
      <c r="L59" s="94">
        <v>2</v>
      </c>
      <c r="M59" s="93">
        <v>3.44</v>
      </c>
      <c r="N59" s="95">
        <v>6.88</v>
      </c>
      <c r="O59" s="361"/>
      <c r="P59" s="362" t="e">
        <v>#VALUE!</v>
      </c>
      <c r="Q59" s="363" t="e">
        <f t="shared" si="11"/>
        <v>#VALUE!</v>
      </c>
      <c r="R59" s="299">
        <v>0</v>
      </c>
      <c r="S59" s="299">
        <v>3.0495599999999996</v>
      </c>
      <c r="T59" s="363">
        <f t="shared" si="12"/>
        <v>6.0991199999999992</v>
      </c>
      <c r="U59" s="113"/>
      <c r="V59" s="92" t="s">
        <v>311</v>
      </c>
      <c r="W59" s="94">
        <v>2</v>
      </c>
      <c r="X59" s="93">
        <v>3.0495599999999996</v>
      </c>
      <c r="Y59" s="362">
        <f t="shared" si="0"/>
        <v>6.0991199999999992</v>
      </c>
      <c r="Z59" s="19"/>
      <c r="AA59" s="370">
        <v>0</v>
      </c>
      <c r="AB59" s="371">
        <f t="shared" si="9"/>
        <v>0</v>
      </c>
      <c r="AC59" s="372">
        <v>0</v>
      </c>
      <c r="AD59" s="373">
        <f t="shared" si="10"/>
        <v>0</v>
      </c>
      <c r="AE59" s="374">
        <f t="shared" si="2"/>
        <v>0</v>
      </c>
    </row>
    <row r="60" spans="1:31" ht="90" hidden="1" x14ac:dyDescent="0.25">
      <c r="A60" s="16"/>
      <c r="B60" s="87" t="s">
        <v>132</v>
      </c>
      <c r="C60" s="90" t="s">
        <v>341</v>
      </c>
      <c r="D60" s="89" t="s">
        <v>25</v>
      </c>
      <c r="E60" s="90" t="s">
        <v>366</v>
      </c>
      <c r="F60" s="384"/>
      <c r="G60" s="384"/>
      <c r="H60" s="91">
        <v>115</v>
      </c>
      <c r="I60" s="384"/>
      <c r="J60" s="90" t="s">
        <v>367</v>
      </c>
      <c r="K60" s="92" t="s">
        <v>311</v>
      </c>
      <c r="L60" s="94">
        <v>2</v>
      </c>
      <c r="M60" s="93">
        <v>70.11</v>
      </c>
      <c r="N60" s="95">
        <v>140.22</v>
      </c>
      <c r="O60" s="361"/>
      <c r="P60" s="362" t="e">
        <v>#VALUE!</v>
      </c>
      <c r="Q60" s="363" t="e">
        <f t="shared" si="11"/>
        <v>#VALUE!</v>
      </c>
      <c r="R60" s="299">
        <v>0</v>
      </c>
      <c r="S60" s="299">
        <v>56.088000000000001</v>
      </c>
      <c r="T60" s="363">
        <f t="shared" si="12"/>
        <v>112.176</v>
      </c>
      <c r="U60" s="113"/>
      <c r="V60" s="92" t="s">
        <v>311</v>
      </c>
      <c r="W60" s="94">
        <v>2</v>
      </c>
      <c r="X60" s="93">
        <v>56.088000000000001</v>
      </c>
      <c r="Y60" s="362">
        <f t="shared" si="0"/>
        <v>112.176</v>
      </c>
      <c r="Z60" s="19"/>
      <c r="AA60" s="370">
        <v>0</v>
      </c>
      <c r="AB60" s="371">
        <f t="shared" si="9"/>
        <v>0</v>
      </c>
      <c r="AC60" s="372">
        <v>0</v>
      </c>
      <c r="AD60" s="373">
        <f t="shared" si="10"/>
        <v>0</v>
      </c>
      <c r="AE60" s="374">
        <f t="shared" si="2"/>
        <v>0</v>
      </c>
    </row>
    <row r="61" spans="1:31" ht="75.75" hidden="1" x14ac:dyDescent="0.25">
      <c r="A61" s="16"/>
      <c r="B61" s="87" t="s">
        <v>132</v>
      </c>
      <c r="C61" s="90" t="s">
        <v>341</v>
      </c>
      <c r="D61" s="89" t="s">
        <v>25</v>
      </c>
      <c r="E61" s="96" t="s">
        <v>342</v>
      </c>
      <c r="F61" s="384"/>
      <c r="G61" s="384"/>
      <c r="H61" s="91">
        <v>180</v>
      </c>
      <c r="I61" s="384"/>
      <c r="J61" s="97" t="s">
        <v>343</v>
      </c>
      <c r="K61" s="92" t="s">
        <v>311</v>
      </c>
      <c r="L61" s="94">
        <v>1</v>
      </c>
      <c r="M61" s="93">
        <v>62.11</v>
      </c>
      <c r="N61" s="95">
        <v>62.11</v>
      </c>
      <c r="O61" s="361"/>
      <c r="P61" s="362" t="e">
        <v>#VALUE!</v>
      </c>
      <c r="Q61" s="363" t="e">
        <f t="shared" si="11"/>
        <v>#VALUE!</v>
      </c>
      <c r="R61" s="299">
        <v>0</v>
      </c>
      <c r="S61" s="299">
        <v>55.060514999999995</v>
      </c>
      <c r="T61" s="363">
        <f t="shared" si="12"/>
        <v>55.060514999999995</v>
      </c>
      <c r="U61" s="113"/>
      <c r="V61" s="92" t="s">
        <v>311</v>
      </c>
      <c r="W61" s="94">
        <v>1</v>
      </c>
      <c r="X61" s="93">
        <v>55.060514999999995</v>
      </c>
      <c r="Y61" s="362">
        <f t="shared" si="0"/>
        <v>55.060514999999995</v>
      </c>
      <c r="Z61" s="19"/>
      <c r="AA61" s="370">
        <v>0</v>
      </c>
      <c r="AB61" s="371">
        <f t="shared" si="9"/>
        <v>0</v>
      </c>
      <c r="AC61" s="372">
        <v>0</v>
      </c>
      <c r="AD61" s="373">
        <f t="shared" si="10"/>
        <v>0</v>
      </c>
      <c r="AE61" s="374">
        <f t="shared" si="2"/>
        <v>0</v>
      </c>
    </row>
    <row r="62" spans="1:31" ht="90.75" hidden="1" x14ac:dyDescent="0.25">
      <c r="A62" s="16"/>
      <c r="B62" s="87" t="s">
        <v>132</v>
      </c>
      <c r="C62" s="90" t="s">
        <v>341</v>
      </c>
      <c r="D62" s="89" t="s">
        <v>25</v>
      </c>
      <c r="E62" s="96" t="s">
        <v>370</v>
      </c>
      <c r="F62" s="384"/>
      <c r="G62" s="384"/>
      <c r="H62" s="91">
        <v>186</v>
      </c>
      <c r="I62" s="384"/>
      <c r="J62" s="98" t="s">
        <v>371</v>
      </c>
      <c r="K62" s="92" t="s">
        <v>311</v>
      </c>
      <c r="L62" s="94">
        <v>1</v>
      </c>
      <c r="M62" s="93">
        <v>86.88</v>
      </c>
      <c r="N62" s="95">
        <v>86.88</v>
      </c>
      <c r="O62" s="361"/>
      <c r="P62" s="362" t="e">
        <v>#VALUE!</v>
      </c>
      <c r="Q62" s="363" t="e">
        <f t="shared" si="11"/>
        <v>#VALUE!</v>
      </c>
      <c r="R62" s="299">
        <v>0</v>
      </c>
      <c r="S62" s="299">
        <v>69.504000000000005</v>
      </c>
      <c r="T62" s="363">
        <f t="shared" si="12"/>
        <v>69.504000000000005</v>
      </c>
      <c r="U62" s="113"/>
      <c r="V62" s="92" t="s">
        <v>311</v>
      </c>
      <c r="W62" s="94">
        <v>1</v>
      </c>
      <c r="X62" s="93">
        <v>69.504000000000005</v>
      </c>
      <c r="Y62" s="362">
        <f t="shared" si="0"/>
        <v>69.504000000000005</v>
      </c>
      <c r="Z62" s="19"/>
      <c r="AA62" s="370">
        <v>0</v>
      </c>
      <c r="AB62" s="371">
        <f t="shared" si="9"/>
        <v>0</v>
      </c>
      <c r="AC62" s="372">
        <v>0</v>
      </c>
      <c r="AD62" s="373">
        <f t="shared" si="10"/>
        <v>0</v>
      </c>
      <c r="AE62" s="374">
        <f t="shared" si="2"/>
        <v>0</v>
      </c>
    </row>
    <row r="63" spans="1:31" ht="15.75" hidden="1" x14ac:dyDescent="0.25">
      <c r="A63" s="16"/>
      <c r="B63" s="87" t="s">
        <v>132</v>
      </c>
      <c r="C63" s="90" t="s">
        <v>341</v>
      </c>
      <c r="D63" s="89" t="s">
        <v>25</v>
      </c>
      <c r="E63" s="99" t="s">
        <v>424</v>
      </c>
      <c r="F63" s="384"/>
      <c r="G63" s="384"/>
      <c r="H63" s="91">
        <v>190</v>
      </c>
      <c r="I63" s="384"/>
      <c r="J63" s="100" t="s">
        <v>379</v>
      </c>
      <c r="K63" s="92" t="s">
        <v>311</v>
      </c>
      <c r="L63" s="94">
        <v>1</v>
      </c>
      <c r="M63" s="101">
        <v>1500</v>
      </c>
      <c r="N63" s="95">
        <v>1500</v>
      </c>
      <c r="O63" s="361"/>
      <c r="P63" s="362" t="e">
        <v>#VALUE!</v>
      </c>
      <c r="Q63" s="363">
        <f t="shared" si="11"/>
        <v>1500</v>
      </c>
      <c r="R63" s="299" t="s">
        <v>381</v>
      </c>
      <c r="S63" s="299" t="s">
        <v>381</v>
      </c>
      <c r="T63" s="363">
        <f t="shared" si="12"/>
        <v>1500</v>
      </c>
      <c r="U63" s="113"/>
      <c r="V63" s="92" t="s">
        <v>311</v>
      </c>
      <c r="W63" s="94">
        <v>1</v>
      </c>
      <c r="X63" s="101" t="s">
        <v>381</v>
      </c>
      <c r="Y63" s="362">
        <v>1500</v>
      </c>
      <c r="Z63" s="19"/>
      <c r="AA63" s="370">
        <v>0</v>
      </c>
      <c r="AB63" s="371">
        <f t="shared" si="9"/>
        <v>0</v>
      </c>
      <c r="AC63" s="372">
        <v>0</v>
      </c>
      <c r="AD63" s="373">
        <f t="shared" si="10"/>
        <v>0</v>
      </c>
      <c r="AE63" s="374">
        <f t="shared" si="2"/>
        <v>0</v>
      </c>
    </row>
    <row r="64" spans="1:31" ht="26.25" hidden="1" x14ac:dyDescent="0.25">
      <c r="A64" s="22"/>
      <c r="B64" s="87" t="s">
        <v>132</v>
      </c>
      <c r="C64" s="90" t="s">
        <v>341</v>
      </c>
      <c r="D64" s="89" t="s">
        <v>25</v>
      </c>
      <c r="E64" s="102" t="s">
        <v>425</v>
      </c>
      <c r="F64" s="358"/>
      <c r="G64" s="358"/>
      <c r="H64" s="91">
        <v>191</v>
      </c>
      <c r="I64" s="358"/>
      <c r="J64" s="100" t="s">
        <v>379</v>
      </c>
      <c r="K64" s="92" t="s">
        <v>311</v>
      </c>
      <c r="L64" s="94">
        <v>1</v>
      </c>
      <c r="M64" s="101">
        <v>100</v>
      </c>
      <c r="N64" s="95">
        <v>100</v>
      </c>
      <c r="O64" s="361"/>
      <c r="P64" s="362" t="e">
        <v>#VALUE!</v>
      </c>
      <c r="Q64" s="363">
        <f t="shared" si="11"/>
        <v>100</v>
      </c>
      <c r="R64" s="299" t="s">
        <v>381</v>
      </c>
      <c r="S64" s="299" t="s">
        <v>381</v>
      </c>
      <c r="T64" s="363">
        <f t="shared" si="12"/>
        <v>100</v>
      </c>
      <c r="U64" s="113"/>
      <c r="V64" s="92" t="s">
        <v>311</v>
      </c>
      <c r="W64" s="94">
        <v>1</v>
      </c>
      <c r="X64" s="101" t="s">
        <v>381</v>
      </c>
      <c r="Y64" s="362">
        <v>100</v>
      </c>
      <c r="Z64" s="19"/>
      <c r="AA64" s="370">
        <v>0</v>
      </c>
      <c r="AB64" s="371">
        <f t="shared" si="9"/>
        <v>0</v>
      </c>
      <c r="AC64" s="372">
        <v>0</v>
      </c>
      <c r="AD64" s="373">
        <f t="shared" si="10"/>
        <v>0</v>
      </c>
      <c r="AE64" s="374">
        <f t="shared" si="2"/>
        <v>0</v>
      </c>
    </row>
    <row r="65" spans="1:31" ht="15.75" hidden="1" x14ac:dyDescent="0.25">
      <c r="A65" s="22"/>
      <c r="B65" s="87" t="s">
        <v>132</v>
      </c>
      <c r="C65" s="90" t="s">
        <v>341</v>
      </c>
      <c r="D65" s="89" t="s">
        <v>25</v>
      </c>
      <c r="E65" s="102" t="s">
        <v>426</v>
      </c>
      <c r="F65" s="358"/>
      <c r="G65" s="358"/>
      <c r="H65" s="91">
        <v>192</v>
      </c>
      <c r="I65" s="358"/>
      <c r="J65" s="100" t="s">
        <v>379</v>
      </c>
      <c r="K65" s="92" t="s">
        <v>311</v>
      </c>
      <c r="L65" s="94">
        <v>1</v>
      </c>
      <c r="M65" s="101">
        <v>100</v>
      </c>
      <c r="N65" s="95">
        <v>100</v>
      </c>
      <c r="O65" s="361"/>
      <c r="P65" s="362" t="e">
        <v>#VALUE!</v>
      </c>
      <c r="Q65" s="363">
        <f t="shared" si="11"/>
        <v>100</v>
      </c>
      <c r="R65" s="299" t="s">
        <v>381</v>
      </c>
      <c r="S65" s="299" t="s">
        <v>381</v>
      </c>
      <c r="T65" s="363">
        <f t="shared" si="12"/>
        <v>100</v>
      </c>
      <c r="U65" s="113"/>
      <c r="V65" s="92" t="s">
        <v>311</v>
      </c>
      <c r="W65" s="94">
        <v>1</v>
      </c>
      <c r="X65" s="101" t="s">
        <v>381</v>
      </c>
      <c r="Y65" s="362">
        <v>100</v>
      </c>
      <c r="Z65" s="19"/>
      <c r="AA65" s="370">
        <v>0</v>
      </c>
      <c r="AB65" s="371">
        <f t="shared" si="9"/>
        <v>0</v>
      </c>
      <c r="AC65" s="372">
        <v>0</v>
      </c>
      <c r="AD65" s="373">
        <f t="shared" si="10"/>
        <v>0</v>
      </c>
      <c r="AE65" s="374">
        <f t="shared" si="2"/>
        <v>0</v>
      </c>
    </row>
    <row r="66" spans="1:31" ht="15.75" hidden="1" x14ac:dyDescent="0.25">
      <c r="A66" s="22"/>
      <c r="B66" s="87" t="s">
        <v>132</v>
      </c>
      <c r="C66" s="90" t="s">
        <v>341</v>
      </c>
      <c r="D66" s="89" t="s">
        <v>25</v>
      </c>
      <c r="E66" s="102" t="s">
        <v>427</v>
      </c>
      <c r="F66" s="358"/>
      <c r="G66" s="358"/>
      <c r="H66" s="91">
        <v>193</v>
      </c>
      <c r="I66" s="358"/>
      <c r="J66" s="100" t="s">
        <v>379</v>
      </c>
      <c r="K66" s="92" t="s">
        <v>311</v>
      </c>
      <c r="L66" s="94">
        <v>1</v>
      </c>
      <c r="M66" s="101">
        <v>100</v>
      </c>
      <c r="N66" s="95">
        <v>100</v>
      </c>
      <c r="O66" s="361"/>
      <c r="P66" s="362" t="e">
        <v>#VALUE!</v>
      </c>
      <c r="Q66" s="363">
        <f t="shared" si="11"/>
        <v>100</v>
      </c>
      <c r="R66" s="299" t="s">
        <v>381</v>
      </c>
      <c r="S66" s="299" t="s">
        <v>381</v>
      </c>
      <c r="T66" s="363">
        <f t="shared" si="12"/>
        <v>100</v>
      </c>
      <c r="U66" s="113"/>
      <c r="V66" s="92" t="s">
        <v>311</v>
      </c>
      <c r="W66" s="94">
        <v>1</v>
      </c>
      <c r="X66" s="101" t="s">
        <v>381</v>
      </c>
      <c r="Y66" s="362">
        <v>100</v>
      </c>
      <c r="Z66" s="19"/>
      <c r="AA66" s="370">
        <v>0</v>
      </c>
      <c r="AB66" s="371">
        <f t="shared" si="9"/>
        <v>0</v>
      </c>
      <c r="AC66" s="372">
        <v>0</v>
      </c>
      <c r="AD66" s="373">
        <f t="shared" si="10"/>
        <v>0</v>
      </c>
      <c r="AE66" s="374">
        <f t="shared" si="2"/>
        <v>0</v>
      </c>
    </row>
    <row r="67" spans="1:31" ht="15.75" hidden="1" x14ac:dyDescent="0.25">
      <c r="A67" s="22"/>
      <c r="B67" s="87" t="s">
        <v>132</v>
      </c>
      <c r="C67" s="90" t="s">
        <v>341</v>
      </c>
      <c r="D67" s="89" t="s">
        <v>25</v>
      </c>
      <c r="E67" s="102" t="s">
        <v>428</v>
      </c>
      <c r="F67" s="358"/>
      <c r="G67" s="358"/>
      <c r="H67" s="91">
        <v>194</v>
      </c>
      <c r="I67" s="358"/>
      <c r="J67" s="100" t="s">
        <v>379</v>
      </c>
      <c r="K67" s="92" t="s">
        <v>311</v>
      </c>
      <c r="L67" s="94">
        <v>1</v>
      </c>
      <c r="M67" s="101">
        <v>350</v>
      </c>
      <c r="N67" s="95">
        <v>350</v>
      </c>
      <c r="O67" s="361"/>
      <c r="P67" s="362" t="e">
        <v>#VALUE!</v>
      </c>
      <c r="Q67" s="363">
        <f t="shared" si="11"/>
        <v>350</v>
      </c>
      <c r="R67" s="299" t="s">
        <v>381</v>
      </c>
      <c r="S67" s="299" t="s">
        <v>381</v>
      </c>
      <c r="T67" s="363">
        <f t="shared" si="12"/>
        <v>350</v>
      </c>
      <c r="U67" s="113"/>
      <c r="V67" s="92" t="s">
        <v>311</v>
      </c>
      <c r="W67" s="94">
        <v>1</v>
      </c>
      <c r="X67" s="101" t="s">
        <v>381</v>
      </c>
      <c r="Y67" s="362">
        <v>350</v>
      </c>
      <c r="Z67" s="19"/>
      <c r="AA67" s="370">
        <v>0</v>
      </c>
      <c r="AB67" s="371">
        <f t="shared" si="9"/>
        <v>0</v>
      </c>
      <c r="AC67" s="372">
        <v>0</v>
      </c>
      <c r="AD67" s="373">
        <f t="shared" si="10"/>
        <v>0</v>
      </c>
      <c r="AE67" s="374">
        <f t="shared" si="2"/>
        <v>0</v>
      </c>
    </row>
    <row r="68" spans="1:31" ht="15.75" hidden="1" x14ac:dyDescent="0.25">
      <c r="A68" s="22"/>
      <c r="B68" s="87" t="s">
        <v>132</v>
      </c>
      <c r="C68" s="90" t="s">
        <v>341</v>
      </c>
      <c r="D68" s="89" t="s">
        <v>25</v>
      </c>
      <c r="E68" s="102" t="s">
        <v>711</v>
      </c>
      <c r="F68" s="358"/>
      <c r="G68" s="358"/>
      <c r="H68" s="91"/>
      <c r="I68" s="358"/>
      <c r="J68" s="100"/>
      <c r="K68" s="92"/>
      <c r="L68" s="94"/>
      <c r="M68" s="101"/>
      <c r="N68" s="95"/>
      <c r="O68" s="361"/>
      <c r="P68" s="362"/>
      <c r="Q68" s="363"/>
      <c r="R68" s="299"/>
      <c r="S68" s="299"/>
      <c r="T68" s="363"/>
      <c r="U68" s="113"/>
      <c r="V68" s="92" t="s">
        <v>311</v>
      </c>
      <c r="W68" s="94">
        <v>1</v>
      </c>
      <c r="X68" s="101">
        <v>1500</v>
      </c>
      <c r="Y68" s="362">
        <f t="shared" ref="Y68:Y88" si="13">W68*X68</f>
        <v>1500</v>
      </c>
      <c r="Z68" s="19"/>
      <c r="AA68" s="370">
        <v>0</v>
      </c>
      <c r="AB68" s="371">
        <f t="shared" ref="AB68:AB88" si="14">Y68*AA68</f>
        <v>0</v>
      </c>
      <c r="AC68" s="372">
        <v>0</v>
      </c>
      <c r="AD68" s="373">
        <f t="shared" ref="AD68:AD88" si="15">Y68*AC68</f>
        <v>0</v>
      </c>
      <c r="AE68" s="374">
        <f t="shared" ref="AE68:AE88" si="16">AB68-AD68</f>
        <v>0</v>
      </c>
    </row>
    <row r="69" spans="1:31" ht="15.75" hidden="1" x14ac:dyDescent="0.25">
      <c r="A69" s="22"/>
      <c r="B69" s="87" t="s">
        <v>132</v>
      </c>
      <c r="C69" s="90" t="s">
        <v>341</v>
      </c>
      <c r="D69" s="89" t="s">
        <v>25</v>
      </c>
      <c r="E69" s="102" t="s">
        <v>748</v>
      </c>
      <c r="F69" s="358"/>
      <c r="G69" s="358"/>
      <c r="H69" s="91"/>
      <c r="I69" s="358"/>
      <c r="J69" s="100"/>
      <c r="K69" s="92"/>
      <c r="L69" s="94"/>
      <c r="M69" s="101"/>
      <c r="N69" s="95"/>
      <c r="O69" s="361"/>
      <c r="P69" s="362"/>
      <c r="Q69" s="363"/>
      <c r="R69" s="299"/>
      <c r="S69" s="299"/>
      <c r="T69" s="363"/>
      <c r="U69" s="113"/>
      <c r="V69" s="92" t="s">
        <v>311</v>
      </c>
      <c r="W69" s="94">
        <v>1</v>
      </c>
      <c r="X69" s="101">
        <v>500</v>
      </c>
      <c r="Y69" s="362">
        <f t="shared" si="13"/>
        <v>500</v>
      </c>
      <c r="Z69" s="19"/>
      <c r="AA69" s="370">
        <v>0</v>
      </c>
      <c r="AB69" s="371">
        <f t="shared" si="14"/>
        <v>0</v>
      </c>
      <c r="AC69" s="372">
        <v>0</v>
      </c>
      <c r="AD69" s="373">
        <f t="shared" si="15"/>
        <v>0</v>
      </c>
      <c r="AE69" s="374">
        <f t="shared" si="16"/>
        <v>0</v>
      </c>
    </row>
    <row r="70" spans="1:31" ht="15.75" hidden="1" x14ac:dyDescent="0.25">
      <c r="A70" s="22"/>
      <c r="B70" s="87" t="s">
        <v>132</v>
      </c>
      <c r="C70" s="90" t="s">
        <v>341</v>
      </c>
      <c r="D70" s="89" t="s">
        <v>25</v>
      </c>
      <c r="E70" s="102" t="s">
        <v>713</v>
      </c>
      <c r="F70" s="358"/>
      <c r="G70" s="358"/>
      <c r="H70" s="91"/>
      <c r="I70" s="358"/>
      <c r="J70" s="100"/>
      <c r="K70" s="92"/>
      <c r="L70" s="94"/>
      <c r="M70" s="101"/>
      <c r="N70" s="95"/>
      <c r="O70" s="361"/>
      <c r="P70" s="362"/>
      <c r="Q70" s="363"/>
      <c r="R70" s="299"/>
      <c r="S70" s="299"/>
      <c r="T70" s="363"/>
      <c r="U70" s="113"/>
      <c r="V70" s="92" t="s">
        <v>57</v>
      </c>
      <c r="W70" s="94">
        <v>2</v>
      </c>
      <c r="X70" s="101">
        <v>1250</v>
      </c>
      <c r="Y70" s="362">
        <f t="shared" si="13"/>
        <v>2500</v>
      </c>
      <c r="Z70" s="19"/>
      <c r="AA70" s="370">
        <v>0</v>
      </c>
      <c r="AB70" s="371">
        <f t="shared" si="14"/>
        <v>0</v>
      </c>
      <c r="AC70" s="372">
        <v>0</v>
      </c>
      <c r="AD70" s="373">
        <f t="shared" si="15"/>
        <v>0</v>
      </c>
      <c r="AE70" s="374">
        <f t="shared" si="16"/>
        <v>0</v>
      </c>
    </row>
    <row r="71" spans="1:31" ht="26.25" x14ac:dyDescent="0.25">
      <c r="A71" s="22"/>
      <c r="B71" s="87" t="s">
        <v>132</v>
      </c>
      <c r="C71" s="90" t="s">
        <v>24</v>
      </c>
      <c r="D71" s="89" t="s">
        <v>25</v>
      </c>
      <c r="E71" s="102" t="s">
        <v>50</v>
      </c>
      <c r="F71" s="358"/>
      <c r="G71" s="358"/>
      <c r="H71" s="91"/>
      <c r="I71" s="358"/>
      <c r="J71" s="100"/>
      <c r="K71" s="92"/>
      <c r="L71" s="94"/>
      <c r="M71" s="101"/>
      <c r="N71" s="95"/>
      <c r="O71" s="361"/>
      <c r="P71" s="362"/>
      <c r="Q71" s="363"/>
      <c r="R71" s="299"/>
      <c r="S71" s="299"/>
      <c r="T71" s="363"/>
      <c r="U71" s="113"/>
      <c r="V71" s="92" t="s">
        <v>762</v>
      </c>
      <c r="W71" s="94">
        <v>51</v>
      </c>
      <c r="X71" s="101">
        <v>40.32</v>
      </c>
      <c r="Y71" s="362">
        <f t="shared" si="13"/>
        <v>2056.3200000000002</v>
      </c>
      <c r="Z71" s="19"/>
      <c r="AA71" s="370">
        <v>0.7</v>
      </c>
      <c r="AB71" s="371">
        <f t="shared" si="14"/>
        <v>1439.424</v>
      </c>
      <c r="AC71" s="372">
        <v>0</v>
      </c>
      <c r="AD71" s="373">
        <f t="shared" si="15"/>
        <v>0</v>
      </c>
      <c r="AE71" s="374">
        <f t="shared" si="16"/>
        <v>1439.424</v>
      </c>
    </row>
    <row r="72" spans="1:31" ht="15.75" x14ac:dyDescent="0.25">
      <c r="A72" s="22"/>
      <c r="B72" s="87" t="s">
        <v>132</v>
      </c>
      <c r="C72" s="90" t="s">
        <v>24</v>
      </c>
      <c r="D72" s="89" t="s">
        <v>25</v>
      </c>
      <c r="E72" s="102" t="s">
        <v>38</v>
      </c>
      <c r="F72" s="358"/>
      <c r="G72" s="358"/>
      <c r="H72" s="91"/>
      <c r="I72" s="358"/>
      <c r="J72" s="100"/>
      <c r="K72" s="92"/>
      <c r="L72" s="94"/>
      <c r="M72" s="101"/>
      <c r="N72" s="95"/>
      <c r="O72" s="361"/>
      <c r="P72" s="362"/>
      <c r="Q72" s="363"/>
      <c r="R72" s="299"/>
      <c r="S72" s="299"/>
      <c r="T72" s="363"/>
      <c r="U72" s="113"/>
      <c r="V72" s="92" t="s">
        <v>311</v>
      </c>
      <c r="W72" s="94">
        <v>1</v>
      </c>
      <c r="X72" s="101">
        <v>1663.7</v>
      </c>
      <c r="Y72" s="362">
        <f t="shared" si="13"/>
        <v>1663.7</v>
      </c>
      <c r="Z72" s="19"/>
      <c r="AA72" s="370">
        <v>0.7</v>
      </c>
      <c r="AB72" s="371">
        <f t="shared" si="14"/>
        <v>1164.5899999999999</v>
      </c>
      <c r="AC72" s="372">
        <v>0.3</v>
      </c>
      <c r="AD72" s="373">
        <f t="shared" si="15"/>
        <v>499.11</v>
      </c>
      <c r="AE72" s="374">
        <f t="shared" si="16"/>
        <v>665.4799999999999</v>
      </c>
    </row>
    <row r="73" spans="1:31" ht="15.75" x14ac:dyDescent="0.25">
      <c r="A73" s="22"/>
      <c r="B73" s="87" t="s">
        <v>132</v>
      </c>
      <c r="C73" s="90" t="s">
        <v>710</v>
      </c>
      <c r="D73" s="89" t="s">
        <v>25</v>
      </c>
      <c r="E73" s="102" t="s">
        <v>733</v>
      </c>
      <c r="F73" s="358"/>
      <c r="G73" s="358"/>
      <c r="H73" s="91"/>
      <c r="I73" s="358"/>
      <c r="J73" s="100"/>
      <c r="K73" s="92"/>
      <c r="L73" s="94"/>
      <c r="M73" s="101"/>
      <c r="N73" s="95"/>
      <c r="O73" s="361"/>
      <c r="P73" s="362"/>
      <c r="Q73" s="363"/>
      <c r="R73" s="299"/>
      <c r="S73" s="299"/>
      <c r="T73" s="363"/>
      <c r="U73" s="113"/>
      <c r="V73" s="92" t="s">
        <v>160</v>
      </c>
      <c r="W73" s="94">
        <v>20</v>
      </c>
      <c r="X73" s="101">
        <v>61.75</v>
      </c>
      <c r="Y73" s="362">
        <f t="shared" si="13"/>
        <v>1235</v>
      </c>
      <c r="Z73" s="19"/>
      <c r="AA73" s="370">
        <v>1</v>
      </c>
      <c r="AB73" s="371">
        <f t="shared" si="14"/>
        <v>1235</v>
      </c>
      <c r="AC73" s="372">
        <v>0</v>
      </c>
      <c r="AD73" s="373">
        <f t="shared" si="15"/>
        <v>0</v>
      </c>
      <c r="AE73" s="374">
        <f t="shared" si="16"/>
        <v>1235</v>
      </c>
    </row>
    <row r="74" spans="1:31" ht="90" x14ac:dyDescent="0.25">
      <c r="A74" s="22"/>
      <c r="B74" s="87" t="s">
        <v>132</v>
      </c>
      <c r="C74" s="90" t="s">
        <v>72</v>
      </c>
      <c r="D74" s="89" t="s">
        <v>25</v>
      </c>
      <c r="E74" s="102" t="s">
        <v>698</v>
      </c>
      <c r="F74" s="358"/>
      <c r="G74" s="358"/>
      <c r="H74" s="91"/>
      <c r="I74" s="358"/>
      <c r="J74" s="100"/>
      <c r="K74" s="92"/>
      <c r="L74" s="94"/>
      <c r="M74" s="101"/>
      <c r="N74" s="95"/>
      <c r="O74" s="361"/>
      <c r="P74" s="362"/>
      <c r="Q74" s="363"/>
      <c r="R74" s="299"/>
      <c r="S74" s="299"/>
      <c r="T74" s="363"/>
      <c r="U74" s="113"/>
      <c r="V74" s="537" t="s">
        <v>79</v>
      </c>
      <c r="W74" s="94">
        <v>61</v>
      </c>
      <c r="X74" s="538">
        <v>69.040000000000006</v>
      </c>
      <c r="Y74" s="362">
        <f t="shared" si="13"/>
        <v>4211.4400000000005</v>
      </c>
      <c r="Z74" s="19"/>
      <c r="AA74" s="370">
        <v>1</v>
      </c>
      <c r="AB74" s="371">
        <f t="shared" si="14"/>
        <v>4211.4400000000005</v>
      </c>
      <c r="AC74" s="372">
        <v>1</v>
      </c>
      <c r="AD74" s="373">
        <f t="shared" si="15"/>
        <v>4211.4400000000005</v>
      </c>
      <c r="AE74" s="374">
        <f t="shared" si="16"/>
        <v>0</v>
      </c>
    </row>
    <row r="75" spans="1:31" ht="26.25" x14ac:dyDescent="0.25">
      <c r="A75" s="22"/>
      <c r="B75" s="87" t="s">
        <v>132</v>
      </c>
      <c r="C75" s="90" t="s">
        <v>72</v>
      </c>
      <c r="D75" s="89" t="s">
        <v>25</v>
      </c>
      <c r="E75" s="102" t="s">
        <v>699</v>
      </c>
      <c r="F75" s="358"/>
      <c r="G75" s="358"/>
      <c r="H75" s="91"/>
      <c r="I75" s="358"/>
      <c r="J75" s="100"/>
      <c r="K75" s="92"/>
      <c r="L75" s="94"/>
      <c r="M75" s="101"/>
      <c r="N75" s="95"/>
      <c r="O75" s="361"/>
      <c r="P75" s="362"/>
      <c r="Q75" s="363"/>
      <c r="R75" s="299"/>
      <c r="S75" s="299"/>
      <c r="T75" s="363"/>
      <c r="U75" s="113"/>
      <c r="V75" s="537" t="s">
        <v>75</v>
      </c>
      <c r="W75" s="94">
        <v>36</v>
      </c>
      <c r="X75" s="538">
        <v>11.016</v>
      </c>
      <c r="Y75" s="362">
        <f t="shared" si="13"/>
        <v>396.57600000000002</v>
      </c>
      <c r="Z75" s="19"/>
      <c r="AA75" s="370">
        <v>1</v>
      </c>
      <c r="AB75" s="371">
        <f t="shared" si="14"/>
        <v>396.57600000000002</v>
      </c>
      <c r="AC75" s="372">
        <v>1</v>
      </c>
      <c r="AD75" s="373">
        <f t="shared" si="15"/>
        <v>396.57600000000002</v>
      </c>
      <c r="AE75" s="374">
        <f t="shared" si="16"/>
        <v>0</v>
      </c>
    </row>
    <row r="76" spans="1:31" ht="64.5" x14ac:dyDescent="0.25">
      <c r="A76" s="22"/>
      <c r="B76" s="87" t="s">
        <v>132</v>
      </c>
      <c r="C76" s="90" t="s">
        <v>72</v>
      </c>
      <c r="D76" s="89" t="s">
        <v>25</v>
      </c>
      <c r="E76" s="102" t="s">
        <v>702</v>
      </c>
      <c r="F76" s="358"/>
      <c r="G76" s="358"/>
      <c r="H76" s="91"/>
      <c r="I76" s="358"/>
      <c r="J76" s="100"/>
      <c r="K76" s="92"/>
      <c r="L76" s="94"/>
      <c r="M76" s="101"/>
      <c r="N76" s="95"/>
      <c r="O76" s="361"/>
      <c r="P76" s="362"/>
      <c r="Q76" s="363"/>
      <c r="R76" s="299"/>
      <c r="S76" s="299"/>
      <c r="T76" s="363"/>
      <c r="U76" s="113"/>
      <c r="V76" s="92" t="s">
        <v>139</v>
      </c>
      <c r="W76" s="94">
        <v>2</v>
      </c>
      <c r="X76" s="536">
        <v>130.12800000000001</v>
      </c>
      <c r="Y76" s="362">
        <f t="shared" si="13"/>
        <v>260.25600000000003</v>
      </c>
      <c r="Z76" s="19"/>
      <c r="AA76" s="370">
        <v>1</v>
      </c>
      <c r="AB76" s="371">
        <f t="shared" si="14"/>
        <v>260.25600000000003</v>
      </c>
      <c r="AC76" s="372">
        <v>0</v>
      </c>
      <c r="AD76" s="373">
        <f t="shared" si="15"/>
        <v>0</v>
      </c>
      <c r="AE76" s="374">
        <f t="shared" si="16"/>
        <v>260.25600000000003</v>
      </c>
    </row>
    <row r="77" spans="1:31" ht="39" x14ac:dyDescent="0.25">
      <c r="A77" s="22"/>
      <c r="B77" s="87" t="s">
        <v>132</v>
      </c>
      <c r="C77" s="90" t="s">
        <v>72</v>
      </c>
      <c r="D77" s="89" t="s">
        <v>25</v>
      </c>
      <c r="E77" s="102" t="s">
        <v>734</v>
      </c>
      <c r="F77" s="358"/>
      <c r="G77" s="358"/>
      <c r="H77" s="91"/>
      <c r="I77" s="358"/>
      <c r="J77" s="100"/>
      <c r="K77" s="92"/>
      <c r="L77" s="94"/>
      <c r="M77" s="101"/>
      <c r="N77" s="95"/>
      <c r="O77" s="361"/>
      <c r="P77" s="362"/>
      <c r="Q77" s="363"/>
      <c r="R77" s="299"/>
      <c r="S77" s="299"/>
      <c r="T77" s="363"/>
      <c r="U77" s="113"/>
      <c r="V77" s="92" t="s">
        <v>104</v>
      </c>
      <c r="W77" s="94">
        <v>9</v>
      </c>
      <c r="X77" s="536">
        <v>110.70400000000001</v>
      </c>
      <c r="Y77" s="362">
        <f t="shared" si="13"/>
        <v>996.33600000000001</v>
      </c>
      <c r="Z77" s="19"/>
      <c r="AA77" s="370">
        <v>1</v>
      </c>
      <c r="AB77" s="371">
        <f t="shared" si="14"/>
        <v>996.33600000000001</v>
      </c>
      <c r="AC77" s="372">
        <v>0</v>
      </c>
      <c r="AD77" s="373">
        <f t="shared" si="15"/>
        <v>0</v>
      </c>
      <c r="AE77" s="374">
        <f t="shared" si="16"/>
        <v>996.33600000000001</v>
      </c>
    </row>
    <row r="78" spans="1:31" ht="15.75" x14ac:dyDescent="0.25">
      <c r="A78" s="22"/>
      <c r="B78" s="87" t="s">
        <v>132</v>
      </c>
      <c r="C78" s="90" t="s">
        <v>72</v>
      </c>
      <c r="D78" s="89" t="s">
        <v>25</v>
      </c>
      <c r="E78" s="102" t="s">
        <v>746</v>
      </c>
      <c r="F78" s="358"/>
      <c r="G78" s="358"/>
      <c r="H78" s="91"/>
      <c r="I78" s="358"/>
      <c r="J78" s="100"/>
      <c r="K78" s="92"/>
      <c r="L78" s="94"/>
      <c r="M78" s="101"/>
      <c r="N78" s="95"/>
      <c r="O78" s="361"/>
      <c r="P78" s="362"/>
      <c r="Q78" s="363"/>
      <c r="R78" s="299"/>
      <c r="S78" s="299"/>
      <c r="T78" s="363"/>
      <c r="U78" s="113"/>
      <c r="V78" s="92" t="s">
        <v>104</v>
      </c>
      <c r="W78" s="94">
        <v>9</v>
      </c>
      <c r="X78" s="536">
        <v>69.191999999999993</v>
      </c>
      <c r="Y78" s="362">
        <f t="shared" si="13"/>
        <v>622.72799999999995</v>
      </c>
      <c r="Z78" s="19"/>
      <c r="AA78" s="370">
        <v>1</v>
      </c>
      <c r="AB78" s="371">
        <f t="shared" si="14"/>
        <v>622.72799999999995</v>
      </c>
      <c r="AC78" s="372">
        <v>0</v>
      </c>
      <c r="AD78" s="373">
        <f t="shared" si="15"/>
        <v>0</v>
      </c>
      <c r="AE78" s="374">
        <f t="shared" si="16"/>
        <v>622.72799999999995</v>
      </c>
    </row>
    <row r="79" spans="1:31" ht="26.25" x14ac:dyDescent="0.25">
      <c r="A79" s="22"/>
      <c r="B79" s="87" t="s">
        <v>132</v>
      </c>
      <c r="C79" s="90" t="s">
        <v>72</v>
      </c>
      <c r="D79" s="89" t="s">
        <v>25</v>
      </c>
      <c r="E79" s="102" t="s">
        <v>736</v>
      </c>
      <c r="F79" s="358"/>
      <c r="G79" s="358"/>
      <c r="H79" s="91"/>
      <c r="I79" s="358"/>
      <c r="J79" s="100"/>
      <c r="K79" s="92"/>
      <c r="L79" s="94"/>
      <c r="M79" s="101"/>
      <c r="N79" s="95"/>
      <c r="O79" s="361"/>
      <c r="P79" s="362"/>
      <c r="Q79" s="363"/>
      <c r="R79" s="299"/>
      <c r="S79" s="299"/>
      <c r="T79" s="363"/>
      <c r="U79" s="113"/>
      <c r="V79" s="92" t="s">
        <v>104</v>
      </c>
      <c r="W79" s="94">
        <v>12</v>
      </c>
      <c r="X79" s="536">
        <v>165</v>
      </c>
      <c r="Y79" s="362">
        <f t="shared" si="13"/>
        <v>1980</v>
      </c>
      <c r="Z79" s="19"/>
      <c r="AA79" s="370">
        <v>1</v>
      </c>
      <c r="AB79" s="371">
        <f t="shared" si="14"/>
        <v>1980</v>
      </c>
      <c r="AC79" s="372">
        <v>0</v>
      </c>
      <c r="AD79" s="373">
        <f t="shared" si="15"/>
        <v>0</v>
      </c>
      <c r="AE79" s="374">
        <f t="shared" si="16"/>
        <v>1980</v>
      </c>
    </row>
    <row r="80" spans="1:31" ht="39" x14ac:dyDescent="0.25">
      <c r="A80" s="22"/>
      <c r="B80" s="87" t="s">
        <v>132</v>
      </c>
      <c r="C80" s="90" t="s">
        <v>72</v>
      </c>
      <c r="D80" s="89" t="s">
        <v>25</v>
      </c>
      <c r="E80" s="102" t="s">
        <v>737</v>
      </c>
      <c r="F80" s="358"/>
      <c r="G80" s="358"/>
      <c r="H80" s="91"/>
      <c r="I80" s="358"/>
      <c r="J80" s="100"/>
      <c r="K80" s="92"/>
      <c r="L80" s="94"/>
      <c r="M80" s="101"/>
      <c r="N80" s="95"/>
      <c r="O80" s="361"/>
      <c r="P80" s="362"/>
      <c r="Q80" s="363"/>
      <c r="R80" s="299"/>
      <c r="S80" s="299"/>
      <c r="T80" s="363"/>
      <c r="U80" s="113"/>
      <c r="V80" s="92" t="s">
        <v>104</v>
      </c>
      <c r="W80" s="94">
        <v>31</v>
      </c>
      <c r="X80" s="536">
        <v>46.472000000000008</v>
      </c>
      <c r="Y80" s="362">
        <f t="shared" si="13"/>
        <v>1440.6320000000003</v>
      </c>
      <c r="Z80" s="19"/>
      <c r="AA80" s="370">
        <v>1</v>
      </c>
      <c r="AB80" s="371">
        <f t="shared" si="14"/>
        <v>1440.6320000000003</v>
      </c>
      <c r="AC80" s="372">
        <v>0</v>
      </c>
      <c r="AD80" s="373">
        <f t="shared" si="15"/>
        <v>0</v>
      </c>
      <c r="AE80" s="374">
        <f t="shared" si="16"/>
        <v>1440.6320000000003</v>
      </c>
    </row>
    <row r="81" spans="1:31" ht="39" x14ac:dyDescent="0.25">
      <c r="A81" s="22"/>
      <c r="B81" s="87" t="s">
        <v>132</v>
      </c>
      <c r="C81" s="90" t="s">
        <v>72</v>
      </c>
      <c r="D81" s="89" t="s">
        <v>25</v>
      </c>
      <c r="E81" s="102" t="s">
        <v>747</v>
      </c>
      <c r="F81" s="358"/>
      <c r="G81" s="358"/>
      <c r="H81" s="91"/>
      <c r="I81" s="358"/>
      <c r="J81" s="100"/>
      <c r="K81" s="92"/>
      <c r="L81" s="94"/>
      <c r="M81" s="101"/>
      <c r="N81" s="95"/>
      <c r="O81" s="361"/>
      <c r="P81" s="362"/>
      <c r="Q81" s="363"/>
      <c r="R81" s="299"/>
      <c r="S81" s="299"/>
      <c r="T81" s="363"/>
      <c r="U81" s="113"/>
      <c r="V81" s="92" t="s">
        <v>79</v>
      </c>
      <c r="W81" s="94">
        <v>1</v>
      </c>
      <c r="X81" s="536">
        <v>108.512</v>
      </c>
      <c r="Y81" s="362">
        <f t="shared" si="13"/>
        <v>108.512</v>
      </c>
      <c r="Z81" s="19"/>
      <c r="AA81" s="370">
        <v>1</v>
      </c>
      <c r="AB81" s="371">
        <f t="shared" si="14"/>
        <v>108.512</v>
      </c>
      <c r="AC81" s="372">
        <v>0</v>
      </c>
      <c r="AD81" s="373">
        <f t="shared" si="15"/>
        <v>0</v>
      </c>
      <c r="AE81" s="374">
        <f t="shared" si="16"/>
        <v>108.512</v>
      </c>
    </row>
    <row r="82" spans="1:31" ht="39" x14ac:dyDescent="0.25">
      <c r="A82" s="22"/>
      <c r="B82" s="87" t="s">
        <v>132</v>
      </c>
      <c r="C82" s="90" t="s">
        <v>72</v>
      </c>
      <c r="D82" s="89" t="s">
        <v>25</v>
      </c>
      <c r="E82" s="102" t="s">
        <v>704</v>
      </c>
      <c r="F82" s="358"/>
      <c r="G82" s="358"/>
      <c r="H82" s="91"/>
      <c r="I82" s="358"/>
      <c r="J82" s="100"/>
      <c r="K82" s="92"/>
      <c r="L82" s="94"/>
      <c r="M82" s="101"/>
      <c r="N82" s="95"/>
      <c r="O82" s="361"/>
      <c r="P82" s="362"/>
      <c r="Q82" s="363"/>
      <c r="R82" s="299"/>
      <c r="S82" s="299"/>
      <c r="T82" s="363"/>
      <c r="U82" s="113"/>
      <c r="V82" s="92" t="s">
        <v>104</v>
      </c>
      <c r="W82" s="94">
        <v>1</v>
      </c>
      <c r="X82" s="536">
        <v>55.655999999999999</v>
      </c>
      <c r="Y82" s="362">
        <f t="shared" si="13"/>
        <v>55.655999999999999</v>
      </c>
      <c r="Z82" s="19"/>
      <c r="AA82" s="370">
        <v>1</v>
      </c>
      <c r="AB82" s="371">
        <f t="shared" si="14"/>
        <v>55.655999999999999</v>
      </c>
      <c r="AC82" s="372">
        <v>0</v>
      </c>
      <c r="AD82" s="373">
        <f t="shared" si="15"/>
        <v>0</v>
      </c>
      <c r="AE82" s="374">
        <f t="shared" si="16"/>
        <v>55.655999999999999</v>
      </c>
    </row>
    <row r="83" spans="1:31" ht="26.25" x14ac:dyDescent="0.25">
      <c r="A83" s="22"/>
      <c r="B83" s="87" t="s">
        <v>132</v>
      </c>
      <c r="C83" s="90" t="s">
        <v>189</v>
      </c>
      <c r="D83" s="89" t="s">
        <v>25</v>
      </c>
      <c r="E83" s="102" t="s">
        <v>724</v>
      </c>
      <c r="F83" s="358"/>
      <c r="G83" s="358"/>
      <c r="H83" s="91"/>
      <c r="I83" s="358"/>
      <c r="J83" s="100"/>
      <c r="K83" s="92"/>
      <c r="L83" s="94"/>
      <c r="M83" s="101"/>
      <c r="N83" s="95"/>
      <c r="O83" s="361"/>
      <c r="P83" s="362"/>
      <c r="Q83" s="363"/>
      <c r="R83" s="299"/>
      <c r="S83" s="299"/>
      <c r="T83" s="363"/>
      <c r="U83" s="113"/>
      <c r="V83" s="92" t="s">
        <v>79</v>
      </c>
      <c r="W83" s="94">
        <v>8</v>
      </c>
      <c r="X83" s="101">
        <v>10</v>
      </c>
      <c r="Y83" s="362">
        <f t="shared" si="13"/>
        <v>80</v>
      </c>
      <c r="Z83" s="19"/>
      <c r="AA83" s="370">
        <v>1</v>
      </c>
      <c r="AB83" s="371">
        <f t="shared" si="14"/>
        <v>80</v>
      </c>
      <c r="AC83" s="372">
        <v>1</v>
      </c>
      <c r="AD83" s="373">
        <f t="shared" si="15"/>
        <v>80</v>
      </c>
      <c r="AE83" s="374">
        <f t="shared" si="16"/>
        <v>0</v>
      </c>
    </row>
    <row r="84" spans="1:31" ht="39" x14ac:dyDescent="0.25">
      <c r="A84" s="22"/>
      <c r="B84" s="87" t="s">
        <v>132</v>
      </c>
      <c r="C84" s="90" t="s">
        <v>189</v>
      </c>
      <c r="D84" s="89" t="s">
        <v>25</v>
      </c>
      <c r="E84" s="102" t="s">
        <v>725</v>
      </c>
      <c r="F84" s="358"/>
      <c r="G84" s="358"/>
      <c r="H84" s="91"/>
      <c r="I84" s="358"/>
      <c r="J84" s="100"/>
      <c r="K84" s="92"/>
      <c r="L84" s="94"/>
      <c r="M84" s="101"/>
      <c r="N84" s="95"/>
      <c r="O84" s="361"/>
      <c r="P84" s="362"/>
      <c r="Q84" s="363"/>
      <c r="R84" s="299"/>
      <c r="S84" s="299"/>
      <c r="T84" s="363"/>
      <c r="U84" s="113"/>
      <c r="V84" s="92" t="s">
        <v>79</v>
      </c>
      <c r="W84" s="94">
        <v>8</v>
      </c>
      <c r="X84" s="101">
        <v>23.040000000000003</v>
      </c>
      <c r="Y84" s="362">
        <f t="shared" si="13"/>
        <v>184.32000000000002</v>
      </c>
      <c r="Z84" s="19"/>
      <c r="AA84" s="370">
        <v>1</v>
      </c>
      <c r="AB84" s="371">
        <f t="shared" si="14"/>
        <v>184.32000000000002</v>
      </c>
      <c r="AC84" s="372">
        <v>1</v>
      </c>
      <c r="AD84" s="373">
        <f t="shared" si="15"/>
        <v>184.32000000000002</v>
      </c>
      <c r="AE84" s="374">
        <f t="shared" si="16"/>
        <v>0</v>
      </c>
    </row>
    <row r="85" spans="1:31" ht="26.25" x14ac:dyDescent="0.25">
      <c r="A85" s="22"/>
      <c r="B85" s="87" t="s">
        <v>132</v>
      </c>
      <c r="C85" s="90" t="s">
        <v>189</v>
      </c>
      <c r="D85" s="89" t="s">
        <v>25</v>
      </c>
      <c r="E85" s="102" t="s">
        <v>726</v>
      </c>
      <c r="F85" s="358"/>
      <c r="G85" s="358"/>
      <c r="H85" s="91"/>
      <c r="I85" s="358"/>
      <c r="J85" s="100"/>
      <c r="K85" s="92"/>
      <c r="L85" s="94"/>
      <c r="M85" s="101"/>
      <c r="N85" s="95"/>
      <c r="O85" s="361"/>
      <c r="P85" s="362"/>
      <c r="Q85" s="363"/>
      <c r="R85" s="299"/>
      <c r="S85" s="299"/>
      <c r="T85" s="363"/>
      <c r="U85" s="113"/>
      <c r="V85" s="92" t="s">
        <v>104</v>
      </c>
      <c r="W85" s="94">
        <v>16</v>
      </c>
      <c r="X85" s="101">
        <v>8.7360000000000007</v>
      </c>
      <c r="Y85" s="362">
        <f t="shared" si="13"/>
        <v>139.77600000000001</v>
      </c>
      <c r="Z85" s="19"/>
      <c r="AA85" s="370">
        <v>1</v>
      </c>
      <c r="AB85" s="371">
        <f t="shared" si="14"/>
        <v>139.77600000000001</v>
      </c>
      <c r="AC85" s="372">
        <v>1</v>
      </c>
      <c r="AD85" s="373">
        <f t="shared" si="15"/>
        <v>139.77600000000001</v>
      </c>
      <c r="AE85" s="374">
        <f t="shared" si="16"/>
        <v>0</v>
      </c>
    </row>
    <row r="86" spans="1:31" ht="26.25" x14ac:dyDescent="0.25">
      <c r="A86" s="22"/>
      <c r="B86" s="87" t="s">
        <v>132</v>
      </c>
      <c r="C86" s="90" t="s">
        <v>72</v>
      </c>
      <c r="D86" s="89" t="s">
        <v>25</v>
      </c>
      <c r="E86" s="102" t="s">
        <v>703</v>
      </c>
      <c r="F86" s="358"/>
      <c r="G86" s="358"/>
      <c r="H86" s="91"/>
      <c r="I86" s="358"/>
      <c r="J86" s="100"/>
      <c r="K86" s="92"/>
      <c r="L86" s="94"/>
      <c r="M86" s="101"/>
      <c r="N86" s="95"/>
      <c r="O86" s="361"/>
      <c r="P86" s="362"/>
      <c r="Q86" s="363"/>
      <c r="R86" s="299"/>
      <c r="S86" s="299"/>
      <c r="T86" s="363"/>
      <c r="U86" s="113"/>
      <c r="V86" s="92" t="s">
        <v>79</v>
      </c>
      <c r="W86" s="94">
        <v>52</v>
      </c>
      <c r="X86" s="536">
        <v>8.6880000000000006</v>
      </c>
      <c r="Y86" s="362">
        <f t="shared" si="13"/>
        <v>451.77600000000001</v>
      </c>
      <c r="Z86" s="19"/>
      <c r="AA86" s="370">
        <v>1</v>
      </c>
      <c r="AB86" s="371">
        <f t="shared" si="14"/>
        <v>451.77600000000001</v>
      </c>
      <c r="AC86" s="372">
        <v>0</v>
      </c>
      <c r="AD86" s="373">
        <f t="shared" si="15"/>
        <v>0</v>
      </c>
      <c r="AE86" s="374">
        <f t="shared" si="16"/>
        <v>451.77600000000001</v>
      </c>
    </row>
    <row r="87" spans="1:31" ht="26.25" x14ac:dyDescent="0.25">
      <c r="A87" s="22"/>
      <c r="B87" s="87" t="s">
        <v>132</v>
      </c>
      <c r="C87" s="90" t="s">
        <v>189</v>
      </c>
      <c r="D87" s="89" t="s">
        <v>25</v>
      </c>
      <c r="E87" s="102" t="s">
        <v>705</v>
      </c>
      <c r="F87" s="358"/>
      <c r="G87" s="358"/>
      <c r="H87" s="91"/>
      <c r="I87" s="358"/>
      <c r="J87" s="100"/>
      <c r="K87" s="92"/>
      <c r="L87" s="94"/>
      <c r="M87" s="101"/>
      <c r="N87" s="95"/>
      <c r="O87" s="361"/>
      <c r="P87" s="362"/>
      <c r="Q87" s="363"/>
      <c r="R87" s="299"/>
      <c r="S87" s="299"/>
      <c r="T87" s="363"/>
      <c r="U87" s="113"/>
      <c r="V87" s="92" t="s">
        <v>79</v>
      </c>
      <c r="W87" s="94">
        <v>6</v>
      </c>
      <c r="X87" s="101">
        <v>17.832000000000001</v>
      </c>
      <c r="Y87" s="362">
        <f t="shared" si="13"/>
        <v>106.992</v>
      </c>
      <c r="Z87" s="19"/>
      <c r="AA87" s="370">
        <v>1</v>
      </c>
      <c r="AB87" s="371">
        <f t="shared" si="14"/>
        <v>106.992</v>
      </c>
      <c r="AC87" s="372">
        <v>1</v>
      </c>
      <c r="AD87" s="373">
        <f t="shared" si="15"/>
        <v>106.992</v>
      </c>
      <c r="AE87" s="374">
        <f t="shared" si="16"/>
        <v>0</v>
      </c>
    </row>
    <row r="88" spans="1:31" ht="26.25" x14ac:dyDescent="0.25">
      <c r="A88" s="22"/>
      <c r="B88" s="87" t="s">
        <v>132</v>
      </c>
      <c r="C88" s="90" t="s">
        <v>164</v>
      </c>
      <c r="D88" s="89" t="s">
        <v>25</v>
      </c>
      <c r="E88" s="102" t="s">
        <v>706</v>
      </c>
      <c r="F88" s="358"/>
      <c r="G88" s="358"/>
      <c r="H88" s="91"/>
      <c r="I88" s="358"/>
      <c r="J88" s="100"/>
      <c r="K88" s="92"/>
      <c r="L88" s="94"/>
      <c r="M88" s="101"/>
      <c r="N88" s="95"/>
      <c r="O88" s="361"/>
      <c r="P88" s="362"/>
      <c r="Q88" s="363"/>
      <c r="R88" s="299"/>
      <c r="S88" s="299"/>
      <c r="T88" s="363"/>
      <c r="U88" s="113"/>
      <c r="V88" s="92" t="s">
        <v>709</v>
      </c>
      <c r="W88" s="94">
        <v>15</v>
      </c>
      <c r="X88" s="101">
        <v>143.43</v>
      </c>
      <c r="Y88" s="362">
        <f t="shared" si="13"/>
        <v>2151.4500000000003</v>
      </c>
      <c r="Z88" s="19"/>
      <c r="AA88" s="370">
        <v>1</v>
      </c>
      <c r="AB88" s="371">
        <f t="shared" si="14"/>
        <v>2151.4500000000003</v>
      </c>
      <c r="AC88" s="372">
        <v>0.6</v>
      </c>
      <c r="AD88" s="373">
        <f t="shared" si="15"/>
        <v>1290.8700000000001</v>
      </c>
      <c r="AE88" s="374">
        <f t="shared" si="16"/>
        <v>860.58000000000015</v>
      </c>
    </row>
    <row r="89" spans="1:31" ht="15.75" x14ac:dyDescent="0.25">
      <c r="A89" s="22"/>
      <c r="B89" s="87"/>
      <c r="C89" s="90"/>
      <c r="D89" s="89"/>
      <c r="E89" s="102"/>
      <c r="F89" s="358"/>
      <c r="G89" s="358"/>
      <c r="H89" s="91"/>
      <c r="I89" s="358"/>
      <c r="J89" s="100"/>
      <c r="K89" s="92"/>
      <c r="L89" s="94"/>
      <c r="M89" s="101"/>
      <c r="N89" s="95"/>
      <c r="O89" s="361"/>
      <c r="P89" s="362"/>
      <c r="Q89" s="363"/>
      <c r="R89" s="299"/>
      <c r="S89" s="299"/>
      <c r="T89" s="363"/>
      <c r="U89" s="113"/>
      <c r="V89" s="92"/>
      <c r="W89" s="94"/>
      <c r="X89" s="101"/>
      <c r="Y89" s="362"/>
      <c r="Z89" s="19"/>
      <c r="AA89" s="370"/>
      <c r="AB89" s="371"/>
      <c r="AC89" s="372"/>
      <c r="AD89" s="373"/>
      <c r="AE89" s="374"/>
    </row>
    <row r="90" spans="1:31" ht="15.75" thickBot="1" x14ac:dyDescent="0.3">
      <c r="A90" s="22"/>
      <c r="B90" s="405"/>
      <c r="C90" s="24"/>
      <c r="D90" s="25"/>
      <c r="E90" s="26"/>
      <c r="F90" s="22"/>
      <c r="G90" s="22"/>
      <c r="H90" s="27"/>
      <c r="I90" s="22"/>
      <c r="J90" s="28"/>
      <c r="K90" s="22"/>
      <c r="L90" s="29"/>
      <c r="M90" s="28"/>
      <c r="N90" s="18"/>
      <c r="O90" s="19"/>
      <c r="P90" s="17"/>
      <c r="Q90" s="19"/>
      <c r="R90" s="19"/>
      <c r="S90" s="19"/>
      <c r="T90" s="19"/>
    </row>
    <row r="91" spans="1:31" ht="15.75" thickBot="1" x14ac:dyDescent="0.3">
      <c r="S91" s="69" t="s">
        <v>5</v>
      </c>
      <c r="T91" s="70">
        <f>SUM(T11:T89)</f>
        <v>13016.509659000001</v>
      </c>
      <c r="U91" s="66"/>
      <c r="V91" s="22"/>
      <c r="W91" s="29"/>
      <c r="X91" s="69" t="s">
        <v>5</v>
      </c>
      <c r="Y91" s="70">
        <f>SUM(Y11:Y89)</f>
        <v>35437.367858599995</v>
      </c>
      <c r="Z91" s="19"/>
      <c r="AA91" s="77"/>
      <c r="AB91" s="117">
        <f>SUM(AB11:AB89)</f>
        <v>22944.662338820002</v>
      </c>
      <c r="AC91" s="77"/>
      <c r="AD91" s="118">
        <f>SUM(AD11:AD89)</f>
        <v>9413.8101750000005</v>
      </c>
      <c r="AE91" s="130">
        <f>SUM(AE11:AE89)</f>
        <v>13530.85216382</v>
      </c>
    </row>
    <row r="93" spans="1:31" x14ac:dyDescent="0.25">
      <c r="C93" t="s">
        <v>372</v>
      </c>
      <c r="D93" s="164"/>
      <c r="T93" s="319">
        <f ca="1">SUMIF($C$10:$C$89,$C93,T$11:T$89)</f>
        <v>399.99552</v>
      </c>
      <c r="U93" s="66"/>
      <c r="Y93" s="319">
        <f ca="1">SUMIF($C$10:$C$89,$C93,Y$11:Y$89)</f>
        <v>399.99552</v>
      </c>
      <c r="AA93" s="340">
        <f ca="1">AB93/Y93</f>
        <v>1</v>
      </c>
      <c r="AB93" s="319">
        <f ca="1">SUMIF($C$10:$C$89,$C93,AB$11:AB$89)</f>
        <v>399.99552</v>
      </c>
      <c r="AC93" s="340">
        <f ca="1">AD93/Y93</f>
        <v>0</v>
      </c>
      <c r="AD93" s="319">
        <f ca="1">SUMIF($C$10:$C$89,$C93,AD$11:AD$89)</f>
        <v>0</v>
      </c>
      <c r="AE93" s="319">
        <f ca="1">SUMIF($C$10:$C$89,$C93,AE$11:AE$89)</f>
        <v>399.99552</v>
      </c>
    </row>
    <row r="94" spans="1:31" x14ac:dyDescent="0.25">
      <c r="C94" t="s">
        <v>308</v>
      </c>
      <c r="D94" s="164"/>
      <c r="T94" s="319">
        <f t="shared" ref="T94:T102" ca="1" si="17">SUMIF($C$10:$C$89,$C94,T$11:T$89)</f>
        <v>222.29999999999998</v>
      </c>
      <c r="U94" s="66"/>
      <c r="Y94" s="319">
        <f t="shared" ref="Y94:Y102" ca="1" si="18">SUMIF($C$10:$C$89,$C94,Y$11:Y$89)</f>
        <v>222.29999999999998</v>
      </c>
      <c r="AA94" s="340">
        <f t="shared" ref="AA94:AA102" ca="1" si="19">AB94/Y94</f>
        <v>1</v>
      </c>
      <c r="AB94" s="319">
        <f t="shared" ref="AB94:AB102" ca="1" si="20">SUMIF($C$10:$C$89,$C94,AB$11:AB$89)</f>
        <v>222.29999999999998</v>
      </c>
      <c r="AC94" s="340">
        <f t="shared" ref="AC94:AC102" ca="1" si="21">AD94/Y94</f>
        <v>0</v>
      </c>
      <c r="AD94" s="319">
        <f t="shared" ref="AD94:AE102" ca="1" si="22">SUMIF($C$10:$C$89,$C94,AD$11:AD$89)</f>
        <v>0</v>
      </c>
      <c r="AE94" s="319">
        <f t="shared" ca="1" si="22"/>
        <v>222.29999999999998</v>
      </c>
    </row>
    <row r="95" spans="1:31" x14ac:dyDescent="0.25">
      <c r="C95" t="s">
        <v>285</v>
      </c>
      <c r="D95" s="164"/>
      <c r="T95" s="319">
        <f t="shared" ca="1" si="17"/>
        <v>921.31601599999999</v>
      </c>
      <c r="U95" s="66"/>
      <c r="Y95" s="319">
        <f t="shared" ca="1" si="18"/>
        <v>921.31601599999999</v>
      </c>
      <c r="AA95" s="340">
        <f t="shared" ca="1" si="19"/>
        <v>0</v>
      </c>
      <c r="AB95" s="319">
        <f t="shared" ca="1" si="20"/>
        <v>0</v>
      </c>
      <c r="AC95" s="340">
        <f t="shared" ca="1" si="21"/>
        <v>0</v>
      </c>
      <c r="AD95" s="319">
        <f t="shared" ca="1" si="22"/>
        <v>0</v>
      </c>
      <c r="AE95" s="319">
        <f t="shared" ca="1" si="22"/>
        <v>0</v>
      </c>
    </row>
    <row r="96" spans="1:31" x14ac:dyDescent="0.25">
      <c r="C96" t="s">
        <v>189</v>
      </c>
      <c r="D96" s="164"/>
      <c r="T96" s="319">
        <f t="shared" ca="1" si="17"/>
        <v>1594.0582499999998</v>
      </c>
      <c r="U96" s="66"/>
      <c r="Y96" s="319">
        <f t="shared" ca="1" si="18"/>
        <v>4521.3802500000002</v>
      </c>
      <c r="AA96" s="340">
        <f t="shared" ca="1" si="19"/>
        <v>0.93757694898587673</v>
      </c>
      <c r="AB96" s="319">
        <f t="shared" ca="1" si="20"/>
        <v>4239.1419000000005</v>
      </c>
      <c r="AC96" s="340">
        <f t="shared" ca="1" si="21"/>
        <v>0.64732133511663836</v>
      </c>
      <c r="AD96" s="319">
        <f t="shared" ca="1" si="22"/>
        <v>2926.7859000000003</v>
      </c>
      <c r="AE96" s="319">
        <f t="shared" ca="1" si="22"/>
        <v>1312.3560000000002</v>
      </c>
    </row>
    <row r="97" spans="3:31" x14ac:dyDescent="0.25">
      <c r="C97" t="s">
        <v>72</v>
      </c>
      <c r="D97" s="164"/>
      <c r="T97" s="319">
        <f t="shared" ca="1" si="17"/>
        <v>1443.450863</v>
      </c>
      <c r="U97" s="66"/>
      <c r="Y97" s="319">
        <f t="shared" ca="1" si="18"/>
        <v>6697.688000000001</v>
      </c>
      <c r="AA97" s="340">
        <f t="shared" ca="1" si="19"/>
        <v>1</v>
      </c>
      <c r="AB97" s="319">
        <f t="shared" ca="1" si="20"/>
        <v>6697.688000000001</v>
      </c>
      <c r="AC97" s="340">
        <f t="shared" ca="1" si="21"/>
        <v>8.7129767764637572E-2</v>
      </c>
      <c r="AD97" s="319">
        <f t="shared" ca="1" si="22"/>
        <v>583.56799999999998</v>
      </c>
      <c r="AE97" s="319">
        <f t="shared" ca="1" si="22"/>
        <v>6114.12</v>
      </c>
    </row>
    <row r="98" spans="3:31" x14ac:dyDescent="0.25">
      <c r="C98" t="s">
        <v>164</v>
      </c>
      <c r="D98" s="164"/>
      <c r="T98" s="319">
        <f t="shared" ca="1" si="17"/>
        <v>540.63427499999989</v>
      </c>
      <c r="U98" s="66"/>
      <c r="Y98" s="319">
        <f t="shared" ca="1" si="18"/>
        <v>540.63427499999989</v>
      </c>
      <c r="AA98" s="340">
        <f t="shared" ca="1" si="19"/>
        <v>1</v>
      </c>
      <c r="AB98" s="319">
        <f t="shared" ca="1" si="20"/>
        <v>540.63427499999989</v>
      </c>
      <c r="AC98" s="340">
        <f t="shared" ca="1" si="21"/>
        <v>1</v>
      </c>
      <c r="AD98" s="319">
        <f t="shared" ca="1" si="22"/>
        <v>540.63427499999989</v>
      </c>
      <c r="AE98" s="319">
        <f t="shared" ca="1" si="22"/>
        <v>0</v>
      </c>
    </row>
    <row r="99" spans="3:31" x14ac:dyDescent="0.25">
      <c r="C99" t="s">
        <v>24</v>
      </c>
      <c r="D99" s="164"/>
      <c r="T99" s="319">
        <f t="shared" ca="1" si="17"/>
        <v>2720.0860000000002</v>
      </c>
      <c r="U99" s="66"/>
      <c r="Y99" s="319">
        <f t="shared" ca="1" si="18"/>
        <v>6191.6250626000001</v>
      </c>
      <c r="AA99" s="340">
        <f t="shared" ca="1" si="19"/>
        <v>0.75983889467693622</v>
      </c>
      <c r="AB99" s="319">
        <f t="shared" ca="1" si="20"/>
        <v>4704.6375438200002</v>
      </c>
      <c r="AC99" s="340">
        <f t="shared" ca="1" si="21"/>
        <v>0.18595796553554703</v>
      </c>
      <c r="AD99" s="319">
        <f t="shared" ca="1" si="22"/>
        <v>1151.3820000000001</v>
      </c>
      <c r="AE99" s="319">
        <f t="shared" ca="1" si="22"/>
        <v>3553.2555438199997</v>
      </c>
    </row>
    <row r="100" spans="3:31" x14ac:dyDescent="0.25">
      <c r="C100" t="s">
        <v>312</v>
      </c>
      <c r="D100" s="164"/>
      <c r="T100" s="319">
        <f t="shared" ca="1" si="17"/>
        <v>2343.779</v>
      </c>
      <c r="U100" s="66"/>
      <c r="Y100" s="319">
        <f t="shared" ca="1" si="18"/>
        <v>2343.779</v>
      </c>
      <c r="AA100" s="340">
        <f t="shared" ca="1" si="19"/>
        <v>0.20880855234217902</v>
      </c>
      <c r="AB100" s="319">
        <f t="shared" ca="1" si="20"/>
        <v>489.40109999999999</v>
      </c>
      <c r="AC100" s="340">
        <f t="shared" ca="1" si="21"/>
        <v>0</v>
      </c>
      <c r="AD100" s="319">
        <f t="shared" ca="1" si="22"/>
        <v>0</v>
      </c>
      <c r="AE100" s="319">
        <f t="shared" ca="1" si="22"/>
        <v>489.40109999999999</v>
      </c>
    </row>
    <row r="101" spans="3:31" x14ac:dyDescent="0.25">
      <c r="C101" t="s">
        <v>341</v>
      </c>
      <c r="D101" s="164"/>
      <c r="T101" s="319">
        <f t="shared" ca="1" si="17"/>
        <v>2830.8897350000002</v>
      </c>
      <c r="U101" s="66"/>
      <c r="Y101" s="319">
        <f t="shared" ca="1" si="18"/>
        <v>9387.2097350000004</v>
      </c>
      <c r="AA101" s="340">
        <f t="shared" ca="1" si="19"/>
        <v>0.15333885580857323</v>
      </c>
      <c r="AB101" s="319">
        <f t="shared" ca="1" si="20"/>
        <v>1439.424</v>
      </c>
      <c r="AC101" s="340">
        <f t="shared" ca="1" si="21"/>
        <v>0</v>
      </c>
      <c r="AD101" s="319">
        <f t="shared" ca="1" si="22"/>
        <v>0</v>
      </c>
      <c r="AE101" s="319">
        <f t="shared" ca="1" si="22"/>
        <v>1439.424</v>
      </c>
    </row>
    <row r="102" spans="3:31" x14ac:dyDescent="0.25">
      <c r="C102" t="s">
        <v>710</v>
      </c>
      <c r="T102" s="319">
        <f t="shared" ca="1" si="17"/>
        <v>0</v>
      </c>
      <c r="Y102" s="319">
        <f t="shared" ca="1" si="18"/>
        <v>4211.4400000000005</v>
      </c>
      <c r="AA102" s="340">
        <f t="shared" ca="1" si="19"/>
        <v>1</v>
      </c>
      <c r="AB102" s="319">
        <f t="shared" ca="1" si="20"/>
        <v>4211.4400000000005</v>
      </c>
      <c r="AC102" s="340">
        <f t="shared" ca="1" si="21"/>
        <v>1</v>
      </c>
      <c r="AD102" s="319">
        <f t="shared" ca="1" si="22"/>
        <v>4211.4400000000005</v>
      </c>
      <c r="AE102" s="319">
        <f t="shared" ca="1" si="22"/>
        <v>0</v>
      </c>
    </row>
  </sheetData>
  <autoFilter ref="B8:AE88" xr:uid="{00000000-0009-0000-0000-000015000000}">
    <filterColumn colId="25">
      <filters>
        <filter val="100%"/>
        <filter val="70%"/>
        <filter val="9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X11:X12 X14 X16:X19 X21:X31 X33:X39 X41:X43 X51:X54 X45:X48 S56:S89" xr:uid="{00000000-0002-0000-1500-000000000000}">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filterMode="1">
    <tabColor rgb="FF0070C0"/>
  </sheetPr>
  <dimension ref="A1:AG78"/>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E76" sqref="E7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1.85546875" customWidth="1"/>
  </cols>
  <sheetData>
    <row r="1" spans="1:33" s="199" customFormat="1" x14ac:dyDescent="0.25">
      <c r="B1" s="199" t="str">
        <f>'Valuation Summary'!B1</f>
        <v>Mulalley &amp; Co Ltd</v>
      </c>
    </row>
    <row r="2" spans="1:33" s="199" customFormat="1" x14ac:dyDescent="0.25"/>
    <row r="3" spans="1:33" s="199" customFormat="1" x14ac:dyDescent="0.25">
      <c r="B3" s="199" t="str">
        <f>'Valuation Summary'!B3</f>
        <v>Camden Better Homes - NW5 Blocks</v>
      </c>
    </row>
    <row r="4" spans="1:33" s="199" customFormat="1" x14ac:dyDescent="0.25"/>
    <row r="5" spans="1:33" s="199" customFormat="1" x14ac:dyDescent="0.25">
      <c r="B5" s="199" t="s">
        <v>607</v>
      </c>
    </row>
    <row r="6" spans="1:33" s="199" customFormat="1" ht="16.5" thickBot="1" x14ac:dyDescent="0.3">
      <c r="B6" s="209"/>
      <c r="C6" s="201"/>
      <c r="D6" s="202"/>
      <c r="E6" s="201"/>
      <c r="F6" s="202"/>
      <c r="G6" s="202"/>
      <c r="H6" s="203"/>
      <c r="I6" s="202"/>
      <c r="J6" s="204"/>
      <c r="K6" s="202"/>
      <c r="L6" s="205"/>
      <c r="M6" s="204"/>
      <c r="N6" s="205"/>
      <c r="O6" s="206"/>
      <c r="P6" s="207"/>
      <c r="Q6" s="208"/>
      <c r="R6" s="204"/>
      <c r="S6" s="204"/>
      <c r="T6" s="204"/>
    </row>
    <row r="7" spans="1:33" s="292" customFormat="1" ht="15.75" thickBot="1" x14ac:dyDescent="0.3">
      <c r="A7" s="22"/>
      <c r="B7" s="29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3" s="283" customFormat="1" ht="75.75" thickBot="1" x14ac:dyDescent="0.3">
      <c r="A8" s="275" t="s">
        <v>377</v>
      </c>
      <c r="B8" s="276" t="s">
        <v>99</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c r="AG8" s="283">
        <f>SUBTOTAL(9,AD30:AD32)</f>
        <v>673.21696499999996</v>
      </c>
    </row>
    <row r="9" spans="1:33" hidden="1" x14ac:dyDescent="0.25">
      <c r="A9" s="30"/>
      <c r="B9" s="86"/>
      <c r="C9" s="33"/>
      <c r="D9" s="33"/>
      <c r="E9" s="30"/>
      <c r="F9" s="30"/>
      <c r="G9" s="30"/>
      <c r="H9" s="35"/>
      <c r="I9" s="30"/>
      <c r="J9" s="30"/>
      <c r="K9" s="30"/>
      <c r="L9" s="114"/>
      <c r="M9" s="30"/>
      <c r="N9" s="114"/>
      <c r="O9" s="2"/>
      <c r="P9" s="20"/>
      <c r="Q9" s="21"/>
      <c r="R9" s="38"/>
      <c r="S9" s="38"/>
      <c r="T9" s="38"/>
      <c r="AA9" s="77"/>
      <c r="AB9" s="77"/>
      <c r="AC9" s="77"/>
      <c r="AD9" s="77"/>
    </row>
    <row r="10" spans="1:33" hidden="1" x14ac:dyDescent="0.25">
      <c r="A10" s="30" t="s">
        <v>429</v>
      </c>
      <c r="B10" s="380" t="s">
        <v>99</v>
      </c>
      <c r="C10" s="355" t="s">
        <v>372</v>
      </c>
      <c r="D10" s="356" t="s">
        <v>378</v>
      </c>
      <c r="E10" s="357"/>
      <c r="F10" s="358"/>
      <c r="G10" s="358"/>
      <c r="H10" s="359"/>
      <c r="I10" s="358"/>
      <c r="J10" s="360"/>
      <c r="K10" s="360"/>
      <c r="L10" s="360"/>
      <c r="M10" s="360"/>
      <c r="N10" s="360"/>
      <c r="O10" s="361"/>
      <c r="P10" s="381"/>
      <c r="Q10" s="382"/>
      <c r="R10" s="382"/>
      <c r="S10" s="382"/>
      <c r="T10" s="382"/>
      <c r="V10" s="113"/>
      <c r="W10" s="113"/>
      <c r="X10" s="113"/>
      <c r="Y10" s="113"/>
      <c r="AA10" s="404"/>
      <c r="AB10" s="404"/>
      <c r="AC10" s="404"/>
      <c r="AD10" s="404"/>
      <c r="AE10" s="113"/>
    </row>
    <row r="11" spans="1:33" ht="90" hidden="1" x14ac:dyDescent="0.25">
      <c r="A11" s="30"/>
      <c r="B11" s="380" t="s">
        <v>99</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V11" s="358" t="s">
        <v>139</v>
      </c>
      <c r="W11" s="300">
        <v>1</v>
      </c>
      <c r="X11" s="299">
        <v>0</v>
      </c>
      <c r="Y11" s="362">
        <f>W11*X11</f>
        <v>0</v>
      </c>
      <c r="Z11" s="19"/>
      <c r="AA11" s="370">
        <v>0</v>
      </c>
      <c r="AB11" s="371">
        <f>Y11*AA11</f>
        <v>0</v>
      </c>
      <c r="AC11" s="372">
        <v>0</v>
      </c>
      <c r="AD11" s="373">
        <f>Y11*AC11</f>
        <v>0</v>
      </c>
      <c r="AE11" s="374">
        <f>AB11-AD11</f>
        <v>0</v>
      </c>
    </row>
    <row r="12" spans="1:33" ht="45" x14ac:dyDescent="0.25">
      <c r="A12" s="30"/>
      <c r="B12" s="380" t="s">
        <v>99</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V12" s="358" t="s">
        <v>79</v>
      </c>
      <c r="W12" s="300">
        <v>46.04</v>
      </c>
      <c r="X12" s="299">
        <v>8.6880000000000006</v>
      </c>
      <c r="Y12" s="362">
        <f t="shared" ref="Y12:Y41" si="0">W12*X12</f>
        <v>399.99552</v>
      </c>
      <c r="Z12" s="19"/>
      <c r="AA12" s="370">
        <v>1</v>
      </c>
      <c r="AB12" s="371">
        <f t="shared" ref="AB12:AB41" si="1">Y12*AA12</f>
        <v>399.99552</v>
      </c>
      <c r="AC12" s="372">
        <v>1</v>
      </c>
      <c r="AD12" s="373">
        <f>Y12*AC12</f>
        <v>399.99552</v>
      </c>
      <c r="AE12" s="374">
        <f t="shared" ref="AE12:AE41" si="2">AB12-AD12</f>
        <v>0</v>
      </c>
    </row>
    <row r="13" spans="1:33" hidden="1" x14ac:dyDescent="0.25">
      <c r="A13" s="16"/>
      <c r="B13" s="380" t="s">
        <v>99</v>
      </c>
      <c r="C13" s="355" t="s">
        <v>308</v>
      </c>
      <c r="D13" s="356" t="s">
        <v>378</v>
      </c>
      <c r="E13" s="357"/>
      <c r="F13" s="384"/>
      <c r="G13" s="384"/>
      <c r="H13" s="359"/>
      <c r="I13" s="384"/>
      <c r="J13" s="360"/>
      <c r="K13" s="358"/>
      <c r="L13" s="300"/>
      <c r="M13" s="360"/>
      <c r="N13" s="126"/>
      <c r="O13" s="361"/>
      <c r="P13" s="381"/>
      <c r="Q13" s="382"/>
      <c r="R13" s="382"/>
      <c r="S13" s="382"/>
      <c r="T13" s="382"/>
      <c r="V13" s="358"/>
      <c r="W13" s="300"/>
      <c r="X13" s="382"/>
      <c r="Y13" s="362">
        <f t="shared" si="0"/>
        <v>0</v>
      </c>
      <c r="Z13" s="19"/>
      <c r="AA13" s="370">
        <v>0</v>
      </c>
      <c r="AB13" s="371">
        <f t="shared" si="1"/>
        <v>0</v>
      </c>
      <c r="AC13" s="372">
        <v>0</v>
      </c>
      <c r="AD13" s="373">
        <f t="shared" ref="AD13:AD41" si="3">Y13*AC13</f>
        <v>0</v>
      </c>
      <c r="AE13" s="374">
        <f t="shared" si="2"/>
        <v>0</v>
      </c>
    </row>
    <row r="14" spans="1:33" ht="30" x14ac:dyDescent="0.25">
      <c r="A14" s="16"/>
      <c r="B14" s="380" t="s">
        <v>99</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V14" s="358" t="s">
        <v>311</v>
      </c>
      <c r="W14" s="300">
        <v>1</v>
      </c>
      <c r="X14" s="299">
        <v>222.29999999999998</v>
      </c>
      <c r="Y14" s="362">
        <f t="shared" si="0"/>
        <v>222.29999999999998</v>
      </c>
      <c r="Z14" s="19"/>
      <c r="AA14" s="370">
        <v>1</v>
      </c>
      <c r="AB14" s="371">
        <f t="shared" si="1"/>
        <v>222.29999999999998</v>
      </c>
      <c r="AC14" s="372">
        <v>0</v>
      </c>
      <c r="AD14" s="373">
        <f t="shared" si="3"/>
        <v>0</v>
      </c>
      <c r="AE14" s="374">
        <f t="shared" si="2"/>
        <v>222.29999999999998</v>
      </c>
    </row>
    <row r="15" spans="1:33" hidden="1" x14ac:dyDescent="0.25">
      <c r="A15" s="16"/>
      <c r="B15" s="380" t="s">
        <v>99</v>
      </c>
      <c r="C15" s="355" t="s">
        <v>285</v>
      </c>
      <c r="D15" s="356" t="s">
        <v>378</v>
      </c>
      <c r="E15" s="357"/>
      <c r="F15" s="384"/>
      <c r="G15" s="384"/>
      <c r="H15" s="359"/>
      <c r="I15" s="384"/>
      <c r="J15" s="360"/>
      <c r="K15" s="358"/>
      <c r="L15" s="300"/>
      <c r="M15" s="360"/>
      <c r="N15" s="126"/>
      <c r="O15" s="361"/>
      <c r="P15" s="381"/>
      <c r="Q15" s="382"/>
      <c r="R15" s="382"/>
      <c r="S15" s="382"/>
      <c r="T15" s="382"/>
      <c r="V15" s="358"/>
      <c r="W15" s="300"/>
      <c r="X15" s="382"/>
      <c r="Y15" s="362">
        <f t="shared" si="0"/>
        <v>0</v>
      </c>
      <c r="Z15" s="19"/>
      <c r="AA15" s="370">
        <v>0</v>
      </c>
      <c r="AB15" s="371">
        <f t="shared" si="1"/>
        <v>0</v>
      </c>
      <c r="AC15" s="372">
        <v>0</v>
      </c>
      <c r="AD15" s="373">
        <f t="shared" si="3"/>
        <v>0</v>
      </c>
      <c r="AE15" s="374">
        <f t="shared" si="2"/>
        <v>0</v>
      </c>
    </row>
    <row r="16" spans="1:33" ht="105" hidden="1" x14ac:dyDescent="0.25">
      <c r="A16" s="16"/>
      <c r="B16" s="380" t="s">
        <v>99</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V16" s="358" t="s">
        <v>139</v>
      </c>
      <c r="W16" s="300">
        <v>1</v>
      </c>
      <c r="X16" s="299">
        <v>408</v>
      </c>
      <c r="Y16" s="362">
        <f t="shared" si="0"/>
        <v>408</v>
      </c>
      <c r="Z16" s="19"/>
      <c r="AA16" s="370">
        <v>0</v>
      </c>
      <c r="AB16" s="371">
        <f t="shared" si="1"/>
        <v>0</v>
      </c>
      <c r="AC16" s="372">
        <v>0</v>
      </c>
      <c r="AD16" s="373">
        <f t="shared" si="3"/>
        <v>0</v>
      </c>
      <c r="AE16" s="374">
        <f>AB16-AD16</f>
        <v>0</v>
      </c>
    </row>
    <row r="17" spans="1:33" ht="60.75" hidden="1" x14ac:dyDescent="0.25">
      <c r="A17" s="16"/>
      <c r="B17" s="380" t="s">
        <v>99</v>
      </c>
      <c r="C17" s="355" t="s">
        <v>285</v>
      </c>
      <c r="D17" s="356" t="s">
        <v>25</v>
      </c>
      <c r="E17" s="402" t="s">
        <v>501</v>
      </c>
      <c r="F17" s="384"/>
      <c r="G17" s="384"/>
      <c r="H17" s="359">
        <v>5.1350000000000096</v>
      </c>
      <c r="I17" s="384"/>
      <c r="J17" s="360" t="s">
        <v>296</v>
      </c>
      <c r="K17" s="358" t="s">
        <v>79</v>
      </c>
      <c r="L17" s="300">
        <v>4</v>
      </c>
      <c r="M17" s="383">
        <v>21.11</v>
      </c>
      <c r="N17" s="126">
        <v>84.44</v>
      </c>
      <c r="O17" s="361"/>
      <c r="P17" s="362" t="e">
        <v>#VALUE!</v>
      </c>
      <c r="Q17" s="363" t="e">
        <f>IF(J17="PROV SUM",N17,L17*P17)</f>
        <v>#VALUE!</v>
      </c>
      <c r="R17" s="299">
        <v>0</v>
      </c>
      <c r="S17" s="299">
        <v>17.783064</v>
      </c>
      <c r="T17" s="363">
        <f>IF(J17="SC024",N17,IF(ISERROR(S17),"",IF(J17="PROV SUM",N17,L17*S17)))</f>
        <v>71.132255999999998</v>
      </c>
      <c r="V17" s="358" t="s">
        <v>79</v>
      </c>
      <c r="W17" s="300">
        <v>4</v>
      </c>
      <c r="X17" s="299">
        <v>17.783064</v>
      </c>
      <c r="Y17" s="362">
        <f t="shared" si="0"/>
        <v>71.132255999999998</v>
      </c>
      <c r="Z17" s="19"/>
      <c r="AA17" s="370">
        <v>0</v>
      </c>
      <c r="AB17" s="371">
        <f t="shared" si="1"/>
        <v>0</v>
      </c>
      <c r="AC17" s="372">
        <v>0</v>
      </c>
      <c r="AD17" s="373">
        <f t="shared" si="3"/>
        <v>0</v>
      </c>
      <c r="AE17" s="374">
        <f t="shared" si="2"/>
        <v>0</v>
      </c>
    </row>
    <row r="18" spans="1:33" hidden="1" x14ac:dyDescent="0.25">
      <c r="A18" s="16"/>
      <c r="B18" s="380" t="s">
        <v>99</v>
      </c>
      <c r="C18" s="385" t="s">
        <v>189</v>
      </c>
      <c r="D18" s="356" t="s">
        <v>378</v>
      </c>
      <c r="E18" s="357"/>
      <c r="F18" s="384"/>
      <c r="G18" s="384"/>
      <c r="H18" s="359"/>
      <c r="I18" s="384"/>
      <c r="J18" s="360"/>
      <c r="K18" s="358"/>
      <c r="L18" s="300"/>
      <c r="M18" s="360"/>
      <c r="N18" s="300"/>
      <c r="O18" s="361"/>
      <c r="P18" s="360"/>
      <c r="Q18" s="298"/>
      <c r="R18" s="298"/>
      <c r="S18" s="298"/>
      <c r="T18" s="298"/>
      <c r="V18" s="358"/>
      <c r="W18" s="300"/>
      <c r="X18" s="298"/>
      <c r="Y18" s="362">
        <f t="shared" si="0"/>
        <v>0</v>
      </c>
      <c r="Z18" s="19"/>
      <c r="AA18" s="370">
        <v>0</v>
      </c>
      <c r="AB18" s="371">
        <f t="shared" si="1"/>
        <v>0</v>
      </c>
      <c r="AC18" s="372">
        <v>0</v>
      </c>
      <c r="AD18" s="373">
        <f t="shared" si="3"/>
        <v>0</v>
      </c>
      <c r="AE18" s="374">
        <f t="shared" si="2"/>
        <v>0</v>
      </c>
    </row>
    <row r="19" spans="1:33" ht="30" x14ac:dyDescent="0.25">
      <c r="A19" s="16"/>
      <c r="B19" s="380" t="s">
        <v>99</v>
      </c>
      <c r="C19" s="385" t="s">
        <v>189</v>
      </c>
      <c r="D19" s="356" t="s">
        <v>25</v>
      </c>
      <c r="E19" s="357" t="s">
        <v>337</v>
      </c>
      <c r="F19" s="384"/>
      <c r="G19" s="384"/>
      <c r="H19" s="359">
        <v>6.91</v>
      </c>
      <c r="I19" s="384"/>
      <c r="J19" s="360" t="s">
        <v>338</v>
      </c>
      <c r="K19" s="358" t="s">
        <v>79</v>
      </c>
      <c r="L19" s="300">
        <v>4</v>
      </c>
      <c r="M19" s="383">
        <v>20.13</v>
      </c>
      <c r="N19" s="300">
        <v>80.52</v>
      </c>
      <c r="O19" s="361"/>
      <c r="P19" s="362" t="e">
        <v>#VALUE!</v>
      </c>
      <c r="Q19" s="363" t="e">
        <f t="shared" ref="Q19:Q25" si="4">IF(J19="PROV SUM",N19,L19*P19)</f>
        <v>#VALUE!</v>
      </c>
      <c r="R19" s="299">
        <v>0</v>
      </c>
      <c r="S19" s="299">
        <v>14.594249999999999</v>
      </c>
      <c r="T19" s="363">
        <f t="shared" ref="T19:T25" si="5">IF(J19="SC024",N19,IF(ISERROR(S19),"",IF(J19="PROV SUM",N19,L19*S19)))</f>
        <v>58.376999999999995</v>
      </c>
      <c r="V19" s="358" t="s">
        <v>79</v>
      </c>
      <c r="W19" s="300">
        <v>4</v>
      </c>
      <c r="X19" s="299">
        <v>14.594249999999999</v>
      </c>
      <c r="Y19" s="362">
        <f t="shared" si="0"/>
        <v>58.376999999999995</v>
      </c>
      <c r="Z19" s="19"/>
      <c r="AA19" s="370">
        <v>1</v>
      </c>
      <c r="AB19" s="371">
        <f t="shared" si="1"/>
        <v>58.376999999999995</v>
      </c>
      <c r="AC19" s="372">
        <v>1</v>
      </c>
      <c r="AD19" s="373">
        <f t="shared" si="3"/>
        <v>58.376999999999995</v>
      </c>
      <c r="AE19" s="374">
        <f t="shared" si="2"/>
        <v>0</v>
      </c>
      <c r="AG19">
        <f>SUBTOTAL(9,AD19:AD60)</f>
        <v>7115.7958049999979</v>
      </c>
    </row>
    <row r="20" spans="1:33" ht="45" x14ac:dyDescent="0.25">
      <c r="A20" s="16"/>
      <c r="B20" s="380" t="s">
        <v>99</v>
      </c>
      <c r="C20" s="385" t="s">
        <v>189</v>
      </c>
      <c r="D20" s="356" t="s">
        <v>25</v>
      </c>
      <c r="E20" s="357" t="s">
        <v>467</v>
      </c>
      <c r="F20" s="384"/>
      <c r="G20" s="384"/>
      <c r="H20" s="359">
        <v>6.1860000000000301</v>
      </c>
      <c r="I20" s="384"/>
      <c r="J20" s="360" t="s">
        <v>222</v>
      </c>
      <c r="K20" s="358" t="s">
        <v>79</v>
      </c>
      <c r="L20" s="300">
        <v>6</v>
      </c>
      <c r="M20" s="383">
        <v>11.63</v>
      </c>
      <c r="N20" s="300">
        <v>69.78</v>
      </c>
      <c r="O20" s="361"/>
      <c r="P20" s="362" t="e">
        <v>#VALUE!</v>
      </c>
      <c r="Q20" s="363" t="e">
        <f t="shared" si="4"/>
        <v>#VALUE!</v>
      </c>
      <c r="R20" s="299">
        <v>0</v>
      </c>
      <c r="S20" s="299">
        <v>9.8855000000000004</v>
      </c>
      <c r="T20" s="363">
        <f t="shared" si="5"/>
        <v>59.313000000000002</v>
      </c>
      <c r="V20" s="358" t="s">
        <v>79</v>
      </c>
      <c r="W20" s="300">
        <v>6</v>
      </c>
      <c r="X20" s="299">
        <v>9.8855000000000004</v>
      </c>
      <c r="Y20" s="362">
        <f t="shared" si="0"/>
        <v>59.313000000000002</v>
      </c>
      <c r="Z20" s="19"/>
      <c r="AA20" s="370">
        <v>1</v>
      </c>
      <c r="AB20" s="371">
        <f t="shared" si="1"/>
        <v>59.313000000000002</v>
      </c>
      <c r="AC20" s="372">
        <v>1</v>
      </c>
      <c r="AD20" s="373">
        <f t="shared" si="3"/>
        <v>59.313000000000002</v>
      </c>
      <c r="AE20" s="374">
        <f t="shared" si="2"/>
        <v>0</v>
      </c>
    </row>
    <row r="21" spans="1:33" ht="30" hidden="1" x14ac:dyDescent="0.25">
      <c r="A21" s="16"/>
      <c r="B21" s="380" t="s">
        <v>99</v>
      </c>
      <c r="C21" s="385" t="s">
        <v>189</v>
      </c>
      <c r="D21" s="356" t="s">
        <v>25</v>
      </c>
      <c r="E21" s="357" t="s">
        <v>468</v>
      </c>
      <c r="F21" s="384"/>
      <c r="G21" s="384"/>
      <c r="H21" s="359">
        <v>6.2580000000000497</v>
      </c>
      <c r="I21" s="384"/>
      <c r="J21" s="360" t="s">
        <v>266</v>
      </c>
      <c r="K21" s="358" t="s">
        <v>79</v>
      </c>
      <c r="L21" s="300">
        <v>1</v>
      </c>
      <c r="M21" s="383">
        <v>12.41</v>
      </c>
      <c r="N21" s="300">
        <v>12.41</v>
      </c>
      <c r="O21" s="361"/>
      <c r="P21" s="362" t="e">
        <v>#VALUE!</v>
      </c>
      <c r="Q21" s="363" t="e">
        <f t="shared" si="4"/>
        <v>#VALUE!</v>
      </c>
      <c r="R21" s="299">
        <v>0</v>
      </c>
      <c r="S21" s="299">
        <v>10.548500000000001</v>
      </c>
      <c r="T21" s="363">
        <f t="shared" si="5"/>
        <v>10.548500000000001</v>
      </c>
      <c r="V21" s="358" t="s">
        <v>79</v>
      </c>
      <c r="W21" s="300">
        <v>1</v>
      </c>
      <c r="X21" s="299">
        <v>10.548500000000001</v>
      </c>
      <c r="Y21" s="362">
        <f t="shared" si="0"/>
        <v>10.548500000000001</v>
      </c>
      <c r="Z21" s="19"/>
      <c r="AA21" s="370">
        <v>0</v>
      </c>
      <c r="AB21" s="371">
        <f t="shared" si="1"/>
        <v>0</v>
      </c>
      <c r="AC21" s="372">
        <v>0</v>
      </c>
      <c r="AD21" s="373">
        <f t="shared" si="3"/>
        <v>0</v>
      </c>
      <c r="AE21" s="374">
        <f t="shared" si="2"/>
        <v>0</v>
      </c>
    </row>
    <row r="22" spans="1:33" ht="30" x14ac:dyDescent="0.25">
      <c r="A22" s="16"/>
      <c r="B22" s="380" t="s">
        <v>99</v>
      </c>
      <c r="C22" s="385" t="s">
        <v>189</v>
      </c>
      <c r="D22" s="356" t="s">
        <v>25</v>
      </c>
      <c r="E22" s="357" t="s">
        <v>269</v>
      </c>
      <c r="F22" s="384"/>
      <c r="G22" s="384"/>
      <c r="H22" s="359">
        <v>6.2620000000000502</v>
      </c>
      <c r="I22" s="384"/>
      <c r="J22" s="360" t="s">
        <v>270</v>
      </c>
      <c r="K22" s="358" t="s">
        <v>79</v>
      </c>
      <c r="L22" s="300">
        <v>20</v>
      </c>
      <c r="M22" s="383">
        <v>16.86</v>
      </c>
      <c r="N22" s="300">
        <v>337.2</v>
      </c>
      <c r="O22" s="361"/>
      <c r="P22" s="362" t="e">
        <v>#VALUE!</v>
      </c>
      <c r="Q22" s="363" t="e">
        <f t="shared" si="4"/>
        <v>#VALUE!</v>
      </c>
      <c r="R22" s="299">
        <v>0</v>
      </c>
      <c r="S22" s="299">
        <v>14.331</v>
      </c>
      <c r="T22" s="363">
        <f t="shared" si="5"/>
        <v>286.62</v>
      </c>
      <c r="V22" s="358" t="s">
        <v>79</v>
      </c>
      <c r="W22" s="300">
        <v>20</v>
      </c>
      <c r="X22" s="299">
        <v>14.331</v>
      </c>
      <c r="Y22" s="362">
        <f t="shared" si="0"/>
        <v>286.62</v>
      </c>
      <c r="Z22" s="19"/>
      <c r="AA22" s="370">
        <v>1</v>
      </c>
      <c r="AB22" s="371">
        <f t="shared" si="1"/>
        <v>286.62</v>
      </c>
      <c r="AC22" s="372">
        <v>1</v>
      </c>
      <c r="AD22" s="373">
        <f t="shared" si="3"/>
        <v>286.62</v>
      </c>
      <c r="AE22" s="374">
        <f t="shared" si="2"/>
        <v>0</v>
      </c>
    </row>
    <row r="23" spans="1:33" ht="30" x14ac:dyDescent="0.25">
      <c r="A23" s="16"/>
      <c r="B23" s="380" t="s">
        <v>99</v>
      </c>
      <c r="C23" s="385" t="s">
        <v>189</v>
      </c>
      <c r="D23" s="356" t="s">
        <v>25</v>
      </c>
      <c r="E23" s="357" t="s">
        <v>272</v>
      </c>
      <c r="F23" s="384"/>
      <c r="G23" s="384"/>
      <c r="H23" s="359">
        <v>6.2630000000000496</v>
      </c>
      <c r="I23" s="384"/>
      <c r="J23" s="360" t="s">
        <v>273</v>
      </c>
      <c r="K23" s="358" t="s">
        <v>104</v>
      </c>
      <c r="L23" s="300">
        <v>42</v>
      </c>
      <c r="M23" s="383">
        <v>3.81</v>
      </c>
      <c r="N23" s="300">
        <v>160.02000000000001</v>
      </c>
      <c r="O23" s="361"/>
      <c r="P23" s="362" t="e">
        <v>#VALUE!</v>
      </c>
      <c r="Q23" s="363" t="e">
        <f t="shared" si="4"/>
        <v>#VALUE!</v>
      </c>
      <c r="R23" s="299">
        <v>0</v>
      </c>
      <c r="S23" s="299">
        <v>3.2385000000000002</v>
      </c>
      <c r="T23" s="363">
        <f t="shared" si="5"/>
        <v>136.017</v>
      </c>
      <c r="V23" s="358" t="s">
        <v>104</v>
      </c>
      <c r="W23" s="300">
        <v>42</v>
      </c>
      <c r="X23" s="299">
        <v>3.2385000000000002</v>
      </c>
      <c r="Y23" s="362">
        <f t="shared" si="0"/>
        <v>136.017</v>
      </c>
      <c r="Z23" s="19"/>
      <c r="AA23" s="370">
        <v>1</v>
      </c>
      <c r="AB23" s="371">
        <f t="shared" si="1"/>
        <v>136.017</v>
      </c>
      <c r="AC23" s="372">
        <v>1</v>
      </c>
      <c r="AD23" s="373">
        <f t="shared" si="3"/>
        <v>136.017</v>
      </c>
      <c r="AE23" s="374">
        <f t="shared" si="2"/>
        <v>0</v>
      </c>
    </row>
    <row r="24" spans="1:33" ht="45" x14ac:dyDescent="0.25">
      <c r="A24" s="16"/>
      <c r="B24" s="380" t="s">
        <v>99</v>
      </c>
      <c r="C24" s="385" t="s">
        <v>189</v>
      </c>
      <c r="D24" s="356" t="s">
        <v>25</v>
      </c>
      <c r="E24" s="357" t="s">
        <v>274</v>
      </c>
      <c r="F24" s="384"/>
      <c r="G24" s="384"/>
      <c r="H24" s="359">
        <v>6.26400000000005</v>
      </c>
      <c r="I24" s="384"/>
      <c r="J24" s="360" t="s">
        <v>275</v>
      </c>
      <c r="K24" s="358" t="s">
        <v>139</v>
      </c>
      <c r="L24" s="300">
        <v>2</v>
      </c>
      <c r="M24" s="383">
        <v>9.67</v>
      </c>
      <c r="N24" s="300">
        <v>19.34</v>
      </c>
      <c r="O24" s="361"/>
      <c r="P24" s="362" t="e">
        <v>#VALUE!</v>
      </c>
      <c r="Q24" s="363" t="e">
        <f t="shared" si="4"/>
        <v>#VALUE!</v>
      </c>
      <c r="R24" s="299">
        <v>0</v>
      </c>
      <c r="S24" s="299">
        <v>8.2195</v>
      </c>
      <c r="T24" s="363">
        <f t="shared" si="5"/>
        <v>16.439</v>
      </c>
      <c r="V24" s="358" t="s">
        <v>139</v>
      </c>
      <c r="W24" s="300">
        <v>2</v>
      </c>
      <c r="X24" s="299">
        <v>8.2195</v>
      </c>
      <c r="Y24" s="362">
        <f t="shared" si="0"/>
        <v>16.439</v>
      </c>
      <c r="Z24" s="19"/>
      <c r="AA24" s="370">
        <v>1</v>
      </c>
      <c r="AB24" s="371">
        <f t="shared" si="1"/>
        <v>16.439</v>
      </c>
      <c r="AC24" s="372">
        <v>1</v>
      </c>
      <c r="AD24" s="373">
        <f t="shared" si="3"/>
        <v>16.439</v>
      </c>
      <c r="AE24" s="374">
        <f t="shared" si="2"/>
        <v>0</v>
      </c>
    </row>
    <row r="25" spans="1:33" ht="45" hidden="1" x14ac:dyDescent="0.25">
      <c r="A25" s="16"/>
      <c r="B25" s="380" t="s">
        <v>99</v>
      </c>
      <c r="C25" s="385" t="s">
        <v>189</v>
      </c>
      <c r="D25" s="356" t="s">
        <v>25</v>
      </c>
      <c r="E25" s="357" t="s">
        <v>469</v>
      </c>
      <c r="F25" s="384"/>
      <c r="G25" s="384"/>
      <c r="H25" s="359">
        <v>6.399</v>
      </c>
      <c r="I25" s="384"/>
      <c r="J25" s="360" t="s">
        <v>379</v>
      </c>
      <c r="K25" s="358" t="s">
        <v>380</v>
      </c>
      <c r="L25" s="300">
        <v>1</v>
      </c>
      <c r="M25" s="383">
        <v>500</v>
      </c>
      <c r="N25" s="300">
        <v>500</v>
      </c>
      <c r="O25" s="361"/>
      <c r="P25" s="362" t="e">
        <v>#VALUE!</v>
      </c>
      <c r="Q25" s="363">
        <f t="shared" si="4"/>
        <v>500</v>
      </c>
      <c r="R25" s="299" t="s">
        <v>381</v>
      </c>
      <c r="S25" s="299" t="s">
        <v>381</v>
      </c>
      <c r="T25" s="363">
        <f t="shared" si="5"/>
        <v>500</v>
      </c>
      <c r="V25" s="358" t="s">
        <v>380</v>
      </c>
      <c r="W25" s="300">
        <v>1</v>
      </c>
      <c r="X25" s="299" t="s">
        <v>381</v>
      </c>
      <c r="Y25" s="362">
        <v>500</v>
      </c>
      <c r="Z25" s="19"/>
      <c r="AA25" s="370">
        <v>0</v>
      </c>
      <c r="AB25" s="371">
        <f t="shared" si="1"/>
        <v>0</v>
      </c>
      <c r="AC25" s="372">
        <v>0</v>
      </c>
      <c r="AD25" s="373">
        <f t="shared" si="3"/>
        <v>0</v>
      </c>
      <c r="AE25" s="374">
        <f t="shared" si="2"/>
        <v>0</v>
      </c>
    </row>
    <row r="26" spans="1:33" hidden="1" x14ac:dyDescent="0.25">
      <c r="A26" s="16"/>
      <c r="B26" s="380" t="s">
        <v>99</v>
      </c>
      <c r="C26" s="385" t="s">
        <v>72</v>
      </c>
      <c r="D26" s="356" t="s">
        <v>378</v>
      </c>
      <c r="E26" s="357"/>
      <c r="F26" s="384"/>
      <c r="G26" s="384"/>
      <c r="H26" s="359"/>
      <c r="I26" s="384"/>
      <c r="J26" s="360"/>
      <c r="K26" s="358"/>
      <c r="L26" s="300"/>
      <c r="M26" s="360"/>
      <c r="N26" s="300"/>
      <c r="O26" s="386"/>
      <c r="P26" s="360"/>
      <c r="Q26" s="298"/>
      <c r="R26" s="298"/>
      <c r="S26" s="298"/>
      <c r="T26" s="298"/>
      <c r="V26" s="358"/>
      <c r="W26" s="300"/>
      <c r="X26" s="298"/>
      <c r="Y26" s="362">
        <f t="shared" si="0"/>
        <v>0</v>
      </c>
      <c r="Z26" s="19"/>
      <c r="AA26" s="370">
        <v>0</v>
      </c>
      <c r="AB26" s="371">
        <f t="shared" si="1"/>
        <v>0</v>
      </c>
      <c r="AC26" s="372">
        <v>0</v>
      </c>
      <c r="AD26" s="373">
        <f t="shared" si="3"/>
        <v>0</v>
      </c>
      <c r="AE26" s="374">
        <f t="shared" si="2"/>
        <v>0</v>
      </c>
    </row>
    <row r="27" spans="1:33" ht="120" x14ac:dyDescent="0.25">
      <c r="A27" s="16"/>
      <c r="B27" s="380" t="s">
        <v>99</v>
      </c>
      <c r="C27" s="385" t="s">
        <v>72</v>
      </c>
      <c r="D27" s="356" t="s">
        <v>25</v>
      </c>
      <c r="E27" s="357" t="s">
        <v>100</v>
      </c>
      <c r="F27" s="384"/>
      <c r="G27" s="384"/>
      <c r="H27" s="359">
        <v>3.21999999999999</v>
      </c>
      <c r="I27" s="384"/>
      <c r="J27" s="360" t="s">
        <v>101</v>
      </c>
      <c r="K27" s="358" t="s">
        <v>79</v>
      </c>
      <c r="L27" s="300">
        <v>40</v>
      </c>
      <c r="M27" s="383">
        <v>138.28</v>
      </c>
      <c r="N27" s="300">
        <v>5531.2</v>
      </c>
      <c r="O27" s="386"/>
      <c r="P27" s="362" t="e">
        <v>#VALUE!</v>
      </c>
      <c r="Q27" s="363" t="e">
        <f>IF(J27="PROV SUM",N27,L27*P27)</f>
        <v>#VALUE!</v>
      </c>
      <c r="R27" s="299">
        <v>0</v>
      </c>
      <c r="S27" s="299">
        <v>110.62400000000001</v>
      </c>
      <c r="T27" s="363">
        <f>IF(J27="SC024",N27,IF(ISERROR(S27),"",IF(J27="PROV SUM",N27,L27*S27)))</f>
        <v>4424.96</v>
      </c>
      <c r="V27" s="358" t="s">
        <v>79</v>
      </c>
      <c r="W27" s="300">
        <v>40</v>
      </c>
      <c r="X27" s="299">
        <v>110.62400000000001</v>
      </c>
      <c r="Y27" s="362">
        <f t="shared" si="0"/>
        <v>4424.96</v>
      </c>
      <c r="Z27" s="19"/>
      <c r="AA27" s="370">
        <v>1</v>
      </c>
      <c r="AB27" s="371">
        <f t="shared" si="1"/>
        <v>4424.96</v>
      </c>
      <c r="AC27" s="372">
        <v>1</v>
      </c>
      <c r="AD27" s="373">
        <f t="shared" si="3"/>
        <v>4424.96</v>
      </c>
      <c r="AE27" s="374">
        <f>AB27-AD27</f>
        <v>0</v>
      </c>
    </row>
    <row r="28" spans="1:33" hidden="1" x14ac:dyDescent="0.25">
      <c r="A28" s="16"/>
      <c r="B28" s="380" t="s">
        <v>99</v>
      </c>
      <c r="C28" s="385" t="s">
        <v>164</v>
      </c>
      <c r="D28" s="356" t="s">
        <v>378</v>
      </c>
      <c r="E28" s="357"/>
      <c r="F28" s="384"/>
      <c r="G28" s="384"/>
      <c r="H28" s="359"/>
      <c r="I28" s="384"/>
      <c r="J28" s="360"/>
      <c r="K28" s="358"/>
      <c r="L28" s="300"/>
      <c r="M28" s="360"/>
      <c r="N28" s="300"/>
      <c r="O28" s="386"/>
      <c r="P28" s="360"/>
      <c r="Q28" s="298"/>
      <c r="R28" s="298"/>
      <c r="S28" s="298"/>
      <c r="T28" s="298"/>
      <c r="V28" s="358"/>
      <c r="W28" s="300"/>
      <c r="X28" s="298"/>
      <c r="Y28" s="362">
        <f t="shared" si="0"/>
        <v>0</v>
      </c>
      <c r="Z28" s="19"/>
      <c r="AA28" s="370">
        <v>0</v>
      </c>
      <c r="AB28" s="371">
        <f t="shared" si="1"/>
        <v>0</v>
      </c>
      <c r="AC28" s="372">
        <v>0</v>
      </c>
      <c r="AD28" s="373">
        <f t="shared" si="3"/>
        <v>0</v>
      </c>
      <c r="AE28" s="374">
        <f t="shared" si="2"/>
        <v>0</v>
      </c>
    </row>
    <row r="29" spans="1:33" ht="90" hidden="1" x14ac:dyDescent="0.25">
      <c r="A29" s="16"/>
      <c r="B29" s="380" t="s">
        <v>99</v>
      </c>
      <c r="C29" s="385" t="s">
        <v>164</v>
      </c>
      <c r="D29" s="356" t="s">
        <v>25</v>
      </c>
      <c r="E29" s="357" t="s">
        <v>167</v>
      </c>
      <c r="F29" s="384"/>
      <c r="G29" s="384"/>
      <c r="H29" s="359">
        <v>4.4199999999999902</v>
      </c>
      <c r="I29" s="384"/>
      <c r="J29" s="360" t="s">
        <v>168</v>
      </c>
      <c r="K29" s="358" t="s">
        <v>79</v>
      </c>
      <c r="L29" s="300">
        <v>3</v>
      </c>
      <c r="M29" s="383">
        <v>698.79</v>
      </c>
      <c r="N29" s="300">
        <v>2096.37</v>
      </c>
      <c r="O29" s="386"/>
      <c r="P29" s="362" t="e">
        <v>#VALUE!</v>
      </c>
      <c r="Q29" s="363" t="e">
        <f>IF(J29="PROV SUM",N29,L29*P29)</f>
        <v>#VALUE!</v>
      </c>
      <c r="R29" s="299">
        <v>0</v>
      </c>
      <c r="S29" s="299">
        <v>619.47733499999993</v>
      </c>
      <c r="T29" s="363">
        <f>IF(J29="SC024",N29,IF(ISERROR(S29),"",IF(J29="PROV SUM",N29,L29*S29)))</f>
        <v>1858.4320049999997</v>
      </c>
      <c r="V29" s="358" t="s">
        <v>79</v>
      </c>
      <c r="W29" s="300">
        <v>3</v>
      </c>
      <c r="X29" s="299">
        <v>619.47733499999993</v>
      </c>
      <c r="Y29" s="362">
        <f t="shared" si="0"/>
        <v>1858.4320049999997</v>
      </c>
      <c r="Z29" s="19"/>
      <c r="AA29" s="370">
        <v>0</v>
      </c>
      <c r="AB29" s="371">
        <f t="shared" si="1"/>
        <v>0</v>
      </c>
      <c r="AC29" s="372">
        <v>0</v>
      </c>
      <c r="AD29" s="373">
        <f t="shared" si="3"/>
        <v>0</v>
      </c>
      <c r="AE29" s="374">
        <f t="shared" si="2"/>
        <v>0</v>
      </c>
    </row>
    <row r="30" spans="1:33" ht="90" x14ac:dyDescent="0.25">
      <c r="A30" s="16"/>
      <c r="B30" s="380" t="s">
        <v>99</v>
      </c>
      <c r="C30" s="385" t="s">
        <v>164</v>
      </c>
      <c r="D30" s="356" t="s">
        <v>25</v>
      </c>
      <c r="E30" s="357" t="s">
        <v>173</v>
      </c>
      <c r="F30" s="384"/>
      <c r="G30" s="384"/>
      <c r="H30" s="359">
        <v>4.9099999999999797</v>
      </c>
      <c r="I30" s="384"/>
      <c r="J30" s="360" t="s">
        <v>174</v>
      </c>
      <c r="K30" s="358" t="s">
        <v>75</v>
      </c>
      <c r="L30" s="300">
        <v>7</v>
      </c>
      <c r="M30" s="383">
        <v>98.99</v>
      </c>
      <c r="N30" s="300">
        <v>692.93</v>
      </c>
      <c r="O30" s="386"/>
      <c r="P30" s="362" t="e">
        <v>#VALUE!</v>
      </c>
      <c r="Q30" s="363" t="e">
        <f>IF(J30="PROV SUM",N30,L30*P30)</f>
        <v>#VALUE!</v>
      </c>
      <c r="R30" s="299">
        <v>0</v>
      </c>
      <c r="S30" s="299">
        <v>87.754634999999993</v>
      </c>
      <c r="T30" s="363">
        <f>IF(J30="SC024",N30,IF(ISERROR(S30),"",IF(J30="PROV SUM",N30,L30*S30)))</f>
        <v>614.28244499999994</v>
      </c>
      <c r="V30" s="358" t="s">
        <v>75</v>
      </c>
      <c r="W30" s="300">
        <v>7</v>
      </c>
      <c r="X30" s="299">
        <v>87.754634999999993</v>
      </c>
      <c r="Y30" s="362">
        <f t="shared" si="0"/>
        <v>614.28244499999994</v>
      </c>
      <c r="Z30" s="19"/>
      <c r="AA30" s="370">
        <v>1</v>
      </c>
      <c r="AB30" s="371">
        <f t="shared" si="1"/>
        <v>614.28244499999994</v>
      </c>
      <c r="AC30" s="372">
        <v>1</v>
      </c>
      <c r="AD30" s="373">
        <f t="shared" si="3"/>
        <v>614.28244499999994</v>
      </c>
      <c r="AE30" s="374">
        <f t="shared" si="2"/>
        <v>0</v>
      </c>
    </row>
    <row r="31" spans="1:33" ht="30" x14ac:dyDescent="0.25">
      <c r="A31" s="16"/>
      <c r="B31" s="380" t="s">
        <v>99</v>
      </c>
      <c r="C31" s="385" t="s">
        <v>164</v>
      </c>
      <c r="D31" s="356" t="s">
        <v>25</v>
      </c>
      <c r="E31" s="357" t="s">
        <v>175</v>
      </c>
      <c r="F31" s="384"/>
      <c r="G31" s="384"/>
      <c r="H31" s="359">
        <v>4.1149999999999904</v>
      </c>
      <c r="I31" s="384"/>
      <c r="J31" s="360" t="s">
        <v>176</v>
      </c>
      <c r="K31" s="358" t="s">
        <v>139</v>
      </c>
      <c r="L31" s="300">
        <v>2</v>
      </c>
      <c r="M31" s="383">
        <v>4.8099999999999996</v>
      </c>
      <c r="N31" s="300">
        <v>9.6199999999999992</v>
      </c>
      <c r="O31" s="386"/>
      <c r="P31" s="362" t="e">
        <v>#VALUE!</v>
      </c>
      <c r="Q31" s="363" t="e">
        <f>IF(J31="PROV SUM",N31,L31*P31)</f>
        <v>#VALUE!</v>
      </c>
      <c r="R31" s="299">
        <v>0</v>
      </c>
      <c r="S31" s="299">
        <v>4.2640649999999996</v>
      </c>
      <c r="T31" s="363">
        <f>IF(J31="SC024",N31,IF(ISERROR(S31),"",IF(J31="PROV SUM",N31,L31*S31)))</f>
        <v>8.5281299999999991</v>
      </c>
      <c r="V31" s="358" t="s">
        <v>139</v>
      </c>
      <c r="W31" s="300">
        <v>2</v>
      </c>
      <c r="X31" s="299">
        <v>4.2640649999999996</v>
      </c>
      <c r="Y31" s="362">
        <f t="shared" si="0"/>
        <v>8.5281299999999991</v>
      </c>
      <c r="Z31" s="19"/>
      <c r="AA31" s="370">
        <v>1</v>
      </c>
      <c r="AB31" s="371">
        <f t="shared" si="1"/>
        <v>8.5281299999999991</v>
      </c>
      <c r="AC31" s="372">
        <v>1</v>
      </c>
      <c r="AD31" s="373">
        <f t="shared" si="3"/>
        <v>8.5281299999999991</v>
      </c>
      <c r="AE31" s="374">
        <f t="shared" si="2"/>
        <v>0</v>
      </c>
    </row>
    <row r="32" spans="1:33" ht="75" x14ac:dyDescent="0.25">
      <c r="A32" s="16"/>
      <c r="B32" s="380" t="s">
        <v>99</v>
      </c>
      <c r="C32" s="385" t="s">
        <v>164</v>
      </c>
      <c r="D32" s="356" t="s">
        <v>25</v>
      </c>
      <c r="E32" s="357" t="s">
        <v>177</v>
      </c>
      <c r="F32" s="384"/>
      <c r="G32" s="384"/>
      <c r="H32" s="359">
        <v>4.1289999999999898</v>
      </c>
      <c r="I32" s="384"/>
      <c r="J32" s="360" t="s">
        <v>178</v>
      </c>
      <c r="K32" s="358" t="s">
        <v>75</v>
      </c>
      <c r="L32" s="300">
        <v>2</v>
      </c>
      <c r="M32" s="383">
        <v>28.43</v>
      </c>
      <c r="N32" s="300">
        <v>56.86</v>
      </c>
      <c r="O32" s="386"/>
      <c r="P32" s="362" t="e">
        <v>#VALUE!</v>
      </c>
      <c r="Q32" s="363" t="e">
        <f>IF(J32="PROV SUM",N32,L32*P32)</f>
        <v>#VALUE!</v>
      </c>
      <c r="R32" s="299">
        <v>0</v>
      </c>
      <c r="S32" s="299">
        <v>25.203194999999997</v>
      </c>
      <c r="T32" s="363">
        <f>IF(J32="SC024",N32,IF(ISERROR(S32),"",IF(J32="PROV SUM",N32,L32*S32)))</f>
        <v>50.406389999999995</v>
      </c>
      <c r="V32" s="358" t="s">
        <v>75</v>
      </c>
      <c r="W32" s="300">
        <v>2</v>
      </c>
      <c r="X32" s="299">
        <v>25.203194999999997</v>
      </c>
      <c r="Y32" s="362">
        <f t="shared" si="0"/>
        <v>50.406389999999995</v>
      </c>
      <c r="Z32" s="19"/>
      <c r="AA32" s="370">
        <v>1</v>
      </c>
      <c r="AB32" s="371">
        <f t="shared" si="1"/>
        <v>50.406389999999995</v>
      </c>
      <c r="AC32" s="372">
        <v>1</v>
      </c>
      <c r="AD32" s="373">
        <f t="shared" si="3"/>
        <v>50.406389999999995</v>
      </c>
      <c r="AE32" s="374">
        <f t="shared" si="2"/>
        <v>0</v>
      </c>
    </row>
    <row r="33" spans="1:31" hidden="1" x14ac:dyDescent="0.25">
      <c r="A33" s="16"/>
      <c r="B33" s="380" t="s">
        <v>99</v>
      </c>
      <c r="C33" s="385" t="s">
        <v>24</v>
      </c>
      <c r="D33" s="356" t="s">
        <v>378</v>
      </c>
      <c r="E33" s="357"/>
      <c r="F33" s="384"/>
      <c r="G33" s="384"/>
      <c r="H33" s="359"/>
      <c r="I33" s="384"/>
      <c r="J33" s="360"/>
      <c r="K33" s="358"/>
      <c r="L33" s="300"/>
      <c r="M33" s="360"/>
      <c r="N33" s="300"/>
      <c r="O33" s="386"/>
      <c r="P33" s="360"/>
      <c r="Q33" s="298"/>
      <c r="R33" s="298"/>
      <c r="S33" s="298"/>
      <c r="T33" s="298"/>
      <c r="V33" s="358"/>
      <c r="W33" s="300"/>
      <c r="X33" s="298"/>
      <c r="Y33" s="362">
        <f t="shared" si="0"/>
        <v>0</v>
      </c>
      <c r="Z33" s="19"/>
      <c r="AA33" s="370">
        <v>0</v>
      </c>
      <c r="AB33" s="371">
        <f t="shared" si="1"/>
        <v>0</v>
      </c>
      <c r="AC33" s="372">
        <v>0</v>
      </c>
      <c r="AD33" s="373">
        <f t="shared" si="3"/>
        <v>0</v>
      </c>
      <c r="AE33" s="374">
        <f t="shared" si="2"/>
        <v>0</v>
      </c>
    </row>
    <row r="34" spans="1:31" ht="120" x14ac:dyDescent="0.25">
      <c r="A34" s="22"/>
      <c r="B34" s="355" t="s">
        <v>99</v>
      </c>
      <c r="C34" s="355" t="s">
        <v>24</v>
      </c>
      <c r="D34" s="356" t="s">
        <v>25</v>
      </c>
      <c r="E34" s="357" t="s">
        <v>26</v>
      </c>
      <c r="F34" s="358"/>
      <c r="G34" s="358"/>
      <c r="H34" s="359">
        <v>2.1</v>
      </c>
      <c r="I34" s="358"/>
      <c r="J34" s="360" t="s">
        <v>27</v>
      </c>
      <c r="K34" s="358" t="s">
        <v>28</v>
      </c>
      <c r="L34" s="300">
        <v>117</v>
      </c>
      <c r="M34" s="125">
        <v>12.92</v>
      </c>
      <c r="N34" s="126">
        <v>1511.64</v>
      </c>
      <c r="O34" s="361"/>
      <c r="P34" s="362" t="e">
        <v>#VALUE!</v>
      </c>
      <c r="Q34" s="363" t="e">
        <f>IF(J34="PROV SUM",N34,L34*P34)</f>
        <v>#VALUE!</v>
      </c>
      <c r="R34" s="299">
        <v>0</v>
      </c>
      <c r="S34" s="299">
        <v>16.4084</v>
      </c>
      <c r="T34" s="363">
        <f>IF(J34="SC024",N34,IF(ISERROR(S34),"",IF(J34="PROV SUM",N34,L34*S34)))</f>
        <v>1919.7828</v>
      </c>
      <c r="V34" s="358" t="s">
        <v>28</v>
      </c>
      <c r="W34" s="300">
        <v>117</v>
      </c>
      <c r="X34" s="299">
        <v>16.4084</v>
      </c>
      <c r="Y34" s="362">
        <f t="shared" si="0"/>
        <v>1919.7828</v>
      </c>
      <c r="Z34" s="19"/>
      <c r="AA34" s="370">
        <v>0.7</v>
      </c>
      <c r="AB34" s="371">
        <f t="shared" si="1"/>
        <v>1343.8479599999998</v>
      </c>
      <c r="AC34" s="372">
        <v>0.3</v>
      </c>
      <c r="AD34" s="373">
        <f t="shared" si="3"/>
        <v>575.93484000000001</v>
      </c>
      <c r="AE34" s="374">
        <f t="shared" si="2"/>
        <v>767.91311999999982</v>
      </c>
    </row>
    <row r="35" spans="1:31" ht="30" x14ac:dyDescent="0.25">
      <c r="A35" s="22"/>
      <c r="B35" s="355" t="s">
        <v>99</v>
      </c>
      <c r="C35" s="355" t="s">
        <v>24</v>
      </c>
      <c r="D35" s="356" t="s">
        <v>25</v>
      </c>
      <c r="E35" s="357" t="s">
        <v>29</v>
      </c>
      <c r="F35" s="358"/>
      <c r="G35" s="358"/>
      <c r="H35" s="359">
        <v>2.5</v>
      </c>
      <c r="I35" s="358"/>
      <c r="J35" s="360" t="s">
        <v>30</v>
      </c>
      <c r="K35" s="358" t="s">
        <v>31</v>
      </c>
      <c r="L35" s="300">
        <v>1</v>
      </c>
      <c r="M35" s="125">
        <v>420</v>
      </c>
      <c r="N35" s="126">
        <v>420</v>
      </c>
      <c r="O35" s="361"/>
      <c r="P35" s="362" t="e">
        <v>#VALUE!</v>
      </c>
      <c r="Q35" s="363" t="e">
        <f>IF(J35="PROV SUM",N35,L35*P35)</f>
        <v>#VALUE!</v>
      </c>
      <c r="R35" s="299">
        <v>0</v>
      </c>
      <c r="S35" s="299">
        <v>533.4</v>
      </c>
      <c r="T35" s="363">
        <f>IF(J35="SC024",N35,IF(ISERROR(S35),"",IF(J35="PROV SUM",N35,L35*S35)))</f>
        <v>533.4</v>
      </c>
      <c r="V35" s="358" t="s">
        <v>31</v>
      </c>
      <c r="W35" s="300">
        <v>1</v>
      </c>
      <c r="X35" s="299">
        <v>533.4</v>
      </c>
      <c r="Y35" s="362">
        <f t="shared" si="0"/>
        <v>533.4</v>
      </c>
      <c r="Z35" s="19"/>
      <c r="AA35" s="370">
        <v>0.7</v>
      </c>
      <c r="AB35" s="371">
        <f t="shared" si="1"/>
        <v>373.37999999999994</v>
      </c>
      <c r="AC35" s="372">
        <v>0.3</v>
      </c>
      <c r="AD35" s="373">
        <f t="shared" si="3"/>
        <v>160.01999999999998</v>
      </c>
      <c r="AE35" s="374">
        <f t="shared" si="2"/>
        <v>213.35999999999996</v>
      </c>
    </row>
    <row r="36" spans="1:31" x14ac:dyDescent="0.25">
      <c r="A36" s="22"/>
      <c r="B36" s="355" t="s">
        <v>99</v>
      </c>
      <c r="C36" s="355" t="s">
        <v>24</v>
      </c>
      <c r="D36" s="356" t="s">
        <v>25</v>
      </c>
      <c r="E36" s="357" t="s">
        <v>32</v>
      </c>
      <c r="F36" s="358"/>
      <c r="G36" s="358"/>
      <c r="H36" s="359">
        <v>2.6</v>
      </c>
      <c r="I36" s="358"/>
      <c r="J36" s="360" t="s">
        <v>33</v>
      </c>
      <c r="K36" s="358" t="s">
        <v>31</v>
      </c>
      <c r="L36" s="300">
        <v>1</v>
      </c>
      <c r="M36" s="125">
        <v>50</v>
      </c>
      <c r="N36" s="126">
        <v>50</v>
      </c>
      <c r="O36" s="361"/>
      <c r="P36" s="362" t="e">
        <v>#VALUE!</v>
      </c>
      <c r="Q36" s="363" t="e">
        <f>IF(J36="PROV SUM",N36,L36*P36)</f>
        <v>#VALUE!</v>
      </c>
      <c r="R36" s="299">
        <v>0</v>
      </c>
      <c r="S36" s="299">
        <v>63.5</v>
      </c>
      <c r="T36" s="363">
        <f>IF(J36="SC024",N36,IF(ISERROR(S36),"",IF(J36="PROV SUM",N36,L36*S36)))</f>
        <v>63.5</v>
      </c>
      <c r="V36" s="358" t="s">
        <v>31</v>
      </c>
      <c r="W36" s="300">
        <v>1</v>
      </c>
      <c r="X36" s="299">
        <v>63.5</v>
      </c>
      <c r="Y36" s="362">
        <f t="shared" si="0"/>
        <v>63.5</v>
      </c>
      <c r="Z36" s="19"/>
      <c r="AA36" s="370">
        <v>0.7</v>
      </c>
      <c r="AB36" s="371">
        <f t="shared" si="1"/>
        <v>44.449999999999996</v>
      </c>
      <c r="AC36" s="372">
        <v>0</v>
      </c>
      <c r="AD36" s="373">
        <f t="shared" si="3"/>
        <v>0</v>
      </c>
      <c r="AE36" s="374">
        <f t="shared" si="2"/>
        <v>44.449999999999996</v>
      </c>
    </row>
    <row r="37" spans="1:31" x14ac:dyDescent="0.25">
      <c r="A37" s="22"/>
      <c r="B37" s="355" t="s">
        <v>99</v>
      </c>
      <c r="C37" s="355" t="s">
        <v>24</v>
      </c>
      <c r="D37" s="356" t="s">
        <v>25</v>
      </c>
      <c r="E37" s="357" t="s">
        <v>43</v>
      </c>
      <c r="F37" s="358"/>
      <c r="G37" s="358"/>
      <c r="H37" s="359">
        <v>2.17</v>
      </c>
      <c r="I37" s="358"/>
      <c r="J37" s="360" t="s">
        <v>44</v>
      </c>
      <c r="K37" s="358" t="s">
        <v>31</v>
      </c>
      <c r="L37" s="300">
        <v>1</v>
      </c>
      <c r="M37" s="125">
        <v>842</v>
      </c>
      <c r="N37" s="126">
        <v>842</v>
      </c>
      <c r="O37" s="361"/>
      <c r="P37" s="362" t="e">
        <v>#VALUE!</v>
      </c>
      <c r="Q37" s="363" t="e">
        <f>IF(J37="PROV SUM",N37,L37*P37)</f>
        <v>#VALUE!</v>
      </c>
      <c r="R37" s="299">
        <v>0</v>
      </c>
      <c r="S37" s="299">
        <v>1069.3399999999999</v>
      </c>
      <c r="T37" s="363">
        <f>IF(J37="SC024",N37,IF(ISERROR(S37),"",IF(J37="PROV SUM",N37,L37*S37)))</f>
        <v>1069.3399999999999</v>
      </c>
      <c r="V37" s="358" t="s">
        <v>31</v>
      </c>
      <c r="W37" s="300">
        <v>1</v>
      </c>
      <c r="X37" s="299">
        <v>1069.3399999999999</v>
      </c>
      <c r="Y37" s="362">
        <f t="shared" si="0"/>
        <v>1069.3399999999999</v>
      </c>
      <c r="Z37" s="19"/>
      <c r="AA37" s="370">
        <v>0.7</v>
      </c>
      <c r="AB37" s="371">
        <f t="shared" si="1"/>
        <v>748.5379999999999</v>
      </c>
      <c r="AC37" s="372">
        <v>0.3</v>
      </c>
      <c r="AD37" s="373">
        <f t="shared" si="3"/>
        <v>320.80199999999996</v>
      </c>
      <c r="AE37" s="374">
        <f t="shared" si="2"/>
        <v>427.73599999999993</v>
      </c>
    </row>
    <row r="38" spans="1:31" ht="60" x14ac:dyDescent="0.25">
      <c r="A38" s="22"/>
      <c r="B38" s="355" t="s">
        <v>99</v>
      </c>
      <c r="C38" s="355" t="s">
        <v>24</v>
      </c>
      <c r="D38" s="356" t="s">
        <v>25</v>
      </c>
      <c r="E38" s="357" t="s">
        <v>382</v>
      </c>
      <c r="F38" s="358"/>
      <c r="G38" s="358"/>
      <c r="H38" s="359"/>
      <c r="I38" s="358"/>
      <c r="J38" s="360" t="s">
        <v>383</v>
      </c>
      <c r="K38" s="358" t="s">
        <v>31</v>
      </c>
      <c r="L38" s="300"/>
      <c r="M38" s="125">
        <v>4.8300000000000003E-2</v>
      </c>
      <c r="N38" s="126">
        <v>0</v>
      </c>
      <c r="O38" s="361"/>
      <c r="P38" s="362" t="e">
        <v>#VALUE!</v>
      </c>
      <c r="Q38" s="363" t="e">
        <f>IF(J38="PROV SUM",N38,L38*P38)</f>
        <v>#VALUE!</v>
      </c>
      <c r="R38" s="299" t="e">
        <v>#N/A</v>
      </c>
      <c r="S38" s="299" t="e">
        <v>#N/A</v>
      </c>
      <c r="T38" s="363">
        <f>IF(J38="SC024",N38,IF(ISERROR(S38),"",IF(J38="PROV SUM",N38,L38*S38)))</f>
        <v>0</v>
      </c>
      <c r="V38" s="358" t="s">
        <v>416</v>
      </c>
      <c r="W38" s="300">
        <v>8.1</v>
      </c>
      <c r="X38" s="403">
        <f>SUM(Y34+Y35+Y36)*0.0483</f>
        <v>121.55577924000001</v>
      </c>
      <c r="Y38" s="362">
        <f>X38*W38</f>
        <v>984.60181184400005</v>
      </c>
      <c r="Z38" s="19"/>
      <c r="AA38" s="370">
        <v>0.7</v>
      </c>
      <c r="AB38" s="371">
        <f t="shared" si="1"/>
        <v>689.22126829080003</v>
      </c>
      <c r="AC38" s="372">
        <v>0</v>
      </c>
      <c r="AD38" s="373">
        <f t="shared" si="3"/>
        <v>0</v>
      </c>
      <c r="AE38" s="374">
        <f t="shared" si="2"/>
        <v>689.22126829080003</v>
      </c>
    </row>
    <row r="39" spans="1:31" hidden="1" x14ac:dyDescent="0.25">
      <c r="A39" s="22"/>
      <c r="B39" s="354" t="s">
        <v>99</v>
      </c>
      <c r="C39" s="355" t="s">
        <v>312</v>
      </c>
      <c r="D39" s="356" t="s">
        <v>378</v>
      </c>
      <c r="E39" s="357"/>
      <c r="F39" s="358"/>
      <c r="G39" s="358"/>
      <c r="H39" s="359"/>
      <c r="I39" s="358"/>
      <c r="J39" s="360"/>
      <c r="K39" s="358"/>
      <c r="L39" s="300"/>
      <c r="M39" s="360"/>
      <c r="N39" s="126"/>
      <c r="O39" s="361"/>
      <c r="P39" s="381"/>
      <c r="Q39" s="382"/>
      <c r="R39" s="382"/>
      <c r="S39" s="382"/>
      <c r="T39" s="382"/>
      <c r="V39" s="358"/>
      <c r="W39" s="300"/>
      <c r="X39" s="382"/>
      <c r="Y39" s="362">
        <f t="shared" si="0"/>
        <v>0</v>
      </c>
      <c r="Z39" s="19"/>
      <c r="AA39" s="370">
        <v>0</v>
      </c>
      <c r="AB39" s="371">
        <f t="shared" si="1"/>
        <v>0</v>
      </c>
      <c r="AC39" s="372">
        <v>0</v>
      </c>
      <c r="AD39" s="373">
        <f t="shared" si="3"/>
        <v>0</v>
      </c>
      <c r="AE39" s="374">
        <f t="shared" si="2"/>
        <v>0</v>
      </c>
    </row>
    <row r="40" spans="1:31" ht="60" hidden="1" x14ac:dyDescent="0.25">
      <c r="A40" s="22"/>
      <c r="B40" s="354" t="s">
        <v>99</v>
      </c>
      <c r="C40" s="355" t="s">
        <v>312</v>
      </c>
      <c r="D40" s="356" t="s">
        <v>25</v>
      </c>
      <c r="E40" s="357" t="s">
        <v>313</v>
      </c>
      <c r="F40" s="358"/>
      <c r="G40" s="358"/>
      <c r="H40" s="359">
        <v>7.4000000000000199</v>
      </c>
      <c r="I40" s="358"/>
      <c r="J40" s="360" t="s">
        <v>314</v>
      </c>
      <c r="K40" s="358" t="s">
        <v>79</v>
      </c>
      <c r="L40" s="300">
        <v>16</v>
      </c>
      <c r="M40" s="383">
        <v>58.8</v>
      </c>
      <c r="N40" s="126">
        <v>940.8</v>
      </c>
      <c r="O40" s="361"/>
      <c r="P40" s="362" t="e">
        <v>#VALUE!</v>
      </c>
      <c r="Q40" s="363" t="e">
        <f>IF(J40="PROV SUM",N40,L40*P40)</f>
        <v>#VALUE!</v>
      </c>
      <c r="R40" s="299">
        <v>0</v>
      </c>
      <c r="S40" s="299">
        <v>48.351239999999997</v>
      </c>
      <c r="T40" s="363">
        <f>IF(J40="SC024",N40,IF(ISERROR(S40),"",IF(J40="PROV SUM",N40,L40*S40)))</f>
        <v>773.61983999999995</v>
      </c>
      <c r="V40" s="358" t="s">
        <v>79</v>
      </c>
      <c r="W40" s="300">
        <v>16</v>
      </c>
      <c r="X40" s="299">
        <v>48.351239999999997</v>
      </c>
      <c r="Y40" s="362">
        <f t="shared" si="0"/>
        <v>773.61983999999995</v>
      </c>
      <c r="Z40" s="19"/>
      <c r="AA40" s="370">
        <v>0</v>
      </c>
      <c r="AB40" s="371">
        <f t="shared" si="1"/>
        <v>0</v>
      </c>
      <c r="AC40" s="372">
        <v>0</v>
      </c>
      <c r="AD40" s="373">
        <f t="shared" si="3"/>
        <v>0</v>
      </c>
      <c r="AE40" s="374">
        <f t="shared" si="2"/>
        <v>0</v>
      </c>
    </row>
    <row r="41" spans="1:31" ht="45" hidden="1" x14ac:dyDescent="0.25">
      <c r="A41" s="22"/>
      <c r="B41" s="354" t="s">
        <v>99</v>
      </c>
      <c r="C41" s="355" t="s">
        <v>312</v>
      </c>
      <c r="D41" s="356" t="s">
        <v>25</v>
      </c>
      <c r="E41" s="357" t="s">
        <v>331</v>
      </c>
      <c r="F41" s="358"/>
      <c r="G41" s="358"/>
      <c r="H41" s="359">
        <v>7.2170000000000396</v>
      </c>
      <c r="I41" s="358"/>
      <c r="J41" s="360" t="s">
        <v>332</v>
      </c>
      <c r="K41" s="358" t="s">
        <v>79</v>
      </c>
      <c r="L41" s="300">
        <v>31</v>
      </c>
      <c r="M41" s="360">
        <v>169.05</v>
      </c>
      <c r="N41" s="126">
        <v>5240.55</v>
      </c>
      <c r="O41" s="361"/>
      <c r="P41" s="362" t="e">
        <v>#VALUE!</v>
      </c>
      <c r="Q41" s="363" t="e">
        <f>IF(J41="PROV SUM",N41,L41*P41)</f>
        <v>#VALUE!</v>
      </c>
      <c r="R41" s="299">
        <v>0</v>
      </c>
      <c r="S41" s="299">
        <v>122.56125</v>
      </c>
      <c r="T41" s="363">
        <f>IF(J41="SC024",N41,IF(ISERROR(S41),"",IF(J41="PROV SUM",N41,L41*S41)))</f>
        <v>3799.3987499999998</v>
      </c>
      <c r="V41" s="358" t="s">
        <v>79</v>
      </c>
      <c r="W41" s="300">
        <v>31</v>
      </c>
      <c r="X41" s="299">
        <v>122.56125</v>
      </c>
      <c r="Y41" s="362">
        <f t="shared" si="0"/>
        <v>3799.3987499999998</v>
      </c>
      <c r="Z41" s="19"/>
      <c r="AA41" s="370">
        <v>0</v>
      </c>
      <c r="AB41" s="371">
        <f t="shared" si="1"/>
        <v>0</v>
      </c>
      <c r="AC41" s="372">
        <v>0</v>
      </c>
      <c r="AD41" s="373">
        <f t="shared" si="3"/>
        <v>0</v>
      </c>
      <c r="AE41" s="374">
        <f t="shared" si="2"/>
        <v>0</v>
      </c>
    </row>
    <row r="42" spans="1:31" x14ac:dyDescent="0.25">
      <c r="A42" s="22"/>
      <c r="B42" s="380" t="s">
        <v>99</v>
      </c>
      <c r="C42" s="355" t="s">
        <v>24</v>
      </c>
      <c r="D42" s="356"/>
      <c r="E42" s="426" t="s">
        <v>38</v>
      </c>
      <c r="F42" s="358"/>
      <c r="G42" s="358"/>
      <c r="H42" s="359"/>
      <c r="I42" s="358"/>
      <c r="J42" s="360"/>
      <c r="K42" s="358"/>
      <c r="L42" s="300"/>
      <c r="M42" s="360"/>
      <c r="N42" s="126"/>
      <c r="O42" s="361"/>
      <c r="P42" s="362"/>
      <c r="Q42" s="363"/>
      <c r="R42" s="299"/>
      <c r="S42" s="299"/>
      <c r="T42" s="363"/>
      <c r="V42" s="356" t="s">
        <v>311</v>
      </c>
      <c r="W42" s="441">
        <v>1</v>
      </c>
      <c r="X42" s="432">
        <v>1663.7</v>
      </c>
      <c r="Y42" s="362">
        <f t="shared" ref="Y42:Y64" si="6">W42*X42</f>
        <v>1663.7</v>
      </c>
      <c r="Z42" s="19"/>
      <c r="AA42" s="370">
        <v>0.7</v>
      </c>
      <c r="AB42" s="371">
        <f t="shared" ref="AB42:AB64" si="7">Y42*AA42</f>
        <v>1164.5899999999999</v>
      </c>
      <c r="AC42" s="372">
        <v>0</v>
      </c>
      <c r="AD42" s="373">
        <f t="shared" ref="AD42:AD64" si="8">Y42*AC42</f>
        <v>0</v>
      </c>
      <c r="AE42" s="374">
        <f t="shared" ref="AE42:AE64" si="9">AB42-AD42</f>
        <v>1164.5899999999999</v>
      </c>
    </row>
    <row r="43" spans="1:31" ht="60" hidden="1" x14ac:dyDescent="0.25">
      <c r="A43" s="22"/>
      <c r="B43" s="380" t="s">
        <v>99</v>
      </c>
      <c r="C43" s="424" t="s">
        <v>24</v>
      </c>
      <c r="D43" s="425"/>
      <c r="E43" s="427" t="s">
        <v>323</v>
      </c>
      <c r="F43" s="358"/>
      <c r="G43" s="358"/>
      <c r="H43" s="359"/>
      <c r="I43" s="358"/>
      <c r="J43" s="360"/>
      <c r="K43" s="358"/>
      <c r="L43" s="300"/>
      <c r="M43" s="360"/>
      <c r="N43" s="126"/>
      <c r="O43" s="361"/>
      <c r="P43" s="362"/>
      <c r="Q43" s="363"/>
      <c r="R43" s="299"/>
      <c r="S43" s="299"/>
      <c r="T43" s="363"/>
      <c r="V43" s="406" t="s">
        <v>284</v>
      </c>
      <c r="W43" s="407">
        <v>1</v>
      </c>
      <c r="X43" s="432">
        <v>110</v>
      </c>
      <c r="Y43" s="362">
        <f t="shared" si="6"/>
        <v>110</v>
      </c>
      <c r="Z43" s="19"/>
      <c r="AA43" s="370">
        <v>0</v>
      </c>
      <c r="AB43" s="371">
        <f t="shared" si="7"/>
        <v>0</v>
      </c>
      <c r="AC43" s="372">
        <v>0</v>
      </c>
      <c r="AD43" s="373">
        <f t="shared" si="8"/>
        <v>0</v>
      </c>
      <c r="AE43" s="374">
        <f t="shared" si="9"/>
        <v>0</v>
      </c>
    </row>
    <row r="44" spans="1:31" ht="30" hidden="1" x14ac:dyDescent="0.25">
      <c r="A44" s="22"/>
      <c r="B44" s="380" t="s">
        <v>99</v>
      </c>
      <c r="C44" s="355" t="s">
        <v>189</v>
      </c>
      <c r="D44" s="356"/>
      <c r="E44" s="426" t="s">
        <v>763</v>
      </c>
      <c r="F44" s="358"/>
      <c r="G44" s="358"/>
      <c r="H44" s="359"/>
      <c r="I44" s="358"/>
      <c r="J44" s="360"/>
      <c r="K44" s="358"/>
      <c r="L44" s="300"/>
      <c r="M44" s="360"/>
      <c r="N44" s="126"/>
      <c r="O44" s="361"/>
      <c r="P44" s="362"/>
      <c r="Q44" s="363"/>
      <c r="R44" s="299"/>
      <c r="S44" s="299"/>
      <c r="T44" s="363"/>
      <c r="V44" s="356" t="s">
        <v>311</v>
      </c>
      <c r="W44" s="441">
        <v>1</v>
      </c>
      <c r="X44" s="432">
        <v>10000</v>
      </c>
      <c r="Y44" s="362">
        <f t="shared" si="6"/>
        <v>10000</v>
      </c>
      <c r="Z44" s="19"/>
      <c r="AA44" s="370">
        <v>0</v>
      </c>
      <c r="AB44" s="371">
        <f t="shared" si="7"/>
        <v>0</v>
      </c>
      <c r="AC44" s="372">
        <v>0</v>
      </c>
      <c r="AD44" s="373">
        <f t="shared" si="8"/>
        <v>0</v>
      </c>
      <c r="AE44" s="374">
        <f t="shared" si="9"/>
        <v>0</v>
      </c>
    </row>
    <row r="45" spans="1:31" hidden="1" x14ac:dyDescent="0.25">
      <c r="A45" s="22"/>
      <c r="B45" s="380" t="s">
        <v>99</v>
      </c>
      <c r="C45" s="426" t="s">
        <v>764</v>
      </c>
      <c r="D45" s="425"/>
      <c r="E45" s="430" t="s">
        <v>765</v>
      </c>
      <c r="F45" s="358"/>
      <c r="G45" s="358"/>
      <c r="H45" s="359"/>
      <c r="I45" s="358"/>
      <c r="J45" s="360"/>
      <c r="K45" s="358"/>
      <c r="L45" s="300"/>
      <c r="M45" s="360"/>
      <c r="N45" s="126"/>
      <c r="O45" s="361"/>
      <c r="P45" s="362"/>
      <c r="Q45" s="363"/>
      <c r="R45" s="299"/>
      <c r="S45" s="299"/>
      <c r="T45" s="363"/>
      <c r="V45" s="438" t="s">
        <v>311</v>
      </c>
      <c r="W45" s="407">
        <v>1</v>
      </c>
      <c r="X45" s="432">
        <v>2000</v>
      </c>
      <c r="Y45" s="362">
        <f t="shared" si="6"/>
        <v>2000</v>
      </c>
      <c r="Z45" s="19"/>
      <c r="AA45" s="370">
        <v>0</v>
      </c>
      <c r="AB45" s="371">
        <f t="shared" si="7"/>
        <v>0</v>
      </c>
      <c r="AC45" s="372">
        <v>0</v>
      </c>
      <c r="AD45" s="373">
        <f t="shared" si="8"/>
        <v>0</v>
      </c>
      <c r="AE45" s="374">
        <f t="shared" si="9"/>
        <v>0</v>
      </c>
    </row>
    <row r="46" spans="1:31" hidden="1" x14ac:dyDescent="0.25">
      <c r="A46" s="22"/>
      <c r="B46" s="380" t="s">
        <v>99</v>
      </c>
      <c r="C46" s="426" t="s">
        <v>164</v>
      </c>
      <c r="D46" s="425"/>
      <c r="E46" s="427" t="s">
        <v>718</v>
      </c>
      <c r="F46" s="358"/>
      <c r="G46" s="358"/>
      <c r="H46" s="359"/>
      <c r="I46" s="358"/>
      <c r="J46" s="360"/>
      <c r="K46" s="358"/>
      <c r="L46" s="300"/>
      <c r="M46" s="360"/>
      <c r="N46" s="126"/>
      <c r="O46" s="361"/>
      <c r="P46" s="362"/>
      <c r="Q46" s="363"/>
      <c r="R46" s="299"/>
      <c r="S46" s="299"/>
      <c r="T46" s="363"/>
      <c r="V46" s="438" t="s">
        <v>311</v>
      </c>
      <c r="W46" s="407">
        <v>1</v>
      </c>
      <c r="X46" s="432">
        <v>1500</v>
      </c>
      <c r="Y46" s="362">
        <f t="shared" si="6"/>
        <v>1500</v>
      </c>
      <c r="Z46" s="19"/>
      <c r="AA46" s="370">
        <v>0</v>
      </c>
      <c r="AB46" s="371">
        <f t="shared" si="7"/>
        <v>0</v>
      </c>
      <c r="AC46" s="372">
        <v>0</v>
      </c>
      <c r="AD46" s="373">
        <f t="shared" si="8"/>
        <v>0</v>
      </c>
      <c r="AE46" s="374">
        <f t="shared" si="9"/>
        <v>0</v>
      </c>
    </row>
    <row r="47" spans="1:31" hidden="1" x14ac:dyDescent="0.25">
      <c r="A47" s="22"/>
      <c r="B47" s="380" t="s">
        <v>99</v>
      </c>
      <c r="C47" s="424" t="s">
        <v>710</v>
      </c>
      <c r="D47" s="425"/>
      <c r="E47" s="427" t="s">
        <v>766</v>
      </c>
      <c r="F47" s="358"/>
      <c r="G47" s="358"/>
      <c r="H47" s="359"/>
      <c r="I47" s="358"/>
      <c r="J47" s="360"/>
      <c r="K47" s="358"/>
      <c r="L47" s="300"/>
      <c r="M47" s="360"/>
      <c r="N47" s="126"/>
      <c r="O47" s="361"/>
      <c r="P47" s="362"/>
      <c r="Q47" s="363"/>
      <c r="R47" s="299"/>
      <c r="S47" s="299"/>
      <c r="T47" s="363"/>
      <c r="V47" s="438" t="s">
        <v>160</v>
      </c>
      <c r="W47" s="407">
        <v>8</v>
      </c>
      <c r="X47" s="432">
        <v>5</v>
      </c>
      <c r="Y47" s="362">
        <f t="shared" si="6"/>
        <v>40</v>
      </c>
      <c r="Z47" s="19"/>
      <c r="AA47" s="370">
        <v>0</v>
      </c>
      <c r="AB47" s="371">
        <f t="shared" si="7"/>
        <v>0</v>
      </c>
      <c r="AC47" s="372">
        <v>0</v>
      </c>
      <c r="AD47" s="373">
        <f t="shared" si="8"/>
        <v>0</v>
      </c>
      <c r="AE47" s="374">
        <f t="shared" si="9"/>
        <v>0</v>
      </c>
    </row>
    <row r="48" spans="1:31" ht="45" x14ac:dyDescent="0.25">
      <c r="A48" s="22"/>
      <c r="B48" s="380" t="s">
        <v>99</v>
      </c>
      <c r="C48" s="355" t="s">
        <v>285</v>
      </c>
      <c r="D48" s="425"/>
      <c r="E48" s="427" t="s">
        <v>767</v>
      </c>
      <c r="F48" s="358"/>
      <c r="G48" s="358"/>
      <c r="H48" s="359"/>
      <c r="I48" s="358"/>
      <c r="J48" s="360"/>
      <c r="K48" s="358"/>
      <c r="L48" s="300"/>
      <c r="M48" s="360"/>
      <c r="N48" s="126"/>
      <c r="O48" s="361"/>
      <c r="P48" s="362"/>
      <c r="Q48" s="363"/>
      <c r="R48" s="299"/>
      <c r="S48" s="299"/>
      <c r="T48" s="363"/>
      <c r="V48" s="438" t="s">
        <v>160</v>
      </c>
      <c r="W48" s="407">
        <v>8</v>
      </c>
      <c r="X48" s="432">
        <v>17.63</v>
      </c>
      <c r="Y48" s="362">
        <f t="shared" si="6"/>
        <v>141.04</v>
      </c>
      <c r="Z48" s="19"/>
      <c r="AA48" s="370">
        <v>1</v>
      </c>
      <c r="AB48" s="371">
        <f t="shared" si="7"/>
        <v>141.04</v>
      </c>
      <c r="AC48" s="372">
        <v>0</v>
      </c>
      <c r="AD48" s="373">
        <f t="shared" si="8"/>
        <v>0</v>
      </c>
      <c r="AE48" s="374">
        <f t="shared" si="9"/>
        <v>141.04</v>
      </c>
    </row>
    <row r="49" spans="1:31" x14ac:dyDescent="0.25">
      <c r="A49" s="22"/>
      <c r="B49" s="380" t="s">
        <v>99</v>
      </c>
      <c r="C49" s="426" t="s">
        <v>189</v>
      </c>
      <c r="D49" s="425"/>
      <c r="E49" s="427" t="s">
        <v>768</v>
      </c>
      <c r="F49" s="358"/>
      <c r="G49" s="358"/>
      <c r="H49" s="359"/>
      <c r="I49" s="358"/>
      <c r="J49" s="360"/>
      <c r="K49" s="358"/>
      <c r="L49" s="300"/>
      <c r="M49" s="360"/>
      <c r="N49" s="126"/>
      <c r="O49" s="361"/>
      <c r="P49" s="362"/>
      <c r="Q49" s="363"/>
      <c r="R49" s="299"/>
      <c r="S49" s="299"/>
      <c r="T49" s="363"/>
      <c r="V49" s="438" t="s">
        <v>311</v>
      </c>
      <c r="W49" s="407">
        <v>1</v>
      </c>
      <c r="X49" s="432">
        <v>2000</v>
      </c>
      <c r="Y49" s="362">
        <f t="shared" si="6"/>
        <v>2000</v>
      </c>
      <c r="Z49" s="19"/>
      <c r="AA49" s="370">
        <v>1</v>
      </c>
      <c r="AB49" s="371">
        <f t="shared" si="7"/>
        <v>2000</v>
      </c>
      <c r="AC49" s="372">
        <v>0</v>
      </c>
      <c r="AD49" s="373">
        <f t="shared" si="8"/>
        <v>0</v>
      </c>
      <c r="AE49" s="374">
        <f t="shared" si="9"/>
        <v>2000</v>
      </c>
    </row>
    <row r="50" spans="1:31" ht="30" x14ac:dyDescent="0.25">
      <c r="A50" s="22"/>
      <c r="B50" s="380" t="s">
        <v>99</v>
      </c>
      <c r="C50" s="424" t="s">
        <v>72</v>
      </c>
      <c r="D50" s="425"/>
      <c r="E50" s="427" t="s">
        <v>699</v>
      </c>
      <c r="F50" s="358"/>
      <c r="G50" s="358"/>
      <c r="H50" s="359"/>
      <c r="I50" s="358"/>
      <c r="J50" s="360"/>
      <c r="K50" s="358"/>
      <c r="L50" s="300"/>
      <c r="M50" s="360"/>
      <c r="N50" s="126"/>
      <c r="O50" s="361"/>
      <c r="P50" s="362"/>
      <c r="Q50" s="363"/>
      <c r="R50" s="299"/>
      <c r="S50" s="299"/>
      <c r="T50" s="363"/>
      <c r="V50" s="438" t="s">
        <v>75</v>
      </c>
      <c r="W50" s="407">
        <v>66</v>
      </c>
      <c r="X50" s="432">
        <v>11.016</v>
      </c>
      <c r="Y50" s="362">
        <f t="shared" si="6"/>
        <v>727.05600000000004</v>
      </c>
      <c r="Z50" s="19"/>
      <c r="AA50" s="370">
        <v>1</v>
      </c>
      <c r="AB50" s="371">
        <f t="shared" si="7"/>
        <v>727.05600000000004</v>
      </c>
      <c r="AC50" s="372">
        <v>0</v>
      </c>
      <c r="AD50" s="373">
        <f t="shared" si="8"/>
        <v>0</v>
      </c>
      <c r="AE50" s="374">
        <f t="shared" si="9"/>
        <v>727.05600000000004</v>
      </c>
    </row>
    <row r="51" spans="1:31" ht="75" x14ac:dyDescent="0.25">
      <c r="A51" s="22"/>
      <c r="B51" s="380" t="s">
        <v>99</v>
      </c>
      <c r="C51" s="424" t="s">
        <v>72</v>
      </c>
      <c r="D51" s="425"/>
      <c r="E51" s="427" t="s">
        <v>702</v>
      </c>
      <c r="F51" s="358"/>
      <c r="G51" s="358"/>
      <c r="H51" s="359"/>
      <c r="I51" s="358"/>
      <c r="J51" s="360"/>
      <c r="K51" s="358"/>
      <c r="L51" s="300"/>
      <c r="M51" s="360"/>
      <c r="N51" s="126"/>
      <c r="O51" s="361"/>
      <c r="P51" s="362"/>
      <c r="Q51" s="363"/>
      <c r="R51" s="299"/>
      <c r="S51" s="299"/>
      <c r="T51" s="363"/>
      <c r="V51" s="438" t="s">
        <v>139</v>
      </c>
      <c r="W51" s="407">
        <v>1</v>
      </c>
      <c r="X51" s="432">
        <v>130.12800000000001</v>
      </c>
      <c r="Y51" s="362">
        <f t="shared" si="6"/>
        <v>130.12800000000001</v>
      </c>
      <c r="Z51" s="19"/>
      <c r="AA51" s="370">
        <v>1</v>
      </c>
      <c r="AB51" s="371">
        <f t="shared" si="7"/>
        <v>130.12800000000001</v>
      </c>
      <c r="AC51" s="372">
        <v>0</v>
      </c>
      <c r="AD51" s="373">
        <f t="shared" si="8"/>
        <v>0</v>
      </c>
      <c r="AE51" s="374">
        <f t="shared" si="9"/>
        <v>130.12800000000001</v>
      </c>
    </row>
    <row r="52" spans="1:31" ht="45" x14ac:dyDescent="0.25">
      <c r="A52" s="22"/>
      <c r="B52" s="380" t="s">
        <v>99</v>
      </c>
      <c r="C52" s="424" t="s">
        <v>72</v>
      </c>
      <c r="D52" s="425"/>
      <c r="E52" s="427" t="s">
        <v>734</v>
      </c>
      <c r="F52" s="358"/>
      <c r="G52" s="358"/>
      <c r="H52" s="359"/>
      <c r="I52" s="358"/>
      <c r="J52" s="360"/>
      <c r="K52" s="358"/>
      <c r="L52" s="300"/>
      <c r="M52" s="360"/>
      <c r="N52" s="126"/>
      <c r="O52" s="361"/>
      <c r="P52" s="362"/>
      <c r="Q52" s="363"/>
      <c r="R52" s="299"/>
      <c r="S52" s="299"/>
      <c r="T52" s="363"/>
      <c r="V52" s="438" t="s">
        <v>104</v>
      </c>
      <c r="W52" s="407">
        <v>9</v>
      </c>
      <c r="X52" s="432">
        <v>110.70400000000001</v>
      </c>
      <c r="Y52" s="362">
        <f t="shared" si="6"/>
        <v>996.33600000000001</v>
      </c>
      <c r="Z52" s="19"/>
      <c r="AA52" s="370">
        <v>1</v>
      </c>
      <c r="AB52" s="371">
        <f t="shared" si="7"/>
        <v>996.33600000000001</v>
      </c>
      <c r="AC52" s="372">
        <v>0</v>
      </c>
      <c r="AD52" s="373">
        <f t="shared" si="8"/>
        <v>0</v>
      </c>
      <c r="AE52" s="374">
        <f t="shared" si="9"/>
        <v>996.33600000000001</v>
      </c>
    </row>
    <row r="53" spans="1:31" x14ac:dyDescent="0.25">
      <c r="A53" s="22"/>
      <c r="B53" s="380" t="s">
        <v>99</v>
      </c>
      <c r="C53" s="424" t="s">
        <v>72</v>
      </c>
      <c r="D53" s="425"/>
      <c r="E53" s="427" t="s">
        <v>769</v>
      </c>
      <c r="F53" s="358"/>
      <c r="G53" s="358"/>
      <c r="H53" s="359"/>
      <c r="I53" s="358"/>
      <c r="J53" s="360"/>
      <c r="K53" s="358"/>
      <c r="L53" s="300"/>
      <c r="M53" s="360"/>
      <c r="N53" s="126"/>
      <c r="O53" s="361"/>
      <c r="P53" s="362"/>
      <c r="Q53" s="363"/>
      <c r="R53" s="299"/>
      <c r="S53" s="299"/>
      <c r="T53" s="363"/>
      <c r="V53" s="438" t="s">
        <v>104</v>
      </c>
      <c r="W53" s="407">
        <v>9</v>
      </c>
      <c r="X53" s="432">
        <v>47.112000000000002</v>
      </c>
      <c r="Y53" s="362">
        <f t="shared" si="6"/>
        <v>424.00800000000004</v>
      </c>
      <c r="Z53" s="19"/>
      <c r="AA53" s="370">
        <v>1</v>
      </c>
      <c r="AB53" s="371">
        <f t="shared" si="7"/>
        <v>424.00800000000004</v>
      </c>
      <c r="AC53" s="372">
        <v>0</v>
      </c>
      <c r="AD53" s="373">
        <f t="shared" si="8"/>
        <v>0</v>
      </c>
      <c r="AE53" s="374">
        <f t="shared" si="9"/>
        <v>424.00800000000004</v>
      </c>
    </row>
    <row r="54" spans="1:31" ht="30" x14ac:dyDescent="0.25">
      <c r="A54" s="22"/>
      <c r="B54" s="380" t="s">
        <v>99</v>
      </c>
      <c r="C54" s="424" t="s">
        <v>72</v>
      </c>
      <c r="D54" s="425"/>
      <c r="E54" s="427" t="s">
        <v>736</v>
      </c>
      <c r="F54" s="358"/>
      <c r="G54" s="358"/>
      <c r="H54" s="359"/>
      <c r="I54" s="358"/>
      <c r="J54" s="360"/>
      <c r="K54" s="358"/>
      <c r="L54" s="300"/>
      <c r="M54" s="360"/>
      <c r="N54" s="126"/>
      <c r="O54" s="361"/>
      <c r="P54" s="362"/>
      <c r="Q54" s="363"/>
      <c r="R54" s="299"/>
      <c r="S54" s="299"/>
      <c r="T54" s="363"/>
      <c r="V54" s="438" t="s">
        <v>104</v>
      </c>
      <c r="W54" s="407">
        <v>12</v>
      </c>
      <c r="X54" s="432">
        <v>165</v>
      </c>
      <c r="Y54" s="362">
        <f t="shared" si="6"/>
        <v>1980</v>
      </c>
      <c r="Z54" s="19"/>
      <c r="AA54" s="370">
        <v>1</v>
      </c>
      <c r="AB54" s="371">
        <f t="shared" si="7"/>
        <v>1980</v>
      </c>
      <c r="AC54" s="372">
        <v>0</v>
      </c>
      <c r="AD54" s="373">
        <f t="shared" si="8"/>
        <v>0</v>
      </c>
      <c r="AE54" s="374">
        <f t="shared" si="9"/>
        <v>1980</v>
      </c>
    </row>
    <row r="55" spans="1:31" ht="45" x14ac:dyDescent="0.25">
      <c r="A55" s="22"/>
      <c r="B55" s="380" t="s">
        <v>99</v>
      </c>
      <c r="C55" s="424" t="s">
        <v>72</v>
      </c>
      <c r="D55" s="425"/>
      <c r="E55" s="427" t="s">
        <v>737</v>
      </c>
      <c r="F55" s="358"/>
      <c r="G55" s="358"/>
      <c r="H55" s="359"/>
      <c r="I55" s="358"/>
      <c r="J55" s="360"/>
      <c r="K55" s="358"/>
      <c r="L55" s="300"/>
      <c r="M55" s="360"/>
      <c r="N55" s="126"/>
      <c r="O55" s="361"/>
      <c r="P55" s="362"/>
      <c r="Q55" s="363"/>
      <c r="R55" s="299"/>
      <c r="S55" s="299"/>
      <c r="T55" s="363"/>
      <c r="V55" s="438" t="s">
        <v>104</v>
      </c>
      <c r="W55" s="407">
        <v>19</v>
      </c>
      <c r="X55" s="432">
        <v>46.472000000000008</v>
      </c>
      <c r="Y55" s="362">
        <f t="shared" si="6"/>
        <v>882.96800000000019</v>
      </c>
      <c r="Z55" s="19"/>
      <c r="AA55" s="370">
        <v>1</v>
      </c>
      <c r="AB55" s="371">
        <f t="shared" si="7"/>
        <v>882.96800000000019</v>
      </c>
      <c r="AC55" s="372">
        <v>0</v>
      </c>
      <c r="AD55" s="373">
        <f t="shared" si="8"/>
        <v>0</v>
      </c>
      <c r="AE55" s="374">
        <f t="shared" si="9"/>
        <v>882.96800000000019</v>
      </c>
    </row>
    <row r="56" spans="1:31" ht="45" x14ac:dyDescent="0.25">
      <c r="A56" s="22"/>
      <c r="B56" s="380" t="s">
        <v>99</v>
      </c>
      <c r="C56" s="424" t="s">
        <v>72</v>
      </c>
      <c r="D56" s="425"/>
      <c r="E56" s="427" t="s">
        <v>747</v>
      </c>
      <c r="F56" s="358"/>
      <c r="G56" s="358"/>
      <c r="H56" s="359"/>
      <c r="I56" s="358"/>
      <c r="J56" s="360"/>
      <c r="K56" s="358"/>
      <c r="L56" s="300"/>
      <c r="M56" s="360"/>
      <c r="N56" s="126"/>
      <c r="O56" s="361"/>
      <c r="P56" s="362"/>
      <c r="Q56" s="363"/>
      <c r="R56" s="299"/>
      <c r="S56" s="299"/>
      <c r="T56" s="363"/>
      <c r="V56" s="438" t="s">
        <v>79</v>
      </c>
      <c r="W56" s="407">
        <v>1</v>
      </c>
      <c r="X56" s="432">
        <v>108.512</v>
      </c>
      <c r="Y56" s="362">
        <f t="shared" si="6"/>
        <v>108.512</v>
      </c>
      <c r="Z56" s="19"/>
      <c r="AA56" s="370">
        <v>1</v>
      </c>
      <c r="AB56" s="371">
        <f t="shared" si="7"/>
        <v>108.512</v>
      </c>
      <c r="AC56" s="372">
        <v>0</v>
      </c>
      <c r="AD56" s="373">
        <f t="shared" si="8"/>
        <v>0</v>
      </c>
      <c r="AE56" s="374">
        <f t="shared" si="9"/>
        <v>108.512</v>
      </c>
    </row>
    <row r="57" spans="1:31" ht="45" x14ac:dyDescent="0.25">
      <c r="A57" s="22"/>
      <c r="B57" s="380" t="s">
        <v>99</v>
      </c>
      <c r="C57" s="424" t="s">
        <v>72</v>
      </c>
      <c r="D57" s="425"/>
      <c r="E57" s="427" t="s">
        <v>704</v>
      </c>
      <c r="F57" s="358"/>
      <c r="G57" s="358"/>
      <c r="H57" s="359"/>
      <c r="I57" s="358"/>
      <c r="J57" s="360"/>
      <c r="K57" s="358"/>
      <c r="L57" s="300"/>
      <c r="M57" s="360"/>
      <c r="N57" s="126"/>
      <c r="O57" s="361"/>
      <c r="P57" s="362"/>
      <c r="Q57" s="363"/>
      <c r="R57" s="299"/>
      <c r="S57" s="299"/>
      <c r="T57" s="363"/>
      <c r="V57" s="438" t="s">
        <v>104</v>
      </c>
      <c r="W57" s="407">
        <v>1</v>
      </c>
      <c r="X57" s="432">
        <v>55.655999999999999</v>
      </c>
      <c r="Y57" s="362">
        <f t="shared" si="6"/>
        <v>55.655999999999999</v>
      </c>
      <c r="Z57" s="19"/>
      <c r="AA57" s="370">
        <v>1</v>
      </c>
      <c r="AB57" s="371">
        <f t="shared" si="7"/>
        <v>55.655999999999999</v>
      </c>
      <c r="AC57" s="372">
        <v>0</v>
      </c>
      <c r="AD57" s="373">
        <f t="shared" si="8"/>
        <v>0</v>
      </c>
      <c r="AE57" s="374">
        <f t="shared" si="9"/>
        <v>55.655999999999999</v>
      </c>
    </row>
    <row r="58" spans="1:31" ht="30" x14ac:dyDescent="0.25">
      <c r="A58" s="22"/>
      <c r="B58" s="380" t="s">
        <v>99</v>
      </c>
      <c r="C58" s="424" t="s">
        <v>189</v>
      </c>
      <c r="D58" s="425"/>
      <c r="E58" s="427" t="s">
        <v>724</v>
      </c>
      <c r="F58" s="358"/>
      <c r="G58" s="358"/>
      <c r="H58" s="359"/>
      <c r="I58" s="358"/>
      <c r="J58" s="360"/>
      <c r="K58" s="358"/>
      <c r="L58" s="300"/>
      <c r="M58" s="360"/>
      <c r="N58" s="126"/>
      <c r="O58" s="361"/>
      <c r="P58" s="362"/>
      <c r="Q58" s="363"/>
      <c r="R58" s="299"/>
      <c r="S58" s="299"/>
      <c r="T58" s="363"/>
      <c r="V58" s="438" t="s">
        <v>79</v>
      </c>
      <c r="W58" s="407">
        <v>8</v>
      </c>
      <c r="X58" s="432">
        <v>10</v>
      </c>
      <c r="Y58" s="362">
        <f t="shared" si="6"/>
        <v>80</v>
      </c>
      <c r="Z58" s="19"/>
      <c r="AA58" s="370">
        <v>1</v>
      </c>
      <c r="AB58" s="371">
        <f t="shared" si="7"/>
        <v>80</v>
      </c>
      <c r="AC58" s="372">
        <v>1</v>
      </c>
      <c r="AD58" s="373">
        <f t="shared" si="8"/>
        <v>80</v>
      </c>
      <c r="AE58" s="374">
        <f t="shared" si="9"/>
        <v>0</v>
      </c>
    </row>
    <row r="59" spans="1:31" ht="45" x14ac:dyDescent="0.25">
      <c r="A59" s="22"/>
      <c r="B59" s="380" t="s">
        <v>99</v>
      </c>
      <c r="C59" s="424" t="s">
        <v>189</v>
      </c>
      <c r="D59" s="425"/>
      <c r="E59" s="427" t="s">
        <v>725</v>
      </c>
      <c r="F59" s="358"/>
      <c r="G59" s="358"/>
      <c r="H59" s="359"/>
      <c r="I59" s="358"/>
      <c r="J59" s="360"/>
      <c r="K59" s="358"/>
      <c r="L59" s="300"/>
      <c r="M59" s="360"/>
      <c r="N59" s="126"/>
      <c r="O59" s="361"/>
      <c r="P59" s="362"/>
      <c r="Q59" s="363"/>
      <c r="R59" s="299"/>
      <c r="S59" s="299"/>
      <c r="T59" s="363"/>
      <c r="V59" s="438" t="s">
        <v>79</v>
      </c>
      <c r="W59" s="407">
        <v>8</v>
      </c>
      <c r="X59" s="432">
        <v>23.040000000000003</v>
      </c>
      <c r="Y59" s="362">
        <f t="shared" si="6"/>
        <v>184.32000000000002</v>
      </c>
      <c r="Z59" s="19"/>
      <c r="AA59" s="370">
        <v>1</v>
      </c>
      <c r="AB59" s="371">
        <f t="shared" si="7"/>
        <v>184.32000000000002</v>
      </c>
      <c r="AC59" s="372">
        <v>1</v>
      </c>
      <c r="AD59" s="373">
        <f t="shared" si="8"/>
        <v>184.32000000000002</v>
      </c>
      <c r="AE59" s="374">
        <f t="shared" si="9"/>
        <v>0</v>
      </c>
    </row>
    <row r="60" spans="1:31" ht="45" x14ac:dyDescent="0.25">
      <c r="A60" s="22"/>
      <c r="B60" s="380" t="s">
        <v>99</v>
      </c>
      <c r="C60" s="424" t="s">
        <v>189</v>
      </c>
      <c r="D60" s="425"/>
      <c r="E60" s="427" t="s">
        <v>726</v>
      </c>
      <c r="F60" s="358"/>
      <c r="G60" s="358"/>
      <c r="H60" s="359"/>
      <c r="I60" s="358"/>
      <c r="J60" s="360"/>
      <c r="K60" s="358"/>
      <c r="L60" s="300"/>
      <c r="M60" s="360"/>
      <c r="N60" s="126"/>
      <c r="O60" s="361"/>
      <c r="P60" s="362"/>
      <c r="Q60" s="363"/>
      <c r="R60" s="299"/>
      <c r="S60" s="299"/>
      <c r="T60" s="363"/>
      <c r="V60" s="438" t="s">
        <v>104</v>
      </c>
      <c r="W60" s="407">
        <v>16</v>
      </c>
      <c r="X60" s="432">
        <v>8.7360000000000007</v>
      </c>
      <c r="Y60" s="362">
        <f t="shared" si="6"/>
        <v>139.77600000000001</v>
      </c>
      <c r="Z60" s="19"/>
      <c r="AA60" s="370">
        <v>1</v>
      </c>
      <c r="AB60" s="371">
        <f t="shared" si="7"/>
        <v>139.77600000000001</v>
      </c>
      <c r="AC60" s="372">
        <v>1</v>
      </c>
      <c r="AD60" s="373">
        <f t="shared" si="8"/>
        <v>139.77600000000001</v>
      </c>
      <c r="AE60" s="374">
        <f t="shared" si="9"/>
        <v>0</v>
      </c>
    </row>
    <row r="61" spans="1:31" hidden="1" x14ac:dyDescent="0.25">
      <c r="A61" s="22"/>
      <c r="B61" s="380" t="s">
        <v>99</v>
      </c>
      <c r="C61" s="385" t="s">
        <v>764</v>
      </c>
      <c r="D61" s="448"/>
      <c r="E61" s="429" t="s">
        <v>740</v>
      </c>
      <c r="F61" s="358"/>
      <c r="G61" s="358"/>
      <c r="H61" s="359"/>
      <c r="I61" s="358"/>
      <c r="J61" s="360"/>
      <c r="K61" s="358"/>
      <c r="L61" s="300"/>
      <c r="M61" s="360"/>
      <c r="N61" s="126"/>
      <c r="O61" s="361"/>
      <c r="P61" s="362"/>
      <c r="Q61" s="363"/>
      <c r="R61" s="299"/>
      <c r="S61" s="299"/>
      <c r="T61" s="363"/>
      <c r="V61" s="442" t="s">
        <v>311</v>
      </c>
      <c r="W61" s="441">
        <v>1</v>
      </c>
      <c r="X61" s="432">
        <v>500</v>
      </c>
      <c r="Y61" s="362">
        <f t="shared" si="6"/>
        <v>500</v>
      </c>
      <c r="Z61" s="19"/>
      <c r="AA61" s="370">
        <v>0</v>
      </c>
      <c r="AB61" s="371">
        <f t="shared" si="7"/>
        <v>0</v>
      </c>
      <c r="AC61" s="372">
        <v>0</v>
      </c>
      <c r="AD61" s="373">
        <f t="shared" si="8"/>
        <v>0</v>
      </c>
      <c r="AE61" s="374">
        <f t="shared" si="9"/>
        <v>0</v>
      </c>
    </row>
    <row r="62" spans="1:31" hidden="1" x14ac:dyDescent="0.25">
      <c r="A62" s="22"/>
      <c r="B62" s="380" t="s">
        <v>99</v>
      </c>
      <c r="C62" s="385" t="s">
        <v>764</v>
      </c>
      <c r="D62" s="448"/>
      <c r="E62" s="429" t="s">
        <v>711</v>
      </c>
      <c r="F62" s="358"/>
      <c r="G62" s="358"/>
      <c r="H62" s="359"/>
      <c r="I62" s="358"/>
      <c r="J62" s="360"/>
      <c r="K62" s="358"/>
      <c r="L62" s="300"/>
      <c r="M62" s="360"/>
      <c r="N62" s="126"/>
      <c r="O62" s="361"/>
      <c r="P62" s="362"/>
      <c r="Q62" s="363"/>
      <c r="R62" s="299"/>
      <c r="S62" s="299"/>
      <c r="T62" s="363"/>
      <c r="V62" s="442" t="s">
        <v>311</v>
      </c>
      <c r="W62" s="441">
        <v>1</v>
      </c>
      <c r="X62" s="432">
        <v>1500</v>
      </c>
      <c r="Y62" s="362">
        <f t="shared" si="6"/>
        <v>1500</v>
      </c>
      <c r="Z62" s="19"/>
      <c r="AA62" s="370">
        <v>0</v>
      </c>
      <c r="AB62" s="371">
        <f t="shared" si="7"/>
        <v>0</v>
      </c>
      <c r="AC62" s="372">
        <v>0</v>
      </c>
      <c r="AD62" s="373">
        <f t="shared" si="8"/>
        <v>0</v>
      </c>
      <c r="AE62" s="374">
        <f t="shared" si="9"/>
        <v>0</v>
      </c>
    </row>
    <row r="63" spans="1:31" hidden="1" x14ac:dyDescent="0.25">
      <c r="A63" s="22"/>
      <c r="B63" s="380" t="s">
        <v>99</v>
      </c>
      <c r="C63" s="357" t="s">
        <v>764</v>
      </c>
      <c r="D63" s="425"/>
      <c r="E63" s="430" t="s">
        <v>712</v>
      </c>
      <c r="F63" s="358"/>
      <c r="G63" s="358"/>
      <c r="H63" s="359"/>
      <c r="I63" s="358"/>
      <c r="J63" s="360"/>
      <c r="K63" s="358"/>
      <c r="L63" s="300"/>
      <c r="M63" s="360"/>
      <c r="N63" s="126"/>
      <c r="O63" s="361"/>
      <c r="P63" s="362"/>
      <c r="Q63" s="363"/>
      <c r="R63" s="299"/>
      <c r="S63" s="299"/>
      <c r="T63" s="363"/>
      <c r="V63" s="438" t="s">
        <v>311</v>
      </c>
      <c r="W63" s="436">
        <v>1</v>
      </c>
      <c r="X63" s="437">
        <v>500</v>
      </c>
      <c r="Y63" s="362">
        <f t="shared" si="6"/>
        <v>500</v>
      </c>
      <c r="Z63" s="19"/>
      <c r="AA63" s="370">
        <v>0</v>
      </c>
      <c r="AB63" s="371">
        <f t="shared" si="7"/>
        <v>0</v>
      </c>
      <c r="AC63" s="372">
        <v>0</v>
      </c>
      <c r="AD63" s="373">
        <f t="shared" si="8"/>
        <v>0</v>
      </c>
      <c r="AE63" s="374">
        <f t="shared" si="9"/>
        <v>0</v>
      </c>
    </row>
    <row r="64" spans="1:31" hidden="1" x14ac:dyDescent="0.25">
      <c r="A64" s="22"/>
      <c r="B64" s="380" t="s">
        <v>99</v>
      </c>
      <c r="C64" s="426" t="s">
        <v>764</v>
      </c>
      <c r="D64" s="425"/>
      <c r="E64" s="430" t="s">
        <v>713</v>
      </c>
      <c r="F64" s="358"/>
      <c r="G64" s="358"/>
      <c r="H64" s="359"/>
      <c r="I64" s="358"/>
      <c r="J64" s="360"/>
      <c r="K64" s="358"/>
      <c r="L64" s="300"/>
      <c r="M64" s="360"/>
      <c r="N64" s="126"/>
      <c r="O64" s="361"/>
      <c r="P64" s="362"/>
      <c r="Q64" s="363"/>
      <c r="R64" s="299"/>
      <c r="S64" s="299"/>
      <c r="T64" s="363"/>
      <c r="V64" s="438" t="s">
        <v>57</v>
      </c>
      <c r="W64" s="407">
        <v>2</v>
      </c>
      <c r="X64" s="432">
        <v>1250</v>
      </c>
      <c r="Y64" s="362">
        <f t="shared" si="6"/>
        <v>2500</v>
      </c>
      <c r="Z64" s="19"/>
      <c r="AA64" s="370">
        <v>0</v>
      </c>
      <c r="AB64" s="371">
        <f t="shared" si="7"/>
        <v>0</v>
      </c>
      <c r="AC64" s="372">
        <v>0</v>
      </c>
      <c r="AD64" s="373">
        <f t="shared" si="8"/>
        <v>0</v>
      </c>
      <c r="AE64" s="374">
        <f t="shared" si="9"/>
        <v>0</v>
      </c>
    </row>
    <row r="65" spans="1:31" x14ac:dyDescent="0.25">
      <c r="A65" s="22"/>
      <c r="B65" s="354"/>
      <c r="C65" s="355"/>
      <c r="D65" s="356"/>
      <c r="E65" s="357"/>
      <c r="F65" s="358"/>
      <c r="G65" s="358"/>
      <c r="H65" s="359"/>
      <c r="I65" s="358"/>
      <c r="J65" s="360"/>
      <c r="K65" s="358"/>
      <c r="L65" s="300"/>
      <c r="M65" s="360"/>
      <c r="N65" s="126"/>
      <c r="O65" s="361"/>
      <c r="P65" s="362"/>
      <c r="Q65" s="363"/>
      <c r="R65" s="299"/>
      <c r="S65" s="299"/>
      <c r="T65" s="363"/>
      <c r="V65" s="358"/>
      <c r="W65" s="300"/>
      <c r="X65" s="299"/>
      <c r="Y65" s="362"/>
      <c r="Z65" s="19"/>
      <c r="AA65" s="370"/>
      <c r="AB65" s="371"/>
      <c r="AC65" s="372"/>
      <c r="AD65" s="373"/>
      <c r="AE65" s="374"/>
    </row>
    <row r="66" spans="1:31" ht="15.75" thickBot="1" x14ac:dyDescent="0.3"/>
    <row r="67" spans="1:31" ht="15.75" thickBot="1" x14ac:dyDescent="0.3">
      <c r="S67" s="69" t="s">
        <v>5</v>
      </c>
      <c r="T67" s="70">
        <f>SUM(T11:T65)</f>
        <v>17284.392635999997</v>
      </c>
      <c r="U67" s="66"/>
      <c r="V67" s="22"/>
      <c r="W67" s="29"/>
      <c r="X67" s="69" t="s">
        <v>5</v>
      </c>
      <c r="Y67" s="70">
        <f>SUM(Y11:Y65)</f>
        <v>46432.494447844001</v>
      </c>
      <c r="Z67" s="19"/>
      <c r="AA67" s="77"/>
      <c r="AB67" s="117">
        <f>SUM(AB11:AB65)</f>
        <v>18491.065713290798</v>
      </c>
      <c r="AC67" s="77"/>
      <c r="AD67" s="118">
        <f>SUM(AD11:AD65)</f>
        <v>7515.7913249999983</v>
      </c>
      <c r="AE67" s="130">
        <f>SUM(AE11:AE65)</f>
        <v>10975.274388290802</v>
      </c>
    </row>
    <row r="69" spans="1:31" x14ac:dyDescent="0.25">
      <c r="C69" t="s">
        <v>372</v>
      </c>
      <c r="D69" s="164"/>
      <c r="T69" s="319">
        <f ca="1">SUMIF($C$10:$C$65,$C69,T$11:T$65)</f>
        <v>399.99552</v>
      </c>
      <c r="U69" s="66"/>
      <c r="Y69" s="319">
        <f ca="1">SUMIF($C$10:$C$65,$C69,Y$11:Y$65)</f>
        <v>399.99552</v>
      </c>
      <c r="AA69" s="340">
        <f ca="1">AB69/Y69</f>
        <v>1</v>
      </c>
      <c r="AB69" s="319">
        <f ca="1">SUMIF($C$10:$C$65,$C69,AB$11:AB$65)</f>
        <v>399.99552</v>
      </c>
      <c r="AC69" s="340">
        <f ca="1">AD69/Y69</f>
        <v>1</v>
      </c>
      <c r="AD69" s="319">
        <f ca="1">SUMIF($C$10:$C$65,$C69,AD$11:AD$65)</f>
        <v>399.99552</v>
      </c>
      <c r="AE69" s="319">
        <f ca="1">SUMIF($C$10:$C$65,$C69,AE$11:AE$65)</f>
        <v>0</v>
      </c>
    </row>
    <row r="70" spans="1:31" x14ac:dyDescent="0.25">
      <c r="C70" t="s">
        <v>308</v>
      </c>
      <c r="D70" s="164"/>
      <c r="T70" s="319">
        <f t="shared" ref="T70:T78" ca="1" si="10">SUMIF($C$10:$C$65,$C70,T$11:T$65)</f>
        <v>222.29999999999998</v>
      </c>
      <c r="U70" s="66"/>
      <c r="Y70" s="319">
        <f t="shared" ref="Y70:Y78" ca="1" si="11">SUMIF($C$10:$C$65,$C70,Y$11:Y$65)</f>
        <v>222.29999999999998</v>
      </c>
      <c r="AA70" s="340">
        <f t="shared" ref="AA70:AA78" ca="1" si="12">AB70/Y70</f>
        <v>1</v>
      </c>
      <c r="AB70" s="319">
        <f t="shared" ref="AB70:AB78" ca="1" si="13">SUMIF($C$10:$C$65,$C70,AB$11:AB$65)</f>
        <v>222.29999999999998</v>
      </c>
      <c r="AC70" s="340">
        <f t="shared" ref="AC70:AC78" ca="1" si="14">AD70/Y70</f>
        <v>0</v>
      </c>
      <c r="AD70" s="319">
        <f t="shared" ref="AD70:AE78" ca="1" si="15">SUMIF($C$10:$C$65,$C70,AD$11:AD$65)</f>
        <v>0</v>
      </c>
      <c r="AE70" s="319">
        <f t="shared" ca="1" si="15"/>
        <v>222.29999999999998</v>
      </c>
    </row>
    <row r="71" spans="1:31" x14ac:dyDescent="0.25">
      <c r="C71" t="s">
        <v>285</v>
      </c>
      <c r="D71" s="164"/>
      <c r="T71" s="319">
        <f t="shared" ca="1" si="10"/>
        <v>479.13225599999998</v>
      </c>
      <c r="U71" s="66"/>
      <c r="Y71" s="319">
        <f t="shared" ca="1" si="11"/>
        <v>2479.1322559999999</v>
      </c>
      <c r="AA71" s="340">
        <f t="shared" ca="1" si="12"/>
        <v>0.80673388648774058</v>
      </c>
      <c r="AB71" s="319">
        <f t="shared" ca="1" si="13"/>
        <v>2000</v>
      </c>
      <c r="AC71" s="340">
        <f t="shared" ca="1" si="14"/>
        <v>0</v>
      </c>
      <c r="AD71" s="319">
        <f t="shared" ca="1" si="15"/>
        <v>0</v>
      </c>
      <c r="AE71" s="319">
        <f t="shared" ca="1" si="15"/>
        <v>2000</v>
      </c>
    </row>
    <row r="72" spans="1:31" x14ac:dyDescent="0.25">
      <c r="C72" t="s">
        <v>189</v>
      </c>
      <c r="D72" s="164"/>
      <c r="T72" s="319">
        <f t="shared" ca="1" si="10"/>
        <v>1067.3145</v>
      </c>
      <c r="U72" s="66"/>
      <c r="Y72" s="319">
        <f t="shared" ca="1" si="11"/>
        <v>4618.4665000000005</v>
      </c>
      <c r="AA72" s="340">
        <f t="shared" ca="1" si="12"/>
        <v>0.34814975923285357</v>
      </c>
      <c r="AB72" s="319">
        <f t="shared" ca="1" si="13"/>
        <v>1607.9180000000001</v>
      </c>
      <c r="AC72" s="340">
        <f t="shared" ca="1" si="14"/>
        <v>0.19072607758441032</v>
      </c>
      <c r="AD72" s="319">
        <f t="shared" ca="1" si="15"/>
        <v>880.86200000000008</v>
      </c>
      <c r="AE72" s="319">
        <f t="shared" ca="1" si="15"/>
        <v>727.05600000000004</v>
      </c>
    </row>
    <row r="73" spans="1:31" x14ac:dyDescent="0.25">
      <c r="C73" t="s">
        <v>72</v>
      </c>
      <c r="D73" s="164"/>
      <c r="T73" s="319">
        <f t="shared" ca="1" si="10"/>
        <v>4424.96</v>
      </c>
      <c r="U73" s="66"/>
      <c r="Y73" s="319">
        <f t="shared" ca="1" si="11"/>
        <v>9082.5680000000011</v>
      </c>
      <c r="AA73" s="340">
        <f t="shared" ca="1" si="12"/>
        <v>1</v>
      </c>
      <c r="AB73" s="319">
        <f t="shared" ca="1" si="13"/>
        <v>9082.5680000000011</v>
      </c>
      <c r="AC73" s="340">
        <f t="shared" ca="1" si="14"/>
        <v>0.49600069055359669</v>
      </c>
      <c r="AD73" s="319">
        <f t="shared" ca="1" si="15"/>
        <v>4504.96</v>
      </c>
      <c r="AE73" s="319">
        <f t="shared" ca="1" si="15"/>
        <v>4577.6079999999993</v>
      </c>
    </row>
    <row r="74" spans="1:31" x14ac:dyDescent="0.25">
      <c r="C74" t="s">
        <v>164</v>
      </c>
      <c r="D74" s="164"/>
      <c r="T74" s="319">
        <f t="shared" ca="1" si="10"/>
        <v>2531.6489699999997</v>
      </c>
      <c r="U74" s="66"/>
      <c r="Y74" s="319">
        <f t="shared" ca="1" si="11"/>
        <v>2571.6489699999997</v>
      </c>
      <c r="AA74" s="340">
        <f t="shared" ca="1" si="12"/>
        <v>0.26178415983422498</v>
      </c>
      <c r="AB74" s="319">
        <f t="shared" ca="1" si="13"/>
        <v>673.21696499999996</v>
      </c>
      <c r="AC74" s="340">
        <f t="shared" ca="1" si="14"/>
        <v>0.26178415983422498</v>
      </c>
      <c r="AD74" s="319">
        <f t="shared" ca="1" si="15"/>
        <v>673.21696499999996</v>
      </c>
      <c r="AE74" s="319">
        <f t="shared" ca="1" si="15"/>
        <v>0</v>
      </c>
    </row>
    <row r="75" spans="1:31" x14ac:dyDescent="0.25">
      <c r="C75" t="s">
        <v>24</v>
      </c>
      <c r="D75" s="164"/>
      <c r="T75" s="319">
        <f t="shared" ca="1" si="10"/>
        <v>3586.0227999999997</v>
      </c>
      <c r="U75" s="66"/>
      <c r="Y75" s="319">
        <f t="shared" ca="1" si="11"/>
        <v>14680.624611843999</v>
      </c>
      <c r="AA75" s="340">
        <f t="shared" ca="1" si="12"/>
        <v>0.21793604242898257</v>
      </c>
      <c r="AB75" s="319">
        <f t="shared" ca="1" si="13"/>
        <v>3199.4372282907998</v>
      </c>
      <c r="AC75" s="340">
        <f t="shared" ca="1" si="14"/>
        <v>7.1983097990764799E-2</v>
      </c>
      <c r="AD75" s="319">
        <f t="shared" ca="1" si="15"/>
        <v>1056.75684</v>
      </c>
      <c r="AE75" s="319">
        <f t="shared" ca="1" si="15"/>
        <v>2142.6803882907998</v>
      </c>
    </row>
    <row r="76" spans="1:31" x14ac:dyDescent="0.25">
      <c r="C76" t="s">
        <v>312</v>
      </c>
      <c r="D76" s="164"/>
      <c r="T76" s="319">
        <f t="shared" ca="1" si="10"/>
        <v>4573.0185899999997</v>
      </c>
      <c r="U76" s="66"/>
      <c r="Y76" s="319">
        <f t="shared" ca="1" si="11"/>
        <v>6236.7185899999995</v>
      </c>
      <c r="AA76" s="340">
        <f t="shared" ca="1" si="12"/>
        <v>0.18673120859859094</v>
      </c>
      <c r="AB76" s="319">
        <f t="shared" ca="1" si="13"/>
        <v>1164.5899999999999</v>
      </c>
      <c r="AC76" s="340">
        <f t="shared" ca="1" si="14"/>
        <v>0</v>
      </c>
      <c r="AD76" s="319">
        <f t="shared" ca="1" si="15"/>
        <v>0</v>
      </c>
      <c r="AE76" s="319">
        <f t="shared" ca="1" si="15"/>
        <v>1164.5899999999999</v>
      </c>
    </row>
    <row r="77" spans="1:31" x14ac:dyDescent="0.25">
      <c r="C77" t="s">
        <v>710</v>
      </c>
      <c r="T77" s="319">
        <f t="shared" ca="1" si="10"/>
        <v>0</v>
      </c>
      <c r="Y77" s="319">
        <f t="shared" ca="1" si="11"/>
        <v>141.04</v>
      </c>
      <c r="AA77" s="340">
        <f t="shared" ca="1" si="12"/>
        <v>1</v>
      </c>
      <c r="AB77" s="319">
        <f t="shared" ca="1" si="13"/>
        <v>141.04</v>
      </c>
      <c r="AC77" s="340">
        <f t="shared" ca="1" si="14"/>
        <v>0</v>
      </c>
      <c r="AD77" s="319">
        <f t="shared" ca="1" si="15"/>
        <v>0</v>
      </c>
      <c r="AE77" s="319">
        <f t="shared" ca="1" si="15"/>
        <v>141.04</v>
      </c>
    </row>
    <row r="78" spans="1:31" x14ac:dyDescent="0.25">
      <c r="C78" t="s">
        <v>764</v>
      </c>
      <c r="T78" s="319">
        <f t="shared" ca="1" si="10"/>
        <v>0</v>
      </c>
      <c r="Y78" s="319">
        <f t="shared" ca="1" si="11"/>
        <v>6000</v>
      </c>
      <c r="AA78" s="340">
        <f t="shared" ca="1" si="12"/>
        <v>0</v>
      </c>
      <c r="AB78" s="319">
        <f t="shared" ca="1" si="13"/>
        <v>0</v>
      </c>
      <c r="AC78" s="340">
        <f t="shared" ca="1" si="14"/>
        <v>0</v>
      </c>
      <c r="AD78" s="319">
        <f t="shared" ca="1" si="15"/>
        <v>0</v>
      </c>
      <c r="AE78" s="319">
        <f t="shared" ca="1" si="15"/>
        <v>0</v>
      </c>
    </row>
  </sheetData>
  <autoFilter ref="B8:AE64" xr:uid="{00000000-0009-0000-0000-000016000000}">
    <filterColumn colId="25">
      <filters>
        <filter val="70%"/>
        <filter val="100%"/>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X11:X12 X14 X16:X17 X19:X25 X27 X29:X32 X34:X37 X40:X60 X63:X65 S40:S65" xr:uid="{00000000-0002-0000-1600-000000000000}">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AE72"/>
  <sheetViews>
    <sheetView topLeftCell="B1" zoomScale="70" zoomScaleNormal="70" workbookViewId="0">
      <pane xSplit="9" ySplit="8" topLeftCell="K57" activePane="bottomRight" state="frozen"/>
      <selection activeCell="S45" sqref="S45"/>
      <selection pane="topRight" activeCell="S45" sqref="S45"/>
      <selection pane="bottomLeft" activeCell="S45" sqref="S45"/>
      <selection pane="bottomRight" activeCell="V68" sqref="V6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1406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608</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470</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30" t="s">
        <v>429</v>
      </c>
      <c r="B10" s="3" t="s">
        <v>470</v>
      </c>
      <c r="C10" s="4" t="s">
        <v>372</v>
      </c>
      <c r="D10" s="5" t="s">
        <v>378</v>
      </c>
      <c r="E10" s="6"/>
      <c r="F10" s="30"/>
      <c r="G10" s="30"/>
      <c r="H10" s="8"/>
      <c r="I10" s="30"/>
      <c r="J10" s="9"/>
      <c r="K10" s="9"/>
      <c r="L10" s="9"/>
      <c r="M10" s="9"/>
      <c r="N10" s="9"/>
      <c r="O10" s="19"/>
      <c r="P10" s="17"/>
      <c r="Q10" s="38"/>
      <c r="R10" s="38"/>
      <c r="S10" s="38"/>
      <c r="T10" s="38"/>
      <c r="AA10" s="77"/>
      <c r="AB10" s="77"/>
      <c r="AC10" s="77"/>
      <c r="AD10" s="77"/>
    </row>
    <row r="11" spans="1:31" ht="90.75" thickBot="1" x14ac:dyDescent="0.3">
      <c r="A11" s="30"/>
      <c r="B11" s="3" t="s">
        <v>470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8">
        <v>0</v>
      </c>
      <c r="AB11" s="79">
        <f>Y11*AA11</f>
        <v>0</v>
      </c>
      <c r="AC11" s="80">
        <v>0</v>
      </c>
      <c r="AD11" s="81">
        <f>Y11*AC11</f>
        <v>0</v>
      </c>
      <c r="AE11" s="131">
        <f>AB11-AD11</f>
        <v>0</v>
      </c>
    </row>
    <row r="12" spans="1:31" ht="45.75" thickBot="1" x14ac:dyDescent="0.3">
      <c r="A12" s="30"/>
      <c r="B12" s="3" t="s">
        <v>470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61" si="0">W12*X12</f>
        <v>0</v>
      </c>
      <c r="Z12" s="19"/>
      <c r="AA12" s="78">
        <v>0</v>
      </c>
      <c r="AB12" s="79">
        <f t="shared" ref="AB12:AB52" si="1">Y12*AA12</f>
        <v>0</v>
      </c>
      <c r="AC12" s="80">
        <v>0</v>
      </c>
      <c r="AD12" s="81">
        <f t="shared" ref="AD12:AD60" si="2">Y12*AC12</f>
        <v>0</v>
      </c>
      <c r="AE12" s="131">
        <f t="shared" ref="AE12:AE61" si="3">AB12-AD12</f>
        <v>0</v>
      </c>
    </row>
    <row r="13" spans="1:31" ht="15.75" thickBot="1" x14ac:dyDescent="0.3">
      <c r="A13" s="16"/>
      <c r="B13" s="3" t="s">
        <v>470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8">
        <v>0</v>
      </c>
      <c r="AB13" s="79">
        <f t="shared" si="1"/>
        <v>0</v>
      </c>
      <c r="AC13" s="80">
        <v>0</v>
      </c>
      <c r="AD13" s="81">
        <f t="shared" si="2"/>
        <v>0</v>
      </c>
      <c r="AE13" s="131">
        <f t="shared" si="3"/>
        <v>0</v>
      </c>
    </row>
    <row r="14" spans="1:31" ht="30.75" thickBot="1" x14ac:dyDescent="0.3">
      <c r="A14" s="16"/>
      <c r="B14" s="3" t="s">
        <v>470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8">
        <v>0</v>
      </c>
      <c r="AB14" s="79">
        <f t="shared" si="1"/>
        <v>0</v>
      </c>
      <c r="AC14" s="80">
        <v>0</v>
      </c>
      <c r="AD14" s="81">
        <f t="shared" si="2"/>
        <v>0</v>
      </c>
      <c r="AE14" s="131">
        <f t="shared" si="3"/>
        <v>0</v>
      </c>
    </row>
    <row r="15" spans="1:31" ht="15.75" thickBot="1" x14ac:dyDescent="0.3">
      <c r="A15" s="16"/>
      <c r="B15" s="3" t="s">
        <v>470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8"/>
      <c r="AB15" s="79"/>
      <c r="AC15" s="80"/>
      <c r="AD15" s="81"/>
      <c r="AE15" s="131">
        <f t="shared" si="3"/>
        <v>0</v>
      </c>
    </row>
    <row r="16" spans="1:31" ht="106.5" thickBot="1" x14ac:dyDescent="0.3">
      <c r="A16" s="16"/>
      <c r="B16" s="3" t="s">
        <v>470</v>
      </c>
      <c r="C16" s="4" t="s">
        <v>285</v>
      </c>
      <c r="D16" s="5" t="s">
        <v>25</v>
      </c>
      <c r="E16" s="6" t="s">
        <v>471</v>
      </c>
      <c r="F16" s="7"/>
      <c r="G16" s="7"/>
      <c r="H16" s="8">
        <v>5.3879999999999999</v>
      </c>
      <c r="I16" s="7"/>
      <c r="J16" s="9" t="s">
        <v>379</v>
      </c>
      <c r="K16" s="10" t="s">
        <v>380</v>
      </c>
      <c r="L16" s="39">
        <v>1</v>
      </c>
      <c r="M16" s="11">
        <v>900</v>
      </c>
      <c r="N16" s="12">
        <v>900</v>
      </c>
      <c r="O16" s="19"/>
      <c r="P16" s="13" t="e">
        <v>#VALUE!</v>
      </c>
      <c r="Q16" s="14">
        <f>IF(J16="PROV SUM",N16,L16*P16)</f>
        <v>900</v>
      </c>
      <c r="R16" s="40" t="s">
        <v>381</v>
      </c>
      <c r="S16" s="41" t="s">
        <v>381</v>
      </c>
      <c r="T16" s="14">
        <f>IF(J16="SC024",N16,IF(ISERROR(S16),"",IF(J16="PROV SUM",N16,L16*S16)))</f>
        <v>900</v>
      </c>
      <c r="V16" s="10" t="s">
        <v>380</v>
      </c>
      <c r="W16" s="39">
        <v>0</v>
      </c>
      <c r="X16" s="41">
        <v>900</v>
      </c>
      <c r="Y16" s="72">
        <f t="shared" si="0"/>
        <v>0</v>
      </c>
      <c r="Z16" s="19"/>
      <c r="AA16" s="78">
        <v>0</v>
      </c>
      <c r="AB16" s="79">
        <f t="shared" si="1"/>
        <v>0</v>
      </c>
      <c r="AC16" s="80">
        <v>0</v>
      </c>
      <c r="AD16" s="81">
        <f t="shared" si="2"/>
        <v>0</v>
      </c>
      <c r="AE16" s="131">
        <f>AB16-AD16</f>
        <v>0</v>
      </c>
    </row>
    <row r="17" spans="1:31" ht="61.5" thickBot="1" x14ac:dyDescent="0.3">
      <c r="A17" s="16"/>
      <c r="B17" s="3" t="s">
        <v>470</v>
      </c>
      <c r="C17" s="4" t="s">
        <v>285</v>
      </c>
      <c r="D17" s="5" t="s">
        <v>25</v>
      </c>
      <c r="E17" s="6" t="s">
        <v>472</v>
      </c>
      <c r="F17" s="7"/>
      <c r="G17" s="7"/>
      <c r="H17" s="8">
        <v>5.3890000000000002</v>
      </c>
      <c r="I17" s="7"/>
      <c r="J17" s="9" t="s">
        <v>379</v>
      </c>
      <c r="K17" s="10" t="s">
        <v>380</v>
      </c>
      <c r="L17" s="39">
        <v>1</v>
      </c>
      <c r="M17" s="11">
        <v>500</v>
      </c>
      <c r="N17" s="12">
        <v>500</v>
      </c>
      <c r="O17" s="19"/>
      <c r="P17" s="13" t="e">
        <v>#VALUE!</v>
      </c>
      <c r="Q17" s="14">
        <f>IF(J17="PROV SUM",N17,L17*P17)</f>
        <v>500</v>
      </c>
      <c r="R17" s="40" t="s">
        <v>381</v>
      </c>
      <c r="S17" s="41" t="s">
        <v>381</v>
      </c>
      <c r="T17" s="14">
        <f>IF(J17="SC024",N17,IF(ISERROR(S17),"",IF(J17="PROV SUM",N17,L17*S17)))</f>
        <v>500</v>
      </c>
      <c r="V17" s="10" t="s">
        <v>380</v>
      </c>
      <c r="W17" s="39">
        <v>0</v>
      </c>
      <c r="X17" s="41">
        <v>500</v>
      </c>
      <c r="Y17" s="72">
        <f t="shared" si="0"/>
        <v>0</v>
      </c>
      <c r="Z17" s="19"/>
      <c r="AA17" s="78">
        <v>0</v>
      </c>
      <c r="AB17" s="79">
        <f t="shared" si="1"/>
        <v>0</v>
      </c>
      <c r="AC17" s="80">
        <v>0</v>
      </c>
      <c r="AD17" s="81">
        <f t="shared" si="2"/>
        <v>0</v>
      </c>
      <c r="AE17" s="131">
        <f t="shared" si="3"/>
        <v>0</v>
      </c>
    </row>
    <row r="18" spans="1:31" ht="15.75" thickBot="1" x14ac:dyDescent="0.3">
      <c r="A18" s="16"/>
      <c r="B18" s="3" t="s">
        <v>470</v>
      </c>
      <c r="C18" s="42" t="s">
        <v>189</v>
      </c>
      <c r="D18" s="5" t="s">
        <v>378</v>
      </c>
      <c r="E18" s="6"/>
      <c r="F18" s="7"/>
      <c r="G18" s="7"/>
      <c r="H18" s="8"/>
      <c r="I18" s="7"/>
      <c r="J18" s="9"/>
      <c r="K18" s="10"/>
      <c r="L18" s="39"/>
      <c r="M18" s="9"/>
      <c r="N18" s="39"/>
      <c r="O18" s="19"/>
      <c r="P18" s="28"/>
      <c r="Q18" s="43"/>
      <c r="R18" s="43"/>
      <c r="S18" s="43"/>
      <c r="T18" s="43"/>
      <c r="V18" s="10"/>
      <c r="W18" s="39"/>
      <c r="X18" s="43"/>
      <c r="Y18" s="72"/>
      <c r="Z18" s="19"/>
      <c r="AA18" s="78"/>
      <c r="AB18" s="79"/>
      <c r="AC18" s="80"/>
      <c r="AD18" s="81"/>
      <c r="AE18" s="131">
        <f t="shared" si="3"/>
        <v>0</v>
      </c>
    </row>
    <row r="19" spans="1:31" ht="30.75" thickBot="1" x14ac:dyDescent="0.3">
      <c r="A19" s="16"/>
      <c r="B19" s="3" t="s">
        <v>470</v>
      </c>
      <c r="C19" s="42" t="s">
        <v>189</v>
      </c>
      <c r="D19" s="5" t="s">
        <v>25</v>
      </c>
      <c r="E19" s="6" t="s">
        <v>337</v>
      </c>
      <c r="F19" s="7"/>
      <c r="G19" s="7"/>
      <c r="H19" s="8">
        <v>6.91</v>
      </c>
      <c r="I19" s="7"/>
      <c r="J19" s="9" t="s">
        <v>338</v>
      </c>
      <c r="K19" s="10" t="s">
        <v>79</v>
      </c>
      <c r="L19" s="39">
        <v>2</v>
      </c>
      <c r="M19" s="11">
        <v>20.13</v>
      </c>
      <c r="N19" s="39">
        <v>40.26</v>
      </c>
      <c r="O19" s="19"/>
      <c r="P19" s="13" t="e">
        <v>#VALUE!</v>
      </c>
      <c r="Q19" s="14" t="e">
        <f t="shared" ref="Q19:Q35" si="4">IF(J19="PROV SUM",N19,L19*P19)</f>
        <v>#VALUE!</v>
      </c>
      <c r="R19" s="40">
        <v>0</v>
      </c>
      <c r="S19" s="41">
        <v>14.594249999999999</v>
      </c>
      <c r="T19" s="14">
        <f t="shared" ref="T19:T35" si="5">IF(J19="SC024",N19,IF(ISERROR(S19),"",IF(J19="PROV SUM",N19,L19*S19)))</f>
        <v>29.188499999999998</v>
      </c>
      <c r="V19" s="10" t="s">
        <v>79</v>
      </c>
      <c r="W19" s="39">
        <v>0</v>
      </c>
      <c r="X19" s="41">
        <v>14.594249999999999</v>
      </c>
      <c r="Y19" s="72">
        <f t="shared" si="0"/>
        <v>0</v>
      </c>
      <c r="Z19" s="19"/>
      <c r="AA19" s="78">
        <v>0</v>
      </c>
      <c r="AB19" s="79">
        <f t="shared" si="1"/>
        <v>0</v>
      </c>
      <c r="AC19" s="80">
        <v>0</v>
      </c>
      <c r="AD19" s="81">
        <f t="shared" si="2"/>
        <v>0</v>
      </c>
      <c r="AE19" s="131">
        <f t="shared" si="3"/>
        <v>0</v>
      </c>
    </row>
    <row r="20" spans="1:31" ht="30.75" thickBot="1" x14ac:dyDescent="0.3">
      <c r="A20" s="16"/>
      <c r="B20" s="3" t="s">
        <v>470</v>
      </c>
      <c r="C20" s="42" t="s">
        <v>189</v>
      </c>
      <c r="D20" s="5" t="s">
        <v>25</v>
      </c>
      <c r="E20" s="6" t="s">
        <v>227</v>
      </c>
      <c r="F20" s="7"/>
      <c r="G20" s="7"/>
      <c r="H20" s="8">
        <v>6.1940000000000301</v>
      </c>
      <c r="I20" s="7"/>
      <c r="J20" s="9" t="s">
        <v>228</v>
      </c>
      <c r="K20" s="10" t="s">
        <v>79</v>
      </c>
      <c r="L20" s="39">
        <v>60</v>
      </c>
      <c r="M20" s="11">
        <v>7.02</v>
      </c>
      <c r="N20" s="39">
        <v>421.2</v>
      </c>
      <c r="O20" s="19"/>
      <c r="P20" s="13" t="e">
        <v>#VALUE!</v>
      </c>
      <c r="Q20" s="14" t="e">
        <f t="shared" si="4"/>
        <v>#VALUE!</v>
      </c>
      <c r="R20" s="40">
        <v>0</v>
      </c>
      <c r="S20" s="41">
        <v>5.9669999999999996</v>
      </c>
      <c r="T20" s="14">
        <f t="shared" si="5"/>
        <v>358.02</v>
      </c>
      <c r="V20" s="10" t="s">
        <v>79</v>
      </c>
      <c r="W20" s="39">
        <v>0</v>
      </c>
      <c r="X20" s="41">
        <v>5.9669999999999996</v>
      </c>
      <c r="Y20" s="72">
        <f t="shared" si="0"/>
        <v>0</v>
      </c>
      <c r="Z20" s="19"/>
      <c r="AA20" s="78">
        <v>0</v>
      </c>
      <c r="AB20" s="79">
        <f t="shared" si="1"/>
        <v>0</v>
      </c>
      <c r="AC20" s="80">
        <v>0</v>
      </c>
      <c r="AD20" s="81">
        <f t="shared" si="2"/>
        <v>0</v>
      </c>
      <c r="AE20" s="131">
        <f t="shared" si="3"/>
        <v>0</v>
      </c>
    </row>
    <row r="21" spans="1:31" ht="45.75" thickBot="1" x14ac:dyDescent="0.3">
      <c r="A21" s="16"/>
      <c r="B21" s="3" t="s">
        <v>470</v>
      </c>
      <c r="C21" s="42" t="s">
        <v>189</v>
      </c>
      <c r="D21" s="5" t="s">
        <v>25</v>
      </c>
      <c r="E21" s="6" t="s">
        <v>236</v>
      </c>
      <c r="F21" s="7"/>
      <c r="G21" s="7"/>
      <c r="H21" s="8">
        <v>6.2140000000000404</v>
      </c>
      <c r="I21" s="7"/>
      <c r="J21" s="9" t="s">
        <v>237</v>
      </c>
      <c r="K21" s="10" t="s">
        <v>139</v>
      </c>
      <c r="L21" s="39">
        <v>1</v>
      </c>
      <c r="M21" s="11">
        <v>16.98</v>
      </c>
      <c r="N21" s="39">
        <v>16.98</v>
      </c>
      <c r="O21" s="19"/>
      <c r="P21" s="13" t="e">
        <v>#VALUE!</v>
      </c>
      <c r="Q21" s="14" t="e">
        <f t="shared" si="4"/>
        <v>#VALUE!</v>
      </c>
      <c r="R21" s="40">
        <v>0</v>
      </c>
      <c r="S21" s="41">
        <v>14.433</v>
      </c>
      <c r="T21" s="14">
        <f t="shared" si="5"/>
        <v>14.433</v>
      </c>
      <c r="V21" s="10" t="s">
        <v>139</v>
      </c>
      <c r="W21" s="39">
        <v>0</v>
      </c>
      <c r="X21" s="41">
        <v>14.433</v>
      </c>
      <c r="Y21" s="72">
        <f t="shared" si="0"/>
        <v>0</v>
      </c>
      <c r="Z21" s="19"/>
      <c r="AA21" s="78">
        <v>0</v>
      </c>
      <c r="AB21" s="79">
        <f t="shared" si="1"/>
        <v>0</v>
      </c>
      <c r="AC21" s="80">
        <v>0</v>
      </c>
      <c r="AD21" s="81">
        <f t="shared" si="2"/>
        <v>0</v>
      </c>
      <c r="AE21" s="131">
        <f t="shared" si="3"/>
        <v>0</v>
      </c>
    </row>
    <row r="22" spans="1:31" ht="45.75" thickBot="1" x14ac:dyDescent="0.3">
      <c r="A22" s="16"/>
      <c r="B22" s="3" t="s">
        <v>470</v>
      </c>
      <c r="C22" s="42" t="s">
        <v>189</v>
      </c>
      <c r="D22" s="5" t="s">
        <v>25</v>
      </c>
      <c r="E22" s="6" t="s">
        <v>238</v>
      </c>
      <c r="F22" s="7"/>
      <c r="G22" s="7"/>
      <c r="H22" s="8">
        <v>6.2150000000000398</v>
      </c>
      <c r="I22" s="7"/>
      <c r="J22" s="9" t="s">
        <v>239</v>
      </c>
      <c r="K22" s="10" t="s">
        <v>79</v>
      </c>
      <c r="L22" s="39">
        <v>1</v>
      </c>
      <c r="M22" s="11">
        <v>16.079999999999998</v>
      </c>
      <c r="N22" s="39">
        <v>16.079999999999998</v>
      </c>
      <c r="O22" s="19"/>
      <c r="P22" s="13" t="e">
        <v>#VALUE!</v>
      </c>
      <c r="Q22" s="14" t="e">
        <f t="shared" si="4"/>
        <v>#VALUE!</v>
      </c>
      <c r="R22" s="40">
        <v>0</v>
      </c>
      <c r="S22" s="41">
        <v>13.667999999999997</v>
      </c>
      <c r="T22" s="14">
        <f t="shared" si="5"/>
        <v>13.667999999999997</v>
      </c>
      <c r="V22" s="10" t="s">
        <v>79</v>
      </c>
      <c r="W22" s="39">
        <v>0</v>
      </c>
      <c r="X22" s="41">
        <v>13.667999999999997</v>
      </c>
      <c r="Y22" s="72">
        <f t="shared" si="0"/>
        <v>0</v>
      </c>
      <c r="Z22" s="19"/>
      <c r="AA22" s="78">
        <v>0</v>
      </c>
      <c r="AB22" s="79">
        <f t="shared" si="1"/>
        <v>0</v>
      </c>
      <c r="AC22" s="80">
        <v>0</v>
      </c>
      <c r="AD22" s="81">
        <f t="shared" si="2"/>
        <v>0</v>
      </c>
      <c r="AE22" s="131">
        <f t="shared" si="3"/>
        <v>0</v>
      </c>
    </row>
    <row r="23" spans="1:31" ht="45.75" thickBot="1" x14ac:dyDescent="0.3">
      <c r="A23" s="16"/>
      <c r="B23" s="3" t="s">
        <v>470</v>
      </c>
      <c r="C23" s="42" t="s">
        <v>189</v>
      </c>
      <c r="D23" s="5" t="s">
        <v>25</v>
      </c>
      <c r="E23" s="6" t="s">
        <v>240</v>
      </c>
      <c r="F23" s="7"/>
      <c r="G23" s="7"/>
      <c r="H23" s="8">
        <v>6.2180000000000399</v>
      </c>
      <c r="I23" s="7"/>
      <c r="J23" s="9" t="s">
        <v>241</v>
      </c>
      <c r="K23" s="10" t="s">
        <v>104</v>
      </c>
      <c r="L23" s="39">
        <v>12</v>
      </c>
      <c r="M23" s="11">
        <v>1.73</v>
      </c>
      <c r="N23" s="39">
        <v>20.76</v>
      </c>
      <c r="O23" s="19"/>
      <c r="P23" s="13" t="e">
        <v>#VALUE!</v>
      </c>
      <c r="Q23" s="14" t="e">
        <f t="shared" si="4"/>
        <v>#VALUE!</v>
      </c>
      <c r="R23" s="40">
        <v>0</v>
      </c>
      <c r="S23" s="41">
        <v>1.4704999999999999</v>
      </c>
      <c r="T23" s="14">
        <f t="shared" si="5"/>
        <v>17.646000000000001</v>
      </c>
      <c r="V23" s="10" t="s">
        <v>104</v>
      </c>
      <c r="W23" s="39">
        <v>0</v>
      </c>
      <c r="X23" s="41">
        <v>1.4704999999999999</v>
      </c>
      <c r="Y23" s="72">
        <f t="shared" si="0"/>
        <v>0</v>
      </c>
      <c r="Z23" s="19"/>
      <c r="AA23" s="78">
        <v>0</v>
      </c>
      <c r="AB23" s="79">
        <f t="shared" si="1"/>
        <v>0</v>
      </c>
      <c r="AC23" s="80">
        <v>0</v>
      </c>
      <c r="AD23" s="81">
        <f t="shared" si="2"/>
        <v>0</v>
      </c>
      <c r="AE23" s="131">
        <f t="shared" si="3"/>
        <v>0</v>
      </c>
    </row>
    <row r="24" spans="1:31" ht="30.75" thickBot="1" x14ac:dyDescent="0.3">
      <c r="A24" s="16"/>
      <c r="B24" s="3" t="s">
        <v>470</v>
      </c>
      <c r="C24" s="42" t="s">
        <v>189</v>
      </c>
      <c r="D24" s="5" t="s">
        <v>25</v>
      </c>
      <c r="E24" s="6" t="s">
        <v>411</v>
      </c>
      <c r="F24" s="7"/>
      <c r="G24" s="7"/>
      <c r="H24" s="8">
        <v>6.2360000000000504</v>
      </c>
      <c r="I24" s="7"/>
      <c r="J24" s="9" t="s">
        <v>251</v>
      </c>
      <c r="K24" s="10" t="s">
        <v>79</v>
      </c>
      <c r="L24" s="39">
        <v>18</v>
      </c>
      <c r="M24" s="11">
        <v>25.87</v>
      </c>
      <c r="N24" s="39">
        <v>465.66</v>
      </c>
      <c r="O24" s="19"/>
      <c r="P24" s="13" t="e">
        <v>#VALUE!</v>
      </c>
      <c r="Q24" s="14" t="e">
        <f t="shared" si="4"/>
        <v>#VALUE!</v>
      </c>
      <c r="R24" s="40">
        <v>0</v>
      </c>
      <c r="S24" s="41">
        <v>21.9895</v>
      </c>
      <c r="T24" s="14">
        <f t="shared" si="5"/>
        <v>395.81099999999998</v>
      </c>
      <c r="V24" s="10" t="s">
        <v>79</v>
      </c>
      <c r="W24" s="39">
        <v>0</v>
      </c>
      <c r="X24" s="41">
        <v>21.9895</v>
      </c>
      <c r="Y24" s="72">
        <f t="shared" si="0"/>
        <v>0</v>
      </c>
      <c r="Z24" s="19"/>
      <c r="AA24" s="78">
        <v>0</v>
      </c>
      <c r="AB24" s="79">
        <f t="shared" si="1"/>
        <v>0</v>
      </c>
      <c r="AC24" s="80">
        <v>0</v>
      </c>
      <c r="AD24" s="81">
        <f t="shared" si="2"/>
        <v>0</v>
      </c>
      <c r="AE24" s="131">
        <f t="shared" si="3"/>
        <v>0</v>
      </c>
    </row>
    <row r="25" spans="1:31" ht="30.75" thickBot="1" x14ac:dyDescent="0.3">
      <c r="A25" s="16"/>
      <c r="B25" s="3" t="s">
        <v>470</v>
      </c>
      <c r="C25" s="42" t="s">
        <v>189</v>
      </c>
      <c r="D25" s="5" t="s">
        <v>25</v>
      </c>
      <c r="E25" s="6" t="s">
        <v>412</v>
      </c>
      <c r="F25" s="7"/>
      <c r="G25" s="7"/>
      <c r="H25" s="8">
        <v>6.2370000000000498</v>
      </c>
      <c r="I25" s="7"/>
      <c r="J25" s="9" t="s">
        <v>253</v>
      </c>
      <c r="K25" s="10" t="s">
        <v>104</v>
      </c>
      <c r="L25" s="39">
        <v>6</v>
      </c>
      <c r="M25" s="11">
        <v>6.28</v>
      </c>
      <c r="N25" s="39">
        <v>37.68</v>
      </c>
      <c r="O25" s="19"/>
      <c r="P25" s="13" t="e">
        <v>#VALUE!</v>
      </c>
      <c r="Q25" s="14" t="e">
        <f t="shared" si="4"/>
        <v>#VALUE!</v>
      </c>
      <c r="R25" s="40">
        <v>0</v>
      </c>
      <c r="S25" s="41">
        <v>5.3380000000000001</v>
      </c>
      <c r="T25" s="14">
        <f t="shared" si="5"/>
        <v>32.027999999999999</v>
      </c>
      <c r="V25" s="10" t="s">
        <v>104</v>
      </c>
      <c r="W25" s="39">
        <v>0</v>
      </c>
      <c r="X25" s="41">
        <v>5.3380000000000001</v>
      </c>
      <c r="Y25" s="72">
        <f t="shared" si="0"/>
        <v>0</v>
      </c>
      <c r="Z25" s="19"/>
      <c r="AA25" s="78">
        <v>0</v>
      </c>
      <c r="AB25" s="79">
        <f t="shared" si="1"/>
        <v>0</v>
      </c>
      <c r="AC25" s="80">
        <v>0</v>
      </c>
      <c r="AD25" s="81">
        <f t="shared" si="2"/>
        <v>0</v>
      </c>
      <c r="AE25" s="131">
        <f t="shared" si="3"/>
        <v>0</v>
      </c>
    </row>
    <row r="26" spans="1:31" ht="45.75" thickBot="1" x14ac:dyDescent="0.3">
      <c r="A26" s="16"/>
      <c r="B26" s="3" t="s">
        <v>470</v>
      </c>
      <c r="C26" s="42" t="s">
        <v>189</v>
      </c>
      <c r="D26" s="5" t="s">
        <v>25</v>
      </c>
      <c r="E26" s="6" t="s">
        <v>413</v>
      </c>
      <c r="F26" s="7"/>
      <c r="G26" s="7"/>
      <c r="H26" s="8">
        <v>6.2380000000000502</v>
      </c>
      <c r="I26" s="7"/>
      <c r="J26" s="9" t="s">
        <v>255</v>
      </c>
      <c r="K26" s="10" t="s">
        <v>139</v>
      </c>
      <c r="L26" s="39">
        <v>1</v>
      </c>
      <c r="M26" s="11">
        <v>20.71</v>
      </c>
      <c r="N26" s="39">
        <v>20.71</v>
      </c>
      <c r="O26" s="19"/>
      <c r="P26" s="13" t="e">
        <v>#VALUE!</v>
      </c>
      <c r="Q26" s="14" t="e">
        <f t="shared" si="4"/>
        <v>#VALUE!</v>
      </c>
      <c r="R26" s="40">
        <v>0</v>
      </c>
      <c r="S26" s="41">
        <v>17.6035</v>
      </c>
      <c r="T26" s="14">
        <f t="shared" si="5"/>
        <v>17.6035</v>
      </c>
      <c r="V26" s="10" t="s">
        <v>139</v>
      </c>
      <c r="W26" s="39">
        <v>0</v>
      </c>
      <c r="X26" s="41">
        <v>17.6035</v>
      </c>
      <c r="Y26" s="72">
        <f t="shared" si="0"/>
        <v>0</v>
      </c>
      <c r="Z26" s="19"/>
      <c r="AA26" s="78">
        <v>0</v>
      </c>
      <c r="AB26" s="79">
        <f t="shared" si="1"/>
        <v>0</v>
      </c>
      <c r="AC26" s="80">
        <v>0</v>
      </c>
      <c r="AD26" s="81">
        <f t="shared" si="2"/>
        <v>0</v>
      </c>
      <c r="AE26" s="131">
        <f t="shared" si="3"/>
        <v>0</v>
      </c>
    </row>
    <row r="27" spans="1:31" ht="45.75" thickBot="1" x14ac:dyDescent="0.3">
      <c r="A27" s="16"/>
      <c r="B27" s="3" t="s">
        <v>470</v>
      </c>
      <c r="C27" s="42" t="s">
        <v>189</v>
      </c>
      <c r="D27" s="5" t="s">
        <v>25</v>
      </c>
      <c r="E27" s="6" t="s">
        <v>414</v>
      </c>
      <c r="F27" s="7"/>
      <c r="G27" s="7"/>
      <c r="H27" s="8">
        <v>6.2600000000000504</v>
      </c>
      <c r="I27" s="7"/>
      <c r="J27" s="9" t="s">
        <v>268</v>
      </c>
      <c r="K27" s="10" t="s">
        <v>104</v>
      </c>
      <c r="L27" s="39">
        <v>6</v>
      </c>
      <c r="M27" s="11">
        <v>3.74</v>
      </c>
      <c r="N27" s="39">
        <v>22.44</v>
      </c>
      <c r="O27" s="19"/>
      <c r="P27" s="13" t="e">
        <v>#VALUE!</v>
      </c>
      <c r="Q27" s="14" t="e">
        <f t="shared" si="4"/>
        <v>#VALUE!</v>
      </c>
      <c r="R27" s="40">
        <v>0</v>
      </c>
      <c r="S27" s="41">
        <v>3.1790000000000003</v>
      </c>
      <c r="T27" s="14">
        <f t="shared" si="5"/>
        <v>19.074000000000002</v>
      </c>
      <c r="V27" s="10" t="s">
        <v>104</v>
      </c>
      <c r="W27" s="39">
        <v>0</v>
      </c>
      <c r="X27" s="41">
        <v>3.1790000000000003</v>
      </c>
      <c r="Y27" s="72">
        <f t="shared" si="0"/>
        <v>0</v>
      </c>
      <c r="Z27" s="19"/>
      <c r="AA27" s="78">
        <v>0</v>
      </c>
      <c r="AB27" s="79">
        <f t="shared" si="1"/>
        <v>0</v>
      </c>
      <c r="AC27" s="80">
        <v>0</v>
      </c>
      <c r="AD27" s="81">
        <f t="shared" si="2"/>
        <v>0</v>
      </c>
      <c r="AE27" s="131">
        <f t="shared" si="3"/>
        <v>0</v>
      </c>
    </row>
    <row r="28" spans="1:31" ht="61.5" thickBot="1" x14ac:dyDescent="0.3">
      <c r="A28" s="16"/>
      <c r="B28" s="3" t="s">
        <v>470</v>
      </c>
      <c r="C28" s="42" t="s">
        <v>189</v>
      </c>
      <c r="D28" s="5" t="s">
        <v>25</v>
      </c>
      <c r="E28" s="6" t="s">
        <v>473</v>
      </c>
      <c r="F28" s="7"/>
      <c r="G28" s="7"/>
      <c r="H28" s="8">
        <v>6.399</v>
      </c>
      <c r="I28" s="7"/>
      <c r="J28" s="9" t="s">
        <v>379</v>
      </c>
      <c r="K28" s="10" t="s">
        <v>380</v>
      </c>
      <c r="L28" s="39">
        <v>1</v>
      </c>
      <c r="M28" s="11">
        <v>200</v>
      </c>
      <c r="N28" s="39">
        <v>200</v>
      </c>
      <c r="O28" s="19"/>
      <c r="P28" s="13" t="e">
        <v>#VALUE!</v>
      </c>
      <c r="Q28" s="14">
        <f t="shared" si="4"/>
        <v>200</v>
      </c>
      <c r="R28" s="40" t="s">
        <v>381</v>
      </c>
      <c r="S28" s="41" t="s">
        <v>381</v>
      </c>
      <c r="T28" s="14">
        <f t="shared" si="5"/>
        <v>200</v>
      </c>
      <c r="V28" s="10" t="s">
        <v>380</v>
      </c>
      <c r="W28" s="39">
        <v>0</v>
      </c>
      <c r="X28" s="41">
        <v>200</v>
      </c>
      <c r="Y28" s="72">
        <f t="shared" si="0"/>
        <v>0</v>
      </c>
      <c r="Z28" s="19"/>
      <c r="AA28" s="78">
        <v>0</v>
      </c>
      <c r="AB28" s="79">
        <f t="shared" si="1"/>
        <v>0</v>
      </c>
      <c r="AC28" s="80">
        <v>0</v>
      </c>
      <c r="AD28" s="81">
        <f t="shared" si="2"/>
        <v>0</v>
      </c>
      <c r="AE28" s="131">
        <f t="shared" si="3"/>
        <v>0</v>
      </c>
    </row>
    <row r="29" spans="1:31" ht="31.5" thickBot="1" x14ac:dyDescent="0.3">
      <c r="A29" s="16"/>
      <c r="B29" s="3" t="s">
        <v>470</v>
      </c>
      <c r="C29" s="42" t="s">
        <v>189</v>
      </c>
      <c r="D29" s="5" t="s">
        <v>25</v>
      </c>
      <c r="E29" s="6" t="s">
        <v>474</v>
      </c>
      <c r="F29" s="7"/>
      <c r="G29" s="7"/>
      <c r="H29" s="8">
        <v>6.4</v>
      </c>
      <c r="I29" s="7"/>
      <c r="J29" s="9" t="s">
        <v>379</v>
      </c>
      <c r="K29" s="10" t="s">
        <v>380</v>
      </c>
      <c r="L29" s="39">
        <v>1</v>
      </c>
      <c r="M29" s="11">
        <v>40</v>
      </c>
      <c r="N29" s="39">
        <v>40</v>
      </c>
      <c r="O29" s="19"/>
      <c r="P29" s="13" t="e">
        <v>#VALUE!</v>
      </c>
      <c r="Q29" s="14">
        <f t="shared" si="4"/>
        <v>40</v>
      </c>
      <c r="R29" s="40" t="s">
        <v>381</v>
      </c>
      <c r="S29" s="41" t="s">
        <v>381</v>
      </c>
      <c r="T29" s="14">
        <f t="shared" si="5"/>
        <v>40</v>
      </c>
      <c r="V29" s="10" t="s">
        <v>380</v>
      </c>
      <c r="W29" s="39">
        <v>0</v>
      </c>
      <c r="X29" s="41">
        <v>40</v>
      </c>
      <c r="Y29" s="72">
        <f t="shared" si="0"/>
        <v>0</v>
      </c>
      <c r="Z29" s="19"/>
      <c r="AA29" s="78">
        <v>0</v>
      </c>
      <c r="AB29" s="79">
        <f t="shared" si="1"/>
        <v>0</v>
      </c>
      <c r="AC29" s="80">
        <v>0</v>
      </c>
      <c r="AD29" s="81">
        <f t="shared" si="2"/>
        <v>0</v>
      </c>
      <c r="AE29" s="131">
        <f t="shared" si="3"/>
        <v>0</v>
      </c>
    </row>
    <row r="30" spans="1:31" ht="46.5" thickBot="1" x14ac:dyDescent="0.3">
      <c r="A30" s="16"/>
      <c r="B30" s="3" t="s">
        <v>470</v>
      </c>
      <c r="C30" s="42" t="s">
        <v>189</v>
      </c>
      <c r="D30" s="5" t="s">
        <v>25</v>
      </c>
      <c r="E30" s="6" t="s">
        <v>475</v>
      </c>
      <c r="F30" s="7"/>
      <c r="G30" s="7"/>
      <c r="H30" s="8">
        <v>6.4009999999999998</v>
      </c>
      <c r="I30" s="7"/>
      <c r="J30" s="9" t="s">
        <v>379</v>
      </c>
      <c r="K30" s="10" t="s">
        <v>380</v>
      </c>
      <c r="L30" s="39">
        <v>1</v>
      </c>
      <c r="M30" s="11">
        <v>100</v>
      </c>
      <c r="N30" s="39">
        <v>100</v>
      </c>
      <c r="O30" s="19"/>
      <c r="P30" s="13" t="e">
        <v>#VALUE!</v>
      </c>
      <c r="Q30" s="14">
        <f t="shared" si="4"/>
        <v>100</v>
      </c>
      <c r="R30" s="40" t="s">
        <v>381</v>
      </c>
      <c r="S30" s="41" t="s">
        <v>381</v>
      </c>
      <c r="T30" s="14">
        <f t="shared" si="5"/>
        <v>100</v>
      </c>
      <c r="V30" s="10" t="s">
        <v>380</v>
      </c>
      <c r="W30" s="39">
        <v>0</v>
      </c>
      <c r="X30" s="41">
        <v>100</v>
      </c>
      <c r="Y30" s="72">
        <f t="shared" si="0"/>
        <v>0</v>
      </c>
      <c r="Z30" s="19"/>
      <c r="AA30" s="78">
        <v>0</v>
      </c>
      <c r="AB30" s="79">
        <f t="shared" si="1"/>
        <v>0</v>
      </c>
      <c r="AC30" s="80">
        <v>0</v>
      </c>
      <c r="AD30" s="81">
        <f t="shared" si="2"/>
        <v>0</v>
      </c>
      <c r="AE30" s="131">
        <f t="shared" si="3"/>
        <v>0</v>
      </c>
    </row>
    <row r="31" spans="1:31" ht="46.5" thickBot="1" x14ac:dyDescent="0.3">
      <c r="A31" s="16"/>
      <c r="B31" s="3" t="s">
        <v>470</v>
      </c>
      <c r="C31" s="42" t="s">
        <v>189</v>
      </c>
      <c r="D31" s="5" t="s">
        <v>25</v>
      </c>
      <c r="E31" s="6" t="s">
        <v>476</v>
      </c>
      <c r="F31" s="7"/>
      <c r="G31" s="7"/>
      <c r="H31" s="8">
        <v>6.4020000000000001</v>
      </c>
      <c r="I31" s="7"/>
      <c r="J31" s="9" t="s">
        <v>379</v>
      </c>
      <c r="K31" s="10" t="s">
        <v>380</v>
      </c>
      <c r="L31" s="39">
        <v>1</v>
      </c>
      <c r="M31" s="11">
        <v>20</v>
      </c>
      <c r="N31" s="39">
        <v>20</v>
      </c>
      <c r="O31" s="19"/>
      <c r="P31" s="13" t="e">
        <v>#VALUE!</v>
      </c>
      <c r="Q31" s="14">
        <f t="shared" si="4"/>
        <v>20</v>
      </c>
      <c r="R31" s="40" t="s">
        <v>381</v>
      </c>
      <c r="S31" s="41" t="s">
        <v>381</v>
      </c>
      <c r="T31" s="14">
        <f t="shared" si="5"/>
        <v>20</v>
      </c>
      <c r="V31" s="10" t="s">
        <v>380</v>
      </c>
      <c r="W31" s="39">
        <v>0</v>
      </c>
      <c r="X31" s="41">
        <v>20</v>
      </c>
      <c r="Y31" s="72">
        <f t="shared" si="0"/>
        <v>0</v>
      </c>
      <c r="Z31" s="19"/>
      <c r="AA31" s="78">
        <v>0</v>
      </c>
      <c r="AB31" s="79">
        <f t="shared" si="1"/>
        <v>0</v>
      </c>
      <c r="AC31" s="80">
        <v>0</v>
      </c>
      <c r="AD31" s="81">
        <f t="shared" si="2"/>
        <v>0</v>
      </c>
      <c r="AE31" s="131">
        <f t="shared" si="3"/>
        <v>0</v>
      </c>
    </row>
    <row r="32" spans="1:31" ht="46.5" thickBot="1" x14ac:dyDescent="0.3">
      <c r="A32" s="16"/>
      <c r="B32" s="3" t="s">
        <v>470</v>
      </c>
      <c r="C32" s="42" t="s">
        <v>189</v>
      </c>
      <c r="D32" s="5" t="s">
        <v>25</v>
      </c>
      <c r="E32" s="6" t="s">
        <v>477</v>
      </c>
      <c r="F32" s="7"/>
      <c r="G32" s="7"/>
      <c r="H32" s="8">
        <v>6.4029999999999996</v>
      </c>
      <c r="I32" s="7"/>
      <c r="J32" s="9" t="s">
        <v>379</v>
      </c>
      <c r="K32" s="10" t="s">
        <v>380</v>
      </c>
      <c r="L32" s="39">
        <v>1</v>
      </c>
      <c r="M32" s="11">
        <v>400</v>
      </c>
      <c r="N32" s="39">
        <v>400</v>
      </c>
      <c r="O32" s="19"/>
      <c r="P32" s="13" t="e">
        <v>#VALUE!</v>
      </c>
      <c r="Q32" s="14">
        <f t="shared" si="4"/>
        <v>400</v>
      </c>
      <c r="R32" s="40" t="s">
        <v>381</v>
      </c>
      <c r="S32" s="41" t="s">
        <v>381</v>
      </c>
      <c r="T32" s="14">
        <f t="shared" si="5"/>
        <v>400</v>
      </c>
      <c r="V32" s="10" t="s">
        <v>380</v>
      </c>
      <c r="W32" s="39">
        <v>0</v>
      </c>
      <c r="X32" s="41">
        <v>400</v>
      </c>
      <c r="Y32" s="72">
        <f t="shared" si="0"/>
        <v>0</v>
      </c>
      <c r="Z32" s="19"/>
      <c r="AA32" s="78">
        <v>0</v>
      </c>
      <c r="AB32" s="79">
        <f t="shared" si="1"/>
        <v>0</v>
      </c>
      <c r="AC32" s="80">
        <v>0</v>
      </c>
      <c r="AD32" s="81">
        <f t="shared" si="2"/>
        <v>0</v>
      </c>
      <c r="AE32" s="131">
        <f t="shared" si="3"/>
        <v>0</v>
      </c>
    </row>
    <row r="33" spans="1:31" ht="46.5" thickBot="1" x14ac:dyDescent="0.3">
      <c r="A33" s="16"/>
      <c r="B33" s="3" t="s">
        <v>470</v>
      </c>
      <c r="C33" s="42" t="s">
        <v>189</v>
      </c>
      <c r="D33" s="5" t="s">
        <v>25</v>
      </c>
      <c r="E33" s="6" t="s">
        <v>478</v>
      </c>
      <c r="F33" s="7"/>
      <c r="G33" s="7"/>
      <c r="H33" s="8">
        <v>6.4039999999999999</v>
      </c>
      <c r="I33" s="7"/>
      <c r="J33" s="9" t="s">
        <v>379</v>
      </c>
      <c r="K33" s="10" t="s">
        <v>380</v>
      </c>
      <c r="L33" s="39">
        <v>1</v>
      </c>
      <c r="M33" s="11">
        <v>70</v>
      </c>
      <c r="N33" s="39">
        <v>70</v>
      </c>
      <c r="O33" s="19"/>
      <c r="P33" s="13" t="e">
        <v>#VALUE!</v>
      </c>
      <c r="Q33" s="14">
        <f t="shared" si="4"/>
        <v>70</v>
      </c>
      <c r="R33" s="40" t="s">
        <v>381</v>
      </c>
      <c r="S33" s="41" t="s">
        <v>381</v>
      </c>
      <c r="T33" s="14">
        <f t="shared" si="5"/>
        <v>70</v>
      </c>
      <c r="V33" s="10" t="s">
        <v>380</v>
      </c>
      <c r="W33" s="39">
        <v>0</v>
      </c>
      <c r="X33" s="41">
        <v>70</v>
      </c>
      <c r="Y33" s="72">
        <f t="shared" si="0"/>
        <v>0</v>
      </c>
      <c r="Z33" s="19"/>
      <c r="AA33" s="78">
        <v>0</v>
      </c>
      <c r="AB33" s="79">
        <f t="shared" si="1"/>
        <v>0</v>
      </c>
      <c r="AC33" s="80">
        <v>0</v>
      </c>
      <c r="AD33" s="81">
        <f t="shared" si="2"/>
        <v>0</v>
      </c>
      <c r="AE33" s="131">
        <f t="shared" si="3"/>
        <v>0</v>
      </c>
    </row>
    <row r="34" spans="1:31" ht="46.5" thickBot="1" x14ac:dyDescent="0.3">
      <c r="A34" s="16"/>
      <c r="B34" s="3" t="s">
        <v>470</v>
      </c>
      <c r="C34" s="42" t="s">
        <v>189</v>
      </c>
      <c r="D34" s="5" t="s">
        <v>25</v>
      </c>
      <c r="E34" s="6" t="s">
        <v>479</v>
      </c>
      <c r="F34" s="7"/>
      <c r="G34" s="7"/>
      <c r="H34" s="8">
        <v>6.4050000000000002</v>
      </c>
      <c r="I34" s="7"/>
      <c r="J34" s="9" t="s">
        <v>379</v>
      </c>
      <c r="K34" s="10" t="s">
        <v>380</v>
      </c>
      <c r="L34" s="39">
        <v>1</v>
      </c>
      <c r="M34" s="11">
        <v>40</v>
      </c>
      <c r="N34" s="39">
        <v>40</v>
      </c>
      <c r="O34" s="19"/>
      <c r="P34" s="13" t="e">
        <v>#VALUE!</v>
      </c>
      <c r="Q34" s="14">
        <f t="shared" si="4"/>
        <v>40</v>
      </c>
      <c r="R34" s="40" t="s">
        <v>381</v>
      </c>
      <c r="S34" s="41" t="s">
        <v>381</v>
      </c>
      <c r="T34" s="14">
        <f t="shared" si="5"/>
        <v>40</v>
      </c>
      <c r="V34" s="10" t="s">
        <v>380</v>
      </c>
      <c r="W34" s="39">
        <v>0</v>
      </c>
      <c r="X34" s="41">
        <v>40</v>
      </c>
      <c r="Y34" s="72">
        <f t="shared" si="0"/>
        <v>0</v>
      </c>
      <c r="Z34" s="19"/>
      <c r="AA34" s="78">
        <v>0</v>
      </c>
      <c r="AB34" s="79">
        <f t="shared" si="1"/>
        <v>0</v>
      </c>
      <c r="AC34" s="80">
        <v>0</v>
      </c>
      <c r="AD34" s="81">
        <f t="shared" si="2"/>
        <v>0</v>
      </c>
      <c r="AE34" s="131">
        <f t="shared" si="3"/>
        <v>0</v>
      </c>
    </row>
    <row r="35" spans="1:31" ht="46.5" thickBot="1" x14ac:dyDescent="0.3">
      <c r="A35" s="16"/>
      <c r="B35" s="3" t="s">
        <v>470</v>
      </c>
      <c r="C35" s="42" t="s">
        <v>189</v>
      </c>
      <c r="D35" s="5" t="s">
        <v>25</v>
      </c>
      <c r="E35" s="6" t="s">
        <v>480</v>
      </c>
      <c r="F35" s="7"/>
      <c r="G35" s="7"/>
      <c r="H35" s="8">
        <v>6.4059999999999997</v>
      </c>
      <c r="I35" s="7"/>
      <c r="J35" s="9" t="s">
        <v>379</v>
      </c>
      <c r="K35" s="10" t="s">
        <v>380</v>
      </c>
      <c r="L35" s="39">
        <v>1</v>
      </c>
      <c r="M35" s="11">
        <v>20</v>
      </c>
      <c r="N35" s="39">
        <v>20</v>
      </c>
      <c r="O35" s="19"/>
      <c r="P35" s="13" t="e">
        <v>#VALUE!</v>
      </c>
      <c r="Q35" s="14">
        <f t="shared" si="4"/>
        <v>20</v>
      </c>
      <c r="R35" s="40" t="s">
        <v>381</v>
      </c>
      <c r="S35" s="41" t="s">
        <v>381</v>
      </c>
      <c r="T35" s="14">
        <f t="shared" si="5"/>
        <v>20</v>
      </c>
      <c r="V35" s="10" t="s">
        <v>380</v>
      </c>
      <c r="W35" s="39">
        <v>0</v>
      </c>
      <c r="X35" s="41">
        <v>20</v>
      </c>
      <c r="Y35" s="72">
        <f t="shared" si="0"/>
        <v>0</v>
      </c>
      <c r="Z35" s="19"/>
      <c r="AA35" s="78">
        <v>0</v>
      </c>
      <c r="AB35" s="79">
        <f t="shared" si="1"/>
        <v>0</v>
      </c>
      <c r="AC35" s="80">
        <v>0</v>
      </c>
      <c r="AD35" s="81">
        <f t="shared" si="2"/>
        <v>0</v>
      </c>
      <c r="AE35" s="131">
        <f t="shared" si="3"/>
        <v>0</v>
      </c>
    </row>
    <row r="36" spans="1:31" ht="15.75" thickBot="1" x14ac:dyDescent="0.3">
      <c r="A36" s="16"/>
      <c r="B36" s="3" t="s">
        <v>470</v>
      </c>
      <c r="C36" s="42" t="s">
        <v>72</v>
      </c>
      <c r="D36" s="5" t="s">
        <v>378</v>
      </c>
      <c r="E36" s="6"/>
      <c r="F36" s="7"/>
      <c r="G36" s="7"/>
      <c r="H36" s="8"/>
      <c r="I36" s="7"/>
      <c r="J36" s="9"/>
      <c r="K36" s="10"/>
      <c r="L36" s="39"/>
      <c r="M36" s="9"/>
      <c r="N36" s="39"/>
      <c r="O36" s="44"/>
      <c r="P36" s="28"/>
      <c r="Q36" s="43"/>
      <c r="R36" s="43"/>
      <c r="S36" s="43"/>
      <c r="T36" s="43"/>
      <c r="V36" s="10"/>
      <c r="W36" s="39"/>
      <c r="X36" s="43"/>
      <c r="Y36" s="72"/>
      <c r="Z36" s="19"/>
      <c r="AA36" s="78">
        <v>0</v>
      </c>
      <c r="AB36" s="79">
        <f t="shared" si="1"/>
        <v>0</v>
      </c>
      <c r="AC36" s="80">
        <v>0</v>
      </c>
      <c r="AD36" s="81">
        <f t="shared" si="2"/>
        <v>0</v>
      </c>
      <c r="AE36" s="131">
        <f t="shared" si="3"/>
        <v>0</v>
      </c>
    </row>
    <row r="37" spans="1:31" ht="76.5" thickBot="1" x14ac:dyDescent="0.3">
      <c r="A37" s="16"/>
      <c r="B37" s="3" t="s">
        <v>470</v>
      </c>
      <c r="C37" s="42" t="s">
        <v>72</v>
      </c>
      <c r="D37" s="5" t="s">
        <v>25</v>
      </c>
      <c r="E37" s="6" t="s">
        <v>481</v>
      </c>
      <c r="F37" s="7"/>
      <c r="G37" s="7"/>
      <c r="H37" s="8">
        <v>3.4340000000000002</v>
      </c>
      <c r="I37" s="7"/>
      <c r="J37" s="9" t="s">
        <v>379</v>
      </c>
      <c r="K37" s="10" t="s">
        <v>380</v>
      </c>
      <c r="L37" s="39">
        <v>1</v>
      </c>
      <c r="M37" s="11">
        <v>1100</v>
      </c>
      <c r="N37" s="39">
        <v>1100</v>
      </c>
      <c r="O37" s="44"/>
      <c r="P37" s="13" t="e">
        <v>#VALUE!</v>
      </c>
      <c r="Q37" s="14">
        <f>IF(J37="PROV SUM",N37,L37*P37)</f>
        <v>1100</v>
      </c>
      <c r="R37" s="40" t="s">
        <v>381</v>
      </c>
      <c r="S37" s="41" t="s">
        <v>381</v>
      </c>
      <c r="T37" s="14">
        <f>IF(J37="SC024",N37,IF(ISERROR(S37),"",IF(J37="PROV SUM",N37,L37*S37)))</f>
        <v>1100</v>
      </c>
      <c r="V37" s="10" t="s">
        <v>380</v>
      </c>
      <c r="W37" s="39">
        <v>0</v>
      </c>
      <c r="X37" s="41">
        <v>1100</v>
      </c>
      <c r="Y37" s="72">
        <f t="shared" si="0"/>
        <v>0</v>
      </c>
      <c r="Z37" s="19"/>
      <c r="AA37" s="78">
        <v>0</v>
      </c>
      <c r="AB37" s="79">
        <f t="shared" si="1"/>
        <v>0</v>
      </c>
      <c r="AC37" s="80">
        <v>0</v>
      </c>
      <c r="AD37" s="81">
        <f t="shared" si="2"/>
        <v>0</v>
      </c>
      <c r="AE37" s="131">
        <f t="shared" si="3"/>
        <v>0</v>
      </c>
    </row>
    <row r="38" spans="1:31" ht="76.5" thickBot="1" x14ac:dyDescent="0.3">
      <c r="A38" s="16"/>
      <c r="B38" s="3" t="s">
        <v>470</v>
      </c>
      <c r="C38" s="42" t="s">
        <v>72</v>
      </c>
      <c r="D38" s="5" t="s">
        <v>25</v>
      </c>
      <c r="E38" s="6" t="s">
        <v>482</v>
      </c>
      <c r="F38" s="7"/>
      <c r="G38" s="7"/>
      <c r="H38" s="8">
        <v>3.4350000000000001</v>
      </c>
      <c r="I38" s="7"/>
      <c r="J38" s="9" t="s">
        <v>379</v>
      </c>
      <c r="K38" s="10" t="s">
        <v>380</v>
      </c>
      <c r="L38" s="39">
        <v>1</v>
      </c>
      <c r="M38" s="11">
        <v>1400</v>
      </c>
      <c r="N38" s="39">
        <v>1400</v>
      </c>
      <c r="O38" s="44"/>
      <c r="P38" s="13" t="e">
        <v>#VALUE!</v>
      </c>
      <c r="Q38" s="14">
        <f>IF(J38="PROV SUM",N38,L38*P38)</f>
        <v>1400</v>
      </c>
      <c r="R38" s="40" t="s">
        <v>381</v>
      </c>
      <c r="S38" s="41" t="s">
        <v>381</v>
      </c>
      <c r="T38" s="14">
        <f>IF(J38="SC024",N38,IF(ISERROR(S38),"",IF(J38="PROV SUM",N38,L38*S38)))</f>
        <v>1400</v>
      </c>
      <c r="V38" s="10" t="s">
        <v>380</v>
      </c>
      <c r="W38" s="39">
        <v>0</v>
      </c>
      <c r="X38" s="41">
        <v>1400</v>
      </c>
      <c r="Y38" s="72">
        <f t="shared" si="0"/>
        <v>0</v>
      </c>
      <c r="Z38" s="19"/>
      <c r="AA38" s="78">
        <v>0</v>
      </c>
      <c r="AB38" s="79">
        <f t="shared" si="1"/>
        <v>0</v>
      </c>
      <c r="AC38" s="80">
        <v>0</v>
      </c>
      <c r="AD38" s="81">
        <f t="shared" si="2"/>
        <v>0</v>
      </c>
      <c r="AE38" s="131">
        <f t="shared" si="3"/>
        <v>0</v>
      </c>
    </row>
    <row r="39" spans="1:31" ht="31.5" thickBot="1" x14ac:dyDescent="0.3">
      <c r="A39" s="16"/>
      <c r="B39" s="3" t="s">
        <v>470</v>
      </c>
      <c r="C39" s="42" t="s">
        <v>72</v>
      </c>
      <c r="D39" s="5" t="s">
        <v>25</v>
      </c>
      <c r="E39" s="6" t="s">
        <v>442</v>
      </c>
      <c r="F39" s="7"/>
      <c r="G39" s="7"/>
      <c r="H39" s="8">
        <v>3.4359999999999999</v>
      </c>
      <c r="I39" s="7"/>
      <c r="J39" s="9" t="s">
        <v>379</v>
      </c>
      <c r="K39" s="10" t="s">
        <v>380</v>
      </c>
      <c r="L39" s="39">
        <v>1</v>
      </c>
      <c r="M39" s="11">
        <v>200</v>
      </c>
      <c r="N39" s="39">
        <v>200</v>
      </c>
      <c r="O39" s="44"/>
      <c r="P39" s="13" t="e">
        <v>#VALUE!</v>
      </c>
      <c r="Q39" s="14">
        <f>IF(J39="PROV SUM",N39,L39*P39)</f>
        <v>200</v>
      </c>
      <c r="R39" s="40" t="s">
        <v>381</v>
      </c>
      <c r="S39" s="41" t="s">
        <v>381</v>
      </c>
      <c r="T39" s="14">
        <f>IF(J39="SC024",N39,IF(ISERROR(S39),"",IF(J39="PROV SUM",N39,L39*S39)))</f>
        <v>200</v>
      </c>
      <c r="V39" s="10" t="s">
        <v>380</v>
      </c>
      <c r="W39" s="39">
        <v>0</v>
      </c>
      <c r="X39" s="41">
        <v>200</v>
      </c>
      <c r="Y39" s="72">
        <f t="shared" si="0"/>
        <v>0</v>
      </c>
      <c r="Z39" s="19"/>
      <c r="AA39" s="78">
        <v>0</v>
      </c>
      <c r="AB39" s="79">
        <f t="shared" si="1"/>
        <v>0</v>
      </c>
      <c r="AC39" s="80">
        <v>0</v>
      </c>
      <c r="AD39" s="81">
        <f t="shared" si="2"/>
        <v>0</v>
      </c>
      <c r="AE39" s="131">
        <f t="shared" si="3"/>
        <v>0</v>
      </c>
    </row>
    <row r="40" spans="1:31" ht="46.5" thickBot="1" x14ac:dyDescent="0.3">
      <c r="A40" s="16"/>
      <c r="B40" s="3" t="s">
        <v>470</v>
      </c>
      <c r="C40" s="42" t="s">
        <v>72</v>
      </c>
      <c r="D40" s="5" t="s">
        <v>25</v>
      </c>
      <c r="E40" s="6" t="s">
        <v>483</v>
      </c>
      <c r="F40" s="7"/>
      <c r="G40" s="7"/>
      <c r="H40" s="8">
        <v>3.4369999999999998</v>
      </c>
      <c r="I40" s="7"/>
      <c r="J40" s="9" t="s">
        <v>379</v>
      </c>
      <c r="K40" s="10" t="s">
        <v>380</v>
      </c>
      <c r="L40" s="39">
        <v>1</v>
      </c>
      <c r="M40" s="11">
        <v>250</v>
      </c>
      <c r="N40" s="39">
        <v>250</v>
      </c>
      <c r="O40" s="44"/>
      <c r="P40" s="13" t="e">
        <v>#VALUE!</v>
      </c>
      <c r="Q40" s="14">
        <f>IF(J40="PROV SUM",N40,L40*P40)</f>
        <v>250</v>
      </c>
      <c r="R40" s="40" t="s">
        <v>381</v>
      </c>
      <c r="S40" s="41" t="s">
        <v>381</v>
      </c>
      <c r="T40" s="14">
        <f>IF(J40="SC024",N40,IF(ISERROR(S40),"",IF(J40="PROV SUM",N40,L40*S40)))</f>
        <v>250</v>
      </c>
      <c r="V40" s="10" t="s">
        <v>380</v>
      </c>
      <c r="W40" s="39">
        <v>0</v>
      </c>
      <c r="X40" s="41">
        <v>250</v>
      </c>
      <c r="Y40" s="72">
        <f t="shared" si="0"/>
        <v>0</v>
      </c>
      <c r="Z40" s="19"/>
      <c r="AA40" s="78">
        <v>0</v>
      </c>
      <c r="AB40" s="79">
        <f t="shared" si="1"/>
        <v>0</v>
      </c>
      <c r="AC40" s="80">
        <v>0</v>
      </c>
      <c r="AD40" s="81">
        <f t="shared" si="2"/>
        <v>0</v>
      </c>
      <c r="AE40" s="131">
        <f t="shared" si="3"/>
        <v>0</v>
      </c>
    </row>
    <row r="41" spans="1:31" ht="15.75" thickBot="1" x14ac:dyDescent="0.3">
      <c r="A41" s="16"/>
      <c r="B41" s="3" t="s">
        <v>470</v>
      </c>
      <c r="C41" s="42" t="s">
        <v>164</v>
      </c>
      <c r="D41" s="5" t="s">
        <v>378</v>
      </c>
      <c r="E41" s="6"/>
      <c r="F41" s="7"/>
      <c r="G41" s="7"/>
      <c r="H41" s="8"/>
      <c r="I41" s="7"/>
      <c r="J41" s="9"/>
      <c r="K41" s="10"/>
      <c r="L41" s="39"/>
      <c r="M41" s="9"/>
      <c r="N41" s="39"/>
      <c r="O41" s="44"/>
      <c r="P41" s="28"/>
      <c r="Q41" s="43"/>
      <c r="R41" s="43"/>
      <c r="S41" s="43"/>
      <c r="T41" s="43"/>
      <c r="V41" s="10"/>
      <c r="W41" s="39"/>
      <c r="X41" s="43"/>
      <c r="Y41" s="72">
        <f t="shared" si="0"/>
        <v>0</v>
      </c>
      <c r="Z41" s="19"/>
      <c r="AA41" s="78">
        <v>0</v>
      </c>
      <c r="AB41" s="79">
        <f t="shared" si="1"/>
        <v>0</v>
      </c>
      <c r="AC41" s="80">
        <v>0</v>
      </c>
      <c r="AD41" s="81">
        <f t="shared" si="2"/>
        <v>0</v>
      </c>
      <c r="AE41" s="131">
        <f t="shared" si="3"/>
        <v>0</v>
      </c>
    </row>
    <row r="42" spans="1:31" ht="90.75" thickBot="1" x14ac:dyDescent="0.3">
      <c r="A42" s="16"/>
      <c r="B42" s="3" t="s">
        <v>470</v>
      </c>
      <c r="C42" s="42" t="s">
        <v>164</v>
      </c>
      <c r="D42" s="5" t="s">
        <v>25</v>
      </c>
      <c r="E42" s="6" t="s">
        <v>183</v>
      </c>
      <c r="F42" s="7"/>
      <c r="G42" s="7"/>
      <c r="H42" s="8">
        <v>4.1100000000000003</v>
      </c>
      <c r="I42" s="7"/>
      <c r="J42" s="9" t="s">
        <v>184</v>
      </c>
      <c r="K42" s="10" t="s">
        <v>57</v>
      </c>
      <c r="L42" s="39">
        <v>2</v>
      </c>
      <c r="M42" s="11">
        <v>36.75</v>
      </c>
      <c r="N42" s="39">
        <v>73.5</v>
      </c>
      <c r="O42" s="44"/>
      <c r="P42" s="13" t="e">
        <v>#VALUE!</v>
      </c>
      <c r="Q42" s="14" t="e">
        <f t="shared" ref="Q42:Q49" si="6">IF(J42="PROV SUM",N42,L42*P42)</f>
        <v>#VALUE!</v>
      </c>
      <c r="R42" s="40">
        <v>0</v>
      </c>
      <c r="S42" s="41">
        <v>34.912500000000001</v>
      </c>
      <c r="T42" s="14">
        <f t="shared" ref="T42:T49" si="7">IF(J42="SC024",N42,IF(ISERROR(S42),"",IF(J42="PROV SUM",N42,L42*S42)))</f>
        <v>69.825000000000003</v>
      </c>
      <c r="V42" s="10" t="s">
        <v>57</v>
      </c>
      <c r="W42" s="39">
        <v>0</v>
      </c>
      <c r="X42" s="41">
        <v>34.912500000000001</v>
      </c>
      <c r="Y42" s="72">
        <f t="shared" si="0"/>
        <v>0</v>
      </c>
      <c r="Z42" s="19"/>
      <c r="AA42" s="78">
        <v>0</v>
      </c>
      <c r="AB42" s="79">
        <f t="shared" si="1"/>
        <v>0</v>
      </c>
      <c r="AC42" s="80">
        <v>0</v>
      </c>
      <c r="AD42" s="81">
        <f t="shared" si="2"/>
        <v>0</v>
      </c>
      <c r="AE42" s="131">
        <f t="shared" si="3"/>
        <v>0</v>
      </c>
    </row>
    <row r="43" spans="1:31" ht="45.75" thickBot="1" x14ac:dyDescent="0.3">
      <c r="A43" s="16"/>
      <c r="B43" s="45" t="s">
        <v>470</v>
      </c>
      <c r="C43" s="46" t="s">
        <v>164</v>
      </c>
      <c r="D43" s="47" t="s">
        <v>25</v>
      </c>
      <c r="E43" s="48" t="s">
        <v>185</v>
      </c>
      <c r="F43" s="49"/>
      <c r="G43" s="49"/>
      <c r="H43" s="50">
        <v>4.13</v>
      </c>
      <c r="I43" s="49"/>
      <c r="J43" s="51" t="s">
        <v>186</v>
      </c>
      <c r="K43" s="52" t="s">
        <v>57</v>
      </c>
      <c r="L43" s="53">
        <v>30</v>
      </c>
      <c r="M43" s="54">
        <v>4.25</v>
      </c>
      <c r="N43" s="53">
        <v>127.5</v>
      </c>
      <c r="O43" s="44"/>
      <c r="P43" s="13" t="e">
        <v>#VALUE!</v>
      </c>
      <c r="Q43" s="14" t="e">
        <f t="shared" si="6"/>
        <v>#VALUE!</v>
      </c>
      <c r="R43" s="40">
        <v>0</v>
      </c>
      <c r="S43" s="41">
        <v>4.0374999999999996</v>
      </c>
      <c r="T43" s="14">
        <f t="shared" si="7"/>
        <v>121.12499999999999</v>
      </c>
      <c r="V43" s="52" t="s">
        <v>57</v>
      </c>
      <c r="W43" s="39">
        <v>0</v>
      </c>
      <c r="X43" s="41">
        <v>4.0374999999999996</v>
      </c>
      <c r="Y43" s="72">
        <f t="shared" si="0"/>
        <v>0</v>
      </c>
      <c r="Z43" s="19"/>
      <c r="AA43" s="78">
        <v>0</v>
      </c>
      <c r="AB43" s="79">
        <f t="shared" si="1"/>
        <v>0</v>
      </c>
      <c r="AC43" s="80">
        <v>0</v>
      </c>
      <c r="AD43" s="81">
        <f t="shared" si="2"/>
        <v>0</v>
      </c>
      <c r="AE43" s="131">
        <f t="shared" si="3"/>
        <v>0</v>
      </c>
    </row>
    <row r="44" spans="1:31" ht="45.75" thickBot="1" x14ac:dyDescent="0.3">
      <c r="A44" s="16"/>
      <c r="B44" s="45" t="s">
        <v>470</v>
      </c>
      <c r="C44" s="46" t="s">
        <v>164</v>
      </c>
      <c r="D44" s="47" t="s">
        <v>25</v>
      </c>
      <c r="E44" s="48" t="s">
        <v>187</v>
      </c>
      <c r="F44" s="49"/>
      <c r="G44" s="49"/>
      <c r="H44" s="50">
        <v>4.1399999999999997</v>
      </c>
      <c r="I44" s="49"/>
      <c r="J44" s="51" t="s">
        <v>188</v>
      </c>
      <c r="K44" s="52" t="s">
        <v>57</v>
      </c>
      <c r="L44" s="53">
        <v>5</v>
      </c>
      <c r="M44" s="54">
        <v>6.75</v>
      </c>
      <c r="N44" s="53">
        <v>33.75</v>
      </c>
      <c r="O44" s="44"/>
      <c r="P44" s="13" t="e">
        <v>#VALUE!</v>
      </c>
      <c r="Q44" s="14" t="e">
        <f t="shared" si="6"/>
        <v>#VALUE!</v>
      </c>
      <c r="R44" s="40">
        <v>0</v>
      </c>
      <c r="S44" s="41">
        <v>6.4124999999999996</v>
      </c>
      <c r="T44" s="14">
        <f t="shared" si="7"/>
        <v>32.0625</v>
      </c>
      <c r="V44" s="52" t="s">
        <v>57</v>
      </c>
      <c r="W44" s="39">
        <v>0</v>
      </c>
      <c r="X44" s="41">
        <v>6.4124999999999996</v>
      </c>
      <c r="Y44" s="72">
        <f t="shared" si="0"/>
        <v>0</v>
      </c>
      <c r="Z44" s="19"/>
      <c r="AA44" s="78">
        <v>0</v>
      </c>
      <c r="AB44" s="79">
        <f t="shared" si="1"/>
        <v>0</v>
      </c>
      <c r="AC44" s="80">
        <v>0</v>
      </c>
      <c r="AD44" s="81">
        <f t="shared" si="2"/>
        <v>0</v>
      </c>
      <c r="AE44" s="131">
        <f t="shared" si="3"/>
        <v>0</v>
      </c>
    </row>
    <row r="45" spans="1:31" ht="90.75" thickBot="1" x14ac:dyDescent="0.3">
      <c r="A45" s="16"/>
      <c r="B45" s="45" t="s">
        <v>470</v>
      </c>
      <c r="C45" s="46" t="s">
        <v>164</v>
      </c>
      <c r="D45" s="47" t="s">
        <v>25</v>
      </c>
      <c r="E45" s="48" t="s">
        <v>171</v>
      </c>
      <c r="F45" s="49"/>
      <c r="G45" s="49"/>
      <c r="H45" s="50">
        <v>4.8999999999999799</v>
      </c>
      <c r="I45" s="49"/>
      <c r="J45" s="51" t="s">
        <v>172</v>
      </c>
      <c r="K45" s="52" t="s">
        <v>75</v>
      </c>
      <c r="L45" s="53">
        <v>3</v>
      </c>
      <c r="M45" s="54">
        <v>35.61</v>
      </c>
      <c r="N45" s="53">
        <v>106.83</v>
      </c>
      <c r="O45" s="44"/>
      <c r="P45" s="13" t="e">
        <v>#VALUE!</v>
      </c>
      <c r="Q45" s="14" t="e">
        <f t="shared" si="6"/>
        <v>#VALUE!</v>
      </c>
      <c r="R45" s="40">
        <v>0</v>
      </c>
      <c r="S45" s="41">
        <v>31.568264999999997</v>
      </c>
      <c r="T45" s="14">
        <f t="shared" si="7"/>
        <v>94.70479499999999</v>
      </c>
      <c r="V45" s="52" t="s">
        <v>75</v>
      </c>
      <c r="W45" s="39">
        <v>0</v>
      </c>
      <c r="X45" s="41">
        <v>31.568264999999997</v>
      </c>
      <c r="Y45" s="72">
        <f t="shared" si="0"/>
        <v>0</v>
      </c>
      <c r="Z45" s="19"/>
      <c r="AA45" s="78">
        <v>0</v>
      </c>
      <c r="AB45" s="79">
        <f t="shared" si="1"/>
        <v>0</v>
      </c>
      <c r="AC45" s="80">
        <v>0</v>
      </c>
      <c r="AD45" s="81">
        <f t="shared" si="2"/>
        <v>0</v>
      </c>
      <c r="AE45" s="131">
        <f t="shared" si="3"/>
        <v>0</v>
      </c>
    </row>
    <row r="46" spans="1:31" ht="106.5" thickBot="1" x14ac:dyDescent="0.3">
      <c r="A46" s="16"/>
      <c r="B46" s="45" t="s">
        <v>470</v>
      </c>
      <c r="C46" s="46" t="s">
        <v>164</v>
      </c>
      <c r="D46" s="47" t="s">
        <v>25</v>
      </c>
      <c r="E46" s="48" t="s">
        <v>484</v>
      </c>
      <c r="F46" s="49"/>
      <c r="G46" s="49"/>
      <c r="H46" s="50">
        <v>4.2930000000000001</v>
      </c>
      <c r="I46" s="49"/>
      <c r="J46" s="51" t="s">
        <v>379</v>
      </c>
      <c r="K46" s="52" t="s">
        <v>380</v>
      </c>
      <c r="L46" s="53">
        <v>1</v>
      </c>
      <c r="M46" s="54">
        <v>70</v>
      </c>
      <c r="N46" s="53">
        <v>70</v>
      </c>
      <c r="O46" s="44"/>
      <c r="P46" s="13" t="e">
        <v>#VALUE!</v>
      </c>
      <c r="Q46" s="14">
        <f t="shared" si="6"/>
        <v>70</v>
      </c>
      <c r="R46" s="40" t="s">
        <v>381</v>
      </c>
      <c r="S46" s="41" t="s">
        <v>381</v>
      </c>
      <c r="T46" s="14">
        <f t="shared" si="7"/>
        <v>70</v>
      </c>
      <c r="V46" s="52" t="s">
        <v>380</v>
      </c>
      <c r="W46" s="39">
        <v>0</v>
      </c>
      <c r="X46" s="41">
        <v>70</v>
      </c>
      <c r="Y46" s="72">
        <f t="shared" si="0"/>
        <v>0</v>
      </c>
      <c r="Z46" s="19"/>
      <c r="AA46" s="78">
        <v>0</v>
      </c>
      <c r="AB46" s="79">
        <f t="shared" si="1"/>
        <v>0</v>
      </c>
      <c r="AC46" s="80">
        <v>0</v>
      </c>
      <c r="AD46" s="81">
        <f t="shared" si="2"/>
        <v>0</v>
      </c>
      <c r="AE46" s="131">
        <f t="shared" si="3"/>
        <v>0</v>
      </c>
    </row>
    <row r="47" spans="1:31" ht="61.5" thickBot="1" x14ac:dyDescent="0.3">
      <c r="A47" s="16"/>
      <c r="B47" s="45" t="s">
        <v>470</v>
      </c>
      <c r="C47" s="46" t="s">
        <v>164</v>
      </c>
      <c r="D47" s="47" t="s">
        <v>25</v>
      </c>
      <c r="E47" s="48" t="s">
        <v>485</v>
      </c>
      <c r="F47" s="49"/>
      <c r="G47" s="49"/>
      <c r="H47" s="50">
        <v>4.2939999999999996</v>
      </c>
      <c r="I47" s="49"/>
      <c r="J47" s="51" t="s">
        <v>379</v>
      </c>
      <c r="K47" s="52" t="s">
        <v>380</v>
      </c>
      <c r="L47" s="53">
        <v>1</v>
      </c>
      <c r="M47" s="54">
        <v>130</v>
      </c>
      <c r="N47" s="53">
        <v>130</v>
      </c>
      <c r="O47" s="44"/>
      <c r="P47" s="13" t="e">
        <v>#VALUE!</v>
      </c>
      <c r="Q47" s="14">
        <f t="shared" si="6"/>
        <v>130</v>
      </c>
      <c r="R47" s="40" t="s">
        <v>381</v>
      </c>
      <c r="S47" s="41" t="s">
        <v>381</v>
      </c>
      <c r="T47" s="14">
        <f t="shared" si="7"/>
        <v>130</v>
      </c>
      <c r="V47" s="52" t="s">
        <v>380</v>
      </c>
      <c r="W47" s="39">
        <v>0</v>
      </c>
      <c r="X47" s="41">
        <v>130</v>
      </c>
      <c r="Y47" s="72">
        <f t="shared" si="0"/>
        <v>0</v>
      </c>
      <c r="Z47" s="19"/>
      <c r="AA47" s="78">
        <v>0</v>
      </c>
      <c r="AB47" s="79">
        <f t="shared" si="1"/>
        <v>0</v>
      </c>
      <c r="AC47" s="80">
        <v>0</v>
      </c>
      <c r="AD47" s="81">
        <f t="shared" si="2"/>
        <v>0</v>
      </c>
      <c r="AE47" s="131">
        <f t="shared" si="3"/>
        <v>0</v>
      </c>
    </row>
    <row r="48" spans="1:31" ht="61.5" thickBot="1" x14ac:dyDescent="0.3">
      <c r="A48" s="16"/>
      <c r="B48" s="45" t="s">
        <v>470</v>
      </c>
      <c r="C48" s="46" t="s">
        <v>164</v>
      </c>
      <c r="D48" s="47" t="s">
        <v>25</v>
      </c>
      <c r="E48" s="48" t="s">
        <v>486</v>
      </c>
      <c r="F48" s="49"/>
      <c r="G48" s="49"/>
      <c r="H48" s="50">
        <v>4.2949999999999999</v>
      </c>
      <c r="I48" s="49"/>
      <c r="J48" s="51" t="s">
        <v>379</v>
      </c>
      <c r="K48" s="52" t="s">
        <v>380</v>
      </c>
      <c r="L48" s="53">
        <v>1</v>
      </c>
      <c r="M48" s="54">
        <v>30</v>
      </c>
      <c r="N48" s="53">
        <v>30</v>
      </c>
      <c r="O48" s="44"/>
      <c r="P48" s="13" t="e">
        <v>#VALUE!</v>
      </c>
      <c r="Q48" s="14">
        <f t="shared" si="6"/>
        <v>30</v>
      </c>
      <c r="R48" s="40" t="s">
        <v>381</v>
      </c>
      <c r="S48" s="41" t="s">
        <v>381</v>
      </c>
      <c r="T48" s="14">
        <f t="shared" si="7"/>
        <v>30</v>
      </c>
      <c r="V48" s="52" t="s">
        <v>380</v>
      </c>
      <c r="W48" s="39">
        <v>0</v>
      </c>
      <c r="X48" s="41">
        <v>30</v>
      </c>
      <c r="Y48" s="72">
        <f t="shared" si="0"/>
        <v>0</v>
      </c>
      <c r="Z48" s="19"/>
      <c r="AA48" s="78">
        <v>0</v>
      </c>
      <c r="AB48" s="79">
        <f t="shared" si="1"/>
        <v>0</v>
      </c>
      <c r="AC48" s="80">
        <v>0</v>
      </c>
      <c r="AD48" s="81">
        <f t="shared" si="2"/>
        <v>0</v>
      </c>
      <c r="AE48" s="131">
        <f t="shared" si="3"/>
        <v>0</v>
      </c>
    </row>
    <row r="49" spans="1:31" ht="106.5" thickBot="1" x14ac:dyDescent="0.3">
      <c r="A49" s="16"/>
      <c r="B49" s="45" t="s">
        <v>470</v>
      </c>
      <c r="C49" s="46" t="s">
        <v>164</v>
      </c>
      <c r="D49" s="47" t="s">
        <v>25</v>
      </c>
      <c r="E49" s="48" t="s">
        <v>487</v>
      </c>
      <c r="F49" s="49"/>
      <c r="G49" s="49"/>
      <c r="H49" s="50">
        <v>4.2960000000000003</v>
      </c>
      <c r="I49" s="49"/>
      <c r="J49" s="51" t="s">
        <v>379</v>
      </c>
      <c r="K49" s="52" t="s">
        <v>380</v>
      </c>
      <c r="L49" s="53">
        <v>1</v>
      </c>
      <c r="M49" s="54">
        <v>100</v>
      </c>
      <c r="N49" s="53">
        <v>100</v>
      </c>
      <c r="O49" s="44"/>
      <c r="P49" s="13" t="e">
        <v>#VALUE!</v>
      </c>
      <c r="Q49" s="14">
        <f t="shared" si="6"/>
        <v>100</v>
      </c>
      <c r="R49" s="40" t="s">
        <v>381</v>
      </c>
      <c r="S49" s="41" t="s">
        <v>381</v>
      </c>
      <c r="T49" s="14">
        <f t="shared" si="7"/>
        <v>100</v>
      </c>
      <c r="V49" s="52" t="s">
        <v>380</v>
      </c>
      <c r="W49" s="39">
        <v>0</v>
      </c>
      <c r="X49" s="41">
        <v>100</v>
      </c>
      <c r="Y49" s="72">
        <f t="shared" si="0"/>
        <v>0</v>
      </c>
      <c r="Z49" s="19"/>
      <c r="AA49" s="78">
        <v>0</v>
      </c>
      <c r="AB49" s="79">
        <f t="shared" si="1"/>
        <v>0</v>
      </c>
      <c r="AC49" s="80">
        <v>0</v>
      </c>
      <c r="AD49" s="81">
        <f t="shared" si="2"/>
        <v>0</v>
      </c>
      <c r="AE49" s="131">
        <f t="shared" si="3"/>
        <v>0</v>
      </c>
    </row>
    <row r="50" spans="1:31" ht="15.75" thickBot="1" x14ac:dyDescent="0.3">
      <c r="A50" s="16"/>
      <c r="B50" s="45" t="s">
        <v>470</v>
      </c>
      <c r="C50" s="46" t="s">
        <v>24</v>
      </c>
      <c r="D50" s="47" t="s">
        <v>378</v>
      </c>
      <c r="E50" s="48"/>
      <c r="F50" s="49"/>
      <c r="G50" s="49"/>
      <c r="H50" s="50"/>
      <c r="I50" s="49"/>
      <c r="J50" s="51"/>
      <c r="K50" s="52"/>
      <c r="L50" s="53"/>
      <c r="M50" s="51"/>
      <c r="N50" s="53"/>
      <c r="O50" s="44"/>
      <c r="P50" s="28"/>
      <c r="Q50" s="43"/>
      <c r="R50" s="43"/>
      <c r="S50" s="43"/>
      <c r="T50" s="43"/>
      <c r="V50" s="52"/>
      <c r="W50" s="53"/>
      <c r="X50" s="43"/>
      <c r="Y50" s="72"/>
      <c r="Z50" s="19"/>
      <c r="AA50" s="78"/>
      <c r="AB50" s="79"/>
      <c r="AC50" s="80"/>
      <c r="AD50" s="81"/>
      <c r="AE50" s="131">
        <f t="shared" si="3"/>
        <v>0</v>
      </c>
    </row>
    <row r="51" spans="1:31" ht="120.75" thickBot="1" x14ac:dyDescent="0.3">
      <c r="A51" s="22"/>
      <c r="B51" s="55" t="s">
        <v>470</v>
      </c>
      <c r="C51" s="55" t="s">
        <v>24</v>
      </c>
      <c r="D51" s="56" t="s">
        <v>25</v>
      </c>
      <c r="E51" s="57" t="s">
        <v>26</v>
      </c>
      <c r="F51" s="58"/>
      <c r="G51" s="58"/>
      <c r="H51" s="59">
        <v>2.1</v>
      </c>
      <c r="I51" s="58"/>
      <c r="J51" s="60" t="s">
        <v>27</v>
      </c>
      <c r="K51" s="58" t="s">
        <v>28</v>
      </c>
      <c r="L51" s="61">
        <v>160</v>
      </c>
      <c r="M51" s="62">
        <v>12.92</v>
      </c>
      <c r="N51" s="63">
        <v>2067.1999999999998</v>
      </c>
      <c r="O51" s="19"/>
      <c r="P51" s="13" t="e">
        <v>#VALUE!</v>
      </c>
      <c r="Q51" s="14" t="e">
        <f t="shared" ref="Q51:Q56" si="8">IF(J51="PROV SUM",N51,L51*P51)</f>
        <v>#VALUE!</v>
      </c>
      <c r="R51" s="40">
        <v>0</v>
      </c>
      <c r="S51" s="41">
        <v>16.4084</v>
      </c>
      <c r="T51" s="14">
        <f t="shared" ref="T51:T56" si="9">IF(J51="SC024",N51,IF(ISERROR(S51),"",IF(J51="PROV SUM",N51,L51*S51)))</f>
        <v>2625.3440000000001</v>
      </c>
      <c r="V51" s="58" t="s">
        <v>28</v>
      </c>
      <c r="W51" s="39">
        <v>0</v>
      </c>
      <c r="X51" s="41">
        <v>16.4084</v>
      </c>
      <c r="Y51" s="72">
        <f t="shared" si="0"/>
        <v>0</v>
      </c>
      <c r="Z51" s="19"/>
      <c r="AA51" s="78">
        <v>0</v>
      </c>
      <c r="AB51" s="79">
        <f t="shared" si="1"/>
        <v>0</v>
      </c>
      <c r="AC51" s="80">
        <v>0</v>
      </c>
      <c r="AD51" s="81">
        <f t="shared" si="2"/>
        <v>0</v>
      </c>
      <c r="AE51" s="131">
        <f t="shared" si="3"/>
        <v>0</v>
      </c>
    </row>
    <row r="52" spans="1:31" ht="30.75" thickBot="1" x14ac:dyDescent="0.3">
      <c r="A52" s="22"/>
      <c r="B52" s="55" t="s">
        <v>470</v>
      </c>
      <c r="C52" s="55" t="s">
        <v>24</v>
      </c>
      <c r="D52" s="56" t="s">
        <v>25</v>
      </c>
      <c r="E52" s="57" t="s">
        <v>29</v>
      </c>
      <c r="F52" s="58"/>
      <c r="G52" s="58"/>
      <c r="H52" s="59">
        <v>2.5</v>
      </c>
      <c r="I52" s="58"/>
      <c r="J52" s="60" t="s">
        <v>30</v>
      </c>
      <c r="K52" s="58" t="s">
        <v>31</v>
      </c>
      <c r="L52" s="61">
        <v>1</v>
      </c>
      <c r="M52" s="62">
        <v>420</v>
      </c>
      <c r="N52" s="63">
        <v>420</v>
      </c>
      <c r="O52" s="19"/>
      <c r="P52" s="13" t="e">
        <v>#VALUE!</v>
      </c>
      <c r="Q52" s="14" t="e">
        <f t="shared" si="8"/>
        <v>#VALUE!</v>
      </c>
      <c r="R52" s="40">
        <v>0</v>
      </c>
      <c r="S52" s="41">
        <v>533.4</v>
      </c>
      <c r="T52" s="14">
        <f t="shared" si="9"/>
        <v>533.4</v>
      </c>
      <c r="V52" s="58" t="s">
        <v>31</v>
      </c>
      <c r="W52" s="39">
        <v>0</v>
      </c>
      <c r="X52" s="41">
        <v>533.4</v>
      </c>
      <c r="Y52" s="72">
        <f t="shared" si="0"/>
        <v>0</v>
      </c>
      <c r="Z52" s="19"/>
      <c r="AA52" s="78">
        <v>0</v>
      </c>
      <c r="AB52" s="79">
        <f t="shared" si="1"/>
        <v>0</v>
      </c>
      <c r="AC52" s="80">
        <v>0</v>
      </c>
      <c r="AD52" s="81">
        <f t="shared" si="2"/>
        <v>0</v>
      </c>
      <c r="AE52" s="131">
        <f t="shared" si="3"/>
        <v>0</v>
      </c>
    </row>
    <row r="53" spans="1:31" ht="15.75" thickBot="1" x14ac:dyDescent="0.3">
      <c r="A53" s="22"/>
      <c r="B53" s="55" t="s">
        <v>470</v>
      </c>
      <c r="C53" s="55" t="s">
        <v>24</v>
      </c>
      <c r="D53" s="56" t="s">
        <v>25</v>
      </c>
      <c r="E53" s="57" t="s">
        <v>32</v>
      </c>
      <c r="F53" s="58"/>
      <c r="G53" s="58"/>
      <c r="H53" s="59">
        <v>2.6</v>
      </c>
      <c r="I53" s="58"/>
      <c r="J53" s="60" t="s">
        <v>33</v>
      </c>
      <c r="K53" s="58" t="s">
        <v>31</v>
      </c>
      <c r="L53" s="61">
        <v>1</v>
      </c>
      <c r="M53" s="62">
        <v>50</v>
      </c>
      <c r="N53" s="63">
        <v>50</v>
      </c>
      <c r="O53" s="19"/>
      <c r="P53" s="13" t="e">
        <v>#VALUE!</v>
      </c>
      <c r="Q53" s="14" t="e">
        <f t="shared" si="8"/>
        <v>#VALUE!</v>
      </c>
      <c r="R53" s="40">
        <v>0</v>
      </c>
      <c r="S53" s="41">
        <v>63.5</v>
      </c>
      <c r="T53" s="14">
        <f t="shared" si="9"/>
        <v>63.5</v>
      </c>
      <c r="V53" s="58" t="s">
        <v>31</v>
      </c>
      <c r="W53" s="39">
        <v>0</v>
      </c>
      <c r="X53" s="62">
        <v>63.5</v>
      </c>
      <c r="Y53" s="72">
        <f t="shared" si="0"/>
        <v>0</v>
      </c>
      <c r="Z53" s="19"/>
      <c r="AA53" s="78">
        <v>0</v>
      </c>
      <c r="AB53" s="79">
        <f t="shared" ref="AB53:AB61" si="10">Y53*AA53</f>
        <v>0</v>
      </c>
      <c r="AC53" s="80">
        <v>0</v>
      </c>
      <c r="AD53" s="81">
        <f t="shared" si="2"/>
        <v>0</v>
      </c>
      <c r="AE53" s="131">
        <f t="shared" si="3"/>
        <v>0</v>
      </c>
    </row>
    <row r="54" spans="1:31" ht="15.75" thickBot="1" x14ac:dyDescent="0.3">
      <c r="A54" s="22"/>
      <c r="B54" s="55" t="s">
        <v>470</v>
      </c>
      <c r="C54" s="55" t="s">
        <v>24</v>
      </c>
      <c r="D54" s="56" t="s">
        <v>25</v>
      </c>
      <c r="E54" s="57" t="s">
        <v>41</v>
      </c>
      <c r="F54" s="58"/>
      <c r="G54" s="58"/>
      <c r="H54" s="59">
        <v>2.16</v>
      </c>
      <c r="I54" s="58"/>
      <c r="J54" s="60" t="s">
        <v>42</v>
      </c>
      <c r="K54" s="58" t="s">
        <v>31</v>
      </c>
      <c r="L54" s="61">
        <v>1</v>
      </c>
      <c r="M54" s="62">
        <v>379.8</v>
      </c>
      <c r="N54" s="63">
        <v>379.8</v>
      </c>
      <c r="O54" s="19"/>
      <c r="P54" s="13" t="e">
        <v>#VALUE!</v>
      </c>
      <c r="Q54" s="14" t="e">
        <f t="shared" si="8"/>
        <v>#VALUE!</v>
      </c>
      <c r="R54" s="40">
        <v>0</v>
      </c>
      <c r="S54" s="41">
        <v>482.346</v>
      </c>
      <c r="T54" s="14">
        <f t="shared" si="9"/>
        <v>482.346</v>
      </c>
      <c r="V54" s="58" t="s">
        <v>31</v>
      </c>
      <c r="W54" s="39">
        <v>0</v>
      </c>
      <c r="X54" s="62">
        <v>482.346</v>
      </c>
      <c r="Y54" s="72">
        <f t="shared" si="0"/>
        <v>0</v>
      </c>
      <c r="Z54" s="19"/>
      <c r="AA54" s="78">
        <v>0</v>
      </c>
      <c r="AB54" s="79">
        <f t="shared" si="10"/>
        <v>0</v>
      </c>
      <c r="AC54" s="80">
        <v>0</v>
      </c>
      <c r="AD54" s="81">
        <f t="shared" si="2"/>
        <v>0</v>
      </c>
      <c r="AE54" s="131">
        <f t="shared" si="3"/>
        <v>0</v>
      </c>
    </row>
    <row r="55" spans="1:31" ht="15.75" thickBot="1" x14ac:dyDescent="0.3">
      <c r="A55" s="22"/>
      <c r="B55" s="55" t="s">
        <v>470</v>
      </c>
      <c r="C55" s="55" t="s">
        <v>24</v>
      </c>
      <c r="D55" s="56" t="s">
        <v>25</v>
      </c>
      <c r="E55" s="57" t="s">
        <v>43</v>
      </c>
      <c r="F55" s="58"/>
      <c r="G55" s="58"/>
      <c r="H55" s="59">
        <v>2.17</v>
      </c>
      <c r="I55" s="58"/>
      <c r="J55" s="60" t="s">
        <v>44</v>
      </c>
      <c r="K55" s="58" t="s">
        <v>31</v>
      </c>
      <c r="L55" s="61">
        <v>1</v>
      </c>
      <c r="M55" s="62">
        <v>842</v>
      </c>
      <c r="N55" s="63">
        <v>842</v>
      </c>
      <c r="O55" s="19"/>
      <c r="P55" s="13" t="e">
        <v>#VALUE!</v>
      </c>
      <c r="Q55" s="14" t="e">
        <f t="shared" si="8"/>
        <v>#VALUE!</v>
      </c>
      <c r="R55" s="40">
        <v>0</v>
      </c>
      <c r="S55" s="41">
        <v>1069.3399999999999</v>
      </c>
      <c r="T55" s="14">
        <f t="shared" si="9"/>
        <v>1069.3399999999999</v>
      </c>
      <c r="V55" s="58" t="s">
        <v>31</v>
      </c>
      <c r="W55" s="39">
        <v>0</v>
      </c>
      <c r="X55" s="62">
        <v>1069.3399999999999</v>
      </c>
      <c r="Y55" s="72">
        <f t="shared" si="0"/>
        <v>0</v>
      </c>
      <c r="Z55" s="19"/>
      <c r="AA55" s="78">
        <v>0</v>
      </c>
      <c r="AB55" s="79">
        <f t="shared" si="10"/>
        <v>0</v>
      </c>
      <c r="AC55" s="80">
        <v>0</v>
      </c>
      <c r="AD55" s="81">
        <f t="shared" si="2"/>
        <v>0</v>
      </c>
      <c r="AE55" s="131">
        <f t="shared" si="3"/>
        <v>0</v>
      </c>
    </row>
    <row r="56" spans="1:31" ht="60.75" thickBot="1" x14ac:dyDescent="0.3">
      <c r="A56" s="22"/>
      <c r="B56" s="55" t="s">
        <v>470</v>
      </c>
      <c r="C56" s="55" t="s">
        <v>24</v>
      </c>
      <c r="D56" s="56" t="s">
        <v>25</v>
      </c>
      <c r="E56" s="57" t="s">
        <v>382</v>
      </c>
      <c r="F56" s="58"/>
      <c r="G56" s="58"/>
      <c r="H56" s="59"/>
      <c r="I56" s="58"/>
      <c r="J56" s="60" t="s">
        <v>383</v>
      </c>
      <c r="K56" s="58" t="s">
        <v>31</v>
      </c>
      <c r="L56" s="61"/>
      <c r="M56" s="62">
        <v>4.8300000000000003E-2</v>
      </c>
      <c r="N56" s="63">
        <v>0</v>
      </c>
      <c r="O56" s="19"/>
      <c r="P56" s="13" t="e">
        <v>#VALUE!</v>
      </c>
      <c r="Q56" s="14" t="e">
        <f t="shared" si="8"/>
        <v>#VALUE!</v>
      </c>
      <c r="R56" s="40" t="e">
        <v>#N/A</v>
      </c>
      <c r="S56" s="41">
        <v>4.8300000000000003E-2</v>
      </c>
      <c r="T56" s="14">
        <f t="shared" si="9"/>
        <v>0</v>
      </c>
      <c r="V56" s="58" t="s">
        <v>31</v>
      </c>
      <c r="W56" s="61"/>
      <c r="X56" s="62">
        <v>4.8300000000000003E-2</v>
      </c>
      <c r="Y56" s="72">
        <f t="shared" si="0"/>
        <v>0</v>
      </c>
      <c r="Z56" s="19"/>
      <c r="AA56" s="78">
        <v>0</v>
      </c>
      <c r="AB56" s="79">
        <f t="shared" si="10"/>
        <v>0</v>
      </c>
      <c r="AC56" s="80">
        <v>0</v>
      </c>
      <c r="AD56" s="81">
        <f t="shared" si="2"/>
        <v>0</v>
      </c>
      <c r="AE56" s="131">
        <f t="shared" si="3"/>
        <v>0</v>
      </c>
    </row>
    <row r="57" spans="1:31" ht="15.75" thickBot="1" x14ac:dyDescent="0.3">
      <c r="A57" s="22"/>
      <c r="B57" s="64" t="s">
        <v>470</v>
      </c>
      <c r="C57" s="55" t="s">
        <v>312</v>
      </c>
      <c r="D57" s="56" t="s">
        <v>378</v>
      </c>
      <c r="E57" s="57"/>
      <c r="F57" s="58"/>
      <c r="G57" s="58"/>
      <c r="H57" s="59"/>
      <c r="I57" s="58"/>
      <c r="J57" s="60"/>
      <c r="K57" s="58"/>
      <c r="L57" s="61"/>
      <c r="M57" s="60"/>
      <c r="N57" s="63"/>
      <c r="O57" s="19"/>
      <c r="P57" s="17"/>
      <c r="Q57" s="38"/>
      <c r="R57" s="38"/>
      <c r="S57" s="38"/>
      <c r="T57" s="38"/>
      <c r="V57" s="58"/>
      <c r="W57" s="61"/>
      <c r="X57" s="60"/>
      <c r="Y57" s="72">
        <f t="shared" si="0"/>
        <v>0</v>
      </c>
      <c r="Z57" s="19"/>
      <c r="AA57" s="78">
        <v>0</v>
      </c>
      <c r="AB57" s="79">
        <f t="shared" si="10"/>
        <v>0</v>
      </c>
      <c r="AC57" s="80">
        <v>0</v>
      </c>
      <c r="AD57" s="81">
        <f t="shared" si="2"/>
        <v>0</v>
      </c>
      <c r="AE57" s="131">
        <f t="shared" si="3"/>
        <v>0</v>
      </c>
    </row>
    <row r="58" spans="1:31" ht="106.5" thickBot="1" x14ac:dyDescent="0.3">
      <c r="A58" s="22"/>
      <c r="B58" s="64" t="s">
        <v>470</v>
      </c>
      <c r="C58" s="55" t="s">
        <v>312</v>
      </c>
      <c r="D58" s="56" t="s">
        <v>25</v>
      </c>
      <c r="E58" s="57" t="s">
        <v>488</v>
      </c>
      <c r="F58" s="58"/>
      <c r="G58" s="58"/>
      <c r="H58" s="59">
        <v>7.3159999999999998</v>
      </c>
      <c r="I58" s="58"/>
      <c r="J58" s="60" t="s">
        <v>379</v>
      </c>
      <c r="K58" s="58" t="s">
        <v>380</v>
      </c>
      <c r="L58" s="61">
        <v>1</v>
      </c>
      <c r="M58" s="65">
        <v>250</v>
      </c>
      <c r="N58" s="63">
        <v>250</v>
      </c>
      <c r="O58" s="19"/>
      <c r="P58" s="13" t="e">
        <v>#VALUE!</v>
      </c>
      <c r="Q58" s="14">
        <f>IF(J58="PROV SUM",N58,L58*P58)</f>
        <v>250</v>
      </c>
      <c r="R58" s="40" t="s">
        <v>381</v>
      </c>
      <c r="S58" s="41">
        <v>250</v>
      </c>
      <c r="T58" s="14">
        <f>IF(J58="SC024",N58,IF(ISERROR(S58),"",IF(J58="PROV SUM",N58,L58*S58)))</f>
        <v>250</v>
      </c>
      <c r="V58" s="58" t="s">
        <v>380</v>
      </c>
      <c r="W58" s="39">
        <v>0</v>
      </c>
      <c r="X58" s="65">
        <v>250</v>
      </c>
      <c r="Y58" s="72">
        <f t="shared" si="0"/>
        <v>0</v>
      </c>
      <c r="Z58" s="19"/>
      <c r="AA58" s="78">
        <v>0</v>
      </c>
      <c r="AB58" s="79">
        <f t="shared" si="10"/>
        <v>0</v>
      </c>
      <c r="AC58" s="80">
        <v>0</v>
      </c>
      <c r="AD58" s="81">
        <f t="shared" si="2"/>
        <v>0</v>
      </c>
      <c r="AE58" s="131">
        <f t="shared" si="3"/>
        <v>0</v>
      </c>
    </row>
    <row r="59" spans="1:31" ht="15.75" thickBot="1" x14ac:dyDescent="0.3">
      <c r="A59" s="22"/>
      <c r="B59" s="64" t="s">
        <v>470</v>
      </c>
      <c r="C59" s="55" t="s">
        <v>312</v>
      </c>
      <c r="D59" s="56" t="s">
        <v>25</v>
      </c>
      <c r="E59" s="57"/>
      <c r="F59" s="58"/>
      <c r="G59" s="58"/>
      <c r="H59" s="59">
        <v>7.3179999999999996</v>
      </c>
      <c r="I59" s="58"/>
      <c r="J59" s="60" t="s">
        <v>379</v>
      </c>
      <c r="K59" s="58" t="s">
        <v>380</v>
      </c>
      <c r="L59" s="61">
        <v>1</v>
      </c>
      <c r="M59" s="65">
        <v>100</v>
      </c>
      <c r="N59" s="63">
        <v>100</v>
      </c>
      <c r="O59" s="19"/>
      <c r="P59" s="13" t="e">
        <v>#VALUE!</v>
      </c>
      <c r="Q59" s="14">
        <f>IF(J59="PROV SUM",N59,L59*P59)</f>
        <v>100</v>
      </c>
      <c r="R59" s="40" t="s">
        <v>381</v>
      </c>
      <c r="S59" s="41">
        <v>100</v>
      </c>
      <c r="T59" s="14">
        <f>IF(J59="SC024",N59,IF(ISERROR(S59),"",IF(J59="PROV SUM",N59,L59*S59)))</f>
        <v>100</v>
      </c>
      <c r="V59" s="58" t="s">
        <v>380</v>
      </c>
      <c r="W59" s="39">
        <v>0</v>
      </c>
      <c r="X59" s="65">
        <v>100</v>
      </c>
      <c r="Y59" s="72">
        <f t="shared" si="0"/>
        <v>0</v>
      </c>
      <c r="Z59" s="19"/>
      <c r="AA59" s="78">
        <v>0</v>
      </c>
      <c r="AB59" s="79">
        <f t="shared" si="10"/>
        <v>0</v>
      </c>
      <c r="AC59" s="80">
        <v>0</v>
      </c>
      <c r="AD59" s="81">
        <f t="shared" si="2"/>
        <v>0</v>
      </c>
      <c r="AE59" s="131">
        <f t="shared" si="3"/>
        <v>0</v>
      </c>
    </row>
    <row r="60" spans="1:31" ht="76.5" thickBot="1" x14ac:dyDescent="0.3">
      <c r="A60" s="22"/>
      <c r="B60" s="64" t="s">
        <v>470</v>
      </c>
      <c r="C60" s="55" t="s">
        <v>312</v>
      </c>
      <c r="D60" s="56" t="s">
        <v>25</v>
      </c>
      <c r="E60" s="57" t="s">
        <v>489</v>
      </c>
      <c r="F60" s="58"/>
      <c r="G60" s="58"/>
      <c r="H60" s="59">
        <v>7.319</v>
      </c>
      <c r="I60" s="58"/>
      <c r="J60" s="60" t="s">
        <v>379</v>
      </c>
      <c r="K60" s="58" t="s">
        <v>380</v>
      </c>
      <c r="L60" s="61">
        <v>1</v>
      </c>
      <c r="M60" s="65">
        <v>400</v>
      </c>
      <c r="N60" s="63">
        <v>400</v>
      </c>
      <c r="O60" s="19"/>
      <c r="P60" s="13" t="e">
        <v>#VALUE!</v>
      </c>
      <c r="Q60" s="14">
        <f>IF(J60="PROV SUM",N60,L60*P60)</f>
        <v>400</v>
      </c>
      <c r="R60" s="40" t="s">
        <v>381</v>
      </c>
      <c r="S60" s="41">
        <v>400</v>
      </c>
      <c r="T60" s="14">
        <f>IF(J60="SC024",N60,IF(ISERROR(S60),"",IF(J60="PROV SUM",N60,L60*S60)))</f>
        <v>400</v>
      </c>
      <c r="V60" s="58" t="s">
        <v>380</v>
      </c>
      <c r="W60" s="39">
        <v>0</v>
      </c>
      <c r="X60" s="65">
        <v>400</v>
      </c>
      <c r="Y60" s="72">
        <f t="shared" si="0"/>
        <v>0</v>
      </c>
      <c r="Z60" s="19"/>
      <c r="AA60" s="78">
        <v>0</v>
      </c>
      <c r="AB60" s="79">
        <f t="shared" si="10"/>
        <v>0</v>
      </c>
      <c r="AC60" s="80">
        <v>0</v>
      </c>
      <c r="AD60" s="81">
        <f t="shared" si="2"/>
        <v>0</v>
      </c>
      <c r="AE60" s="131">
        <f t="shared" si="3"/>
        <v>0</v>
      </c>
    </row>
    <row r="61" spans="1:31" ht="31.5" thickBot="1" x14ac:dyDescent="0.3">
      <c r="A61" s="22"/>
      <c r="B61" s="64" t="s">
        <v>470</v>
      </c>
      <c r="C61" s="55" t="s">
        <v>312</v>
      </c>
      <c r="D61" s="56" t="s">
        <v>25</v>
      </c>
      <c r="E61" s="57" t="s">
        <v>490</v>
      </c>
      <c r="F61" s="58"/>
      <c r="G61" s="58"/>
      <c r="H61" s="59">
        <v>7.32</v>
      </c>
      <c r="I61" s="58"/>
      <c r="J61" s="60" t="s">
        <v>379</v>
      </c>
      <c r="K61" s="58" t="s">
        <v>380</v>
      </c>
      <c r="L61" s="61">
        <v>1</v>
      </c>
      <c r="M61" s="65">
        <v>400</v>
      </c>
      <c r="N61" s="63">
        <v>400</v>
      </c>
      <c r="O61" s="19"/>
      <c r="P61" s="13" t="e">
        <v>#VALUE!</v>
      </c>
      <c r="Q61" s="14">
        <f>IF(J61="PROV SUM",N61,L61*P61)</f>
        <v>400</v>
      </c>
      <c r="R61" s="40" t="s">
        <v>381</v>
      </c>
      <c r="S61" s="41">
        <v>400</v>
      </c>
      <c r="T61" s="14">
        <f>IF(J61="SC024",N61,IF(ISERROR(S61),"",IF(J61="PROV SUM",N61,L61*S61)))</f>
        <v>400</v>
      </c>
      <c r="V61" s="58" t="s">
        <v>380</v>
      </c>
      <c r="W61" s="39">
        <v>0</v>
      </c>
      <c r="X61" s="65">
        <v>400</v>
      </c>
      <c r="Y61" s="72">
        <f t="shared" si="0"/>
        <v>0</v>
      </c>
      <c r="Z61" s="19"/>
      <c r="AA61" s="78">
        <v>0</v>
      </c>
      <c r="AB61" s="79">
        <f t="shared" si="10"/>
        <v>0</v>
      </c>
      <c r="AC61" s="80">
        <v>0</v>
      </c>
      <c r="AD61" s="81">
        <f>Y61*AC61</f>
        <v>0</v>
      </c>
      <c r="AE61" s="131">
        <f t="shared" si="3"/>
        <v>0</v>
      </c>
    </row>
    <row r="62" spans="1:31" ht="15.75" thickBot="1" x14ac:dyDescent="0.3">
      <c r="A62" s="22"/>
      <c r="B62" s="23"/>
      <c r="C62" s="24"/>
      <c r="D62" s="25"/>
      <c r="E62" s="26"/>
      <c r="F62" s="22"/>
      <c r="G62" s="22"/>
      <c r="H62" s="27"/>
      <c r="I62" s="22"/>
      <c r="J62" s="28"/>
      <c r="K62" s="22"/>
      <c r="L62" s="29"/>
      <c r="M62" s="28"/>
      <c r="N62" s="18"/>
      <c r="O62" s="19"/>
      <c r="P62" s="17"/>
      <c r="Q62" s="38"/>
      <c r="R62" s="38"/>
      <c r="S62" s="38"/>
      <c r="T62" s="38"/>
    </row>
    <row r="63" spans="1:31" ht="15.75" thickBot="1" x14ac:dyDescent="0.3">
      <c r="S63" s="69" t="s">
        <v>5</v>
      </c>
      <c r="T63" s="70">
        <f>SUM(T11:T61)</f>
        <v>13331.414815</v>
      </c>
      <c r="U63" s="66"/>
      <c r="V63" s="22"/>
      <c r="W63" s="29"/>
      <c r="X63" s="69" t="s">
        <v>5</v>
      </c>
      <c r="Y63" s="70">
        <f>SUM(Y11:Y61)</f>
        <v>0</v>
      </c>
      <c r="Z63" s="19"/>
      <c r="AA63" s="77"/>
      <c r="AB63" s="117">
        <f>SUM(AB11:AB61)</f>
        <v>0</v>
      </c>
      <c r="AC63" s="77"/>
      <c r="AD63" s="118">
        <f>SUM(AD11:AD61)</f>
        <v>0</v>
      </c>
      <c r="AE63" s="130">
        <f>SUM(AE11:AE61)</f>
        <v>0</v>
      </c>
    </row>
    <row r="65" spans="3:31" x14ac:dyDescent="0.25">
      <c r="C65" t="s">
        <v>372</v>
      </c>
      <c r="D65" s="164"/>
      <c r="T65" s="319">
        <f ca="1">SUMIF($C$10:$C$61,$C65,T$11:T$61)</f>
        <v>399.99552</v>
      </c>
      <c r="U65" s="66"/>
      <c r="Y65" s="319">
        <f ca="1">SUMIF($C$10:$C$61,$C65,Y$11:Y$61)</f>
        <v>0</v>
      </c>
      <c r="AA65" s="340" t="e">
        <f ca="1">AB65/Y65</f>
        <v>#DIV/0!</v>
      </c>
      <c r="AB65" s="319">
        <f ca="1">SUMIF($C$10:$C$61,$C65,AB$11:AB$61)</f>
        <v>0</v>
      </c>
      <c r="AC65" s="340" t="e">
        <f ca="1">AD65/Y65</f>
        <v>#DIV/0!</v>
      </c>
      <c r="AD65" s="319">
        <f ca="1">SUMIF($C$10:$C$61,$C65,AD$11:AD$61)</f>
        <v>0</v>
      </c>
      <c r="AE65" s="319">
        <f ca="1">SUMIF($C$10:$C$61,$C65,AE$11:AE$61)</f>
        <v>0</v>
      </c>
    </row>
    <row r="66" spans="3:31" x14ac:dyDescent="0.25">
      <c r="C66" t="s">
        <v>308</v>
      </c>
      <c r="D66" s="164"/>
      <c r="T66" s="319">
        <f t="shared" ref="T66:T72" ca="1" si="11">SUMIF($C$10:$C$61,$C66,T$11:T$61)</f>
        <v>222.29999999999998</v>
      </c>
      <c r="U66" s="66"/>
      <c r="Y66" s="319">
        <f t="shared" ref="Y66:Y72" ca="1" si="12">SUMIF($C$10:$C$61,$C66,Y$11:Y$61)</f>
        <v>0</v>
      </c>
      <c r="AA66" s="340" t="e">
        <f t="shared" ref="AA66:AA72" ca="1" si="13">AB66/Y66</f>
        <v>#DIV/0!</v>
      </c>
      <c r="AB66" s="319">
        <f t="shared" ref="AB66:AB72" ca="1" si="14">SUMIF($C$10:$C$61,$C66,AB$11:AB$61)</f>
        <v>0</v>
      </c>
      <c r="AC66" s="340" t="e">
        <f t="shared" ref="AC66:AC71" ca="1" si="15">AD66/Y66</f>
        <v>#DIV/0!</v>
      </c>
      <c r="AD66" s="319">
        <f t="shared" ref="AD66:AE72" ca="1" si="16">SUMIF($C$10:$C$61,$C66,AD$11:AD$61)</f>
        <v>0</v>
      </c>
      <c r="AE66" s="319">
        <f t="shared" ca="1" si="16"/>
        <v>0</v>
      </c>
    </row>
    <row r="67" spans="3:31" x14ac:dyDescent="0.25">
      <c r="C67" t="s">
        <v>285</v>
      </c>
      <c r="D67" s="164"/>
      <c r="T67" s="319">
        <f t="shared" ca="1" si="11"/>
        <v>1400</v>
      </c>
      <c r="U67" s="68"/>
      <c r="Y67" s="319">
        <f t="shared" ca="1" si="12"/>
        <v>0</v>
      </c>
      <c r="AA67" s="340" t="e">
        <f t="shared" ca="1" si="13"/>
        <v>#DIV/0!</v>
      </c>
      <c r="AB67" s="319">
        <f t="shared" ca="1" si="14"/>
        <v>0</v>
      </c>
      <c r="AC67" s="340" t="e">
        <f t="shared" ca="1" si="15"/>
        <v>#DIV/0!</v>
      </c>
      <c r="AD67" s="319">
        <f t="shared" ca="1" si="16"/>
        <v>0</v>
      </c>
      <c r="AE67" s="319">
        <f t="shared" ca="1" si="16"/>
        <v>0</v>
      </c>
    </row>
    <row r="68" spans="3:31" x14ac:dyDescent="0.25">
      <c r="C68" t="s">
        <v>189</v>
      </c>
      <c r="D68" s="164"/>
      <c r="T68" s="319">
        <f t="shared" ca="1" si="11"/>
        <v>1787.472</v>
      </c>
      <c r="U68" s="68"/>
      <c r="Y68" s="319">
        <f t="shared" ca="1" si="12"/>
        <v>0</v>
      </c>
      <c r="AA68" s="340" t="e">
        <f t="shared" ca="1" si="13"/>
        <v>#DIV/0!</v>
      </c>
      <c r="AB68" s="319">
        <f t="shared" ca="1" si="14"/>
        <v>0</v>
      </c>
      <c r="AC68" s="340" t="e">
        <f t="shared" ca="1" si="15"/>
        <v>#DIV/0!</v>
      </c>
      <c r="AD68" s="319">
        <f t="shared" ca="1" si="16"/>
        <v>0</v>
      </c>
      <c r="AE68" s="319">
        <f t="shared" ca="1" si="16"/>
        <v>0</v>
      </c>
    </row>
    <row r="69" spans="3:31" x14ac:dyDescent="0.25">
      <c r="C69" t="s">
        <v>72</v>
      </c>
      <c r="D69" s="164"/>
      <c r="T69" s="319">
        <f t="shared" ca="1" si="11"/>
        <v>2950</v>
      </c>
      <c r="U69" s="68"/>
      <c r="Y69" s="319">
        <f t="shared" ca="1" si="12"/>
        <v>0</v>
      </c>
      <c r="AA69" s="340" t="e">
        <f t="shared" ca="1" si="13"/>
        <v>#DIV/0!</v>
      </c>
      <c r="AB69" s="319">
        <f t="shared" ca="1" si="14"/>
        <v>0</v>
      </c>
      <c r="AC69" s="340" t="e">
        <f t="shared" ca="1" si="15"/>
        <v>#DIV/0!</v>
      </c>
      <c r="AD69" s="319">
        <f t="shared" ca="1" si="16"/>
        <v>0</v>
      </c>
      <c r="AE69" s="319">
        <f t="shared" ca="1" si="16"/>
        <v>0</v>
      </c>
    </row>
    <row r="70" spans="3:31" x14ac:dyDescent="0.25">
      <c r="C70" t="s">
        <v>164</v>
      </c>
      <c r="D70" s="164"/>
      <c r="T70" s="319">
        <f t="shared" ca="1" si="11"/>
        <v>647.71729499999992</v>
      </c>
      <c r="U70" s="68"/>
      <c r="Y70" s="319">
        <f t="shared" ca="1" si="12"/>
        <v>0</v>
      </c>
      <c r="AA70" s="340" t="e">
        <f t="shared" ca="1" si="13"/>
        <v>#DIV/0!</v>
      </c>
      <c r="AB70" s="319">
        <f t="shared" ca="1" si="14"/>
        <v>0</v>
      </c>
      <c r="AC70" s="340" t="e">
        <f t="shared" ca="1" si="15"/>
        <v>#DIV/0!</v>
      </c>
      <c r="AD70" s="319">
        <f t="shared" ca="1" si="16"/>
        <v>0</v>
      </c>
      <c r="AE70" s="319">
        <f t="shared" ca="1" si="16"/>
        <v>0</v>
      </c>
    </row>
    <row r="71" spans="3:31" x14ac:dyDescent="0.25">
      <c r="C71" t="s">
        <v>24</v>
      </c>
      <c r="D71" s="164"/>
      <c r="T71" s="319">
        <f t="shared" ca="1" si="11"/>
        <v>4773.93</v>
      </c>
      <c r="U71" s="68"/>
      <c r="Y71" s="319">
        <f t="shared" ca="1" si="12"/>
        <v>0</v>
      </c>
      <c r="AA71" s="340" t="e">
        <f t="shared" ca="1" si="13"/>
        <v>#DIV/0!</v>
      </c>
      <c r="AB71" s="319">
        <f t="shared" ca="1" si="14"/>
        <v>0</v>
      </c>
      <c r="AC71" s="340" t="e">
        <f t="shared" ca="1" si="15"/>
        <v>#DIV/0!</v>
      </c>
      <c r="AD71" s="319">
        <f t="shared" ca="1" si="16"/>
        <v>0</v>
      </c>
      <c r="AE71" s="319">
        <f t="shared" ca="1" si="16"/>
        <v>0</v>
      </c>
    </row>
    <row r="72" spans="3:31" x14ac:dyDescent="0.25">
      <c r="C72" t="s">
        <v>312</v>
      </c>
      <c r="D72" s="164"/>
      <c r="T72" s="319">
        <f t="shared" ca="1" si="11"/>
        <v>1150</v>
      </c>
      <c r="Y72" s="319">
        <f t="shared" ca="1" si="12"/>
        <v>0</v>
      </c>
      <c r="AA72" s="340" t="e">
        <f t="shared" ca="1" si="13"/>
        <v>#DIV/0!</v>
      </c>
      <c r="AB72" s="319">
        <f t="shared" ca="1" si="14"/>
        <v>0</v>
      </c>
      <c r="AC72" s="340" t="e">
        <f ca="1">AD72/Y72</f>
        <v>#DIV/0!</v>
      </c>
      <c r="AD72" s="319">
        <f t="shared" ca="1" si="16"/>
        <v>0</v>
      </c>
      <c r="AE72" s="319">
        <f t="shared" ca="1" si="16"/>
        <v>0</v>
      </c>
    </row>
  </sheetData>
  <autoFilter ref="B8:AE61" xr:uid="{00000000-0009-0000-0000-000017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xr:uid="{00000000-0002-0000-1700-000000000000}">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filterMode="1">
    <tabColor rgb="FF0070C0"/>
  </sheetPr>
  <dimension ref="A1:AG79"/>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AJ29" sqref="AJ2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3" max="33" width="17.5703125" customWidth="1"/>
  </cols>
  <sheetData>
    <row r="1" spans="1:33" s="199" customFormat="1" x14ac:dyDescent="0.25">
      <c r="B1" s="199" t="str">
        <f>'Valuation Summary'!B1</f>
        <v>Mulalley &amp; Co Ltd</v>
      </c>
    </row>
    <row r="2" spans="1:33" s="199" customFormat="1" x14ac:dyDescent="0.25"/>
    <row r="3" spans="1:33" s="199" customFormat="1" x14ac:dyDescent="0.25">
      <c r="B3" s="199" t="str">
        <f>'Valuation Summary'!B3</f>
        <v>Camden Better Homes - NW5 Blocks</v>
      </c>
    </row>
    <row r="4" spans="1:33" s="199" customFormat="1" x14ac:dyDescent="0.25"/>
    <row r="5" spans="1:33" s="199" customFormat="1" x14ac:dyDescent="0.25">
      <c r="B5" s="199" t="s">
        <v>609</v>
      </c>
    </row>
    <row r="6" spans="1:33"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3"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3" s="283" customFormat="1" ht="75.75" thickBot="1" x14ac:dyDescent="0.3">
      <c r="A8" s="275" t="s">
        <v>377</v>
      </c>
      <c r="B8" s="276" t="s">
        <v>491</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c r="AG8" s="535">
        <f>SUBTOTAL(9,AD23:AD67)</f>
        <v>11204.511887000001</v>
      </c>
    </row>
    <row r="9" spans="1:33"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3" hidden="1" x14ac:dyDescent="0.25">
      <c r="A10" s="30" t="s">
        <v>429</v>
      </c>
      <c r="B10" s="380" t="s">
        <v>491</v>
      </c>
      <c r="C10" s="355" t="s">
        <v>372</v>
      </c>
      <c r="D10" s="356" t="s">
        <v>378</v>
      </c>
      <c r="E10" s="357"/>
      <c r="F10" s="358"/>
      <c r="G10" s="358"/>
      <c r="H10" s="359"/>
      <c r="I10" s="358"/>
      <c r="J10" s="360"/>
      <c r="K10" s="360"/>
      <c r="L10" s="360"/>
      <c r="M10" s="360"/>
      <c r="N10" s="360"/>
      <c r="O10" s="361"/>
      <c r="P10" s="381"/>
      <c r="Q10" s="382"/>
      <c r="R10" s="382"/>
      <c r="S10" s="382"/>
      <c r="T10" s="382"/>
      <c r="V10" s="113"/>
      <c r="W10" s="113"/>
      <c r="X10" s="113"/>
      <c r="Y10" s="113"/>
      <c r="AA10" s="404"/>
      <c r="AB10" s="404"/>
      <c r="AC10" s="404"/>
      <c r="AD10" s="404"/>
      <c r="AE10" s="113"/>
    </row>
    <row r="11" spans="1:33" ht="90" hidden="1" x14ac:dyDescent="0.25">
      <c r="A11" s="30"/>
      <c r="B11" s="380" t="s">
        <v>491</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V11" s="358" t="s">
        <v>139</v>
      </c>
      <c r="W11" s="300">
        <v>1</v>
      </c>
      <c r="X11" s="299">
        <v>0</v>
      </c>
      <c r="Y11" s="362">
        <f>W11*X11</f>
        <v>0</v>
      </c>
      <c r="Z11" s="19"/>
      <c r="AA11" s="370">
        <v>0</v>
      </c>
      <c r="AB11" s="371">
        <f>Y11*AA11</f>
        <v>0</v>
      </c>
      <c r="AC11" s="372">
        <v>0</v>
      </c>
      <c r="AD11" s="373">
        <f>Y11*AC11</f>
        <v>0</v>
      </c>
      <c r="AE11" s="374">
        <f>AB11-AD11</f>
        <v>0</v>
      </c>
    </row>
    <row r="12" spans="1:33" ht="45" hidden="1" x14ac:dyDescent="0.25">
      <c r="A12" s="30"/>
      <c r="B12" s="380" t="s">
        <v>491</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V12" s="358" t="s">
        <v>79</v>
      </c>
      <c r="W12" s="300">
        <v>46.04</v>
      </c>
      <c r="X12" s="299">
        <v>8.6880000000000006</v>
      </c>
      <c r="Y12" s="362">
        <f t="shared" ref="Y12:Y46" si="0">W12*X12</f>
        <v>399.99552</v>
      </c>
      <c r="Z12" s="19"/>
      <c r="AA12" s="370">
        <v>0</v>
      </c>
      <c r="AB12" s="371">
        <f t="shared" ref="AB12:AB47" si="1">Y12*AA12</f>
        <v>0</v>
      </c>
      <c r="AC12" s="372">
        <v>0</v>
      </c>
      <c r="AD12" s="373">
        <f t="shared" ref="AD12:AD47" si="2">Y12*AC12</f>
        <v>0</v>
      </c>
      <c r="AE12" s="374">
        <f t="shared" ref="AE12:AE47" si="3">AB12-AD12</f>
        <v>0</v>
      </c>
    </row>
    <row r="13" spans="1:33" hidden="1" x14ac:dyDescent="0.25">
      <c r="A13" s="16"/>
      <c r="B13" s="380" t="s">
        <v>491</v>
      </c>
      <c r="C13" s="355" t="s">
        <v>308</v>
      </c>
      <c r="D13" s="356" t="s">
        <v>378</v>
      </c>
      <c r="E13" s="357"/>
      <c r="F13" s="384"/>
      <c r="G13" s="384"/>
      <c r="H13" s="359"/>
      <c r="I13" s="384"/>
      <c r="J13" s="360"/>
      <c r="K13" s="358"/>
      <c r="L13" s="300"/>
      <c r="M13" s="360"/>
      <c r="N13" s="126"/>
      <c r="O13" s="361"/>
      <c r="P13" s="381"/>
      <c r="Q13" s="382"/>
      <c r="R13" s="382"/>
      <c r="S13" s="382"/>
      <c r="T13" s="382"/>
      <c r="V13" s="358"/>
      <c r="W13" s="300"/>
      <c r="X13" s="382"/>
      <c r="Y13" s="362">
        <f t="shared" si="0"/>
        <v>0</v>
      </c>
      <c r="Z13" s="19"/>
      <c r="AA13" s="370">
        <v>0</v>
      </c>
      <c r="AB13" s="371">
        <f t="shared" si="1"/>
        <v>0</v>
      </c>
      <c r="AC13" s="372">
        <v>0</v>
      </c>
      <c r="AD13" s="373">
        <f t="shared" si="2"/>
        <v>0</v>
      </c>
      <c r="AE13" s="374">
        <f t="shared" si="3"/>
        <v>0</v>
      </c>
    </row>
    <row r="14" spans="1:33" ht="30" x14ac:dyDescent="0.25">
      <c r="A14" s="16"/>
      <c r="B14" s="380" t="s">
        <v>491</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3" hidden="1" x14ac:dyDescent="0.25">
      <c r="A15" s="16"/>
      <c r="B15" s="380" t="s">
        <v>491</v>
      </c>
      <c r="C15" s="355" t="s">
        <v>285</v>
      </c>
      <c r="D15" s="356" t="s">
        <v>378</v>
      </c>
      <c r="E15" s="357"/>
      <c r="F15" s="384"/>
      <c r="G15" s="384"/>
      <c r="H15" s="359"/>
      <c r="I15" s="384"/>
      <c r="J15" s="360"/>
      <c r="K15" s="358"/>
      <c r="L15" s="300"/>
      <c r="M15" s="360"/>
      <c r="N15" s="126"/>
      <c r="O15" s="361"/>
      <c r="P15" s="381"/>
      <c r="Q15" s="382"/>
      <c r="R15" s="382"/>
      <c r="S15" s="382"/>
      <c r="T15" s="382"/>
      <c r="V15" s="358"/>
      <c r="W15" s="300"/>
      <c r="X15" s="382"/>
      <c r="Y15" s="362">
        <f t="shared" si="0"/>
        <v>0</v>
      </c>
      <c r="Z15" s="19"/>
      <c r="AA15" s="370">
        <v>0</v>
      </c>
      <c r="AB15" s="371">
        <f t="shared" si="1"/>
        <v>0</v>
      </c>
      <c r="AC15" s="372">
        <v>0</v>
      </c>
      <c r="AD15" s="373">
        <f t="shared" si="2"/>
        <v>0</v>
      </c>
      <c r="AE15" s="374">
        <f t="shared" si="3"/>
        <v>0</v>
      </c>
    </row>
    <row r="16" spans="1:33" ht="105" hidden="1" x14ac:dyDescent="0.25">
      <c r="A16" s="16"/>
      <c r="B16" s="380" t="s">
        <v>491</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V16" s="358" t="s">
        <v>139</v>
      </c>
      <c r="W16" s="300">
        <v>1</v>
      </c>
      <c r="X16" s="299">
        <v>408</v>
      </c>
      <c r="Y16" s="362">
        <f t="shared" si="0"/>
        <v>408</v>
      </c>
      <c r="Z16" s="19"/>
      <c r="AA16" s="370">
        <v>0</v>
      </c>
      <c r="AB16" s="371">
        <f t="shared" si="1"/>
        <v>0</v>
      </c>
      <c r="AC16" s="372">
        <v>0</v>
      </c>
      <c r="AD16" s="373">
        <f t="shared" si="2"/>
        <v>0</v>
      </c>
      <c r="AE16" s="374">
        <f t="shared" si="3"/>
        <v>0</v>
      </c>
    </row>
    <row r="17" spans="1:33" ht="60.75" hidden="1" x14ac:dyDescent="0.25">
      <c r="A17" s="16"/>
      <c r="B17" s="380" t="s">
        <v>491</v>
      </c>
      <c r="C17" s="355" t="s">
        <v>285</v>
      </c>
      <c r="D17" s="356" t="s">
        <v>25</v>
      </c>
      <c r="E17" s="402" t="s">
        <v>501</v>
      </c>
      <c r="F17" s="384"/>
      <c r="G17" s="384"/>
      <c r="H17" s="359">
        <v>5.3860000000000001</v>
      </c>
      <c r="I17" s="384"/>
      <c r="J17" s="360" t="s">
        <v>379</v>
      </c>
      <c r="K17" s="358" t="s">
        <v>380</v>
      </c>
      <c r="L17" s="300">
        <v>1</v>
      </c>
      <c r="M17" s="300">
        <v>300</v>
      </c>
      <c r="N17" s="126">
        <v>300</v>
      </c>
      <c r="O17" s="361"/>
      <c r="P17" s="362" t="e">
        <v>#VALUE!</v>
      </c>
      <c r="Q17" s="363">
        <f>IF(J17="PROV SUM",N17,L17*P17)</f>
        <v>300</v>
      </c>
      <c r="R17" s="299" t="s">
        <v>381</v>
      </c>
      <c r="S17" s="299" t="s">
        <v>381</v>
      </c>
      <c r="T17" s="363">
        <f>IF(J17="SC024",N17,IF(ISERROR(S17),"",IF(J17="PROV SUM",N17,L17*S17)))</f>
        <v>300</v>
      </c>
      <c r="V17" s="358" t="s">
        <v>380</v>
      </c>
      <c r="W17" s="300">
        <v>1</v>
      </c>
      <c r="X17" s="299" t="s">
        <v>381</v>
      </c>
      <c r="Y17" s="362">
        <v>300</v>
      </c>
      <c r="Z17" s="19"/>
      <c r="AA17" s="370">
        <v>0</v>
      </c>
      <c r="AB17" s="371">
        <f t="shared" si="1"/>
        <v>0</v>
      </c>
      <c r="AC17" s="372">
        <v>0</v>
      </c>
      <c r="AD17" s="373">
        <f t="shared" si="2"/>
        <v>0</v>
      </c>
      <c r="AE17" s="374">
        <f t="shared" si="3"/>
        <v>0</v>
      </c>
    </row>
    <row r="18" spans="1:33" ht="15.75" hidden="1" x14ac:dyDescent="0.25">
      <c r="A18" s="16"/>
      <c r="B18" s="380" t="s">
        <v>491</v>
      </c>
      <c r="C18" s="355" t="s">
        <v>285</v>
      </c>
      <c r="D18" s="356" t="s">
        <v>25</v>
      </c>
      <c r="E18" s="357" t="s">
        <v>492</v>
      </c>
      <c r="F18" s="384"/>
      <c r="G18" s="384"/>
      <c r="H18" s="359">
        <v>5.3869999999999996</v>
      </c>
      <c r="I18" s="384"/>
      <c r="J18" s="360" t="s">
        <v>379</v>
      </c>
      <c r="K18" s="358" t="s">
        <v>380</v>
      </c>
      <c r="L18" s="300">
        <v>1</v>
      </c>
      <c r="M18" s="300">
        <v>700</v>
      </c>
      <c r="N18" s="126">
        <v>700</v>
      </c>
      <c r="O18" s="361"/>
      <c r="P18" s="362" t="e">
        <v>#VALUE!</v>
      </c>
      <c r="Q18" s="363">
        <f>IF(J18="PROV SUM",N18,L18*P18)</f>
        <v>700</v>
      </c>
      <c r="R18" s="299" t="s">
        <v>381</v>
      </c>
      <c r="S18" s="299" t="s">
        <v>381</v>
      </c>
      <c r="T18" s="363">
        <f>IF(J18="SC024",N18,IF(ISERROR(S18),"",IF(J18="PROV SUM",N18,L18*S18)))</f>
        <v>700</v>
      </c>
      <c r="V18" s="358" t="s">
        <v>380</v>
      </c>
      <c r="W18" s="300">
        <v>1</v>
      </c>
      <c r="X18" s="299" t="s">
        <v>381</v>
      </c>
      <c r="Y18" s="362">
        <v>700</v>
      </c>
      <c r="Z18" s="19"/>
      <c r="AA18" s="370">
        <v>0</v>
      </c>
      <c r="AB18" s="371">
        <f t="shared" si="1"/>
        <v>0</v>
      </c>
      <c r="AC18" s="372">
        <v>0</v>
      </c>
      <c r="AD18" s="373">
        <f t="shared" si="2"/>
        <v>0</v>
      </c>
      <c r="AE18" s="374">
        <f t="shared" si="3"/>
        <v>0</v>
      </c>
    </row>
    <row r="19" spans="1:33" hidden="1" x14ac:dyDescent="0.25">
      <c r="A19" s="16"/>
      <c r="B19" s="380" t="s">
        <v>491</v>
      </c>
      <c r="C19" s="385" t="s">
        <v>189</v>
      </c>
      <c r="D19" s="356" t="s">
        <v>378</v>
      </c>
      <c r="E19" s="357"/>
      <c r="F19" s="384"/>
      <c r="G19" s="384"/>
      <c r="H19" s="359"/>
      <c r="I19" s="384"/>
      <c r="J19" s="360"/>
      <c r="K19" s="358"/>
      <c r="L19" s="300"/>
      <c r="M19" s="360"/>
      <c r="N19" s="300"/>
      <c r="O19" s="361"/>
      <c r="P19" s="360"/>
      <c r="Q19" s="298"/>
      <c r="R19" s="298"/>
      <c r="S19" s="298"/>
      <c r="T19" s="298"/>
      <c r="V19" s="358"/>
      <c r="W19" s="300"/>
      <c r="X19" s="298"/>
      <c r="Y19" s="362">
        <f t="shared" si="0"/>
        <v>0</v>
      </c>
      <c r="Z19" s="19"/>
      <c r="AA19" s="370">
        <v>0</v>
      </c>
      <c r="AB19" s="371">
        <f t="shared" si="1"/>
        <v>0</v>
      </c>
      <c r="AC19" s="372">
        <v>0</v>
      </c>
      <c r="AD19" s="373">
        <f t="shared" si="2"/>
        <v>0</v>
      </c>
      <c r="AE19" s="374">
        <f t="shared" si="3"/>
        <v>0</v>
      </c>
    </row>
    <row r="20" spans="1:33" ht="75" hidden="1" x14ac:dyDescent="0.25">
      <c r="A20" s="16"/>
      <c r="B20" s="380" t="s">
        <v>491</v>
      </c>
      <c r="C20" s="385" t="s">
        <v>189</v>
      </c>
      <c r="D20" s="356" t="s">
        <v>25</v>
      </c>
      <c r="E20" s="357" t="s">
        <v>282</v>
      </c>
      <c r="F20" s="384"/>
      <c r="G20" s="384"/>
      <c r="H20" s="359">
        <v>6.11</v>
      </c>
      <c r="I20" s="384"/>
      <c r="J20" s="360" t="s">
        <v>283</v>
      </c>
      <c r="K20" s="358" t="s">
        <v>284</v>
      </c>
      <c r="L20" s="300">
        <v>5</v>
      </c>
      <c r="M20" s="383">
        <v>79.14</v>
      </c>
      <c r="N20" s="300">
        <v>395.7</v>
      </c>
      <c r="O20" s="361"/>
      <c r="P20" s="362" t="e">
        <v>#VALUE!</v>
      </c>
      <c r="Q20" s="363" t="e">
        <f t="shared" ref="Q20:Q27" si="4">IF(J20="PROV SUM",N20,L20*P20)</f>
        <v>#VALUE!</v>
      </c>
      <c r="R20" s="299">
        <v>0</v>
      </c>
      <c r="S20" s="299">
        <v>63.312000000000005</v>
      </c>
      <c r="T20" s="363">
        <f t="shared" ref="T20:T27" si="5">IF(J20="SC024",N20,IF(ISERROR(S20),"",IF(J20="PROV SUM",N20,L20*S20)))</f>
        <v>316.56</v>
      </c>
      <c r="V20" s="358" t="s">
        <v>284</v>
      </c>
      <c r="W20" s="300">
        <v>5</v>
      </c>
      <c r="X20" s="299">
        <v>63.312000000000005</v>
      </c>
      <c r="Y20" s="362">
        <f t="shared" si="0"/>
        <v>316.56</v>
      </c>
      <c r="Z20" s="19"/>
      <c r="AA20" s="370">
        <v>0</v>
      </c>
      <c r="AB20" s="371">
        <f t="shared" si="1"/>
        <v>0</v>
      </c>
      <c r="AC20" s="372">
        <v>0</v>
      </c>
      <c r="AD20" s="373">
        <f t="shared" si="2"/>
        <v>0</v>
      </c>
      <c r="AE20" s="374">
        <f t="shared" si="3"/>
        <v>0</v>
      </c>
    </row>
    <row r="21" spans="1:33" ht="60" hidden="1" x14ac:dyDescent="0.25">
      <c r="A21" s="16"/>
      <c r="B21" s="380" t="s">
        <v>491</v>
      </c>
      <c r="C21" s="385" t="s">
        <v>189</v>
      </c>
      <c r="D21" s="356" t="s">
        <v>25</v>
      </c>
      <c r="E21" s="357" t="s">
        <v>190</v>
      </c>
      <c r="F21" s="384"/>
      <c r="G21" s="384"/>
      <c r="H21" s="359">
        <v>6.82</v>
      </c>
      <c r="I21" s="384"/>
      <c r="J21" s="360" t="s">
        <v>191</v>
      </c>
      <c r="K21" s="358" t="s">
        <v>104</v>
      </c>
      <c r="L21" s="300">
        <v>37</v>
      </c>
      <c r="M21" s="383">
        <v>44.12</v>
      </c>
      <c r="N21" s="300">
        <v>1632.44</v>
      </c>
      <c r="O21" s="361"/>
      <c r="P21" s="362" t="e">
        <v>#VALUE!</v>
      </c>
      <c r="Q21" s="363" t="e">
        <f t="shared" si="4"/>
        <v>#VALUE!</v>
      </c>
      <c r="R21" s="299">
        <v>0</v>
      </c>
      <c r="S21" s="299">
        <v>31.986999999999998</v>
      </c>
      <c r="T21" s="363">
        <f t="shared" si="5"/>
        <v>1183.519</v>
      </c>
      <c r="V21" s="358" t="s">
        <v>104</v>
      </c>
      <c r="W21" s="300">
        <v>37</v>
      </c>
      <c r="X21" s="299">
        <v>31.986999999999998</v>
      </c>
      <c r="Y21" s="362">
        <f t="shared" si="0"/>
        <v>1183.519</v>
      </c>
      <c r="Z21" s="19"/>
      <c r="AA21" s="370">
        <v>0</v>
      </c>
      <c r="AB21" s="371">
        <f t="shared" si="1"/>
        <v>0</v>
      </c>
      <c r="AC21" s="372">
        <v>0</v>
      </c>
      <c r="AD21" s="373">
        <f t="shared" si="2"/>
        <v>0</v>
      </c>
      <c r="AE21" s="374">
        <f t="shared" si="3"/>
        <v>0</v>
      </c>
    </row>
    <row r="22" spans="1:33" ht="45" hidden="1" x14ac:dyDescent="0.25">
      <c r="A22" s="16"/>
      <c r="B22" s="380" t="s">
        <v>491</v>
      </c>
      <c r="C22" s="385" t="s">
        <v>189</v>
      </c>
      <c r="D22" s="356" t="s">
        <v>25</v>
      </c>
      <c r="E22" s="357" t="s">
        <v>205</v>
      </c>
      <c r="F22" s="384"/>
      <c r="G22" s="384"/>
      <c r="H22" s="359">
        <v>6.16100000000002</v>
      </c>
      <c r="I22" s="384"/>
      <c r="J22" s="360" t="s">
        <v>206</v>
      </c>
      <c r="K22" s="358" t="s">
        <v>104</v>
      </c>
      <c r="L22" s="300">
        <v>12</v>
      </c>
      <c r="M22" s="383">
        <v>38.25</v>
      </c>
      <c r="N22" s="300">
        <v>459</v>
      </c>
      <c r="O22" s="361"/>
      <c r="P22" s="362" t="e">
        <v>#VALUE!</v>
      </c>
      <c r="Q22" s="363" t="e">
        <f t="shared" si="4"/>
        <v>#VALUE!</v>
      </c>
      <c r="R22" s="299">
        <v>0</v>
      </c>
      <c r="S22" s="299">
        <v>27.731249999999999</v>
      </c>
      <c r="T22" s="363">
        <f t="shared" si="5"/>
        <v>332.77499999999998</v>
      </c>
      <c r="V22" s="358" t="s">
        <v>104</v>
      </c>
      <c r="W22" s="300">
        <v>12</v>
      </c>
      <c r="X22" s="299">
        <v>27.731249999999999</v>
      </c>
      <c r="Y22" s="362">
        <f t="shared" si="0"/>
        <v>332.77499999999998</v>
      </c>
      <c r="Z22" s="19"/>
      <c r="AA22" s="370">
        <v>0</v>
      </c>
      <c r="AB22" s="371">
        <f t="shared" si="1"/>
        <v>0</v>
      </c>
      <c r="AC22" s="372">
        <v>0</v>
      </c>
      <c r="AD22" s="373">
        <f t="shared" si="2"/>
        <v>0</v>
      </c>
      <c r="AE22" s="374">
        <f t="shared" si="3"/>
        <v>0</v>
      </c>
    </row>
    <row r="23" spans="1:33" ht="30" x14ac:dyDescent="0.25">
      <c r="A23" s="16"/>
      <c r="B23" s="380" t="s">
        <v>491</v>
      </c>
      <c r="C23" s="385" t="s">
        <v>189</v>
      </c>
      <c r="D23" s="356" t="s">
        <v>25</v>
      </c>
      <c r="E23" s="357" t="s">
        <v>493</v>
      </c>
      <c r="F23" s="384"/>
      <c r="G23" s="384"/>
      <c r="H23" s="359">
        <v>6.1940000000000301</v>
      </c>
      <c r="I23" s="384"/>
      <c r="J23" s="360" t="s">
        <v>228</v>
      </c>
      <c r="K23" s="358" t="s">
        <v>79</v>
      </c>
      <c r="L23" s="300">
        <v>28</v>
      </c>
      <c r="M23" s="383">
        <v>7.02</v>
      </c>
      <c r="N23" s="300">
        <v>196.56</v>
      </c>
      <c r="O23" s="361"/>
      <c r="P23" s="362" t="e">
        <v>#VALUE!</v>
      </c>
      <c r="Q23" s="363" t="e">
        <f t="shared" si="4"/>
        <v>#VALUE!</v>
      </c>
      <c r="R23" s="299">
        <v>0</v>
      </c>
      <c r="S23" s="299">
        <v>5.9669999999999996</v>
      </c>
      <c r="T23" s="363">
        <f t="shared" si="5"/>
        <v>167.07599999999999</v>
      </c>
      <c r="V23" s="358" t="s">
        <v>79</v>
      </c>
      <c r="W23" s="300">
        <v>28</v>
      </c>
      <c r="X23" s="299">
        <v>5.9669999999999996</v>
      </c>
      <c r="Y23" s="362">
        <f t="shared" si="0"/>
        <v>167.07599999999999</v>
      </c>
      <c r="Z23" s="19"/>
      <c r="AA23" s="370">
        <v>1</v>
      </c>
      <c r="AB23" s="371">
        <f t="shared" si="1"/>
        <v>167.07599999999999</v>
      </c>
      <c r="AC23" s="372">
        <v>1</v>
      </c>
      <c r="AD23" s="373">
        <f t="shared" si="2"/>
        <v>167.07599999999999</v>
      </c>
      <c r="AE23" s="374">
        <f t="shared" si="3"/>
        <v>0</v>
      </c>
    </row>
    <row r="24" spans="1:33" ht="45" hidden="1" x14ac:dyDescent="0.25">
      <c r="A24" s="16"/>
      <c r="B24" s="380" t="s">
        <v>491</v>
      </c>
      <c r="C24" s="385" t="s">
        <v>189</v>
      </c>
      <c r="D24" s="356" t="s">
        <v>25</v>
      </c>
      <c r="E24" s="357" t="s">
        <v>234</v>
      </c>
      <c r="F24" s="384"/>
      <c r="G24" s="384"/>
      <c r="H24" s="359">
        <v>6.2040000000000299</v>
      </c>
      <c r="I24" s="384"/>
      <c r="J24" s="360" t="s">
        <v>235</v>
      </c>
      <c r="K24" s="358" t="s">
        <v>79</v>
      </c>
      <c r="L24" s="300">
        <v>12</v>
      </c>
      <c r="M24" s="383">
        <v>20.51</v>
      </c>
      <c r="N24" s="300">
        <v>246.12</v>
      </c>
      <c r="O24" s="361"/>
      <c r="P24" s="362" t="e">
        <v>#VALUE!</v>
      </c>
      <c r="Q24" s="363" t="e">
        <f t="shared" si="4"/>
        <v>#VALUE!</v>
      </c>
      <c r="R24" s="299">
        <v>0</v>
      </c>
      <c r="S24" s="299">
        <v>17.433500000000002</v>
      </c>
      <c r="T24" s="363">
        <f t="shared" si="5"/>
        <v>209.20200000000003</v>
      </c>
      <c r="V24" s="358" t="s">
        <v>79</v>
      </c>
      <c r="W24" s="300">
        <v>12</v>
      </c>
      <c r="X24" s="299">
        <v>17.433500000000002</v>
      </c>
      <c r="Y24" s="362">
        <f t="shared" si="0"/>
        <v>209.20200000000003</v>
      </c>
      <c r="Z24" s="19"/>
      <c r="AA24" s="370">
        <v>0</v>
      </c>
      <c r="AB24" s="371">
        <f t="shared" si="1"/>
        <v>0</v>
      </c>
      <c r="AC24" s="372">
        <v>0</v>
      </c>
      <c r="AD24" s="373">
        <f t="shared" si="2"/>
        <v>0</v>
      </c>
      <c r="AE24" s="374">
        <f t="shared" si="3"/>
        <v>0</v>
      </c>
    </row>
    <row r="25" spans="1:33" ht="30" hidden="1" x14ac:dyDescent="0.25">
      <c r="A25" s="16"/>
      <c r="B25" s="380" t="s">
        <v>491</v>
      </c>
      <c r="C25" s="385" t="s">
        <v>189</v>
      </c>
      <c r="D25" s="356" t="s">
        <v>25</v>
      </c>
      <c r="E25" s="357" t="s">
        <v>433</v>
      </c>
      <c r="F25" s="384"/>
      <c r="G25" s="384"/>
      <c r="H25" s="359">
        <v>6.2620000000000502</v>
      </c>
      <c r="I25" s="384"/>
      <c r="J25" s="360" t="s">
        <v>270</v>
      </c>
      <c r="K25" s="358" t="s">
        <v>79</v>
      </c>
      <c r="L25" s="300">
        <v>34</v>
      </c>
      <c r="M25" s="383">
        <v>16.86</v>
      </c>
      <c r="N25" s="300">
        <v>573.24</v>
      </c>
      <c r="O25" s="361"/>
      <c r="P25" s="362" t="e">
        <v>#VALUE!</v>
      </c>
      <c r="Q25" s="363" t="e">
        <f t="shared" si="4"/>
        <v>#VALUE!</v>
      </c>
      <c r="R25" s="299">
        <v>0</v>
      </c>
      <c r="S25" s="299">
        <v>14.331</v>
      </c>
      <c r="T25" s="363">
        <f t="shared" si="5"/>
        <v>487.25399999999996</v>
      </c>
      <c r="V25" s="358" t="s">
        <v>79</v>
      </c>
      <c r="W25" s="300">
        <v>34</v>
      </c>
      <c r="X25" s="299">
        <v>14.331</v>
      </c>
      <c r="Y25" s="362">
        <f t="shared" si="0"/>
        <v>487.25399999999996</v>
      </c>
      <c r="Z25" s="19"/>
      <c r="AA25" s="370">
        <v>0</v>
      </c>
      <c r="AB25" s="371">
        <f t="shared" si="1"/>
        <v>0</v>
      </c>
      <c r="AC25" s="372">
        <v>0</v>
      </c>
      <c r="AD25" s="373">
        <f t="shared" si="2"/>
        <v>0</v>
      </c>
      <c r="AE25" s="374">
        <f t="shared" si="3"/>
        <v>0</v>
      </c>
    </row>
    <row r="26" spans="1:33" ht="45" hidden="1" x14ac:dyDescent="0.25">
      <c r="A26" s="16"/>
      <c r="B26" s="380" t="s">
        <v>491</v>
      </c>
      <c r="C26" s="385" t="s">
        <v>189</v>
      </c>
      <c r="D26" s="356" t="s">
        <v>25</v>
      </c>
      <c r="E26" s="357" t="s">
        <v>276</v>
      </c>
      <c r="F26" s="384"/>
      <c r="G26" s="384"/>
      <c r="H26" s="359">
        <v>6.2650000000000503</v>
      </c>
      <c r="I26" s="384"/>
      <c r="J26" s="360" t="s">
        <v>277</v>
      </c>
      <c r="K26" s="358" t="s">
        <v>139</v>
      </c>
      <c r="L26" s="300">
        <v>1</v>
      </c>
      <c r="M26" s="383">
        <v>19.34</v>
      </c>
      <c r="N26" s="300">
        <v>19.34</v>
      </c>
      <c r="O26" s="361"/>
      <c r="P26" s="362" t="e">
        <v>#VALUE!</v>
      </c>
      <c r="Q26" s="363" t="e">
        <f t="shared" si="4"/>
        <v>#VALUE!</v>
      </c>
      <c r="R26" s="299">
        <v>0</v>
      </c>
      <c r="S26" s="299">
        <v>16.439</v>
      </c>
      <c r="T26" s="363">
        <f t="shared" si="5"/>
        <v>16.439</v>
      </c>
      <c r="V26" s="358" t="s">
        <v>139</v>
      </c>
      <c r="W26" s="300">
        <v>1</v>
      </c>
      <c r="X26" s="299">
        <v>16.439</v>
      </c>
      <c r="Y26" s="362">
        <f t="shared" si="0"/>
        <v>16.439</v>
      </c>
      <c r="Z26" s="19"/>
      <c r="AA26" s="370">
        <v>0</v>
      </c>
      <c r="AB26" s="371">
        <f t="shared" si="1"/>
        <v>0</v>
      </c>
      <c r="AC26" s="372">
        <v>0</v>
      </c>
      <c r="AD26" s="373">
        <f t="shared" si="2"/>
        <v>0</v>
      </c>
      <c r="AE26" s="374">
        <f t="shared" si="3"/>
        <v>0</v>
      </c>
    </row>
    <row r="27" spans="1:33" ht="30.75" hidden="1" x14ac:dyDescent="0.25">
      <c r="A27" s="16"/>
      <c r="B27" s="380" t="s">
        <v>491</v>
      </c>
      <c r="C27" s="385" t="s">
        <v>189</v>
      </c>
      <c r="D27" s="356" t="s">
        <v>25</v>
      </c>
      <c r="E27" s="357" t="s">
        <v>494</v>
      </c>
      <c r="F27" s="384"/>
      <c r="G27" s="384"/>
      <c r="H27" s="359">
        <v>6.399</v>
      </c>
      <c r="I27" s="384"/>
      <c r="J27" s="360" t="s">
        <v>379</v>
      </c>
      <c r="K27" s="358" t="s">
        <v>380</v>
      </c>
      <c r="L27" s="300">
        <v>1</v>
      </c>
      <c r="M27" s="300">
        <v>400</v>
      </c>
      <c r="N27" s="300">
        <v>400</v>
      </c>
      <c r="O27" s="361"/>
      <c r="P27" s="362" t="e">
        <v>#VALUE!</v>
      </c>
      <c r="Q27" s="363">
        <f t="shared" si="4"/>
        <v>400</v>
      </c>
      <c r="R27" s="299" t="s">
        <v>381</v>
      </c>
      <c r="S27" s="299" t="s">
        <v>381</v>
      </c>
      <c r="T27" s="363">
        <f t="shared" si="5"/>
        <v>400</v>
      </c>
      <c r="V27" s="358" t="s">
        <v>380</v>
      </c>
      <c r="W27" s="300">
        <v>1</v>
      </c>
      <c r="X27" s="299" t="s">
        <v>381</v>
      </c>
      <c r="Y27" s="362">
        <v>400</v>
      </c>
      <c r="Z27" s="19"/>
      <c r="AA27" s="370">
        <v>0</v>
      </c>
      <c r="AB27" s="371">
        <f t="shared" si="1"/>
        <v>0</v>
      </c>
      <c r="AC27" s="372">
        <v>0</v>
      </c>
      <c r="AD27" s="373">
        <f t="shared" si="2"/>
        <v>0</v>
      </c>
      <c r="AE27" s="374">
        <f t="shared" si="3"/>
        <v>0</v>
      </c>
    </row>
    <row r="28" spans="1:33" hidden="1" x14ac:dyDescent="0.25">
      <c r="A28" s="16"/>
      <c r="B28" s="380" t="s">
        <v>491</v>
      </c>
      <c r="C28" s="385" t="s">
        <v>72</v>
      </c>
      <c r="D28" s="356" t="s">
        <v>378</v>
      </c>
      <c r="E28" s="357"/>
      <c r="F28" s="384"/>
      <c r="G28" s="384"/>
      <c r="H28" s="359"/>
      <c r="I28" s="384"/>
      <c r="J28" s="360"/>
      <c r="K28" s="358"/>
      <c r="L28" s="300"/>
      <c r="M28" s="360"/>
      <c r="N28" s="300"/>
      <c r="O28" s="386"/>
      <c r="P28" s="360"/>
      <c r="Q28" s="298"/>
      <c r="R28" s="298"/>
      <c r="S28" s="298"/>
      <c r="T28" s="298"/>
      <c r="V28" s="358"/>
      <c r="W28" s="300"/>
      <c r="X28" s="298"/>
      <c r="Y28" s="362">
        <f t="shared" si="0"/>
        <v>0</v>
      </c>
      <c r="Z28" s="19"/>
      <c r="AA28" s="370">
        <v>0</v>
      </c>
      <c r="AB28" s="371">
        <f t="shared" si="1"/>
        <v>0</v>
      </c>
      <c r="AC28" s="372">
        <v>0</v>
      </c>
      <c r="AD28" s="373">
        <f t="shared" si="2"/>
        <v>0</v>
      </c>
      <c r="AE28" s="374">
        <f t="shared" si="3"/>
        <v>0</v>
      </c>
    </row>
    <row r="29" spans="1:33" ht="120" x14ac:dyDescent="0.25">
      <c r="A29" s="16"/>
      <c r="B29" s="380" t="s">
        <v>491</v>
      </c>
      <c r="C29" s="385" t="s">
        <v>72</v>
      </c>
      <c r="D29" s="356" t="s">
        <v>25</v>
      </c>
      <c r="E29" s="357" t="s">
        <v>419</v>
      </c>
      <c r="F29" s="384"/>
      <c r="G29" s="384"/>
      <c r="H29" s="359">
        <v>3.1799999999999899</v>
      </c>
      <c r="I29" s="384"/>
      <c r="J29" s="360" t="s">
        <v>106</v>
      </c>
      <c r="K29" s="358" t="s">
        <v>79</v>
      </c>
      <c r="L29" s="300">
        <v>55</v>
      </c>
      <c r="M29" s="383">
        <v>10.17</v>
      </c>
      <c r="N29" s="300">
        <v>559.35</v>
      </c>
      <c r="O29" s="386"/>
      <c r="P29" s="362" t="e">
        <v>#VALUE!</v>
      </c>
      <c r="Q29" s="363" t="e">
        <f>IF(J29="PROV SUM",N29,L29*P29)</f>
        <v>#VALUE!</v>
      </c>
      <c r="R29" s="299">
        <v>0</v>
      </c>
      <c r="S29" s="299">
        <v>8.136000000000001</v>
      </c>
      <c r="T29" s="363">
        <f>IF(J29="SC024",N29,IF(ISERROR(S29),"",IF(J29="PROV SUM",N29,L29*S29)))</f>
        <v>447.48000000000008</v>
      </c>
      <c r="V29" s="358" t="s">
        <v>79</v>
      </c>
      <c r="W29" s="300">
        <v>55</v>
      </c>
      <c r="X29" s="299">
        <v>8.136000000000001</v>
      </c>
      <c r="Y29" s="362">
        <f t="shared" si="0"/>
        <v>447.48000000000008</v>
      </c>
      <c r="Z29" s="19"/>
      <c r="AA29" s="370">
        <v>1</v>
      </c>
      <c r="AB29" s="371">
        <f t="shared" si="1"/>
        <v>447.48000000000008</v>
      </c>
      <c r="AC29" s="372">
        <v>0</v>
      </c>
      <c r="AD29" s="373">
        <f t="shared" si="2"/>
        <v>0</v>
      </c>
      <c r="AE29" s="374">
        <f t="shared" si="3"/>
        <v>447.48000000000008</v>
      </c>
      <c r="AG29">
        <f>SUBTOTAL(9,AD29:AD62)</f>
        <v>10763.147886999999</v>
      </c>
    </row>
    <row r="30" spans="1:33" x14ac:dyDescent="0.25">
      <c r="A30" s="16"/>
      <c r="B30" s="380" t="s">
        <v>491</v>
      </c>
      <c r="C30" s="385" t="s">
        <v>72</v>
      </c>
      <c r="D30" s="356" t="s">
        <v>25</v>
      </c>
      <c r="E30" s="357" t="s">
        <v>495</v>
      </c>
      <c r="F30" s="384"/>
      <c r="G30" s="384"/>
      <c r="H30" s="359">
        <v>3.1819999999999902</v>
      </c>
      <c r="I30" s="384"/>
      <c r="J30" s="360" t="s">
        <v>108</v>
      </c>
      <c r="K30" s="358" t="s">
        <v>104</v>
      </c>
      <c r="L30" s="300">
        <v>8</v>
      </c>
      <c r="M30" s="383">
        <v>5.4</v>
      </c>
      <c r="N30" s="300">
        <v>43.2</v>
      </c>
      <c r="O30" s="386"/>
      <c r="P30" s="362" t="e">
        <v>#VALUE!</v>
      </c>
      <c r="Q30" s="363" t="e">
        <f>IF(J30="PROV SUM",N30,L30*P30)</f>
        <v>#VALUE!</v>
      </c>
      <c r="R30" s="299">
        <v>0</v>
      </c>
      <c r="S30" s="299">
        <v>4.32</v>
      </c>
      <c r="T30" s="363">
        <f>IF(J30="SC024",N30,IF(ISERROR(S30),"",IF(J30="PROV SUM",N30,L30*S30)))</f>
        <v>34.56</v>
      </c>
      <c r="V30" s="358" t="s">
        <v>104</v>
      </c>
      <c r="W30" s="300">
        <v>8</v>
      </c>
      <c r="X30" s="299">
        <v>4.32</v>
      </c>
      <c r="Y30" s="362">
        <f t="shared" si="0"/>
        <v>34.56</v>
      </c>
      <c r="Z30" s="19"/>
      <c r="AA30" s="370">
        <v>1</v>
      </c>
      <c r="AB30" s="371">
        <f t="shared" si="1"/>
        <v>34.56</v>
      </c>
      <c r="AC30" s="372">
        <v>0</v>
      </c>
      <c r="AD30" s="373">
        <f t="shared" si="2"/>
        <v>0</v>
      </c>
      <c r="AE30" s="374">
        <f t="shared" si="3"/>
        <v>34.56</v>
      </c>
    </row>
    <row r="31" spans="1:33" ht="75" x14ac:dyDescent="0.25">
      <c r="A31" s="16"/>
      <c r="B31" s="380" t="s">
        <v>491</v>
      </c>
      <c r="C31" s="385" t="s">
        <v>72</v>
      </c>
      <c r="D31" s="356" t="s">
        <v>25</v>
      </c>
      <c r="E31" s="357" t="s">
        <v>89</v>
      </c>
      <c r="F31" s="384"/>
      <c r="G31" s="384"/>
      <c r="H31" s="359">
        <v>3.2069999999999901</v>
      </c>
      <c r="I31" s="384"/>
      <c r="J31" s="360" t="s">
        <v>90</v>
      </c>
      <c r="K31" s="358" t="s">
        <v>79</v>
      </c>
      <c r="L31" s="300">
        <v>3</v>
      </c>
      <c r="M31" s="383">
        <v>30.56</v>
      </c>
      <c r="N31" s="300">
        <v>91.68</v>
      </c>
      <c r="O31" s="386"/>
      <c r="P31" s="362" t="e">
        <v>#VALUE!</v>
      </c>
      <c r="Q31" s="363" t="e">
        <f>IF(J31="PROV SUM",N31,L31*P31)</f>
        <v>#VALUE!</v>
      </c>
      <c r="R31" s="299">
        <v>0</v>
      </c>
      <c r="S31" s="299">
        <v>24.448</v>
      </c>
      <c r="T31" s="363">
        <f>IF(J31="SC024",N31,IF(ISERROR(S31),"",IF(J31="PROV SUM",N31,L31*S31)))</f>
        <v>73.343999999999994</v>
      </c>
      <c r="V31" s="358" t="s">
        <v>79</v>
      </c>
      <c r="W31" s="300">
        <v>3</v>
      </c>
      <c r="X31" s="299">
        <v>24.448</v>
      </c>
      <c r="Y31" s="362">
        <f t="shared" si="0"/>
        <v>73.343999999999994</v>
      </c>
      <c r="Z31" s="19"/>
      <c r="AA31" s="370">
        <v>1</v>
      </c>
      <c r="AB31" s="371">
        <f t="shared" si="1"/>
        <v>73.343999999999994</v>
      </c>
      <c r="AC31" s="372">
        <v>0</v>
      </c>
      <c r="AD31" s="373">
        <f t="shared" si="2"/>
        <v>0</v>
      </c>
      <c r="AE31" s="374">
        <f t="shared" si="3"/>
        <v>73.343999999999994</v>
      </c>
    </row>
    <row r="32" spans="1:33" ht="45" x14ac:dyDescent="0.25">
      <c r="A32" s="16"/>
      <c r="B32" s="380" t="s">
        <v>491</v>
      </c>
      <c r="C32" s="385" t="s">
        <v>72</v>
      </c>
      <c r="D32" s="356" t="s">
        <v>25</v>
      </c>
      <c r="E32" s="357" t="s">
        <v>449</v>
      </c>
      <c r="F32" s="384"/>
      <c r="G32" s="384"/>
      <c r="H32" s="359">
        <v>3.3640000000000101</v>
      </c>
      <c r="I32" s="384"/>
      <c r="J32" s="360" t="s">
        <v>155</v>
      </c>
      <c r="K32" s="358" t="s">
        <v>139</v>
      </c>
      <c r="L32" s="300">
        <v>1</v>
      </c>
      <c r="M32" s="383">
        <v>20.13</v>
      </c>
      <c r="N32" s="300">
        <v>20.13</v>
      </c>
      <c r="O32" s="386"/>
      <c r="P32" s="362" t="e">
        <v>#VALUE!</v>
      </c>
      <c r="Q32" s="363" t="e">
        <f>IF(J32="PROV SUM",N32,L32*P32)</f>
        <v>#VALUE!</v>
      </c>
      <c r="R32" s="299">
        <v>0</v>
      </c>
      <c r="S32" s="299">
        <v>14.918342999999998</v>
      </c>
      <c r="T32" s="363">
        <f>IF(J32="SC024",N32,IF(ISERROR(S32),"",IF(J32="PROV SUM",N32,L32*S32)))</f>
        <v>14.918342999999998</v>
      </c>
      <c r="V32" s="358" t="s">
        <v>139</v>
      </c>
      <c r="W32" s="300">
        <v>1</v>
      </c>
      <c r="X32" s="299">
        <v>14.918342999999998</v>
      </c>
      <c r="Y32" s="362">
        <f t="shared" si="0"/>
        <v>14.918342999999998</v>
      </c>
      <c r="Z32" s="19"/>
      <c r="AA32" s="370">
        <v>1</v>
      </c>
      <c r="AB32" s="371">
        <f t="shared" si="1"/>
        <v>14.918342999999998</v>
      </c>
      <c r="AC32" s="372">
        <v>0</v>
      </c>
      <c r="AD32" s="373">
        <f t="shared" si="2"/>
        <v>0</v>
      </c>
      <c r="AE32" s="374">
        <f t="shared" si="3"/>
        <v>14.918342999999998</v>
      </c>
    </row>
    <row r="33" spans="1:31" hidden="1" x14ac:dyDescent="0.25">
      <c r="A33" s="16"/>
      <c r="B33" s="380" t="s">
        <v>491</v>
      </c>
      <c r="C33" s="385" t="s">
        <v>164</v>
      </c>
      <c r="D33" s="356" t="s">
        <v>378</v>
      </c>
      <c r="E33" s="357"/>
      <c r="F33" s="384"/>
      <c r="G33" s="384"/>
      <c r="H33" s="359"/>
      <c r="I33" s="384"/>
      <c r="J33" s="360"/>
      <c r="K33" s="358"/>
      <c r="L33" s="300"/>
      <c r="M33" s="360"/>
      <c r="N33" s="300"/>
      <c r="O33" s="386"/>
      <c r="P33" s="360"/>
      <c r="Q33" s="298"/>
      <c r="R33" s="298"/>
      <c r="S33" s="298"/>
      <c r="T33" s="298"/>
      <c r="V33" s="358"/>
      <c r="W33" s="300"/>
      <c r="X33" s="298"/>
      <c r="Y33" s="362">
        <f t="shared" si="0"/>
        <v>0</v>
      </c>
      <c r="Z33" s="19"/>
      <c r="AA33" s="370">
        <v>0</v>
      </c>
      <c r="AB33" s="371">
        <f t="shared" si="1"/>
        <v>0</v>
      </c>
      <c r="AC33" s="372">
        <v>0</v>
      </c>
      <c r="AD33" s="373">
        <f t="shared" si="2"/>
        <v>0</v>
      </c>
      <c r="AE33" s="374">
        <f t="shared" si="3"/>
        <v>0</v>
      </c>
    </row>
    <row r="34" spans="1:31" ht="45" x14ac:dyDescent="0.25">
      <c r="A34" s="16"/>
      <c r="B34" s="380" t="s">
        <v>491</v>
      </c>
      <c r="C34" s="385" t="s">
        <v>164</v>
      </c>
      <c r="D34" s="356" t="s">
        <v>25</v>
      </c>
      <c r="E34" s="357" t="s">
        <v>187</v>
      </c>
      <c r="F34" s="384"/>
      <c r="G34" s="384"/>
      <c r="H34" s="359">
        <v>4.1399999999999997</v>
      </c>
      <c r="I34" s="384"/>
      <c r="J34" s="360" t="s">
        <v>188</v>
      </c>
      <c r="K34" s="358" t="s">
        <v>57</v>
      </c>
      <c r="L34" s="300">
        <v>30</v>
      </c>
      <c r="M34" s="383">
        <v>6.75</v>
      </c>
      <c r="N34" s="300">
        <v>202.5</v>
      </c>
      <c r="O34" s="386"/>
      <c r="P34" s="362" t="e">
        <v>#VALUE!</v>
      </c>
      <c r="Q34" s="363" t="e">
        <f>IF(J34="PROV SUM",N34,L34*P34)</f>
        <v>#VALUE!</v>
      </c>
      <c r="R34" s="299">
        <v>0</v>
      </c>
      <c r="S34" s="299">
        <v>6.4124999999999996</v>
      </c>
      <c r="T34" s="363">
        <f>IF(J34="SC024",N34,IF(ISERROR(S34),"",IF(J34="PROV SUM",N34,L34*S34)))</f>
        <v>192.375</v>
      </c>
      <c r="V34" s="358" t="s">
        <v>57</v>
      </c>
      <c r="W34" s="300">
        <v>30</v>
      </c>
      <c r="X34" s="299">
        <v>6.4124999999999996</v>
      </c>
      <c r="Y34" s="362">
        <f t="shared" si="0"/>
        <v>192.375</v>
      </c>
      <c r="Z34" s="19"/>
      <c r="AA34" s="370">
        <v>1</v>
      </c>
      <c r="AB34" s="371">
        <f t="shared" si="1"/>
        <v>192.375</v>
      </c>
      <c r="AC34" s="372">
        <v>1</v>
      </c>
      <c r="AD34" s="373">
        <f t="shared" si="2"/>
        <v>192.375</v>
      </c>
      <c r="AE34" s="374">
        <f t="shared" si="3"/>
        <v>0</v>
      </c>
    </row>
    <row r="35" spans="1:31" ht="90" x14ac:dyDescent="0.25">
      <c r="A35" s="16"/>
      <c r="B35" s="380" t="s">
        <v>491</v>
      </c>
      <c r="C35" s="385" t="s">
        <v>164</v>
      </c>
      <c r="D35" s="356" t="s">
        <v>25</v>
      </c>
      <c r="E35" s="357" t="s">
        <v>169</v>
      </c>
      <c r="F35" s="384"/>
      <c r="G35" s="384"/>
      <c r="H35" s="359">
        <v>4.8899999999999801</v>
      </c>
      <c r="I35" s="384"/>
      <c r="J35" s="360" t="s">
        <v>170</v>
      </c>
      <c r="K35" s="358" t="s">
        <v>75</v>
      </c>
      <c r="L35" s="300">
        <v>4</v>
      </c>
      <c r="M35" s="383">
        <v>29.05</v>
      </c>
      <c r="N35" s="300">
        <v>116.2</v>
      </c>
      <c r="O35" s="386"/>
      <c r="P35" s="362" t="e">
        <v>#VALUE!</v>
      </c>
      <c r="Q35" s="363" t="e">
        <f>IF(J35="PROV SUM",N35,L35*P35)</f>
        <v>#VALUE!</v>
      </c>
      <c r="R35" s="299">
        <v>0</v>
      </c>
      <c r="S35" s="299">
        <v>25.752824999999998</v>
      </c>
      <c r="T35" s="363">
        <f>IF(J35="SC024",N35,IF(ISERROR(S35),"",IF(J35="PROV SUM",N35,L35*S35)))</f>
        <v>103.01129999999999</v>
      </c>
      <c r="V35" s="358" t="s">
        <v>75</v>
      </c>
      <c r="W35" s="300">
        <v>4</v>
      </c>
      <c r="X35" s="299">
        <v>25.752824999999998</v>
      </c>
      <c r="Y35" s="362">
        <f t="shared" si="0"/>
        <v>103.01129999999999</v>
      </c>
      <c r="Z35" s="19"/>
      <c r="AA35" s="370">
        <v>1</v>
      </c>
      <c r="AB35" s="371">
        <f t="shared" si="1"/>
        <v>103.01129999999999</v>
      </c>
      <c r="AC35" s="372">
        <v>1</v>
      </c>
      <c r="AD35" s="373">
        <f t="shared" si="2"/>
        <v>103.01129999999999</v>
      </c>
      <c r="AE35" s="374">
        <f t="shared" si="3"/>
        <v>0</v>
      </c>
    </row>
    <row r="36" spans="1:31" ht="90" x14ac:dyDescent="0.25">
      <c r="A36" s="16"/>
      <c r="B36" s="380" t="s">
        <v>491</v>
      </c>
      <c r="C36" s="385" t="s">
        <v>164</v>
      </c>
      <c r="D36" s="356" t="s">
        <v>25</v>
      </c>
      <c r="E36" s="357" t="s">
        <v>171</v>
      </c>
      <c r="F36" s="384"/>
      <c r="G36" s="384"/>
      <c r="H36" s="359">
        <v>4.8999999999999799</v>
      </c>
      <c r="I36" s="384"/>
      <c r="J36" s="360" t="s">
        <v>172</v>
      </c>
      <c r="K36" s="358" t="s">
        <v>75</v>
      </c>
      <c r="L36" s="300">
        <v>26</v>
      </c>
      <c r="M36" s="383">
        <v>35.61</v>
      </c>
      <c r="N36" s="300">
        <v>925.86</v>
      </c>
      <c r="O36" s="386"/>
      <c r="P36" s="362" t="e">
        <v>#VALUE!</v>
      </c>
      <c r="Q36" s="363" t="e">
        <f>IF(J36="PROV SUM",N36,L36*P36)</f>
        <v>#VALUE!</v>
      </c>
      <c r="R36" s="299">
        <v>0</v>
      </c>
      <c r="S36" s="299">
        <v>31.568264999999997</v>
      </c>
      <c r="T36" s="363">
        <f>IF(J36="SC024",N36,IF(ISERROR(S36),"",IF(J36="PROV SUM",N36,L36*S36)))</f>
        <v>820.77488999999991</v>
      </c>
      <c r="V36" s="358" t="s">
        <v>75</v>
      </c>
      <c r="W36" s="300">
        <v>26</v>
      </c>
      <c r="X36" s="299">
        <v>31.568264999999997</v>
      </c>
      <c r="Y36" s="362">
        <f t="shared" si="0"/>
        <v>820.77488999999991</v>
      </c>
      <c r="Z36" s="19"/>
      <c r="AA36" s="370">
        <v>1</v>
      </c>
      <c r="AB36" s="371">
        <f t="shared" si="1"/>
        <v>820.77488999999991</v>
      </c>
      <c r="AC36" s="372">
        <v>0.3</v>
      </c>
      <c r="AD36" s="373">
        <f t="shared" si="2"/>
        <v>246.23246699999996</v>
      </c>
      <c r="AE36" s="374">
        <f t="shared" si="3"/>
        <v>574.54242299999999</v>
      </c>
    </row>
    <row r="37" spans="1:31" ht="15.75" hidden="1" x14ac:dyDescent="0.25">
      <c r="A37" s="16"/>
      <c r="B37" s="380" t="s">
        <v>491</v>
      </c>
      <c r="C37" s="385" t="s">
        <v>164</v>
      </c>
      <c r="D37" s="356" t="s">
        <v>25</v>
      </c>
      <c r="E37" s="357" t="s">
        <v>496</v>
      </c>
      <c r="F37" s="384"/>
      <c r="G37" s="384"/>
      <c r="H37" s="359">
        <v>4.2930000000000001</v>
      </c>
      <c r="I37" s="384"/>
      <c r="J37" s="360" t="s">
        <v>379</v>
      </c>
      <c r="K37" s="358" t="s">
        <v>380</v>
      </c>
      <c r="L37" s="300">
        <v>1</v>
      </c>
      <c r="M37" s="383">
        <v>300</v>
      </c>
      <c r="N37" s="300">
        <v>300</v>
      </c>
      <c r="O37" s="386"/>
      <c r="P37" s="362" t="e">
        <v>#VALUE!</v>
      </c>
      <c r="Q37" s="363">
        <f>IF(J37="PROV SUM",N37,L37*P37)</f>
        <v>300</v>
      </c>
      <c r="R37" s="299" t="s">
        <v>381</v>
      </c>
      <c r="S37" s="299" t="s">
        <v>381</v>
      </c>
      <c r="T37" s="363">
        <f>IF(J37="SC024",N37,IF(ISERROR(S37),"",IF(J37="PROV SUM",N37,L37*S37)))</f>
        <v>300</v>
      </c>
      <c r="V37" s="358" t="s">
        <v>380</v>
      </c>
      <c r="W37" s="300">
        <v>1</v>
      </c>
      <c r="X37" s="299" t="s">
        <v>381</v>
      </c>
      <c r="Y37" s="362">
        <v>300</v>
      </c>
      <c r="Z37" s="19"/>
      <c r="AA37" s="370">
        <v>0</v>
      </c>
      <c r="AB37" s="371">
        <f t="shared" si="1"/>
        <v>0</v>
      </c>
      <c r="AC37" s="372">
        <v>0</v>
      </c>
      <c r="AD37" s="373">
        <f t="shared" si="2"/>
        <v>0</v>
      </c>
      <c r="AE37" s="374">
        <f t="shared" si="3"/>
        <v>0</v>
      </c>
    </row>
    <row r="38" spans="1:31" hidden="1" x14ac:dyDescent="0.25">
      <c r="A38" s="16"/>
      <c r="B38" s="380" t="s">
        <v>491</v>
      </c>
      <c r="C38" s="385" t="s">
        <v>24</v>
      </c>
      <c r="D38" s="356" t="s">
        <v>378</v>
      </c>
      <c r="E38" s="357"/>
      <c r="F38" s="384"/>
      <c r="G38" s="384"/>
      <c r="H38" s="359"/>
      <c r="I38" s="384"/>
      <c r="J38" s="360"/>
      <c r="K38" s="358"/>
      <c r="L38" s="300"/>
      <c r="M38" s="360"/>
      <c r="N38" s="300"/>
      <c r="O38" s="386"/>
      <c r="P38" s="360"/>
      <c r="Q38" s="298"/>
      <c r="R38" s="298"/>
      <c r="S38" s="298"/>
      <c r="T38" s="298"/>
      <c r="V38" s="358"/>
      <c r="W38" s="300"/>
      <c r="X38" s="298"/>
      <c r="Y38" s="362">
        <f t="shared" si="0"/>
        <v>0</v>
      </c>
      <c r="Z38" s="19"/>
      <c r="AA38" s="370">
        <v>0</v>
      </c>
      <c r="AB38" s="371">
        <f t="shared" si="1"/>
        <v>0</v>
      </c>
      <c r="AC38" s="372">
        <v>0</v>
      </c>
      <c r="AD38" s="373">
        <f t="shared" si="2"/>
        <v>0</v>
      </c>
      <c r="AE38" s="374">
        <f t="shared" si="3"/>
        <v>0</v>
      </c>
    </row>
    <row r="39" spans="1:31" ht="120" x14ac:dyDescent="0.25">
      <c r="A39" s="22"/>
      <c r="B39" s="355" t="s">
        <v>491</v>
      </c>
      <c r="C39" s="355" t="s">
        <v>24</v>
      </c>
      <c r="D39" s="356" t="s">
        <v>25</v>
      </c>
      <c r="E39" s="357" t="s">
        <v>26</v>
      </c>
      <c r="F39" s="358"/>
      <c r="G39" s="358"/>
      <c r="H39" s="359">
        <v>2.1</v>
      </c>
      <c r="I39" s="358"/>
      <c r="J39" s="360" t="s">
        <v>27</v>
      </c>
      <c r="K39" s="358" t="s">
        <v>28</v>
      </c>
      <c r="L39" s="300">
        <v>256</v>
      </c>
      <c r="M39" s="125">
        <v>12.92</v>
      </c>
      <c r="N39" s="126">
        <v>3307.52</v>
      </c>
      <c r="O39" s="361"/>
      <c r="P39" s="362" t="e">
        <v>#VALUE!</v>
      </c>
      <c r="Q39" s="363" t="e">
        <f>IF(J39="PROV SUM",N39,L39*P39)</f>
        <v>#VALUE!</v>
      </c>
      <c r="R39" s="299">
        <v>0</v>
      </c>
      <c r="S39" s="299">
        <v>16.4084</v>
      </c>
      <c r="T39" s="363">
        <f>IF(J39="SC024",N39,IF(ISERROR(S39),"",IF(J39="PROV SUM",N39,L39*S39)))</f>
        <v>4200.5504000000001</v>
      </c>
      <c r="V39" s="358" t="s">
        <v>28</v>
      </c>
      <c r="W39" s="300">
        <v>256</v>
      </c>
      <c r="X39" s="299">
        <v>16.4084</v>
      </c>
      <c r="Y39" s="362">
        <f t="shared" si="0"/>
        <v>4200.5504000000001</v>
      </c>
      <c r="Z39" s="19"/>
      <c r="AA39" s="370">
        <v>0.7</v>
      </c>
      <c r="AB39" s="371">
        <f t="shared" si="1"/>
        <v>2940.38528</v>
      </c>
      <c r="AC39" s="372">
        <v>0.3</v>
      </c>
      <c r="AD39" s="373">
        <f t="shared" si="2"/>
        <v>1260.1651199999999</v>
      </c>
      <c r="AE39" s="374">
        <f t="shared" si="3"/>
        <v>1680.2201600000001</v>
      </c>
    </row>
    <row r="40" spans="1:31" ht="30" x14ac:dyDescent="0.25">
      <c r="A40" s="22"/>
      <c r="B40" s="355" t="s">
        <v>491</v>
      </c>
      <c r="C40" s="355" t="s">
        <v>24</v>
      </c>
      <c r="D40" s="356" t="s">
        <v>25</v>
      </c>
      <c r="E40" s="357" t="s">
        <v>29</v>
      </c>
      <c r="F40" s="358"/>
      <c r="G40" s="358"/>
      <c r="H40" s="359">
        <v>2.5</v>
      </c>
      <c r="I40" s="358"/>
      <c r="J40" s="360" t="s">
        <v>30</v>
      </c>
      <c r="K40" s="358" t="s">
        <v>31</v>
      </c>
      <c r="L40" s="300">
        <v>1</v>
      </c>
      <c r="M40" s="125">
        <v>420</v>
      </c>
      <c r="N40" s="126">
        <v>420</v>
      </c>
      <c r="O40" s="361"/>
      <c r="P40" s="362" t="e">
        <v>#VALUE!</v>
      </c>
      <c r="Q40" s="363" t="e">
        <f>IF(J40="PROV SUM",N40,L40*P40)</f>
        <v>#VALUE!</v>
      </c>
      <c r="R40" s="299">
        <v>0</v>
      </c>
      <c r="S40" s="299">
        <v>533.4</v>
      </c>
      <c r="T40" s="363">
        <f>IF(J40="SC024",N40,IF(ISERROR(S40),"",IF(J40="PROV SUM",N40,L40*S40)))</f>
        <v>533.4</v>
      </c>
      <c r="V40" s="358" t="s">
        <v>31</v>
      </c>
      <c r="W40" s="300">
        <v>1</v>
      </c>
      <c r="X40" s="299">
        <v>533.4</v>
      </c>
      <c r="Y40" s="362">
        <f t="shared" si="0"/>
        <v>533.4</v>
      </c>
      <c r="Z40" s="19"/>
      <c r="AA40" s="370">
        <v>0.7</v>
      </c>
      <c r="AB40" s="371">
        <f t="shared" si="1"/>
        <v>373.37999999999994</v>
      </c>
      <c r="AC40" s="372">
        <v>0.3</v>
      </c>
      <c r="AD40" s="373">
        <f t="shared" si="2"/>
        <v>160.01999999999998</v>
      </c>
      <c r="AE40" s="374">
        <f t="shared" si="3"/>
        <v>213.35999999999996</v>
      </c>
    </row>
    <row r="41" spans="1:31" x14ac:dyDescent="0.25">
      <c r="A41" s="22"/>
      <c r="B41" s="355" t="s">
        <v>491</v>
      </c>
      <c r="C41" s="355" t="s">
        <v>24</v>
      </c>
      <c r="D41" s="356" t="s">
        <v>25</v>
      </c>
      <c r="E41" s="357" t="s">
        <v>32</v>
      </c>
      <c r="F41" s="358"/>
      <c r="G41" s="358"/>
      <c r="H41" s="359">
        <v>2.6</v>
      </c>
      <c r="I41" s="358"/>
      <c r="J41" s="360" t="s">
        <v>33</v>
      </c>
      <c r="K41" s="358" t="s">
        <v>31</v>
      </c>
      <c r="L41" s="300">
        <v>2</v>
      </c>
      <c r="M41" s="125">
        <v>50</v>
      </c>
      <c r="N41" s="126">
        <v>100</v>
      </c>
      <c r="O41" s="361"/>
      <c r="P41" s="362" t="e">
        <v>#VALUE!</v>
      </c>
      <c r="Q41" s="363" t="e">
        <f>IF(J41="PROV SUM",N41,L41*P41)</f>
        <v>#VALUE!</v>
      </c>
      <c r="R41" s="299">
        <v>0</v>
      </c>
      <c r="S41" s="299">
        <v>63.5</v>
      </c>
      <c r="T41" s="363">
        <f>IF(J41="SC024",N41,IF(ISERROR(S41),"",IF(J41="PROV SUM",N41,L41*S41)))</f>
        <v>127</v>
      </c>
      <c r="V41" s="358" t="s">
        <v>31</v>
      </c>
      <c r="W41" s="300">
        <v>2</v>
      </c>
      <c r="X41" s="299">
        <v>63.5</v>
      </c>
      <c r="Y41" s="362">
        <f t="shared" si="0"/>
        <v>127</v>
      </c>
      <c r="Z41" s="19"/>
      <c r="AA41" s="370">
        <v>0.7</v>
      </c>
      <c r="AB41" s="371">
        <f t="shared" si="1"/>
        <v>88.899999999999991</v>
      </c>
      <c r="AC41" s="372">
        <v>0</v>
      </c>
      <c r="AD41" s="373">
        <f t="shared" si="2"/>
        <v>0</v>
      </c>
      <c r="AE41" s="374">
        <f t="shared" si="3"/>
        <v>88.899999999999991</v>
      </c>
    </row>
    <row r="42" spans="1:31" x14ac:dyDescent="0.25">
      <c r="A42" s="22"/>
      <c r="B42" s="355" t="s">
        <v>491</v>
      </c>
      <c r="C42" s="355" t="s">
        <v>24</v>
      </c>
      <c r="D42" s="356" t="s">
        <v>25</v>
      </c>
      <c r="E42" s="357" t="s">
        <v>41</v>
      </c>
      <c r="F42" s="358"/>
      <c r="G42" s="358"/>
      <c r="H42" s="359">
        <v>2.16</v>
      </c>
      <c r="I42" s="358"/>
      <c r="J42" s="360" t="s">
        <v>42</v>
      </c>
      <c r="K42" s="358" t="s">
        <v>31</v>
      </c>
      <c r="L42" s="300">
        <v>1</v>
      </c>
      <c r="M42" s="125">
        <v>379.8</v>
      </c>
      <c r="N42" s="126">
        <v>379.8</v>
      </c>
      <c r="O42" s="361"/>
      <c r="P42" s="362" t="e">
        <v>#VALUE!</v>
      </c>
      <c r="Q42" s="363" t="e">
        <f>IF(J42="PROV SUM",N42,L42*P42)</f>
        <v>#VALUE!</v>
      </c>
      <c r="R42" s="299">
        <v>0</v>
      </c>
      <c r="S42" s="299">
        <v>482.346</v>
      </c>
      <c r="T42" s="363">
        <f>IF(J42="SC024",N42,IF(ISERROR(S42),"",IF(J42="PROV SUM",N42,L42*S42)))</f>
        <v>482.346</v>
      </c>
      <c r="V42" s="358" t="s">
        <v>31</v>
      </c>
      <c r="W42" s="300">
        <v>1</v>
      </c>
      <c r="X42" s="299">
        <v>482.346</v>
      </c>
      <c r="Y42" s="362">
        <f t="shared" si="0"/>
        <v>482.346</v>
      </c>
      <c r="Z42" s="19"/>
      <c r="AA42" s="370">
        <v>0.7</v>
      </c>
      <c r="AB42" s="371">
        <f t="shared" si="1"/>
        <v>337.6422</v>
      </c>
      <c r="AC42" s="372">
        <v>0</v>
      </c>
      <c r="AD42" s="373">
        <f t="shared" si="2"/>
        <v>0</v>
      </c>
      <c r="AE42" s="374">
        <f t="shared" si="3"/>
        <v>337.6422</v>
      </c>
    </row>
    <row r="43" spans="1:31" ht="60" hidden="1" x14ac:dyDescent="0.25">
      <c r="A43" s="22"/>
      <c r="B43" s="355" t="s">
        <v>470</v>
      </c>
      <c r="C43" s="355" t="s">
        <v>24</v>
      </c>
      <c r="D43" s="356" t="s">
        <v>25</v>
      </c>
      <c r="E43" s="357" t="s">
        <v>382</v>
      </c>
      <c r="F43" s="358"/>
      <c r="G43" s="358"/>
      <c r="H43" s="359"/>
      <c r="I43" s="358"/>
      <c r="J43" s="360" t="s">
        <v>383</v>
      </c>
      <c r="K43" s="358" t="s">
        <v>31</v>
      </c>
      <c r="L43" s="300"/>
      <c r="M43" s="125">
        <v>4.8300000000000003E-2</v>
      </c>
      <c r="N43" s="126">
        <v>0</v>
      </c>
      <c r="O43" s="361"/>
      <c r="P43" s="362" t="e">
        <v>#VALUE!</v>
      </c>
      <c r="Q43" s="363" t="e">
        <f>IF(J43="PROV SUM",N43,L43*P43)</f>
        <v>#VALUE!</v>
      </c>
      <c r="R43" s="299" t="e">
        <v>#N/A</v>
      </c>
      <c r="S43" s="299" t="e">
        <v>#N/A</v>
      </c>
      <c r="T43" s="363">
        <f>IF(J43="SC024",N43,IF(ISERROR(S43),"",IF(J43="PROV SUM",N43,L43*S43)))</f>
        <v>0</v>
      </c>
      <c r="V43" s="358" t="s">
        <v>31</v>
      </c>
      <c r="W43" s="300"/>
      <c r="X43" s="299" t="e">
        <v>#N/A</v>
      </c>
      <c r="Y43" s="362"/>
      <c r="Z43" s="19"/>
      <c r="AA43" s="370">
        <v>0</v>
      </c>
      <c r="AB43" s="371">
        <f t="shared" si="1"/>
        <v>0</v>
      </c>
      <c r="AC43" s="372">
        <v>0</v>
      </c>
      <c r="AD43" s="373">
        <f t="shared" si="2"/>
        <v>0</v>
      </c>
      <c r="AE43" s="374">
        <f t="shared" si="3"/>
        <v>0</v>
      </c>
    </row>
    <row r="44" spans="1:31" hidden="1" x14ac:dyDescent="0.25">
      <c r="A44" s="22"/>
      <c r="B44" s="354" t="s">
        <v>491</v>
      </c>
      <c r="C44" s="355" t="s">
        <v>312</v>
      </c>
      <c r="D44" s="356" t="s">
        <v>378</v>
      </c>
      <c r="E44" s="357"/>
      <c r="F44" s="358"/>
      <c r="G44" s="358"/>
      <c r="H44" s="359"/>
      <c r="I44" s="358"/>
      <c r="J44" s="360"/>
      <c r="K44" s="358"/>
      <c r="L44" s="300"/>
      <c r="M44" s="360"/>
      <c r="N44" s="126"/>
      <c r="O44" s="361"/>
      <c r="P44" s="381"/>
      <c r="Q44" s="382"/>
      <c r="R44" s="382"/>
      <c r="S44" s="382"/>
      <c r="T44" s="382"/>
      <c r="V44" s="358"/>
      <c r="W44" s="300"/>
      <c r="X44" s="382"/>
      <c r="Y44" s="362">
        <f t="shared" si="0"/>
        <v>0</v>
      </c>
      <c r="Z44" s="19"/>
      <c r="AA44" s="370">
        <v>0</v>
      </c>
      <c r="AB44" s="371">
        <f t="shared" si="1"/>
        <v>0</v>
      </c>
      <c r="AC44" s="372">
        <v>0</v>
      </c>
      <c r="AD44" s="373">
        <f t="shared" si="2"/>
        <v>0</v>
      </c>
      <c r="AE44" s="374">
        <f t="shared" si="3"/>
        <v>0</v>
      </c>
    </row>
    <row r="45" spans="1:31" ht="90" hidden="1" x14ac:dyDescent="0.25">
      <c r="A45" s="22"/>
      <c r="B45" s="354" t="s">
        <v>491</v>
      </c>
      <c r="C45" s="355" t="s">
        <v>312</v>
      </c>
      <c r="D45" s="356" t="s">
        <v>25</v>
      </c>
      <c r="E45" s="357" t="s">
        <v>436</v>
      </c>
      <c r="F45" s="358"/>
      <c r="G45" s="358"/>
      <c r="H45" s="359">
        <v>7.79</v>
      </c>
      <c r="I45" s="358"/>
      <c r="J45" s="360" t="s">
        <v>318</v>
      </c>
      <c r="K45" s="358" t="s">
        <v>104</v>
      </c>
      <c r="L45" s="300">
        <v>7</v>
      </c>
      <c r="M45" s="383">
        <v>93.18</v>
      </c>
      <c r="N45" s="126">
        <v>652.26</v>
      </c>
      <c r="O45" s="361"/>
      <c r="P45" s="362" t="e">
        <v>#VALUE!</v>
      </c>
      <c r="Q45" s="363" t="e">
        <f>IF(J45="PROV SUM",N45,L45*P45)</f>
        <v>#VALUE!</v>
      </c>
      <c r="R45" s="299">
        <v>0</v>
      </c>
      <c r="S45" s="299">
        <v>76.500780000000006</v>
      </c>
      <c r="T45" s="363">
        <f>IF(J45="SC024",N45,IF(ISERROR(S45),"",IF(J45="PROV SUM",N45,L45*S45)))</f>
        <v>535.50546000000008</v>
      </c>
      <c r="V45" s="358" t="s">
        <v>104</v>
      </c>
      <c r="W45" s="300">
        <v>7</v>
      </c>
      <c r="X45" s="299">
        <v>76.500780000000006</v>
      </c>
      <c r="Y45" s="362">
        <f t="shared" si="0"/>
        <v>535.50546000000008</v>
      </c>
      <c r="Z45" s="19"/>
      <c r="AA45" s="370">
        <v>0</v>
      </c>
      <c r="AB45" s="371">
        <f t="shared" si="1"/>
        <v>0</v>
      </c>
      <c r="AC45" s="372">
        <v>0</v>
      </c>
      <c r="AD45" s="373">
        <f t="shared" si="2"/>
        <v>0</v>
      </c>
      <c r="AE45" s="374">
        <f t="shared" si="3"/>
        <v>0</v>
      </c>
    </row>
    <row r="46" spans="1:31" ht="60" hidden="1" x14ac:dyDescent="0.25">
      <c r="A46" s="22"/>
      <c r="B46" s="354" t="s">
        <v>491</v>
      </c>
      <c r="C46" s="355" t="s">
        <v>312</v>
      </c>
      <c r="D46" s="356" t="s">
        <v>25</v>
      </c>
      <c r="E46" s="357" t="s">
        <v>190</v>
      </c>
      <c r="F46" s="358"/>
      <c r="G46" s="358"/>
      <c r="H46" s="359">
        <v>7.2440000000000504</v>
      </c>
      <c r="I46" s="358"/>
      <c r="J46" s="360" t="s">
        <v>191</v>
      </c>
      <c r="K46" s="358" t="s">
        <v>104</v>
      </c>
      <c r="L46" s="300">
        <v>17</v>
      </c>
      <c r="M46" s="360">
        <v>44.12</v>
      </c>
      <c r="N46" s="126">
        <v>750.04</v>
      </c>
      <c r="O46" s="361"/>
      <c r="P46" s="362" t="e">
        <v>#VALUE!</v>
      </c>
      <c r="Q46" s="363" t="e">
        <f>IF(J46="PROV SUM",N46,L46*P46)</f>
        <v>#VALUE!</v>
      </c>
      <c r="R46" s="299">
        <v>0</v>
      </c>
      <c r="S46" s="299">
        <v>31.986999999999998</v>
      </c>
      <c r="T46" s="363">
        <f>IF(J46="SC024",N46,IF(ISERROR(S46),"",IF(J46="PROV SUM",N46,L46*S46)))</f>
        <v>543.779</v>
      </c>
      <c r="V46" s="358" t="s">
        <v>104</v>
      </c>
      <c r="W46" s="300">
        <v>17</v>
      </c>
      <c r="X46" s="299">
        <v>31.986999999999998</v>
      </c>
      <c r="Y46" s="362">
        <f t="shared" si="0"/>
        <v>543.779</v>
      </c>
      <c r="Z46" s="19"/>
      <c r="AA46" s="370">
        <v>0</v>
      </c>
      <c r="AB46" s="371">
        <f t="shared" si="1"/>
        <v>0</v>
      </c>
      <c r="AC46" s="372">
        <v>0</v>
      </c>
      <c r="AD46" s="373">
        <f t="shared" si="2"/>
        <v>0</v>
      </c>
      <c r="AE46" s="374">
        <f t="shared" si="3"/>
        <v>0</v>
      </c>
    </row>
    <row r="47" spans="1:31" ht="15.75" hidden="1" x14ac:dyDescent="0.25">
      <c r="A47" s="22"/>
      <c r="B47" s="354" t="s">
        <v>491</v>
      </c>
      <c r="C47" s="355" t="s">
        <v>312</v>
      </c>
      <c r="D47" s="356" t="s">
        <v>25</v>
      </c>
      <c r="E47" s="357" t="s">
        <v>497</v>
      </c>
      <c r="F47" s="358"/>
      <c r="G47" s="358"/>
      <c r="H47" s="359">
        <v>7.3159999999999998</v>
      </c>
      <c r="I47" s="358"/>
      <c r="J47" s="360" t="s">
        <v>379</v>
      </c>
      <c r="K47" s="358" t="s">
        <v>380</v>
      </c>
      <c r="L47" s="300">
        <v>1</v>
      </c>
      <c r="M47" s="360">
        <v>400</v>
      </c>
      <c r="N47" s="126">
        <v>400</v>
      </c>
      <c r="O47" s="361"/>
      <c r="P47" s="362" t="e">
        <v>#VALUE!</v>
      </c>
      <c r="Q47" s="363">
        <f>IF(J47="PROV SUM",N47,L47*P47)</f>
        <v>400</v>
      </c>
      <c r="R47" s="299" t="s">
        <v>381</v>
      </c>
      <c r="S47" s="299" t="s">
        <v>381</v>
      </c>
      <c r="T47" s="363">
        <f>IF(J47="SC024",N47,IF(ISERROR(S47),"",IF(J47="PROV SUM",N47,L47*S47)))</f>
        <v>400</v>
      </c>
      <c r="V47" s="358" t="s">
        <v>380</v>
      </c>
      <c r="W47" s="300">
        <v>1</v>
      </c>
      <c r="X47" s="299" t="s">
        <v>381</v>
      </c>
      <c r="Y47" s="362">
        <v>400</v>
      </c>
      <c r="Z47" s="19"/>
      <c r="AA47" s="370">
        <v>0</v>
      </c>
      <c r="AB47" s="371">
        <f t="shared" si="1"/>
        <v>0</v>
      </c>
      <c r="AC47" s="372">
        <v>0</v>
      </c>
      <c r="AD47" s="373">
        <f t="shared" si="2"/>
        <v>0</v>
      </c>
      <c r="AE47" s="374">
        <f t="shared" si="3"/>
        <v>0</v>
      </c>
    </row>
    <row r="48" spans="1:31" ht="30" hidden="1" x14ac:dyDescent="0.25">
      <c r="A48" s="22"/>
      <c r="B48" s="354" t="s">
        <v>491</v>
      </c>
      <c r="C48" s="421" t="s">
        <v>24</v>
      </c>
      <c r="D48" s="422" t="s">
        <v>25</v>
      </c>
      <c r="E48" s="449" t="s">
        <v>50</v>
      </c>
      <c r="F48" s="358"/>
      <c r="G48" s="358"/>
      <c r="H48" s="359"/>
      <c r="I48" s="358"/>
      <c r="J48" s="360"/>
      <c r="K48" s="358"/>
      <c r="L48" s="300"/>
      <c r="M48" s="360"/>
      <c r="N48" s="126"/>
      <c r="O48" s="361"/>
      <c r="P48" s="362"/>
      <c r="Q48" s="363"/>
      <c r="R48" s="299"/>
      <c r="S48" s="299"/>
      <c r="T48" s="363"/>
      <c r="V48" s="358" t="s">
        <v>48</v>
      </c>
      <c r="W48" s="450">
        <v>9</v>
      </c>
      <c r="X48" s="299">
        <v>40.229999999999997</v>
      </c>
      <c r="Y48" s="362">
        <f t="shared" ref="Y48" si="6">W48*X48</f>
        <v>362.07</v>
      </c>
      <c r="Z48" s="19"/>
      <c r="AA48" s="370">
        <v>0</v>
      </c>
      <c r="AB48" s="371">
        <f t="shared" ref="AB48" si="7">Y48*AA48</f>
        <v>0</v>
      </c>
      <c r="AC48" s="372">
        <v>0</v>
      </c>
      <c r="AD48" s="373">
        <f t="shared" ref="AD48" si="8">Y48*AC48</f>
        <v>0</v>
      </c>
      <c r="AE48" s="374">
        <f t="shared" ref="AE48" si="9">AB48-AD48</f>
        <v>0</v>
      </c>
    </row>
    <row r="49" spans="1:31" hidden="1" x14ac:dyDescent="0.25">
      <c r="A49" s="22"/>
      <c r="B49" s="354" t="s">
        <v>491</v>
      </c>
      <c r="C49" s="421" t="s">
        <v>24</v>
      </c>
      <c r="D49" s="422" t="s">
        <v>25</v>
      </c>
      <c r="E49" s="449" t="s">
        <v>671</v>
      </c>
      <c r="F49" s="358"/>
      <c r="G49" s="358"/>
      <c r="H49" s="359"/>
      <c r="I49" s="358"/>
      <c r="J49" s="360"/>
      <c r="K49" s="358"/>
      <c r="L49" s="300"/>
      <c r="M49" s="360"/>
      <c r="N49" s="126"/>
      <c r="O49" s="361"/>
      <c r="P49" s="362"/>
      <c r="Q49" s="363"/>
      <c r="R49" s="299"/>
      <c r="S49" s="299"/>
      <c r="T49" s="363"/>
      <c r="V49" s="358" t="s">
        <v>311</v>
      </c>
      <c r="W49" s="450">
        <v>1</v>
      </c>
      <c r="X49" s="299">
        <v>250</v>
      </c>
      <c r="Y49" s="362">
        <f t="shared" ref="Y49:Y67" si="10">W49*X49</f>
        <v>250</v>
      </c>
      <c r="Z49" s="19"/>
      <c r="AA49" s="370">
        <v>0</v>
      </c>
      <c r="AB49" s="371">
        <f t="shared" ref="AB49:AB67" si="11">Y49*AA49</f>
        <v>0</v>
      </c>
      <c r="AC49" s="372">
        <v>0</v>
      </c>
      <c r="AD49" s="373">
        <f t="shared" ref="AD49:AD67" si="12">Y49*AC49</f>
        <v>0</v>
      </c>
      <c r="AE49" s="374">
        <f t="shared" ref="AE49:AE67" si="13">AB49-AD49</f>
        <v>0</v>
      </c>
    </row>
    <row r="50" spans="1:31" hidden="1" x14ac:dyDescent="0.25">
      <c r="A50" s="22"/>
      <c r="B50" s="354" t="s">
        <v>491</v>
      </c>
      <c r="C50" s="421" t="s">
        <v>24</v>
      </c>
      <c r="D50" s="422" t="s">
        <v>25</v>
      </c>
      <c r="E50" s="449" t="s">
        <v>672</v>
      </c>
      <c r="F50" s="358"/>
      <c r="G50" s="358"/>
      <c r="H50" s="359"/>
      <c r="I50" s="358"/>
      <c r="J50" s="360"/>
      <c r="K50" s="358"/>
      <c r="L50" s="300"/>
      <c r="M50" s="360"/>
      <c r="N50" s="126"/>
      <c r="O50" s="361"/>
      <c r="P50" s="362"/>
      <c r="Q50" s="363"/>
      <c r="R50" s="299"/>
      <c r="S50" s="299"/>
      <c r="T50" s="363"/>
      <c r="V50" s="358" t="s">
        <v>311</v>
      </c>
      <c r="W50" s="450">
        <v>1</v>
      </c>
      <c r="X50" s="299">
        <v>110</v>
      </c>
      <c r="Y50" s="362">
        <f t="shared" si="10"/>
        <v>110</v>
      </c>
      <c r="Z50" s="19"/>
      <c r="AA50" s="370">
        <v>0</v>
      </c>
      <c r="AB50" s="371">
        <f t="shared" si="11"/>
        <v>0</v>
      </c>
      <c r="AC50" s="372">
        <v>0</v>
      </c>
      <c r="AD50" s="373">
        <f t="shared" si="12"/>
        <v>0</v>
      </c>
      <c r="AE50" s="374">
        <f t="shared" si="13"/>
        <v>0</v>
      </c>
    </row>
    <row r="51" spans="1:31" ht="45" x14ac:dyDescent="0.25">
      <c r="A51" s="22"/>
      <c r="B51" s="354" t="s">
        <v>491</v>
      </c>
      <c r="C51" s="421" t="s">
        <v>164</v>
      </c>
      <c r="D51" s="422" t="s">
        <v>25</v>
      </c>
      <c r="E51" s="449" t="s">
        <v>678</v>
      </c>
      <c r="F51" s="358"/>
      <c r="G51" s="358"/>
      <c r="H51" s="359"/>
      <c r="I51" s="358"/>
      <c r="J51" s="360"/>
      <c r="K51" s="358"/>
      <c r="L51" s="300"/>
      <c r="M51" s="360"/>
      <c r="N51" s="126"/>
      <c r="O51" s="361"/>
      <c r="P51" s="362"/>
      <c r="Q51" s="363"/>
      <c r="R51" s="299"/>
      <c r="S51" s="299"/>
      <c r="T51" s="363"/>
      <c r="V51" s="358" t="s">
        <v>160</v>
      </c>
      <c r="W51" s="450">
        <v>10</v>
      </c>
      <c r="X51" s="299">
        <v>125.2</v>
      </c>
      <c r="Y51" s="362">
        <f t="shared" si="10"/>
        <v>1252</v>
      </c>
      <c r="Z51" s="19"/>
      <c r="AA51" s="370">
        <v>1</v>
      </c>
      <c r="AB51" s="371">
        <f t="shared" si="11"/>
        <v>1252</v>
      </c>
      <c r="AC51" s="372">
        <v>1</v>
      </c>
      <c r="AD51" s="373">
        <f t="shared" si="12"/>
        <v>1252</v>
      </c>
      <c r="AE51" s="374">
        <f t="shared" si="13"/>
        <v>0</v>
      </c>
    </row>
    <row r="52" spans="1:31" ht="30" hidden="1" x14ac:dyDescent="0.25">
      <c r="A52" s="22"/>
      <c r="B52" s="354" t="s">
        <v>491</v>
      </c>
      <c r="C52" s="417" t="s">
        <v>308</v>
      </c>
      <c r="D52" s="418" t="s">
        <v>25</v>
      </c>
      <c r="E52" s="419" t="s">
        <v>719</v>
      </c>
      <c r="F52" s="358"/>
      <c r="G52" s="358"/>
      <c r="H52" s="359"/>
      <c r="I52" s="358"/>
      <c r="J52" s="360"/>
      <c r="K52" s="358"/>
      <c r="L52" s="300"/>
      <c r="M52" s="360"/>
      <c r="N52" s="126"/>
      <c r="O52" s="361"/>
      <c r="P52" s="362"/>
      <c r="Q52" s="363"/>
      <c r="R52" s="299"/>
      <c r="S52" s="299"/>
      <c r="T52" s="363"/>
      <c r="V52" s="406" t="s">
        <v>311</v>
      </c>
      <c r="W52" s="451">
        <v>1</v>
      </c>
      <c r="X52" s="408">
        <v>5000</v>
      </c>
      <c r="Y52" s="362">
        <f t="shared" si="10"/>
        <v>5000</v>
      </c>
      <c r="Z52" s="19"/>
      <c r="AA52" s="370">
        <v>0</v>
      </c>
      <c r="AB52" s="371">
        <f t="shared" si="11"/>
        <v>0</v>
      </c>
      <c r="AC52" s="372">
        <v>0</v>
      </c>
      <c r="AD52" s="373">
        <f t="shared" si="12"/>
        <v>0</v>
      </c>
      <c r="AE52" s="374">
        <f t="shared" si="13"/>
        <v>0</v>
      </c>
    </row>
    <row r="53" spans="1:31" ht="120" x14ac:dyDescent="0.25">
      <c r="A53" s="22"/>
      <c r="B53" s="354" t="s">
        <v>491</v>
      </c>
      <c r="C53" s="417" t="s">
        <v>72</v>
      </c>
      <c r="D53" s="418" t="s">
        <v>25</v>
      </c>
      <c r="E53" s="419" t="s">
        <v>100</v>
      </c>
      <c r="F53" s="358"/>
      <c r="G53" s="358"/>
      <c r="H53" s="359"/>
      <c r="I53" s="358"/>
      <c r="J53" s="360"/>
      <c r="K53" s="358"/>
      <c r="L53" s="300"/>
      <c r="M53" s="360"/>
      <c r="N53" s="126"/>
      <c r="O53" s="361"/>
      <c r="P53" s="362"/>
      <c r="Q53" s="363"/>
      <c r="R53" s="299"/>
      <c r="S53" s="299"/>
      <c r="T53" s="363"/>
      <c r="V53" s="406" t="s">
        <v>79</v>
      </c>
      <c r="W53" s="451">
        <v>58</v>
      </c>
      <c r="X53" s="452">
        <f>138.28*0.8</f>
        <v>110.62400000000001</v>
      </c>
      <c r="Y53" s="362">
        <f t="shared" si="10"/>
        <v>6416.1920000000009</v>
      </c>
      <c r="Z53" s="19"/>
      <c r="AA53" s="370">
        <v>1</v>
      </c>
      <c r="AB53" s="371">
        <f t="shared" si="11"/>
        <v>6416.1920000000009</v>
      </c>
      <c r="AC53" s="372">
        <v>1</v>
      </c>
      <c r="AD53" s="373">
        <f t="shared" si="12"/>
        <v>6416.1920000000009</v>
      </c>
      <c r="AE53" s="374">
        <f t="shared" si="13"/>
        <v>0</v>
      </c>
    </row>
    <row r="54" spans="1:31" ht="30" x14ac:dyDescent="0.25">
      <c r="A54" s="22"/>
      <c r="B54" s="354" t="s">
        <v>491</v>
      </c>
      <c r="C54" s="417" t="s">
        <v>72</v>
      </c>
      <c r="D54" s="418" t="s">
        <v>25</v>
      </c>
      <c r="E54" s="419" t="s">
        <v>699</v>
      </c>
      <c r="F54" s="358"/>
      <c r="G54" s="358"/>
      <c r="H54" s="359"/>
      <c r="I54" s="358"/>
      <c r="J54" s="360"/>
      <c r="K54" s="358"/>
      <c r="L54" s="300"/>
      <c r="M54" s="360"/>
      <c r="N54" s="126"/>
      <c r="O54" s="361"/>
      <c r="P54" s="362"/>
      <c r="Q54" s="363"/>
      <c r="R54" s="299"/>
      <c r="S54" s="299"/>
      <c r="T54" s="363"/>
      <c r="V54" s="406" t="s">
        <v>75</v>
      </c>
      <c r="W54" s="451">
        <v>60</v>
      </c>
      <c r="X54" s="452">
        <f>13.77*0.8</f>
        <v>11.016</v>
      </c>
      <c r="Y54" s="362">
        <f t="shared" si="10"/>
        <v>660.96</v>
      </c>
      <c r="Z54" s="19"/>
      <c r="AA54" s="370">
        <v>1</v>
      </c>
      <c r="AB54" s="371">
        <f t="shared" si="11"/>
        <v>660.96</v>
      </c>
      <c r="AC54" s="372">
        <v>1</v>
      </c>
      <c r="AD54" s="373">
        <f t="shared" si="12"/>
        <v>660.96</v>
      </c>
      <c r="AE54" s="374">
        <f t="shared" si="13"/>
        <v>0</v>
      </c>
    </row>
    <row r="55" spans="1:31" ht="75" x14ac:dyDescent="0.25">
      <c r="A55" s="22"/>
      <c r="B55" s="354" t="s">
        <v>491</v>
      </c>
      <c r="C55" s="417" t="s">
        <v>72</v>
      </c>
      <c r="D55" s="418" t="s">
        <v>25</v>
      </c>
      <c r="E55" s="419" t="s">
        <v>702</v>
      </c>
      <c r="F55" s="358"/>
      <c r="G55" s="358"/>
      <c r="H55" s="359"/>
      <c r="I55" s="358"/>
      <c r="J55" s="360"/>
      <c r="K55" s="358"/>
      <c r="L55" s="300"/>
      <c r="M55" s="360"/>
      <c r="N55" s="126"/>
      <c r="O55" s="361"/>
      <c r="P55" s="362"/>
      <c r="Q55" s="363"/>
      <c r="R55" s="299"/>
      <c r="S55" s="299"/>
      <c r="T55" s="363"/>
      <c r="V55" s="406" t="s">
        <v>139</v>
      </c>
      <c r="W55" s="451">
        <v>2</v>
      </c>
      <c r="X55" s="452">
        <f>162.66*0.8</f>
        <v>130.12800000000001</v>
      </c>
      <c r="Y55" s="362">
        <f t="shared" si="10"/>
        <v>260.25600000000003</v>
      </c>
      <c r="Z55" s="19"/>
      <c r="AA55" s="370">
        <v>1</v>
      </c>
      <c r="AB55" s="371">
        <f t="shared" si="11"/>
        <v>260.25600000000003</v>
      </c>
      <c r="AC55" s="372">
        <v>0</v>
      </c>
      <c r="AD55" s="373">
        <f t="shared" si="12"/>
        <v>0</v>
      </c>
      <c r="AE55" s="374">
        <f t="shared" si="13"/>
        <v>260.25600000000003</v>
      </c>
    </row>
    <row r="56" spans="1:31" ht="45" x14ac:dyDescent="0.25">
      <c r="A56" s="22"/>
      <c r="B56" s="354" t="s">
        <v>491</v>
      </c>
      <c r="C56" s="417" t="s">
        <v>72</v>
      </c>
      <c r="D56" s="418" t="s">
        <v>25</v>
      </c>
      <c r="E56" s="419" t="s">
        <v>721</v>
      </c>
      <c r="F56" s="358"/>
      <c r="G56" s="358"/>
      <c r="H56" s="359"/>
      <c r="I56" s="358"/>
      <c r="J56" s="360"/>
      <c r="K56" s="358"/>
      <c r="L56" s="300"/>
      <c r="M56" s="360"/>
      <c r="N56" s="126"/>
      <c r="O56" s="361"/>
      <c r="P56" s="362"/>
      <c r="Q56" s="363"/>
      <c r="R56" s="299"/>
      <c r="S56" s="299"/>
      <c r="T56" s="363"/>
      <c r="V56" s="406" t="s">
        <v>75</v>
      </c>
      <c r="W56" s="451">
        <v>1</v>
      </c>
      <c r="X56" s="452">
        <f>76.9*0.8</f>
        <v>61.52000000000001</v>
      </c>
      <c r="Y56" s="362">
        <f t="shared" si="10"/>
        <v>61.52000000000001</v>
      </c>
      <c r="Z56" s="19"/>
      <c r="AA56" s="370">
        <v>1</v>
      </c>
      <c r="AB56" s="371">
        <f t="shared" si="11"/>
        <v>61.52000000000001</v>
      </c>
      <c r="AC56" s="372">
        <v>0</v>
      </c>
      <c r="AD56" s="373">
        <f t="shared" si="12"/>
        <v>0</v>
      </c>
      <c r="AE56" s="374">
        <f t="shared" si="13"/>
        <v>61.52000000000001</v>
      </c>
    </row>
    <row r="57" spans="1:31" ht="45" x14ac:dyDescent="0.25">
      <c r="A57" s="22"/>
      <c r="B57" s="354" t="s">
        <v>491</v>
      </c>
      <c r="C57" s="417" t="s">
        <v>72</v>
      </c>
      <c r="D57" s="418" t="s">
        <v>25</v>
      </c>
      <c r="E57" s="419" t="s">
        <v>703</v>
      </c>
      <c r="F57" s="358"/>
      <c r="G57" s="358"/>
      <c r="H57" s="359"/>
      <c r="I57" s="358"/>
      <c r="J57" s="360"/>
      <c r="K57" s="358"/>
      <c r="L57" s="300"/>
      <c r="M57" s="360"/>
      <c r="N57" s="126"/>
      <c r="O57" s="361"/>
      <c r="P57" s="362"/>
      <c r="Q57" s="363"/>
      <c r="R57" s="299"/>
      <c r="S57" s="299"/>
      <c r="T57" s="363"/>
      <c r="V57" s="406" t="s">
        <v>79</v>
      </c>
      <c r="W57" s="451">
        <v>48</v>
      </c>
      <c r="X57" s="452">
        <f>10.86*0.8</f>
        <v>8.6880000000000006</v>
      </c>
      <c r="Y57" s="362">
        <f t="shared" si="10"/>
        <v>417.024</v>
      </c>
      <c r="Z57" s="19"/>
      <c r="AA57" s="370">
        <v>1</v>
      </c>
      <c r="AB57" s="371">
        <f t="shared" si="11"/>
        <v>417.024</v>
      </c>
      <c r="AC57" s="372">
        <v>0</v>
      </c>
      <c r="AD57" s="373">
        <f t="shared" si="12"/>
        <v>0</v>
      </c>
      <c r="AE57" s="374">
        <f t="shared" si="13"/>
        <v>417.024</v>
      </c>
    </row>
    <row r="58" spans="1:31" ht="60" x14ac:dyDescent="0.25">
      <c r="A58" s="22"/>
      <c r="B58" s="354" t="s">
        <v>491</v>
      </c>
      <c r="C58" s="417" t="s">
        <v>72</v>
      </c>
      <c r="D58" s="418" t="s">
        <v>25</v>
      </c>
      <c r="E58" s="419" t="s">
        <v>700</v>
      </c>
      <c r="F58" s="358"/>
      <c r="G58" s="358"/>
      <c r="H58" s="359"/>
      <c r="I58" s="358"/>
      <c r="J58" s="360"/>
      <c r="K58" s="358"/>
      <c r="L58" s="300"/>
      <c r="M58" s="360"/>
      <c r="N58" s="126"/>
      <c r="O58" s="361"/>
      <c r="P58" s="362"/>
      <c r="Q58" s="363"/>
      <c r="R58" s="299"/>
      <c r="S58" s="299"/>
      <c r="T58" s="363"/>
      <c r="V58" s="406" t="s">
        <v>104</v>
      </c>
      <c r="W58" s="451">
        <v>16</v>
      </c>
      <c r="X58" s="452">
        <f>18.88*0.8</f>
        <v>15.103999999999999</v>
      </c>
      <c r="Y58" s="362">
        <f t="shared" si="10"/>
        <v>241.66399999999999</v>
      </c>
      <c r="Z58" s="19"/>
      <c r="AA58" s="370">
        <v>1</v>
      </c>
      <c r="AB58" s="371">
        <f t="shared" si="11"/>
        <v>241.66399999999999</v>
      </c>
      <c r="AC58" s="372">
        <v>0</v>
      </c>
      <c r="AD58" s="373">
        <f t="shared" si="12"/>
        <v>0</v>
      </c>
      <c r="AE58" s="374">
        <f t="shared" si="13"/>
        <v>241.66399999999999</v>
      </c>
    </row>
    <row r="59" spans="1:31" ht="60" x14ac:dyDescent="0.25">
      <c r="A59" s="22"/>
      <c r="B59" s="354" t="s">
        <v>491</v>
      </c>
      <c r="C59" s="417" t="s">
        <v>72</v>
      </c>
      <c r="D59" s="418" t="s">
        <v>25</v>
      </c>
      <c r="E59" s="419" t="s">
        <v>701</v>
      </c>
      <c r="F59" s="358"/>
      <c r="G59" s="358"/>
      <c r="H59" s="359"/>
      <c r="I59" s="358"/>
      <c r="J59" s="360"/>
      <c r="K59" s="358"/>
      <c r="L59" s="300"/>
      <c r="M59" s="360"/>
      <c r="N59" s="126"/>
      <c r="O59" s="361"/>
      <c r="P59" s="362"/>
      <c r="Q59" s="363"/>
      <c r="R59" s="299"/>
      <c r="S59" s="299"/>
      <c r="T59" s="363"/>
      <c r="V59" s="406" t="s">
        <v>104</v>
      </c>
      <c r="W59" s="451">
        <v>16</v>
      </c>
      <c r="X59" s="452">
        <f>27.31*0.8</f>
        <v>21.847999999999999</v>
      </c>
      <c r="Y59" s="362">
        <f t="shared" si="10"/>
        <v>349.56799999999998</v>
      </c>
      <c r="Z59" s="19"/>
      <c r="AA59" s="370">
        <v>1</v>
      </c>
      <c r="AB59" s="371">
        <f t="shared" si="11"/>
        <v>349.56799999999998</v>
      </c>
      <c r="AC59" s="372">
        <v>0</v>
      </c>
      <c r="AD59" s="373">
        <f t="shared" si="12"/>
        <v>0</v>
      </c>
      <c r="AE59" s="374">
        <f t="shared" si="13"/>
        <v>349.56799999999998</v>
      </c>
    </row>
    <row r="60" spans="1:31" ht="45" x14ac:dyDescent="0.25">
      <c r="A60" s="22"/>
      <c r="B60" s="354" t="s">
        <v>491</v>
      </c>
      <c r="C60" s="417" t="s">
        <v>72</v>
      </c>
      <c r="D60" s="418" t="s">
        <v>25</v>
      </c>
      <c r="E60" s="419" t="s">
        <v>722</v>
      </c>
      <c r="F60" s="358"/>
      <c r="G60" s="358"/>
      <c r="H60" s="359"/>
      <c r="I60" s="358"/>
      <c r="J60" s="360"/>
      <c r="K60" s="358"/>
      <c r="L60" s="300"/>
      <c r="M60" s="360"/>
      <c r="N60" s="126"/>
      <c r="O60" s="361"/>
      <c r="P60" s="362"/>
      <c r="Q60" s="363"/>
      <c r="R60" s="299"/>
      <c r="S60" s="299"/>
      <c r="T60" s="363"/>
      <c r="V60" s="406" t="s">
        <v>79</v>
      </c>
      <c r="W60" s="451">
        <v>4</v>
      </c>
      <c r="X60" s="452">
        <f>147.56*0.8</f>
        <v>118.048</v>
      </c>
      <c r="Y60" s="362">
        <f t="shared" si="10"/>
        <v>472.19200000000001</v>
      </c>
      <c r="Z60" s="19"/>
      <c r="AA60" s="370">
        <v>1</v>
      </c>
      <c r="AB60" s="371">
        <f t="shared" si="11"/>
        <v>472.19200000000001</v>
      </c>
      <c r="AC60" s="372">
        <v>1</v>
      </c>
      <c r="AD60" s="373">
        <f t="shared" si="12"/>
        <v>472.19200000000001</v>
      </c>
      <c r="AE60" s="374">
        <f t="shared" si="13"/>
        <v>0</v>
      </c>
    </row>
    <row r="61" spans="1:31" ht="45" x14ac:dyDescent="0.25">
      <c r="A61" s="22"/>
      <c r="B61" s="354" t="s">
        <v>491</v>
      </c>
      <c r="C61" s="417" t="s">
        <v>72</v>
      </c>
      <c r="D61" s="418" t="s">
        <v>25</v>
      </c>
      <c r="E61" s="419" t="s">
        <v>723</v>
      </c>
      <c r="F61" s="358"/>
      <c r="G61" s="358"/>
      <c r="H61" s="359"/>
      <c r="I61" s="358"/>
      <c r="J61" s="360"/>
      <c r="K61" s="358"/>
      <c r="L61" s="300"/>
      <c r="M61" s="360"/>
      <c r="N61" s="126"/>
      <c r="O61" s="361"/>
      <c r="P61" s="362"/>
      <c r="Q61" s="363"/>
      <c r="R61" s="299"/>
      <c r="S61" s="299"/>
      <c r="T61" s="363"/>
      <c r="V61" s="406" t="s">
        <v>104</v>
      </c>
      <c r="W61" s="451">
        <v>3</v>
      </c>
      <c r="X61" s="452">
        <f>61.38*0.8</f>
        <v>49.104000000000006</v>
      </c>
      <c r="Y61" s="362">
        <f t="shared" si="10"/>
        <v>147.31200000000001</v>
      </c>
      <c r="Z61" s="19"/>
      <c r="AA61" s="370">
        <v>1</v>
      </c>
      <c r="AB61" s="371">
        <f t="shared" si="11"/>
        <v>147.31200000000001</v>
      </c>
      <c r="AC61" s="372">
        <v>0</v>
      </c>
      <c r="AD61" s="373">
        <f t="shared" si="12"/>
        <v>0</v>
      </c>
      <c r="AE61" s="374">
        <f t="shared" si="13"/>
        <v>147.31200000000001</v>
      </c>
    </row>
    <row r="62" spans="1:31" ht="45" x14ac:dyDescent="0.25">
      <c r="A62" s="22"/>
      <c r="B62" s="354" t="s">
        <v>491</v>
      </c>
      <c r="C62" s="417" t="s">
        <v>72</v>
      </c>
      <c r="D62" s="418" t="s">
        <v>25</v>
      </c>
      <c r="E62" s="419" t="s">
        <v>704</v>
      </c>
      <c r="F62" s="358"/>
      <c r="G62" s="358"/>
      <c r="H62" s="359"/>
      <c r="I62" s="358"/>
      <c r="J62" s="360"/>
      <c r="K62" s="358"/>
      <c r="L62" s="300"/>
      <c r="M62" s="360"/>
      <c r="N62" s="126"/>
      <c r="O62" s="361"/>
      <c r="P62" s="362"/>
      <c r="Q62" s="363"/>
      <c r="R62" s="299"/>
      <c r="S62" s="299"/>
      <c r="T62" s="363"/>
      <c r="V62" s="406" t="s">
        <v>104</v>
      </c>
      <c r="W62" s="451">
        <v>3</v>
      </c>
      <c r="X62" s="452">
        <f>69.57*0.8</f>
        <v>55.655999999999999</v>
      </c>
      <c r="Y62" s="362">
        <f t="shared" si="10"/>
        <v>166.96799999999999</v>
      </c>
      <c r="Z62" s="19"/>
      <c r="AA62" s="370">
        <v>1</v>
      </c>
      <c r="AB62" s="371">
        <f t="shared" si="11"/>
        <v>166.96799999999999</v>
      </c>
      <c r="AC62" s="372">
        <v>0</v>
      </c>
      <c r="AD62" s="373">
        <f t="shared" si="12"/>
        <v>0</v>
      </c>
      <c r="AE62" s="374">
        <f t="shared" si="13"/>
        <v>166.96799999999999</v>
      </c>
    </row>
    <row r="63" spans="1:31" ht="30" x14ac:dyDescent="0.25">
      <c r="A63" s="22"/>
      <c r="B63" s="354" t="s">
        <v>491</v>
      </c>
      <c r="C63" s="417" t="s">
        <v>189</v>
      </c>
      <c r="D63" s="418" t="s">
        <v>25</v>
      </c>
      <c r="E63" s="419" t="s">
        <v>724</v>
      </c>
      <c r="F63" s="358"/>
      <c r="G63" s="358"/>
      <c r="H63" s="359"/>
      <c r="I63" s="358"/>
      <c r="J63" s="360"/>
      <c r="K63" s="358"/>
      <c r="L63" s="300"/>
      <c r="M63" s="360"/>
      <c r="N63" s="126"/>
      <c r="O63" s="361"/>
      <c r="P63" s="362"/>
      <c r="Q63" s="363"/>
      <c r="R63" s="299"/>
      <c r="S63" s="299"/>
      <c r="T63" s="363"/>
      <c r="V63" s="406" t="s">
        <v>79</v>
      </c>
      <c r="W63" s="451">
        <v>4</v>
      </c>
      <c r="X63" s="452">
        <f>12.5*0.8</f>
        <v>10</v>
      </c>
      <c r="Y63" s="362">
        <f t="shared" si="10"/>
        <v>40</v>
      </c>
      <c r="Z63" s="19"/>
      <c r="AA63" s="370">
        <v>1</v>
      </c>
      <c r="AB63" s="371">
        <f t="shared" si="11"/>
        <v>40</v>
      </c>
      <c r="AC63" s="372">
        <v>1</v>
      </c>
      <c r="AD63" s="373">
        <f t="shared" si="12"/>
        <v>40</v>
      </c>
      <c r="AE63" s="374">
        <f t="shared" si="13"/>
        <v>0</v>
      </c>
    </row>
    <row r="64" spans="1:31" ht="45" x14ac:dyDescent="0.25">
      <c r="A64" s="22"/>
      <c r="B64" s="354" t="s">
        <v>491</v>
      </c>
      <c r="C64" s="417" t="s">
        <v>189</v>
      </c>
      <c r="D64" s="418" t="s">
        <v>25</v>
      </c>
      <c r="E64" s="419" t="s">
        <v>725</v>
      </c>
      <c r="F64" s="358"/>
      <c r="G64" s="358"/>
      <c r="H64" s="359"/>
      <c r="I64" s="358"/>
      <c r="J64" s="360"/>
      <c r="K64" s="358"/>
      <c r="L64" s="300"/>
      <c r="M64" s="360"/>
      <c r="N64" s="126"/>
      <c r="O64" s="361"/>
      <c r="P64" s="362"/>
      <c r="Q64" s="363"/>
      <c r="R64" s="299"/>
      <c r="S64" s="299"/>
      <c r="T64" s="363"/>
      <c r="V64" s="406" t="s">
        <v>79</v>
      </c>
      <c r="W64" s="451">
        <v>3</v>
      </c>
      <c r="X64" s="452">
        <f>28.8*0.8</f>
        <v>23.040000000000003</v>
      </c>
      <c r="Y64" s="362">
        <f t="shared" si="10"/>
        <v>69.12</v>
      </c>
      <c r="Z64" s="19"/>
      <c r="AA64" s="370">
        <v>1</v>
      </c>
      <c r="AB64" s="371">
        <f t="shared" si="11"/>
        <v>69.12</v>
      </c>
      <c r="AC64" s="372">
        <v>1</v>
      </c>
      <c r="AD64" s="373">
        <f t="shared" si="12"/>
        <v>69.12</v>
      </c>
      <c r="AE64" s="374">
        <f t="shared" si="13"/>
        <v>0</v>
      </c>
    </row>
    <row r="65" spans="1:31" ht="45" x14ac:dyDescent="0.25">
      <c r="A65" s="22"/>
      <c r="B65" s="354" t="s">
        <v>491</v>
      </c>
      <c r="C65" s="417" t="s">
        <v>189</v>
      </c>
      <c r="D65" s="418" t="s">
        <v>25</v>
      </c>
      <c r="E65" s="419" t="s">
        <v>726</v>
      </c>
      <c r="F65" s="358"/>
      <c r="G65" s="358"/>
      <c r="H65" s="359"/>
      <c r="I65" s="358"/>
      <c r="J65" s="360"/>
      <c r="K65" s="358"/>
      <c r="L65" s="300"/>
      <c r="M65" s="360"/>
      <c r="N65" s="126"/>
      <c r="O65" s="361"/>
      <c r="P65" s="362"/>
      <c r="Q65" s="363"/>
      <c r="R65" s="299"/>
      <c r="S65" s="299"/>
      <c r="T65" s="363"/>
      <c r="V65" s="406" t="s">
        <v>104</v>
      </c>
      <c r="W65" s="451">
        <v>4</v>
      </c>
      <c r="X65" s="452">
        <f>10.92*0.8</f>
        <v>8.7360000000000007</v>
      </c>
      <c r="Y65" s="362">
        <f t="shared" si="10"/>
        <v>34.944000000000003</v>
      </c>
      <c r="Z65" s="19"/>
      <c r="AA65" s="370">
        <v>1</v>
      </c>
      <c r="AB65" s="371">
        <f t="shared" si="11"/>
        <v>34.944000000000003</v>
      </c>
      <c r="AC65" s="372">
        <v>1</v>
      </c>
      <c r="AD65" s="373">
        <f t="shared" si="12"/>
        <v>34.944000000000003</v>
      </c>
      <c r="AE65" s="374">
        <f t="shared" si="13"/>
        <v>0</v>
      </c>
    </row>
    <row r="66" spans="1:31" ht="30" x14ac:dyDescent="0.25">
      <c r="A66" s="22"/>
      <c r="B66" s="354" t="s">
        <v>491</v>
      </c>
      <c r="C66" s="417" t="s">
        <v>189</v>
      </c>
      <c r="D66" s="418" t="s">
        <v>25</v>
      </c>
      <c r="E66" s="419" t="s">
        <v>705</v>
      </c>
      <c r="F66" s="358"/>
      <c r="G66" s="358"/>
      <c r="H66" s="359"/>
      <c r="I66" s="358"/>
      <c r="J66" s="360"/>
      <c r="K66" s="358"/>
      <c r="L66" s="300"/>
      <c r="M66" s="360"/>
      <c r="N66" s="126"/>
      <c r="O66" s="361"/>
      <c r="P66" s="362"/>
      <c r="Q66" s="363"/>
      <c r="R66" s="299"/>
      <c r="S66" s="299"/>
      <c r="T66" s="363"/>
      <c r="V66" s="406" t="s">
        <v>79</v>
      </c>
      <c r="W66" s="451">
        <v>6</v>
      </c>
      <c r="X66" s="452">
        <f>22.29*0.8</f>
        <v>17.832000000000001</v>
      </c>
      <c r="Y66" s="362">
        <f t="shared" si="10"/>
        <v>106.992</v>
      </c>
      <c r="Z66" s="19"/>
      <c r="AA66" s="370">
        <v>1</v>
      </c>
      <c r="AB66" s="371">
        <f t="shared" si="11"/>
        <v>106.992</v>
      </c>
      <c r="AC66" s="372">
        <v>1</v>
      </c>
      <c r="AD66" s="373">
        <f t="shared" si="12"/>
        <v>106.992</v>
      </c>
      <c r="AE66" s="374">
        <f t="shared" si="13"/>
        <v>0</v>
      </c>
    </row>
    <row r="67" spans="1:31" ht="45" x14ac:dyDescent="0.25">
      <c r="A67" s="22"/>
      <c r="B67" s="354" t="s">
        <v>491</v>
      </c>
      <c r="C67" s="417" t="s">
        <v>189</v>
      </c>
      <c r="D67" s="418" t="s">
        <v>25</v>
      </c>
      <c r="E67" s="419" t="s">
        <v>727</v>
      </c>
      <c r="F67" s="358"/>
      <c r="G67" s="358"/>
      <c r="H67" s="359"/>
      <c r="I67" s="358"/>
      <c r="J67" s="360"/>
      <c r="K67" s="358"/>
      <c r="L67" s="300"/>
      <c r="M67" s="360"/>
      <c r="N67" s="126"/>
      <c r="O67" s="361"/>
      <c r="P67" s="362"/>
      <c r="Q67" s="363"/>
      <c r="R67" s="299"/>
      <c r="S67" s="299"/>
      <c r="T67" s="363"/>
      <c r="V67" s="406" t="s">
        <v>104</v>
      </c>
      <c r="W67" s="451">
        <v>11</v>
      </c>
      <c r="X67" s="452">
        <f>2.64*0.8</f>
        <v>2.1120000000000001</v>
      </c>
      <c r="Y67" s="362">
        <f t="shared" si="10"/>
        <v>23.231999999999999</v>
      </c>
      <c r="Z67" s="19"/>
      <c r="AA67" s="370">
        <v>1</v>
      </c>
      <c r="AB67" s="371">
        <f t="shared" si="11"/>
        <v>23.231999999999999</v>
      </c>
      <c r="AC67" s="372">
        <v>1</v>
      </c>
      <c r="AD67" s="373">
        <f t="shared" si="12"/>
        <v>23.231999999999999</v>
      </c>
      <c r="AE67" s="374">
        <f t="shared" si="13"/>
        <v>0</v>
      </c>
    </row>
    <row r="68" spans="1:31" x14ac:dyDescent="0.25">
      <c r="A68" s="22"/>
      <c r="B68" s="354"/>
      <c r="C68" s="355"/>
      <c r="D68" s="356"/>
      <c r="E68" s="357"/>
      <c r="F68" s="358"/>
      <c r="G68" s="358"/>
      <c r="H68" s="359"/>
      <c r="I68" s="358"/>
      <c r="J68" s="360"/>
      <c r="K68" s="358"/>
      <c r="L68" s="300"/>
      <c r="M68" s="360"/>
      <c r="N68" s="126"/>
      <c r="O68" s="361"/>
      <c r="P68" s="362"/>
      <c r="Q68" s="363"/>
      <c r="R68" s="299"/>
      <c r="S68" s="299"/>
      <c r="T68" s="363"/>
      <c r="V68" s="358"/>
      <c r="W68" s="300"/>
      <c r="X68" s="299"/>
      <c r="Y68" s="362"/>
      <c r="Z68" s="19"/>
      <c r="AA68" s="370"/>
      <c r="AB68" s="371"/>
      <c r="AC68" s="372"/>
      <c r="AD68" s="373"/>
      <c r="AE68" s="374"/>
    </row>
    <row r="69" spans="1:31" ht="15.75" thickBot="1" x14ac:dyDescent="0.3"/>
    <row r="70" spans="1:31" ht="15.75" thickBot="1" x14ac:dyDescent="0.3">
      <c r="S70" s="69" t="s">
        <v>5</v>
      </c>
      <c r="T70" s="70">
        <f>SUM(T11:T68)</f>
        <v>13952.164913000002</v>
      </c>
      <c r="U70" s="66"/>
      <c r="V70" s="22"/>
      <c r="W70" s="29"/>
      <c r="X70" s="69" t="s">
        <v>5</v>
      </c>
      <c r="Y70" s="70">
        <f>SUM(Y11:Y68)</f>
        <v>30394.178913000003</v>
      </c>
      <c r="Z70" s="19"/>
      <c r="AA70" s="77"/>
      <c r="AB70" s="117">
        <f>SUM(AB11:AB68)</f>
        <v>16536.091012999997</v>
      </c>
      <c r="AC70" s="77"/>
      <c r="AD70" s="118">
        <f>SUM(AD11:AD68)</f>
        <v>11204.511887000001</v>
      </c>
      <c r="AE70" s="130">
        <f>SUM(AE11:AE68)</f>
        <v>5331.5791260000005</v>
      </c>
    </row>
    <row r="72" spans="1:31" x14ac:dyDescent="0.25">
      <c r="C72" t="s">
        <v>372</v>
      </c>
      <c r="D72" s="164"/>
      <c r="T72" s="319">
        <f ca="1">SUMIF($C$10:$C$68,$C72,T$11:T$68)</f>
        <v>399.99552</v>
      </c>
      <c r="U72" s="66"/>
      <c r="Y72" s="319">
        <f ca="1">SUMIF($C$10:$C$68,$C72,Y$11:Y$68)</f>
        <v>399.99552</v>
      </c>
      <c r="AA72" s="340">
        <f ca="1">AB72/Y72</f>
        <v>0</v>
      </c>
      <c r="AB72" s="319">
        <f ca="1">SUMIF($C$10:$C$68,$C72,AB$11:AB$68)</f>
        <v>0</v>
      </c>
      <c r="AC72" s="340">
        <f ca="1">AD72/Y72</f>
        <v>0</v>
      </c>
      <c r="AD72" s="319">
        <f t="shared" ref="AD72:AE79" ca="1" si="14">SUMIF($C$10:$C$68,$C72,AD$11:AD$68)</f>
        <v>0</v>
      </c>
      <c r="AE72" s="319">
        <f t="shared" ca="1" si="14"/>
        <v>0</v>
      </c>
    </row>
    <row r="73" spans="1:31" x14ac:dyDescent="0.25">
      <c r="C73" t="s">
        <v>308</v>
      </c>
      <c r="D73" s="164"/>
      <c r="T73" s="319">
        <f t="shared" ref="T73:T79" ca="1" si="15">SUMIF($C$10:$C$68,$C73,T$11:T$68)</f>
        <v>222.29999999999998</v>
      </c>
      <c r="U73" s="66"/>
      <c r="Y73" s="319">
        <f t="shared" ref="Y73:Y79" ca="1" si="16">SUMIF($C$10:$C$68,$C73,Y$11:Y$68)</f>
        <v>6638.4920000000011</v>
      </c>
      <c r="AA73" s="340">
        <f t="shared" ref="AA73:AA79" ca="1" si="17">AB73/Y73</f>
        <v>1</v>
      </c>
      <c r="AB73" s="319">
        <f t="shared" ref="AB73:AB79" ca="1" si="18">SUMIF($C$10:$C$68,$C73,AB$11:AB$68)</f>
        <v>6638.4920000000011</v>
      </c>
      <c r="AC73" s="340">
        <f t="shared" ref="AC73:AC79" ca="1" si="19">AD73/Y73</f>
        <v>0.96651347926607423</v>
      </c>
      <c r="AD73" s="319">
        <f t="shared" ca="1" si="14"/>
        <v>6416.1920000000009</v>
      </c>
      <c r="AE73" s="319">
        <f t="shared" ca="1" si="14"/>
        <v>222.29999999999998</v>
      </c>
    </row>
    <row r="74" spans="1:31" x14ac:dyDescent="0.25">
      <c r="C74" t="s">
        <v>285</v>
      </c>
      <c r="D74" s="164"/>
      <c r="T74" s="319">
        <f t="shared" ca="1" si="15"/>
        <v>1408</v>
      </c>
      <c r="U74" s="66"/>
      <c r="Y74" s="319">
        <f t="shared" ca="1" si="16"/>
        <v>1408</v>
      </c>
      <c r="AA74" s="340">
        <f t="shared" ca="1" si="17"/>
        <v>0</v>
      </c>
      <c r="AB74" s="319">
        <f t="shared" ca="1" si="18"/>
        <v>0</v>
      </c>
      <c r="AC74" s="340">
        <f t="shared" ca="1" si="19"/>
        <v>0</v>
      </c>
      <c r="AD74" s="319">
        <f t="shared" ca="1" si="14"/>
        <v>0</v>
      </c>
      <c r="AE74" s="319">
        <f t="shared" ca="1" si="14"/>
        <v>0</v>
      </c>
    </row>
    <row r="75" spans="1:31" x14ac:dyDescent="0.25">
      <c r="C75" t="s">
        <v>189</v>
      </c>
      <c r="D75" s="164"/>
      <c r="T75" s="319">
        <f t="shared" ca="1" si="15"/>
        <v>3112.8249999999998</v>
      </c>
      <c r="U75" s="66"/>
      <c r="Y75" s="319">
        <f t="shared" ca="1" si="16"/>
        <v>3347.1129999999998</v>
      </c>
      <c r="AA75" s="340">
        <f t="shared" ca="1" si="17"/>
        <v>0.11991348962523825</v>
      </c>
      <c r="AB75" s="319">
        <f t="shared" ca="1" si="18"/>
        <v>401.36400000000003</v>
      </c>
      <c r="AC75" s="340">
        <f t="shared" ca="1" si="19"/>
        <v>0.11991348962523825</v>
      </c>
      <c r="AD75" s="319">
        <f t="shared" ca="1" si="14"/>
        <v>401.36400000000003</v>
      </c>
      <c r="AE75" s="319">
        <f t="shared" ca="1" si="14"/>
        <v>0</v>
      </c>
    </row>
    <row r="76" spans="1:31" x14ac:dyDescent="0.25">
      <c r="C76" t="s">
        <v>72</v>
      </c>
      <c r="D76" s="164"/>
      <c r="T76" s="319">
        <f t="shared" ca="1" si="15"/>
        <v>570.30234300000006</v>
      </c>
      <c r="U76" s="66"/>
      <c r="Y76" s="319">
        <f t="shared" ca="1" si="16"/>
        <v>3387.7663430000002</v>
      </c>
      <c r="AA76" s="340">
        <f t="shared" ca="1" si="17"/>
        <v>1</v>
      </c>
      <c r="AB76" s="319">
        <f t="shared" ca="1" si="18"/>
        <v>3387.7663430000002</v>
      </c>
      <c r="AC76" s="340">
        <f t="shared" ca="1" si="19"/>
        <v>0.34629070638948728</v>
      </c>
      <c r="AD76" s="319">
        <f t="shared" ca="1" si="14"/>
        <v>1173.152</v>
      </c>
      <c r="AE76" s="319">
        <f t="shared" ca="1" si="14"/>
        <v>2214.6143429999997</v>
      </c>
    </row>
    <row r="77" spans="1:31" x14ac:dyDescent="0.25">
      <c r="C77" t="s">
        <v>164</v>
      </c>
      <c r="D77" s="164"/>
      <c r="T77" s="319">
        <f t="shared" ca="1" si="15"/>
        <v>1416.1611899999998</v>
      </c>
      <c r="U77" s="66"/>
      <c r="Y77" s="319">
        <f t="shared" ca="1" si="16"/>
        <v>6416.1611899999998</v>
      </c>
      <c r="AA77" s="340">
        <f t="shared" ca="1" si="17"/>
        <v>0.17396090231330361</v>
      </c>
      <c r="AB77" s="319">
        <f t="shared" ca="1" si="18"/>
        <v>1116.1611899999998</v>
      </c>
      <c r="AC77" s="340">
        <f t="shared" ca="1" si="19"/>
        <v>8.4414769355256797E-2</v>
      </c>
      <c r="AD77" s="319">
        <f t="shared" ca="1" si="14"/>
        <v>541.61876699999993</v>
      </c>
      <c r="AE77" s="319">
        <f t="shared" ca="1" si="14"/>
        <v>574.54242299999999</v>
      </c>
    </row>
    <row r="78" spans="1:31" x14ac:dyDescent="0.25">
      <c r="C78" t="s">
        <v>24</v>
      </c>
      <c r="D78" s="164"/>
      <c r="T78" s="319">
        <f t="shared" ca="1" si="15"/>
        <v>5343.2963999999993</v>
      </c>
      <c r="U78" s="66"/>
      <c r="Y78" s="319">
        <f t="shared" ca="1" si="16"/>
        <v>6955.2963999999993</v>
      </c>
      <c r="AA78" s="340">
        <f t="shared" ca="1" si="17"/>
        <v>0.71777063016322362</v>
      </c>
      <c r="AB78" s="319">
        <f t="shared" ca="1" si="18"/>
        <v>4992.3074800000004</v>
      </c>
      <c r="AC78" s="340">
        <f t="shared" ca="1" si="19"/>
        <v>0.38419428394165928</v>
      </c>
      <c r="AD78" s="319">
        <f t="shared" ca="1" si="14"/>
        <v>2672.1851200000001</v>
      </c>
      <c r="AE78" s="319">
        <f t="shared" ca="1" si="14"/>
        <v>2320.1223600000003</v>
      </c>
    </row>
    <row r="79" spans="1:31" x14ac:dyDescent="0.25">
      <c r="C79" t="s">
        <v>312</v>
      </c>
      <c r="D79" s="164"/>
      <c r="T79" s="319">
        <f t="shared" ca="1" si="15"/>
        <v>1479.2844600000001</v>
      </c>
      <c r="U79" s="66"/>
      <c r="Y79" s="319">
        <f t="shared" ca="1" si="16"/>
        <v>1841.35446</v>
      </c>
      <c r="AA79" s="340">
        <f t="shared" ca="1" si="17"/>
        <v>0</v>
      </c>
      <c r="AB79" s="319">
        <f t="shared" ca="1" si="18"/>
        <v>0</v>
      </c>
      <c r="AC79" s="340">
        <f t="shared" ca="1" si="19"/>
        <v>0</v>
      </c>
      <c r="AD79" s="319">
        <f t="shared" ca="1" si="14"/>
        <v>0</v>
      </c>
      <c r="AE79" s="319">
        <f t="shared" ca="1" si="14"/>
        <v>0</v>
      </c>
    </row>
  </sheetData>
  <autoFilter ref="B8:AE67" xr:uid="{00000000-0009-0000-0000-000018000000}">
    <filterColumn colId="25">
      <filters>
        <filter val="70%"/>
        <filter val="100%"/>
      </filters>
    </filterColumn>
  </autoFilter>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X11:X12 X14 X16:X18 X20:X27 X29:X32 X34:X37 X39:X43 X45:X52 X68 S45:S68" xr:uid="{00000000-0002-0000-1800-000000000000}">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filterMode="1">
    <tabColor rgb="FF0070C0"/>
  </sheetPr>
  <dimension ref="A1:AE87"/>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E84" sqref="E8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610</v>
      </c>
    </row>
    <row r="6" spans="1:31" s="199" customFormat="1" ht="16.5" thickBot="1" x14ac:dyDescent="0.3">
      <c r="B6" s="209"/>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9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80</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hidden="1" x14ac:dyDescent="0.25">
      <c r="A9" s="30"/>
      <c r="B9" s="86"/>
      <c r="C9" s="33"/>
      <c r="D9" s="33"/>
      <c r="E9" s="30"/>
      <c r="F9" s="30"/>
      <c r="G9" s="30"/>
      <c r="H9" s="35"/>
      <c r="I9" s="30"/>
      <c r="J9" s="30"/>
      <c r="K9" s="30"/>
      <c r="L9" s="114"/>
      <c r="M9" s="30"/>
      <c r="N9" s="114"/>
      <c r="O9" s="2"/>
      <c r="P9" s="20"/>
      <c r="Q9" s="21"/>
      <c r="R9" s="38"/>
      <c r="S9" s="38"/>
      <c r="T9" s="38"/>
      <c r="AA9" s="77"/>
      <c r="AB9" s="77"/>
      <c r="AC9" s="77"/>
      <c r="AD9" s="77"/>
    </row>
    <row r="10" spans="1:31" hidden="1" x14ac:dyDescent="0.25">
      <c r="A10" s="30" t="s">
        <v>429</v>
      </c>
      <c r="B10" s="380" t="s">
        <v>80</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hidden="1" x14ac:dyDescent="0.25">
      <c r="A11" s="30"/>
      <c r="B11" s="380" t="s">
        <v>80</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hidden="1" x14ac:dyDescent="0.25">
      <c r="A12" s="30"/>
      <c r="B12" s="380" t="s">
        <v>80</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62" si="0">W12*X12</f>
        <v>399.99552</v>
      </c>
      <c r="Z12" s="19"/>
      <c r="AA12" s="370">
        <v>0</v>
      </c>
      <c r="AB12" s="371">
        <f t="shared" ref="AB12:AB52" si="1">Y12*AA12</f>
        <v>0</v>
      </c>
      <c r="AC12" s="372">
        <v>0</v>
      </c>
      <c r="AD12" s="373">
        <f t="shared" ref="AD12:AD52" si="2">Y12*AC12</f>
        <v>0</v>
      </c>
      <c r="AE12" s="374">
        <f t="shared" ref="AE12:AE67" si="3">AB12-AD12</f>
        <v>0</v>
      </c>
    </row>
    <row r="13" spans="1:31" hidden="1" x14ac:dyDescent="0.25">
      <c r="A13" s="16"/>
      <c r="B13" s="380" t="s">
        <v>80</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80</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 t="shared" si="3"/>
        <v>0</v>
      </c>
    </row>
    <row r="15" spans="1:31" hidden="1" x14ac:dyDescent="0.25">
      <c r="A15" s="16"/>
      <c r="B15" s="380" t="s">
        <v>80</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f t="shared" si="0"/>
        <v>0</v>
      </c>
      <c r="Z15" s="19"/>
      <c r="AA15" s="370">
        <v>0</v>
      </c>
      <c r="AB15" s="371">
        <f t="shared" si="1"/>
        <v>0</v>
      </c>
      <c r="AC15" s="372">
        <v>0</v>
      </c>
      <c r="AD15" s="373">
        <f t="shared" si="2"/>
        <v>0</v>
      </c>
      <c r="AE15" s="374">
        <f t="shared" si="3"/>
        <v>0</v>
      </c>
    </row>
    <row r="16" spans="1:31" ht="105" hidden="1" x14ac:dyDescent="0.25">
      <c r="A16" s="16"/>
      <c r="B16" s="380" t="s">
        <v>80</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1" ht="60.75" hidden="1" x14ac:dyDescent="0.25">
      <c r="A17" s="16"/>
      <c r="B17" s="380" t="s">
        <v>80</v>
      </c>
      <c r="C17" s="355" t="s">
        <v>285</v>
      </c>
      <c r="D17" s="356" t="s">
        <v>25</v>
      </c>
      <c r="E17" s="402" t="s">
        <v>501</v>
      </c>
      <c r="F17" s="384"/>
      <c r="G17" s="384"/>
      <c r="H17" s="359">
        <v>5.1540000000000203</v>
      </c>
      <c r="I17" s="384"/>
      <c r="J17" s="360" t="s">
        <v>301</v>
      </c>
      <c r="K17" s="358" t="s">
        <v>79</v>
      </c>
      <c r="L17" s="300">
        <v>6</v>
      </c>
      <c r="M17" s="383">
        <v>16.28</v>
      </c>
      <c r="N17" s="126">
        <v>97.68</v>
      </c>
      <c r="O17" s="361"/>
      <c r="P17" s="362" t="e">
        <v>#VALUE!</v>
      </c>
      <c r="Q17" s="363" t="e">
        <f>IF(J17="PROV SUM",N17,L17*P17)</f>
        <v>#VALUE!</v>
      </c>
      <c r="R17" s="299">
        <v>0</v>
      </c>
      <c r="S17" s="299">
        <v>13.714272000000001</v>
      </c>
      <c r="T17" s="363">
        <f>IF(J17="SC024",N17,IF(ISERROR(S17),"",IF(J17="PROV SUM",N17,L17*S17)))</f>
        <v>82.285632000000007</v>
      </c>
      <c r="U17" s="113"/>
      <c r="V17" s="358" t="s">
        <v>79</v>
      </c>
      <c r="W17" s="300">
        <v>6</v>
      </c>
      <c r="X17" s="299">
        <v>13.714272000000001</v>
      </c>
      <c r="Y17" s="362">
        <f t="shared" si="0"/>
        <v>82.285632000000007</v>
      </c>
      <c r="Z17" s="19"/>
      <c r="AA17" s="370">
        <v>0</v>
      </c>
      <c r="AB17" s="371">
        <f t="shared" si="1"/>
        <v>0</v>
      </c>
      <c r="AC17" s="372">
        <v>0</v>
      </c>
      <c r="AD17" s="373">
        <f t="shared" si="2"/>
        <v>0</v>
      </c>
      <c r="AE17" s="374">
        <f t="shared" si="3"/>
        <v>0</v>
      </c>
    </row>
    <row r="18" spans="1:31" hidden="1" x14ac:dyDescent="0.25">
      <c r="A18" s="16"/>
      <c r="B18" s="380" t="s">
        <v>80</v>
      </c>
      <c r="C18" s="355" t="s">
        <v>285</v>
      </c>
      <c r="D18" s="356" t="s">
        <v>25</v>
      </c>
      <c r="E18" s="357" t="s">
        <v>498</v>
      </c>
      <c r="F18" s="384"/>
      <c r="G18" s="384"/>
      <c r="H18" s="359">
        <v>5.3879999999999999</v>
      </c>
      <c r="I18" s="384"/>
      <c r="J18" s="360" t="s">
        <v>379</v>
      </c>
      <c r="K18" s="358" t="s">
        <v>380</v>
      </c>
      <c r="L18" s="300">
        <v>1</v>
      </c>
      <c r="M18" s="383">
        <v>200</v>
      </c>
      <c r="N18" s="126">
        <v>200</v>
      </c>
      <c r="O18" s="361"/>
      <c r="P18" s="362" t="e">
        <v>#VALUE!</v>
      </c>
      <c r="Q18" s="363">
        <f>IF(J18="PROV SUM",N18,L18*P18)</f>
        <v>200</v>
      </c>
      <c r="R18" s="299" t="s">
        <v>381</v>
      </c>
      <c r="S18" s="299" t="s">
        <v>381</v>
      </c>
      <c r="T18" s="363">
        <f>IF(J18="SC024",N18,IF(ISERROR(S18),"",IF(J18="PROV SUM",N18,L18*S18)))</f>
        <v>200</v>
      </c>
      <c r="U18" s="113"/>
      <c r="V18" s="358" t="s">
        <v>380</v>
      </c>
      <c r="W18" s="300">
        <v>1</v>
      </c>
      <c r="X18" s="299" t="s">
        <v>381</v>
      </c>
      <c r="Y18" s="362">
        <v>200</v>
      </c>
      <c r="Z18" s="19"/>
      <c r="AA18" s="370">
        <v>0</v>
      </c>
      <c r="AB18" s="371">
        <f t="shared" si="1"/>
        <v>0</v>
      </c>
      <c r="AC18" s="372">
        <v>0</v>
      </c>
      <c r="AD18" s="373">
        <f t="shared" si="2"/>
        <v>0</v>
      </c>
      <c r="AE18" s="374">
        <f t="shared" si="3"/>
        <v>0</v>
      </c>
    </row>
    <row r="19" spans="1:31" hidden="1" x14ac:dyDescent="0.25">
      <c r="A19" s="16"/>
      <c r="B19" s="380" t="s">
        <v>80</v>
      </c>
      <c r="C19" s="385" t="s">
        <v>189</v>
      </c>
      <c r="D19" s="356" t="s">
        <v>378</v>
      </c>
      <c r="E19" s="357"/>
      <c r="F19" s="384"/>
      <c r="G19" s="384"/>
      <c r="H19" s="359"/>
      <c r="I19" s="384"/>
      <c r="J19" s="360"/>
      <c r="K19" s="358"/>
      <c r="L19" s="300"/>
      <c r="M19" s="360"/>
      <c r="N19" s="300"/>
      <c r="O19" s="361"/>
      <c r="P19" s="360"/>
      <c r="Q19" s="298"/>
      <c r="R19" s="298"/>
      <c r="S19" s="298"/>
      <c r="T19" s="298"/>
      <c r="U19" s="113"/>
      <c r="V19" s="358"/>
      <c r="W19" s="300"/>
      <c r="X19" s="298"/>
      <c r="Y19" s="362">
        <f t="shared" si="0"/>
        <v>0</v>
      </c>
      <c r="Z19" s="19"/>
      <c r="AA19" s="370">
        <v>0</v>
      </c>
      <c r="AB19" s="371">
        <f t="shared" si="1"/>
        <v>0</v>
      </c>
      <c r="AC19" s="372">
        <v>0</v>
      </c>
      <c r="AD19" s="373">
        <f t="shared" si="2"/>
        <v>0</v>
      </c>
      <c r="AE19" s="374">
        <f t="shared" si="3"/>
        <v>0</v>
      </c>
    </row>
    <row r="20" spans="1:31" ht="90" hidden="1" x14ac:dyDescent="0.25">
      <c r="A20" s="16"/>
      <c r="B20" s="380" t="s">
        <v>80</v>
      </c>
      <c r="C20" s="385" t="s">
        <v>189</v>
      </c>
      <c r="D20" s="356" t="s">
        <v>25</v>
      </c>
      <c r="E20" s="357" t="s">
        <v>196</v>
      </c>
      <c r="F20" s="384"/>
      <c r="G20" s="384"/>
      <c r="H20" s="359">
        <v>6.1029999999999998</v>
      </c>
      <c r="I20" s="384"/>
      <c r="J20" s="360" t="s">
        <v>197</v>
      </c>
      <c r="K20" s="358" t="s">
        <v>104</v>
      </c>
      <c r="L20" s="300">
        <v>1</v>
      </c>
      <c r="M20" s="383">
        <v>59.11</v>
      </c>
      <c r="N20" s="300">
        <v>59.11</v>
      </c>
      <c r="O20" s="361"/>
      <c r="P20" s="362" t="e">
        <v>#VALUE!</v>
      </c>
      <c r="Q20" s="363" t="e">
        <f t="shared" ref="Q20:Q29" si="4">IF(J20="PROV SUM",N20,L20*P20)</f>
        <v>#VALUE!</v>
      </c>
      <c r="R20" s="299">
        <v>0</v>
      </c>
      <c r="S20" s="299">
        <v>42.854749999999996</v>
      </c>
      <c r="T20" s="363">
        <f t="shared" ref="T20:T29" si="5">IF(J20="SC024",N20,IF(ISERROR(S20),"",IF(J20="PROV SUM",N20,L20*S20)))</f>
        <v>42.854749999999996</v>
      </c>
      <c r="U20" s="113"/>
      <c r="V20" s="358" t="s">
        <v>104</v>
      </c>
      <c r="W20" s="300">
        <v>1</v>
      </c>
      <c r="X20" s="299">
        <v>42.854749999999996</v>
      </c>
      <c r="Y20" s="362">
        <f t="shared" si="0"/>
        <v>42.854749999999996</v>
      </c>
      <c r="Z20" s="19"/>
      <c r="AA20" s="370">
        <v>0</v>
      </c>
      <c r="AB20" s="371">
        <f t="shared" si="1"/>
        <v>0</v>
      </c>
      <c r="AC20" s="372">
        <v>0</v>
      </c>
      <c r="AD20" s="373">
        <f t="shared" si="2"/>
        <v>0</v>
      </c>
      <c r="AE20" s="374">
        <f t="shared" si="3"/>
        <v>0</v>
      </c>
    </row>
    <row r="21" spans="1:31" ht="45" hidden="1" x14ac:dyDescent="0.25">
      <c r="A21" s="16"/>
      <c r="B21" s="380" t="s">
        <v>80</v>
      </c>
      <c r="C21" s="385" t="s">
        <v>189</v>
      </c>
      <c r="D21" s="356" t="s">
        <v>25</v>
      </c>
      <c r="E21" s="357" t="s">
        <v>205</v>
      </c>
      <c r="F21" s="384"/>
      <c r="G21" s="384"/>
      <c r="H21" s="359">
        <v>6.16100000000002</v>
      </c>
      <c r="I21" s="384"/>
      <c r="J21" s="360" t="s">
        <v>206</v>
      </c>
      <c r="K21" s="358" t="s">
        <v>104</v>
      </c>
      <c r="L21" s="300">
        <v>8</v>
      </c>
      <c r="M21" s="383">
        <v>38.25</v>
      </c>
      <c r="N21" s="300">
        <v>306</v>
      </c>
      <c r="O21" s="361"/>
      <c r="P21" s="362" t="e">
        <v>#VALUE!</v>
      </c>
      <c r="Q21" s="363" t="e">
        <f t="shared" si="4"/>
        <v>#VALUE!</v>
      </c>
      <c r="R21" s="299">
        <v>0</v>
      </c>
      <c r="S21" s="299">
        <v>27.731249999999999</v>
      </c>
      <c r="T21" s="363">
        <f t="shared" si="5"/>
        <v>221.85</v>
      </c>
      <c r="U21" s="113"/>
      <c r="V21" s="358" t="s">
        <v>104</v>
      </c>
      <c r="W21" s="300">
        <v>8</v>
      </c>
      <c r="X21" s="299">
        <v>27.731249999999999</v>
      </c>
      <c r="Y21" s="362">
        <f t="shared" si="0"/>
        <v>221.85</v>
      </c>
      <c r="Z21" s="19"/>
      <c r="AA21" s="370">
        <v>0</v>
      </c>
      <c r="AB21" s="371">
        <f t="shared" si="1"/>
        <v>0</v>
      </c>
      <c r="AC21" s="372">
        <v>0</v>
      </c>
      <c r="AD21" s="373">
        <f t="shared" si="2"/>
        <v>0</v>
      </c>
      <c r="AE21" s="374">
        <f t="shared" si="3"/>
        <v>0</v>
      </c>
    </row>
    <row r="22" spans="1:31" ht="30" hidden="1" x14ac:dyDescent="0.25">
      <c r="A22" s="16"/>
      <c r="B22" s="380" t="s">
        <v>80</v>
      </c>
      <c r="C22" s="385" t="s">
        <v>189</v>
      </c>
      <c r="D22" s="356" t="s">
        <v>25</v>
      </c>
      <c r="E22" s="357" t="s">
        <v>213</v>
      </c>
      <c r="F22" s="384"/>
      <c r="G22" s="384"/>
      <c r="H22" s="359">
        <v>6.1790000000000296</v>
      </c>
      <c r="I22" s="384"/>
      <c r="J22" s="360" t="s">
        <v>214</v>
      </c>
      <c r="K22" s="358" t="s">
        <v>79</v>
      </c>
      <c r="L22" s="300">
        <v>106</v>
      </c>
      <c r="M22" s="383">
        <v>10.36</v>
      </c>
      <c r="N22" s="300">
        <v>1098.1600000000001</v>
      </c>
      <c r="O22" s="361"/>
      <c r="P22" s="362" t="e">
        <v>#VALUE!</v>
      </c>
      <c r="Q22" s="363" t="e">
        <f t="shared" si="4"/>
        <v>#VALUE!</v>
      </c>
      <c r="R22" s="299">
        <v>0</v>
      </c>
      <c r="S22" s="299">
        <v>8.8059999999999992</v>
      </c>
      <c r="T22" s="363">
        <f t="shared" si="5"/>
        <v>933.43599999999992</v>
      </c>
      <c r="U22" s="113"/>
      <c r="V22" s="358" t="s">
        <v>79</v>
      </c>
      <c r="W22" s="300">
        <v>106</v>
      </c>
      <c r="X22" s="299">
        <v>8.8059999999999992</v>
      </c>
      <c r="Y22" s="362">
        <f t="shared" si="0"/>
        <v>933.43599999999992</v>
      </c>
      <c r="Z22" s="19"/>
      <c r="AA22" s="370">
        <v>0</v>
      </c>
      <c r="AB22" s="371">
        <f t="shared" si="1"/>
        <v>0</v>
      </c>
      <c r="AC22" s="372">
        <v>0</v>
      </c>
      <c r="AD22" s="373">
        <f t="shared" si="2"/>
        <v>0</v>
      </c>
      <c r="AE22" s="374">
        <f t="shared" si="3"/>
        <v>0</v>
      </c>
    </row>
    <row r="23" spans="1:31" ht="45" hidden="1" x14ac:dyDescent="0.25">
      <c r="A23" s="16"/>
      <c r="B23" s="380" t="s">
        <v>80</v>
      </c>
      <c r="C23" s="385" t="s">
        <v>189</v>
      </c>
      <c r="D23" s="356" t="s">
        <v>25</v>
      </c>
      <c r="E23" s="357" t="s">
        <v>236</v>
      </c>
      <c r="F23" s="384"/>
      <c r="G23" s="384"/>
      <c r="H23" s="359">
        <v>6.2140000000000404</v>
      </c>
      <c r="I23" s="384"/>
      <c r="J23" s="360" t="s">
        <v>237</v>
      </c>
      <c r="K23" s="358" t="s">
        <v>139</v>
      </c>
      <c r="L23" s="300">
        <v>1</v>
      </c>
      <c r="M23" s="383">
        <v>16.98</v>
      </c>
      <c r="N23" s="300">
        <v>16.98</v>
      </c>
      <c r="O23" s="361"/>
      <c r="P23" s="362" t="e">
        <v>#VALUE!</v>
      </c>
      <c r="Q23" s="363" t="e">
        <f t="shared" si="4"/>
        <v>#VALUE!</v>
      </c>
      <c r="R23" s="299">
        <v>0</v>
      </c>
      <c r="S23" s="299">
        <v>14.433</v>
      </c>
      <c r="T23" s="363">
        <f t="shared" si="5"/>
        <v>14.433</v>
      </c>
      <c r="U23" s="113"/>
      <c r="V23" s="358" t="s">
        <v>139</v>
      </c>
      <c r="W23" s="300">
        <v>1</v>
      </c>
      <c r="X23" s="299">
        <v>14.433</v>
      </c>
      <c r="Y23" s="362">
        <f t="shared" si="0"/>
        <v>14.433</v>
      </c>
      <c r="Z23" s="19"/>
      <c r="AA23" s="370">
        <v>0</v>
      </c>
      <c r="AB23" s="371">
        <f t="shared" si="1"/>
        <v>0</v>
      </c>
      <c r="AC23" s="372">
        <v>0</v>
      </c>
      <c r="AD23" s="373">
        <f t="shared" si="2"/>
        <v>0</v>
      </c>
      <c r="AE23" s="374">
        <f t="shared" si="3"/>
        <v>0</v>
      </c>
    </row>
    <row r="24" spans="1:31" ht="45" hidden="1" x14ac:dyDescent="0.25">
      <c r="A24" s="16"/>
      <c r="B24" s="380" t="s">
        <v>80</v>
      </c>
      <c r="C24" s="385" t="s">
        <v>189</v>
      </c>
      <c r="D24" s="356" t="s">
        <v>25</v>
      </c>
      <c r="E24" s="357" t="s">
        <v>238</v>
      </c>
      <c r="F24" s="384"/>
      <c r="G24" s="384"/>
      <c r="H24" s="359">
        <v>6.2150000000000398</v>
      </c>
      <c r="I24" s="384"/>
      <c r="J24" s="360" t="s">
        <v>239</v>
      </c>
      <c r="K24" s="358" t="s">
        <v>79</v>
      </c>
      <c r="L24" s="300">
        <v>12</v>
      </c>
      <c r="M24" s="383">
        <v>16.079999999999998</v>
      </c>
      <c r="N24" s="300">
        <v>192.96</v>
      </c>
      <c r="O24" s="361"/>
      <c r="P24" s="362" t="e">
        <v>#VALUE!</v>
      </c>
      <c r="Q24" s="363" t="e">
        <f t="shared" si="4"/>
        <v>#VALUE!</v>
      </c>
      <c r="R24" s="299">
        <v>0</v>
      </c>
      <c r="S24" s="299">
        <v>13.667999999999997</v>
      </c>
      <c r="T24" s="363">
        <f t="shared" si="5"/>
        <v>164.01599999999996</v>
      </c>
      <c r="U24" s="113"/>
      <c r="V24" s="358" t="s">
        <v>79</v>
      </c>
      <c r="W24" s="300">
        <v>12</v>
      </c>
      <c r="X24" s="299">
        <v>13.667999999999997</v>
      </c>
      <c r="Y24" s="362">
        <f t="shared" si="0"/>
        <v>164.01599999999996</v>
      </c>
      <c r="Z24" s="19"/>
      <c r="AA24" s="370">
        <v>0</v>
      </c>
      <c r="AB24" s="371">
        <f t="shared" si="1"/>
        <v>0</v>
      </c>
      <c r="AC24" s="372">
        <v>0</v>
      </c>
      <c r="AD24" s="373">
        <f t="shared" si="2"/>
        <v>0</v>
      </c>
      <c r="AE24" s="374">
        <f t="shared" si="3"/>
        <v>0</v>
      </c>
    </row>
    <row r="25" spans="1:31" ht="30" hidden="1" x14ac:dyDescent="0.25">
      <c r="A25" s="16"/>
      <c r="B25" s="380" t="s">
        <v>80</v>
      </c>
      <c r="C25" s="385" t="s">
        <v>189</v>
      </c>
      <c r="D25" s="356" t="s">
        <v>25</v>
      </c>
      <c r="E25" s="357" t="s">
        <v>411</v>
      </c>
      <c r="F25" s="384"/>
      <c r="G25" s="384"/>
      <c r="H25" s="359">
        <v>6.2360000000000504</v>
      </c>
      <c r="I25" s="384"/>
      <c r="J25" s="360" t="s">
        <v>251</v>
      </c>
      <c r="K25" s="358" t="s">
        <v>79</v>
      </c>
      <c r="L25" s="300">
        <v>24</v>
      </c>
      <c r="M25" s="383">
        <v>25.87</v>
      </c>
      <c r="N25" s="300">
        <v>620.88</v>
      </c>
      <c r="O25" s="361"/>
      <c r="P25" s="362" t="e">
        <v>#VALUE!</v>
      </c>
      <c r="Q25" s="363" t="e">
        <f t="shared" si="4"/>
        <v>#VALUE!</v>
      </c>
      <c r="R25" s="299">
        <v>0</v>
      </c>
      <c r="S25" s="299">
        <v>21.9895</v>
      </c>
      <c r="T25" s="363">
        <f t="shared" si="5"/>
        <v>527.74800000000005</v>
      </c>
      <c r="U25" s="113"/>
      <c r="V25" s="358" t="s">
        <v>79</v>
      </c>
      <c r="W25" s="300">
        <v>24</v>
      </c>
      <c r="X25" s="299">
        <v>21.9895</v>
      </c>
      <c r="Y25" s="362">
        <f t="shared" si="0"/>
        <v>527.74800000000005</v>
      </c>
      <c r="Z25" s="19"/>
      <c r="AA25" s="370">
        <v>0</v>
      </c>
      <c r="AB25" s="371">
        <f t="shared" si="1"/>
        <v>0</v>
      </c>
      <c r="AC25" s="372">
        <v>0</v>
      </c>
      <c r="AD25" s="373">
        <f t="shared" si="2"/>
        <v>0</v>
      </c>
      <c r="AE25" s="374">
        <f t="shared" si="3"/>
        <v>0</v>
      </c>
    </row>
    <row r="26" spans="1:31" ht="30" hidden="1" x14ac:dyDescent="0.25">
      <c r="A26" s="16"/>
      <c r="B26" s="380" t="s">
        <v>80</v>
      </c>
      <c r="C26" s="385" t="s">
        <v>189</v>
      </c>
      <c r="D26" s="356" t="s">
        <v>25</v>
      </c>
      <c r="E26" s="357" t="s">
        <v>412</v>
      </c>
      <c r="F26" s="384"/>
      <c r="G26" s="384"/>
      <c r="H26" s="359">
        <v>6.2370000000000498</v>
      </c>
      <c r="I26" s="384"/>
      <c r="J26" s="360" t="s">
        <v>253</v>
      </c>
      <c r="K26" s="358" t="s">
        <v>104</v>
      </c>
      <c r="L26" s="300">
        <v>17</v>
      </c>
      <c r="M26" s="383">
        <v>6.28</v>
      </c>
      <c r="N26" s="300">
        <v>106.76</v>
      </c>
      <c r="O26" s="361"/>
      <c r="P26" s="362" t="e">
        <v>#VALUE!</v>
      </c>
      <c r="Q26" s="363" t="e">
        <f t="shared" si="4"/>
        <v>#VALUE!</v>
      </c>
      <c r="R26" s="299">
        <v>0</v>
      </c>
      <c r="S26" s="299">
        <v>5.3380000000000001</v>
      </c>
      <c r="T26" s="363">
        <f t="shared" si="5"/>
        <v>90.745999999999995</v>
      </c>
      <c r="U26" s="113"/>
      <c r="V26" s="358" t="s">
        <v>104</v>
      </c>
      <c r="W26" s="300">
        <v>17</v>
      </c>
      <c r="X26" s="299">
        <v>5.3380000000000001</v>
      </c>
      <c r="Y26" s="362">
        <f t="shared" si="0"/>
        <v>90.745999999999995</v>
      </c>
      <c r="Z26" s="19"/>
      <c r="AA26" s="370">
        <v>0</v>
      </c>
      <c r="AB26" s="371">
        <f t="shared" si="1"/>
        <v>0</v>
      </c>
      <c r="AC26" s="372">
        <v>0</v>
      </c>
      <c r="AD26" s="373">
        <f t="shared" si="2"/>
        <v>0</v>
      </c>
      <c r="AE26" s="374">
        <f t="shared" si="3"/>
        <v>0</v>
      </c>
    </row>
    <row r="27" spans="1:31" ht="45" hidden="1" x14ac:dyDescent="0.25">
      <c r="A27" s="16"/>
      <c r="B27" s="380" t="s">
        <v>80</v>
      </c>
      <c r="C27" s="385" t="s">
        <v>189</v>
      </c>
      <c r="D27" s="356" t="s">
        <v>25</v>
      </c>
      <c r="E27" s="357" t="s">
        <v>413</v>
      </c>
      <c r="F27" s="384"/>
      <c r="G27" s="384"/>
      <c r="H27" s="359">
        <v>6.2380000000000502</v>
      </c>
      <c r="I27" s="384"/>
      <c r="J27" s="360" t="s">
        <v>255</v>
      </c>
      <c r="K27" s="358" t="s">
        <v>139</v>
      </c>
      <c r="L27" s="300">
        <v>4</v>
      </c>
      <c r="M27" s="383">
        <v>20.71</v>
      </c>
      <c r="N27" s="300">
        <v>82.84</v>
      </c>
      <c r="O27" s="361"/>
      <c r="P27" s="362" t="e">
        <v>#VALUE!</v>
      </c>
      <c r="Q27" s="363" t="e">
        <f t="shared" si="4"/>
        <v>#VALUE!</v>
      </c>
      <c r="R27" s="299">
        <v>0</v>
      </c>
      <c r="S27" s="299">
        <v>17.6035</v>
      </c>
      <c r="T27" s="363">
        <f t="shared" si="5"/>
        <v>70.414000000000001</v>
      </c>
      <c r="U27" s="113"/>
      <c r="V27" s="358" t="s">
        <v>139</v>
      </c>
      <c r="W27" s="300">
        <v>4</v>
      </c>
      <c r="X27" s="299">
        <v>17.6035</v>
      </c>
      <c r="Y27" s="362">
        <f t="shared" si="0"/>
        <v>70.414000000000001</v>
      </c>
      <c r="Z27" s="19"/>
      <c r="AA27" s="370">
        <v>0</v>
      </c>
      <c r="AB27" s="371">
        <f t="shared" si="1"/>
        <v>0</v>
      </c>
      <c r="AC27" s="372">
        <v>0</v>
      </c>
      <c r="AD27" s="373">
        <f t="shared" si="2"/>
        <v>0</v>
      </c>
      <c r="AE27" s="374">
        <f t="shared" si="3"/>
        <v>0</v>
      </c>
    </row>
    <row r="28" spans="1:31" ht="30" hidden="1" x14ac:dyDescent="0.25">
      <c r="A28" s="16"/>
      <c r="B28" s="380" t="s">
        <v>80</v>
      </c>
      <c r="C28" s="385" t="s">
        <v>189</v>
      </c>
      <c r="D28" s="356" t="s">
        <v>25</v>
      </c>
      <c r="E28" s="357" t="s">
        <v>292</v>
      </c>
      <c r="F28" s="384"/>
      <c r="G28" s="384"/>
      <c r="H28" s="359">
        <v>5.1730000000000196</v>
      </c>
      <c r="I28" s="384"/>
      <c r="J28" s="360" t="s">
        <v>293</v>
      </c>
      <c r="K28" s="358" t="s">
        <v>79</v>
      </c>
      <c r="L28" s="300">
        <v>106</v>
      </c>
      <c r="M28" s="383">
        <v>12.5</v>
      </c>
      <c r="N28" s="300">
        <v>1325</v>
      </c>
      <c r="O28" s="361"/>
      <c r="P28" s="362" t="e">
        <v>#VALUE!</v>
      </c>
      <c r="Q28" s="363" t="e">
        <f t="shared" si="4"/>
        <v>#VALUE!</v>
      </c>
      <c r="R28" s="299">
        <v>0</v>
      </c>
      <c r="S28" s="299">
        <v>9.0625</v>
      </c>
      <c r="T28" s="363">
        <f t="shared" si="5"/>
        <v>960.625</v>
      </c>
      <c r="U28" s="113"/>
      <c r="V28" s="358" t="s">
        <v>79</v>
      </c>
      <c r="W28" s="300">
        <v>106</v>
      </c>
      <c r="X28" s="299">
        <v>9.0625</v>
      </c>
      <c r="Y28" s="362">
        <f t="shared" si="0"/>
        <v>960.625</v>
      </c>
      <c r="Z28" s="19"/>
      <c r="AA28" s="370">
        <v>0</v>
      </c>
      <c r="AB28" s="371">
        <f t="shared" si="1"/>
        <v>0</v>
      </c>
      <c r="AC28" s="372">
        <v>0</v>
      </c>
      <c r="AD28" s="373">
        <f t="shared" si="2"/>
        <v>0</v>
      </c>
      <c r="AE28" s="374">
        <f t="shared" si="3"/>
        <v>0</v>
      </c>
    </row>
    <row r="29" spans="1:31" ht="45" hidden="1" x14ac:dyDescent="0.25">
      <c r="A29" s="16"/>
      <c r="B29" s="380" t="s">
        <v>80</v>
      </c>
      <c r="C29" s="385" t="s">
        <v>189</v>
      </c>
      <c r="D29" s="356" t="s">
        <v>25</v>
      </c>
      <c r="E29" s="357" t="s">
        <v>207</v>
      </c>
      <c r="F29" s="384"/>
      <c r="G29" s="384"/>
      <c r="H29" s="359">
        <v>5.1770000000000298</v>
      </c>
      <c r="I29" s="384"/>
      <c r="J29" s="360" t="s">
        <v>208</v>
      </c>
      <c r="K29" s="358" t="s">
        <v>79</v>
      </c>
      <c r="L29" s="300">
        <v>106</v>
      </c>
      <c r="M29" s="383">
        <v>31.33</v>
      </c>
      <c r="N29" s="300">
        <v>3320.98</v>
      </c>
      <c r="O29" s="361"/>
      <c r="P29" s="362" t="e">
        <v>#VALUE!</v>
      </c>
      <c r="Q29" s="363" t="e">
        <f t="shared" si="4"/>
        <v>#VALUE!</v>
      </c>
      <c r="R29" s="299">
        <v>0</v>
      </c>
      <c r="S29" s="299">
        <v>22.71425</v>
      </c>
      <c r="T29" s="363">
        <f t="shared" si="5"/>
        <v>2407.7105000000001</v>
      </c>
      <c r="U29" s="113"/>
      <c r="V29" s="358" t="s">
        <v>79</v>
      </c>
      <c r="W29" s="300">
        <v>106</v>
      </c>
      <c r="X29" s="299">
        <v>22.71425</v>
      </c>
      <c r="Y29" s="362">
        <f t="shared" si="0"/>
        <v>2407.7105000000001</v>
      </c>
      <c r="Z29" s="19"/>
      <c r="AA29" s="370">
        <v>0</v>
      </c>
      <c r="AB29" s="371">
        <f t="shared" si="1"/>
        <v>0</v>
      </c>
      <c r="AC29" s="372">
        <v>0</v>
      </c>
      <c r="AD29" s="373">
        <f t="shared" si="2"/>
        <v>0</v>
      </c>
      <c r="AE29" s="374">
        <f t="shared" si="3"/>
        <v>0</v>
      </c>
    </row>
    <row r="30" spans="1:31" hidden="1" x14ac:dyDescent="0.25">
      <c r="A30" s="16"/>
      <c r="B30" s="380" t="s">
        <v>80</v>
      </c>
      <c r="C30" s="385" t="s">
        <v>72</v>
      </c>
      <c r="D30" s="356" t="s">
        <v>378</v>
      </c>
      <c r="E30" s="357"/>
      <c r="F30" s="384"/>
      <c r="G30" s="384"/>
      <c r="H30" s="359"/>
      <c r="I30" s="384"/>
      <c r="J30" s="360"/>
      <c r="K30" s="358"/>
      <c r="L30" s="300"/>
      <c r="M30" s="360"/>
      <c r="N30" s="300"/>
      <c r="O30" s="386"/>
      <c r="P30" s="360"/>
      <c r="Q30" s="298"/>
      <c r="R30" s="298"/>
      <c r="S30" s="298"/>
      <c r="T30" s="298"/>
      <c r="U30" s="113"/>
      <c r="V30" s="358"/>
      <c r="W30" s="300"/>
      <c r="X30" s="298"/>
      <c r="Y30" s="362">
        <f t="shared" si="0"/>
        <v>0</v>
      </c>
      <c r="Z30" s="19"/>
      <c r="AA30" s="370">
        <v>0</v>
      </c>
      <c r="AB30" s="371">
        <f t="shared" si="1"/>
        <v>0</v>
      </c>
      <c r="AC30" s="372">
        <v>0</v>
      </c>
      <c r="AD30" s="373">
        <f t="shared" si="2"/>
        <v>0</v>
      </c>
      <c r="AE30" s="374">
        <f t="shared" si="3"/>
        <v>0</v>
      </c>
    </row>
    <row r="31" spans="1:31" ht="75" hidden="1" x14ac:dyDescent="0.25">
      <c r="A31" s="16"/>
      <c r="B31" s="380" t="s">
        <v>80</v>
      </c>
      <c r="C31" s="385" t="s">
        <v>72</v>
      </c>
      <c r="D31" s="356" t="s">
        <v>25</v>
      </c>
      <c r="E31" s="357" t="s">
        <v>118</v>
      </c>
      <c r="F31" s="384"/>
      <c r="G31" s="384"/>
      <c r="H31" s="359">
        <v>3.74000000000001</v>
      </c>
      <c r="I31" s="384"/>
      <c r="J31" s="360" t="s">
        <v>119</v>
      </c>
      <c r="K31" s="358" t="s">
        <v>79</v>
      </c>
      <c r="L31" s="300">
        <v>42</v>
      </c>
      <c r="M31" s="383">
        <v>30.56</v>
      </c>
      <c r="N31" s="300">
        <v>1283.52</v>
      </c>
      <c r="O31" s="386"/>
      <c r="P31" s="362" t="e">
        <v>#VALUE!</v>
      </c>
      <c r="Q31" s="363" t="e">
        <f>IF(J31="PROV SUM",N31,L31*P31)</f>
        <v>#VALUE!</v>
      </c>
      <c r="R31" s="299">
        <v>0</v>
      </c>
      <c r="S31" s="299">
        <v>24.448</v>
      </c>
      <c r="T31" s="363">
        <f>IF(J31="SC024",N31,IF(ISERROR(S31),"",IF(J31="PROV SUM",N31,L31*S31)))</f>
        <v>1026.816</v>
      </c>
      <c r="U31" s="113"/>
      <c r="V31" s="358" t="s">
        <v>79</v>
      </c>
      <c r="W31" s="300">
        <v>42</v>
      </c>
      <c r="X31" s="299">
        <v>24.448</v>
      </c>
      <c r="Y31" s="362">
        <f t="shared" si="0"/>
        <v>1026.816</v>
      </c>
      <c r="Z31" s="19"/>
      <c r="AA31" s="370">
        <v>0</v>
      </c>
      <c r="AB31" s="371">
        <f t="shared" si="1"/>
        <v>0</v>
      </c>
      <c r="AC31" s="372">
        <v>0</v>
      </c>
      <c r="AD31" s="373">
        <f t="shared" si="2"/>
        <v>0</v>
      </c>
      <c r="AE31" s="374">
        <f t="shared" si="3"/>
        <v>0</v>
      </c>
    </row>
    <row r="32" spans="1:31" ht="75" hidden="1" x14ac:dyDescent="0.25">
      <c r="A32" s="16"/>
      <c r="B32" s="380" t="s">
        <v>80</v>
      </c>
      <c r="C32" s="385" t="s">
        <v>72</v>
      </c>
      <c r="D32" s="356" t="s">
        <v>25</v>
      </c>
      <c r="E32" s="357" t="s">
        <v>146</v>
      </c>
      <c r="F32" s="384"/>
      <c r="G32" s="384"/>
      <c r="H32" s="359">
        <v>3.3330000000000002</v>
      </c>
      <c r="I32" s="384"/>
      <c r="J32" s="360" t="s">
        <v>147</v>
      </c>
      <c r="K32" s="358" t="s">
        <v>104</v>
      </c>
      <c r="L32" s="300">
        <v>6</v>
      </c>
      <c r="M32" s="383">
        <v>53.05</v>
      </c>
      <c r="N32" s="300">
        <v>318.3</v>
      </c>
      <c r="O32" s="386"/>
      <c r="P32" s="362" t="e">
        <v>#VALUE!</v>
      </c>
      <c r="Q32" s="363" t="e">
        <f>IF(J32="PROV SUM",N32,L32*P32)</f>
        <v>#VALUE!</v>
      </c>
      <c r="R32" s="299">
        <v>0</v>
      </c>
      <c r="S32" s="299">
        <v>39.315354999999997</v>
      </c>
      <c r="T32" s="363">
        <f>IF(J32="SC024",N32,IF(ISERROR(S32),"",IF(J32="PROV SUM",N32,L32*S32)))</f>
        <v>235.89212999999998</v>
      </c>
      <c r="U32" s="113"/>
      <c r="V32" s="358" t="s">
        <v>104</v>
      </c>
      <c r="W32" s="300">
        <v>6</v>
      </c>
      <c r="X32" s="299">
        <v>39.315354999999997</v>
      </c>
      <c r="Y32" s="362">
        <f t="shared" si="0"/>
        <v>235.89212999999998</v>
      </c>
      <c r="Z32" s="19"/>
      <c r="AA32" s="370">
        <v>0</v>
      </c>
      <c r="AB32" s="371">
        <f t="shared" si="1"/>
        <v>0</v>
      </c>
      <c r="AC32" s="372">
        <v>0</v>
      </c>
      <c r="AD32" s="373">
        <f t="shared" si="2"/>
        <v>0</v>
      </c>
      <c r="AE32" s="374">
        <f t="shared" si="3"/>
        <v>0</v>
      </c>
    </row>
    <row r="33" spans="1:31" ht="30" hidden="1" x14ac:dyDescent="0.25">
      <c r="A33" s="16"/>
      <c r="B33" s="380" t="s">
        <v>80</v>
      </c>
      <c r="C33" s="385" t="s">
        <v>72</v>
      </c>
      <c r="D33" s="356" t="s">
        <v>25</v>
      </c>
      <c r="E33" s="357" t="s">
        <v>148</v>
      </c>
      <c r="F33" s="384"/>
      <c r="G33" s="384"/>
      <c r="H33" s="359">
        <v>3.36100000000001</v>
      </c>
      <c r="I33" s="384"/>
      <c r="J33" s="360" t="s">
        <v>149</v>
      </c>
      <c r="K33" s="358" t="s">
        <v>75</v>
      </c>
      <c r="L33" s="300">
        <v>1</v>
      </c>
      <c r="M33" s="383">
        <v>8.0500000000000007</v>
      </c>
      <c r="N33" s="300">
        <v>8.0500000000000007</v>
      </c>
      <c r="O33" s="386"/>
      <c r="P33" s="362" t="e">
        <v>#VALUE!</v>
      </c>
      <c r="Q33" s="363" t="e">
        <f>IF(J33="PROV SUM",N33,L33*P33)</f>
        <v>#VALUE!</v>
      </c>
      <c r="R33" s="299">
        <v>0</v>
      </c>
      <c r="S33" s="299">
        <v>5.9658550000000004</v>
      </c>
      <c r="T33" s="363">
        <f>IF(J33="SC024",N33,IF(ISERROR(S33),"",IF(J33="PROV SUM",N33,L33*S33)))</f>
        <v>5.9658550000000004</v>
      </c>
      <c r="U33" s="113"/>
      <c r="V33" s="358" t="s">
        <v>75</v>
      </c>
      <c r="W33" s="300">
        <v>1</v>
      </c>
      <c r="X33" s="299">
        <v>5.9658550000000004</v>
      </c>
      <c r="Y33" s="362">
        <f t="shared" si="0"/>
        <v>5.9658550000000004</v>
      </c>
      <c r="Z33" s="19"/>
      <c r="AA33" s="370">
        <v>0</v>
      </c>
      <c r="AB33" s="371">
        <f t="shared" si="1"/>
        <v>0</v>
      </c>
      <c r="AC33" s="372">
        <v>0</v>
      </c>
      <c r="AD33" s="373">
        <f t="shared" si="2"/>
        <v>0</v>
      </c>
      <c r="AE33" s="374">
        <f t="shared" si="3"/>
        <v>0</v>
      </c>
    </row>
    <row r="34" spans="1:31" ht="45" hidden="1" x14ac:dyDescent="0.25">
      <c r="A34" s="16"/>
      <c r="B34" s="380" t="s">
        <v>80</v>
      </c>
      <c r="C34" s="385" t="s">
        <v>72</v>
      </c>
      <c r="D34" s="356" t="s">
        <v>25</v>
      </c>
      <c r="E34" s="357" t="s">
        <v>156</v>
      </c>
      <c r="F34" s="384"/>
      <c r="G34" s="384"/>
      <c r="H34" s="359">
        <v>3.3840000000000101</v>
      </c>
      <c r="I34" s="384"/>
      <c r="J34" s="360" t="s">
        <v>157</v>
      </c>
      <c r="K34" s="358" t="s">
        <v>75</v>
      </c>
      <c r="L34" s="300">
        <v>6</v>
      </c>
      <c r="M34" s="383">
        <v>108.64</v>
      </c>
      <c r="N34" s="300">
        <v>651.84</v>
      </c>
      <c r="O34" s="386"/>
      <c r="P34" s="362" t="e">
        <v>#VALUE!</v>
      </c>
      <c r="Q34" s="363" t="e">
        <f>IF(J34="PROV SUM",N34,L34*P34)</f>
        <v>#VALUE!</v>
      </c>
      <c r="R34" s="299">
        <v>0</v>
      </c>
      <c r="S34" s="299">
        <v>80.513103999999998</v>
      </c>
      <c r="T34" s="363">
        <f>IF(J34="SC024",N34,IF(ISERROR(S34),"",IF(J34="PROV SUM",N34,L34*S34)))</f>
        <v>483.07862399999999</v>
      </c>
      <c r="U34" s="113"/>
      <c r="V34" s="358" t="s">
        <v>75</v>
      </c>
      <c r="W34" s="300">
        <v>6</v>
      </c>
      <c r="X34" s="299">
        <v>80.513103999999998</v>
      </c>
      <c r="Y34" s="362">
        <f t="shared" si="0"/>
        <v>483.07862399999999</v>
      </c>
      <c r="Z34" s="19"/>
      <c r="AA34" s="370">
        <v>0</v>
      </c>
      <c r="AB34" s="371">
        <f t="shared" si="1"/>
        <v>0</v>
      </c>
      <c r="AC34" s="372">
        <v>0</v>
      </c>
      <c r="AD34" s="373">
        <f t="shared" si="2"/>
        <v>0</v>
      </c>
      <c r="AE34" s="374">
        <f t="shared" si="3"/>
        <v>0</v>
      </c>
    </row>
    <row r="35" spans="1:31" ht="45" hidden="1" x14ac:dyDescent="0.25">
      <c r="A35" s="16"/>
      <c r="B35" s="380" t="s">
        <v>80</v>
      </c>
      <c r="C35" s="385" t="s">
        <v>72</v>
      </c>
      <c r="D35" s="356" t="s">
        <v>25</v>
      </c>
      <c r="E35" s="357" t="s">
        <v>81</v>
      </c>
      <c r="F35" s="384"/>
      <c r="G35" s="384"/>
      <c r="H35" s="359">
        <v>3.4240000000000199</v>
      </c>
      <c r="I35" s="384"/>
      <c r="J35" s="360" t="s">
        <v>82</v>
      </c>
      <c r="K35" s="358" t="s">
        <v>79</v>
      </c>
      <c r="L35" s="300">
        <v>4</v>
      </c>
      <c r="M35" s="383">
        <v>33.68</v>
      </c>
      <c r="N35" s="300">
        <v>134.72</v>
      </c>
      <c r="O35" s="386"/>
      <c r="P35" s="362" t="e">
        <v>#VALUE!</v>
      </c>
      <c r="Q35" s="363" t="e">
        <f>IF(J35="PROV SUM",N35,L35*P35)</f>
        <v>#VALUE!</v>
      </c>
      <c r="R35" s="299">
        <v>0</v>
      </c>
      <c r="S35" s="299">
        <v>24.417999999999999</v>
      </c>
      <c r="T35" s="363">
        <f>IF(J35="SC024",N35,IF(ISERROR(S35),"",IF(J35="PROV SUM",N35,L35*S35)))</f>
        <v>97.671999999999997</v>
      </c>
      <c r="U35" s="113"/>
      <c r="V35" s="358" t="s">
        <v>79</v>
      </c>
      <c r="W35" s="300">
        <v>4</v>
      </c>
      <c r="X35" s="299">
        <v>24.417999999999999</v>
      </c>
      <c r="Y35" s="362">
        <f t="shared" si="0"/>
        <v>97.671999999999997</v>
      </c>
      <c r="Z35" s="19"/>
      <c r="AA35" s="370">
        <v>0</v>
      </c>
      <c r="AB35" s="371">
        <f t="shared" si="1"/>
        <v>0</v>
      </c>
      <c r="AC35" s="372">
        <v>0</v>
      </c>
      <c r="AD35" s="373">
        <f t="shared" si="2"/>
        <v>0</v>
      </c>
      <c r="AE35" s="374">
        <f t="shared" si="3"/>
        <v>0</v>
      </c>
    </row>
    <row r="36" spans="1:31" hidden="1" x14ac:dyDescent="0.25">
      <c r="A36" s="16"/>
      <c r="B36" s="380" t="s">
        <v>80</v>
      </c>
      <c r="C36" s="385" t="s">
        <v>164</v>
      </c>
      <c r="D36" s="356" t="s">
        <v>378</v>
      </c>
      <c r="E36" s="357"/>
      <c r="F36" s="384"/>
      <c r="G36" s="384"/>
      <c r="H36" s="359"/>
      <c r="I36" s="384"/>
      <c r="J36" s="360"/>
      <c r="K36" s="358"/>
      <c r="L36" s="300"/>
      <c r="M36" s="360"/>
      <c r="N36" s="300"/>
      <c r="O36" s="386"/>
      <c r="P36" s="360"/>
      <c r="Q36" s="298"/>
      <c r="R36" s="298"/>
      <c r="S36" s="298"/>
      <c r="T36" s="298"/>
      <c r="U36" s="113"/>
      <c r="V36" s="358"/>
      <c r="W36" s="300"/>
      <c r="X36" s="298"/>
      <c r="Y36" s="362">
        <f t="shared" si="0"/>
        <v>0</v>
      </c>
      <c r="Z36" s="19"/>
      <c r="AA36" s="370">
        <v>0</v>
      </c>
      <c r="AB36" s="371">
        <f t="shared" si="1"/>
        <v>0</v>
      </c>
      <c r="AC36" s="372">
        <v>0</v>
      </c>
      <c r="AD36" s="373">
        <f t="shared" si="2"/>
        <v>0</v>
      </c>
      <c r="AE36" s="374">
        <f t="shared" si="3"/>
        <v>0</v>
      </c>
    </row>
    <row r="37" spans="1:31" ht="90" hidden="1" x14ac:dyDescent="0.25">
      <c r="A37" s="16"/>
      <c r="B37" s="380" t="s">
        <v>80</v>
      </c>
      <c r="C37" s="385" t="s">
        <v>164</v>
      </c>
      <c r="D37" s="356" t="s">
        <v>25</v>
      </c>
      <c r="E37" s="357" t="s">
        <v>165</v>
      </c>
      <c r="F37" s="384"/>
      <c r="G37" s="384"/>
      <c r="H37" s="359">
        <v>4.28</v>
      </c>
      <c r="I37" s="384"/>
      <c r="J37" s="360" t="s">
        <v>166</v>
      </c>
      <c r="K37" s="358" t="s">
        <v>79</v>
      </c>
      <c r="L37" s="300">
        <v>3</v>
      </c>
      <c r="M37" s="383">
        <v>434.56</v>
      </c>
      <c r="N37" s="300">
        <v>1303.68</v>
      </c>
      <c r="O37" s="386"/>
      <c r="P37" s="362" t="e">
        <v>#VALUE!</v>
      </c>
      <c r="Q37" s="363" t="e">
        <f>IF(J37="PROV SUM",N37,L37*P37)</f>
        <v>#VALUE!</v>
      </c>
      <c r="R37" s="299">
        <v>0</v>
      </c>
      <c r="S37" s="299">
        <v>385.23743999999999</v>
      </c>
      <c r="T37" s="363">
        <f>IF(J37="SC024",N37,IF(ISERROR(S37),"",IF(J37="PROV SUM",N37,L37*S37)))</f>
        <v>1155.7123200000001</v>
      </c>
      <c r="U37" s="113"/>
      <c r="V37" s="358" t="s">
        <v>79</v>
      </c>
      <c r="W37" s="300">
        <v>3</v>
      </c>
      <c r="X37" s="299">
        <v>385.23743999999999</v>
      </c>
      <c r="Y37" s="362">
        <f t="shared" si="0"/>
        <v>1155.7123200000001</v>
      </c>
      <c r="Z37" s="19"/>
      <c r="AA37" s="370">
        <v>0</v>
      </c>
      <c r="AB37" s="371">
        <f t="shared" si="1"/>
        <v>0</v>
      </c>
      <c r="AC37" s="372">
        <v>0</v>
      </c>
      <c r="AD37" s="373">
        <f t="shared" si="2"/>
        <v>0</v>
      </c>
      <c r="AE37" s="374">
        <f t="shared" si="3"/>
        <v>0</v>
      </c>
    </row>
    <row r="38" spans="1:31" ht="90" hidden="1" x14ac:dyDescent="0.25">
      <c r="A38" s="16"/>
      <c r="B38" s="380" t="s">
        <v>80</v>
      </c>
      <c r="C38" s="385" t="s">
        <v>164</v>
      </c>
      <c r="D38" s="356" t="s">
        <v>25</v>
      </c>
      <c r="E38" s="357" t="s">
        <v>173</v>
      </c>
      <c r="F38" s="384"/>
      <c r="G38" s="384"/>
      <c r="H38" s="359">
        <v>4.9099999999999797</v>
      </c>
      <c r="I38" s="384"/>
      <c r="J38" s="360" t="s">
        <v>174</v>
      </c>
      <c r="K38" s="358" t="s">
        <v>75</v>
      </c>
      <c r="L38" s="300">
        <v>5</v>
      </c>
      <c r="M38" s="383">
        <v>98.99</v>
      </c>
      <c r="N38" s="300">
        <v>494.95</v>
      </c>
      <c r="O38" s="386"/>
      <c r="P38" s="362" t="e">
        <v>#VALUE!</v>
      </c>
      <c r="Q38" s="363" t="e">
        <f>IF(J38="PROV SUM",N38,L38*P38)</f>
        <v>#VALUE!</v>
      </c>
      <c r="R38" s="299">
        <v>0</v>
      </c>
      <c r="S38" s="299">
        <v>87.754634999999993</v>
      </c>
      <c r="T38" s="363">
        <f>IF(J38="SC024",N38,IF(ISERROR(S38),"",IF(J38="PROV SUM",N38,L38*S38)))</f>
        <v>438.77317499999998</v>
      </c>
      <c r="U38" s="113"/>
      <c r="V38" s="358" t="s">
        <v>75</v>
      </c>
      <c r="W38" s="300">
        <v>5</v>
      </c>
      <c r="X38" s="299">
        <v>87.754634999999993</v>
      </c>
      <c r="Y38" s="362">
        <f t="shared" si="0"/>
        <v>438.77317499999998</v>
      </c>
      <c r="Z38" s="19"/>
      <c r="AA38" s="370">
        <v>0</v>
      </c>
      <c r="AB38" s="371">
        <f t="shared" si="1"/>
        <v>0</v>
      </c>
      <c r="AC38" s="372">
        <v>0</v>
      </c>
      <c r="AD38" s="373">
        <f t="shared" si="2"/>
        <v>0</v>
      </c>
      <c r="AE38" s="374">
        <f t="shared" si="3"/>
        <v>0</v>
      </c>
    </row>
    <row r="39" spans="1:31" hidden="1" x14ac:dyDescent="0.25">
      <c r="A39" s="16"/>
      <c r="B39" s="380" t="s">
        <v>80</v>
      </c>
      <c r="C39" s="385" t="s">
        <v>24</v>
      </c>
      <c r="D39" s="356" t="s">
        <v>378</v>
      </c>
      <c r="E39" s="357"/>
      <c r="F39" s="384"/>
      <c r="G39" s="384"/>
      <c r="H39" s="359"/>
      <c r="I39" s="384"/>
      <c r="J39" s="360"/>
      <c r="K39" s="358"/>
      <c r="L39" s="300"/>
      <c r="M39" s="360"/>
      <c r="N39" s="300"/>
      <c r="O39" s="386"/>
      <c r="P39" s="360"/>
      <c r="Q39" s="298"/>
      <c r="R39" s="298"/>
      <c r="S39" s="298"/>
      <c r="T39" s="298"/>
      <c r="U39" s="113"/>
      <c r="V39" s="358"/>
      <c r="W39" s="300"/>
      <c r="X39" s="298"/>
      <c r="Y39" s="362">
        <f t="shared" si="0"/>
        <v>0</v>
      </c>
      <c r="Z39" s="19"/>
      <c r="AA39" s="370">
        <v>0</v>
      </c>
      <c r="AB39" s="371">
        <f t="shared" si="1"/>
        <v>0</v>
      </c>
      <c r="AC39" s="372">
        <v>0</v>
      </c>
      <c r="AD39" s="373">
        <f t="shared" si="2"/>
        <v>0</v>
      </c>
      <c r="AE39" s="374">
        <f t="shared" si="3"/>
        <v>0</v>
      </c>
    </row>
    <row r="40" spans="1:31" ht="120" x14ac:dyDescent="0.25">
      <c r="A40" s="22"/>
      <c r="B40" s="355" t="s">
        <v>80</v>
      </c>
      <c r="C40" s="355" t="s">
        <v>24</v>
      </c>
      <c r="D40" s="356" t="s">
        <v>25</v>
      </c>
      <c r="E40" s="357" t="s">
        <v>26</v>
      </c>
      <c r="F40" s="358"/>
      <c r="G40" s="358"/>
      <c r="H40" s="359">
        <v>2.1</v>
      </c>
      <c r="I40" s="358"/>
      <c r="J40" s="360" t="s">
        <v>27</v>
      </c>
      <c r="K40" s="358" t="s">
        <v>28</v>
      </c>
      <c r="L40" s="300">
        <v>84</v>
      </c>
      <c r="M40" s="125">
        <v>12.92</v>
      </c>
      <c r="N40" s="126">
        <v>1085.28</v>
      </c>
      <c r="O40" s="361"/>
      <c r="P40" s="362" t="e">
        <v>#VALUE!</v>
      </c>
      <c r="Q40" s="363" t="e">
        <f t="shared" ref="Q40:Q45" si="6">IF(J40="PROV SUM",N40,L40*P40)</f>
        <v>#VALUE!</v>
      </c>
      <c r="R40" s="299">
        <v>0</v>
      </c>
      <c r="S40" s="299">
        <v>16.4084</v>
      </c>
      <c r="T40" s="363">
        <f t="shared" ref="T40:T45" si="7">IF(J40="SC024",N40,IF(ISERROR(S40),"",IF(J40="PROV SUM",N40,L40*S40)))</f>
        <v>1378.3056000000001</v>
      </c>
      <c r="U40" s="113"/>
      <c r="V40" s="358" t="s">
        <v>28</v>
      </c>
      <c r="W40" s="300">
        <v>84</v>
      </c>
      <c r="X40" s="299">
        <v>16.4084</v>
      </c>
      <c r="Y40" s="362">
        <f t="shared" si="0"/>
        <v>1378.3056000000001</v>
      </c>
      <c r="Z40" s="19"/>
      <c r="AA40" s="370">
        <v>0.7</v>
      </c>
      <c r="AB40" s="371">
        <f t="shared" si="1"/>
        <v>964.81392000000005</v>
      </c>
      <c r="AC40" s="372">
        <v>0</v>
      </c>
      <c r="AD40" s="373">
        <f t="shared" si="2"/>
        <v>0</v>
      </c>
      <c r="AE40" s="374">
        <f t="shared" si="3"/>
        <v>964.81392000000005</v>
      </c>
    </row>
    <row r="41" spans="1:31" ht="30" x14ac:dyDescent="0.25">
      <c r="A41" s="22"/>
      <c r="B41" s="355" t="s">
        <v>80</v>
      </c>
      <c r="C41" s="355" t="s">
        <v>24</v>
      </c>
      <c r="D41" s="356" t="s">
        <v>25</v>
      </c>
      <c r="E41" s="357" t="s">
        <v>29</v>
      </c>
      <c r="F41" s="358"/>
      <c r="G41" s="358"/>
      <c r="H41" s="359">
        <v>2.5</v>
      </c>
      <c r="I41" s="358"/>
      <c r="J41" s="360" t="s">
        <v>30</v>
      </c>
      <c r="K41" s="358" t="s">
        <v>31</v>
      </c>
      <c r="L41" s="300">
        <v>1</v>
      </c>
      <c r="M41" s="125">
        <v>420</v>
      </c>
      <c r="N41" s="126">
        <v>420</v>
      </c>
      <c r="O41" s="361"/>
      <c r="P41" s="362" t="e">
        <v>#VALUE!</v>
      </c>
      <c r="Q41" s="363" t="e">
        <f t="shared" si="6"/>
        <v>#VALUE!</v>
      </c>
      <c r="R41" s="299">
        <v>0</v>
      </c>
      <c r="S41" s="299">
        <v>533.4</v>
      </c>
      <c r="T41" s="363">
        <f t="shared" si="7"/>
        <v>533.4</v>
      </c>
      <c r="U41" s="113"/>
      <c r="V41" s="358" t="s">
        <v>31</v>
      </c>
      <c r="W41" s="300">
        <v>1</v>
      </c>
      <c r="X41" s="299">
        <v>533.4</v>
      </c>
      <c r="Y41" s="362">
        <f t="shared" si="0"/>
        <v>533.4</v>
      </c>
      <c r="Z41" s="19"/>
      <c r="AA41" s="370">
        <v>0.7</v>
      </c>
      <c r="AB41" s="371">
        <f t="shared" si="1"/>
        <v>373.37999999999994</v>
      </c>
      <c r="AC41" s="372">
        <v>0</v>
      </c>
      <c r="AD41" s="373">
        <f t="shared" si="2"/>
        <v>0</v>
      </c>
      <c r="AE41" s="374">
        <f t="shared" si="3"/>
        <v>373.37999999999994</v>
      </c>
    </row>
    <row r="42" spans="1:31" x14ac:dyDescent="0.25">
      <c r="A42" s="22"/>
      <c r="B42" s="355" t="s">
        <v>80</v>
      </c>
      <c r="C42" s="355" t="s">
        <v>24</v>
      </c>
      <c r="D42" s="356" t="s">
        <v>25</v>
      </c>
      <c r="E42" s="357" t="s">
        <v>32</v>
      </c>
      <c r="F42" s="358"/>
      <c r="G42" s="358"/>
      <c r="H42" s="359">
        <v>2.6</v>
      </c>
      <c r="I42" s="358"/>
      <c r="J42" s="360" t="s">
        <v>33</v>
      </c>
      <c r="K42" s="358" t="s">
        <v>31</v>
      </c>
      <c r="L42" s="300">
        <v>2</v>
      </c>
      <c r="M42" s="125">
        <v>50</v>
      </c>
      <c r="N42" s="126">
        <v>100</v>
      </c>
      <c r="O42" s="361"/>
      <c r="P42" s="362" t="e">
        <v>#VALUE!</v>
      </c>
      <c r="Q42" s="363" t="e">
        <f t="shared" si="6"/>
        <v>#VALUE!</v>
      </c>
      <c r="R42" s="299">
        <v>0</v>
      </c>
      <c r="S42" s="299">
        <v>63.5</v>
      </c>
      <c r="T42" s="363">
        <f t="shared" si="7"/>
        <v>127</v>
      </c>
      <c r="U42" s="113"/>
      <c r="V42" s="358" t="s">
        <v>31</v>
      </c>
      <c r="W42" s="300">
        <v>2</v>
      </c>
      <c r="X42" s="299">
        <v>63.5</v>
      </c>
      <c r="Y42" s="362">
        <f t="shared" si="0"/>
        <v>127</v>
      </c>
      <c r="Z42" s="19"/>
      <c r="AA42" s="370">
        <v>0.7</v>
      </c>
      <c r="AB42" s="371">
        <f t="shared" si="1"/>
        <v>88.899999999999991</v>
      </c>
      <c r="AC42" s="372">
        <v>0</v>
      </c>
      <c r="AD42" s="373">
        <f t="shared" si="2"/>
        <v>0</v>
      </c>
      <c r="AE42" s="374">
        <f t="shared" si="3"/>
        <v>88.899999999999991</v>
      </c>
    </row>
    <row r="43" spans="1:31" x14ac:dyDescent="0.25">
      <c r="A43" s="22"/>
      <c r="B43" s="355" t="s">
        <v>80</v>
      </c>
      <c r="C43" s="355" t="s">
        <v>24</v>
      </c>
      <c r="D43" s="356" t="s">
        <v>25</v>
      </c>
      <c r="E43" s="357" t="s">
        <v>35</v>
      </c>
      <c r="F43" s="358"/>
      <c r="G43" s="358"/>
      <c r="H43" s="359">
        <v>2.7</v>
      </c>
      <c r="I43" s="358"/>
      <c r="J43" s="360" t="s">
        <v>36</v>
      </c>
      <c r="K43" s="358" t="s">
        <v>31</v>
      </c>
      <c r="L43" s="300">
        <v>1</v>
      </c>
      <c r="M43" s="125">
        <v>383.72</v>
      </c>
      <c r="N43" s="126">
        <v>383.72</v>
      </c>
      <c r="O43" s="361"/>
      <c r="P43" s="362" t="e">
        <v>#VALUE!</v>
      </c>
      <c r="Q43" s="363" t="e">
        <f t="shared" si="6"/>
        <v>#VALUE!</v>
      </c>
      <c r="R43" s="299">
        <v>0</v>
      </c>
      <c r="S43" s="299">
        <v>487.32440000000003</v>
      </c>
      <c r="T43" s="363">
        <f t="shared" si="7"/>
        <v>487.32440000000003</v>
      </c>
      <c r="U43" s="113"/>
      <c r="V43" s="358" t="s">
        <v>31</v>
      </c>
      <c r="W43" s="300">
        <v>1</v>
      </c>
      <c r="X43" s="299">
        <v>487.32440000000003</v>
      </c>
      <c r="Y43" s="362">
        <f t="shared" si="0"/>
        <v>487.32440000000003</v>
      </c>
      <c r="Z43" s="19"/>
      <c r="AA43" s="370">
        <v>0.7</v>
      </c>
      <c r="AB43" s="371">
        <f t="shared" si="1"/>
        <v>341.12707999999998</v>
      </c>
      <c r="AC43" s="372">
        <v>0</v>
      </c>
      <c r="AD43" s="373">
        <f t="shared" si="2"/>
        <v>0</v>
      </c>
      <c r="AE43" s="374">
        <f t="shared" si="3"/>
        <v>341.12707999999998</v>
      </c>
    </row>
    <row r="44" spans="1:31" x14ac:dyDescent="0.25">
      <c r="A44" s="22"/>
      <c r="B44" s="355" t="s">
        <v>80</v>
      </c>
      <c r="C44" s="355" t="s">
        <v>24</v>
      </c>
      <c r="D44" s="356" t="s">
        <v>25</v>
      </c>
      <c r="E44" s="357" t="s">
        <v>41</v>
      </c>
      <c r="F44" s="358"/>
      <c r="G44" s="358"/>
      <c r="H44" s="359">
        <v>2.16</v>
      </c>
      <c r="I44" s="358"/>
      <c r="J44" s="360" t="s">
        <v>42</v>
      </c>
      <c r="K44" s="358" t="s">
        <v>31</v>
      </c>
      <c r="L44" s="300">
        <v>1</v>
      </c>
      <c r="M44" s="125">
        <v>379.8</v>
      </c>
      <c r="N44" s="126">
        <v>379.8</v>
      </c>
      <c r="O44" s="361"/>
      <c r="P44" s="362" t="e">
        <v>#VALUE!</v>
      </c>
      <c r="Q44" s="363" t="e">
        <f t="shared" si="6"/>
        <v>#VALUE!</v>
      </c>
      <c r="R44" s="299">
        <v>0</v>
      </c>
      <c r="S44" s="299">
        <v>482.346</v>
      </c>
      <c r="T44" s="363">
        <f t="shared" si="7"/>
        <v>482.346</v>
      </c>
      <c r="U44" s="113"/>
      <c r="V44" s="358" t="s">
        <v>31</v>
      </c>
      <c r="W44" s="300">
        <v>1</v>
      </c>
      <c r="X44" s="299">
        <v>482.346</v>
      </c>
      <c r="Y44" s="362">
        <f t="shared" si="0"/>
        <v>482.346</v>
      </c>
      <c r="Z44" s="19"/>
      <c r="AA44" s="370">
        <v>0.7</v>
      </c>
      <c r="AB44" s="371">
        <f t="shared" si="1"/>
        <v>337.6422</v>
      </c>
      <c r="AC44" s="372">
        <v>0</v>
      </c>
      <c r="AD44" s="373">
        <f t="shared" si="2"/>
        <v>0</v>
      </c>
      <c r="AE44" s="374">
        <f t="shared" si="3"/>
        <v>337.6422</v>
      </c>
    </row>
    <row r="45" spans="1:31" ht="60" hidden="1" x14ac:dyDescent="0.25">
      <c r="A45" s="22"/>
      <c r="B45" s="355" t="s">
        <v>80</v>
      </c>
      <c r="C45" s="355" t="s">
        <v>24</v>
      </c>
      <c r="D45" s="356" t="s">
        <v>25</v>
      </c>
      <c r="E45" s="357" t="s">
        <v>382</v>
      </c>
      <c r="F45" s="358"/>
      <c r="G45" s="358"/>
      <c r="H45" s="359"/>
      <c r="I45" s="358"/>
      <c r="J45" s="360" t="s">
        <v>383</v>
      </c>
      <c r="K45" s="358" t="s">
        <v>31</v>
      </c>
      <c r="L45" s="300"/>
      <c r="M45" s="125">
        <v>4.8300000000000003E-2</v>
      </c>
      <c r="N45" s="126">
        <v>0</v>
      </c>
      <c r="O45" s="361"/>
      <c r="P45" s="362" t="e">
        <v>#VALUE!</v>
      </c>
      <c r="Q45" s="363" t="e">
        <f t="shared" si="6"/>
        <v>#VALUE!</v>
      </c>
      <c r="R45" s="299" t="e">
        <v>#N/A</v>
      </c>
      <c r="S45" s="299" t="e">
        <v>#N/A</v>
      </c>
      <c r="T45" s="363">
        <f t="shared" si="7"/>
        <v>0</v>
      </c>
      <c r="U45" s="113"/>
      <c r="V45" s="358" t="s">
        <v>31</v>
      </c>
      <c r="W45" s="300"/>
      <c r="X45" s="299" t="e">
        <v>#N/A</v>
      </c>
      <c r="Y45" s="362"/>
      <c r="Z45" s="19"/>
      <c r="AA45" s="370">
        <v>0</v>
      </c>
      <c r="AB45" s="371">
        <f t="shared" si="1"/>
        <v>0</v>
      </c>
      <c r="AC45" s="372">
        <v>0</v>
      </c>
      <c r="AD45" s="373">
        <f t="shared" si="2"/>
        <v>0</v>
      </c>
      <c r="AE45" s="374">
        <f t="shared" si="3"/>
        <v>0</v>
      </c>
    </row>
    <row r="46" spans="1:31" hidden="1" x14ac:dyDescent="0.25">
      <c r="A46" s="22"/>
      <c r="B46" s="354" t="s">
        <v>80</v>
      </c>
      <c r="C46" s="355" t="s">
        <v>312</v>
      </c>
      <c r="D46" s="356" t="s">
        <v>378</v>
      </c>
      <c r="E46" s="357"/>
      <c r="F46" s="358"/>
      <c r="G46" s="358"/>
      <c r="H46" s="359"/>
      <c r="I46" s="358"/>
      <c r="J46" s="360"/>
      <c r="K46" s="358"/>
      <c r="L46" s="300"/>
      <c r="M46" s="360"/>
      <c r="N46" s="126"/>
      <c r="O46" s="361"/>
      <c r="P46" s="381"/>
      <c r="Q46" s="382"/>
      <c r="R46" s="382"/>
      <c r="S46" s="382"/>
      <c r="T46" s="382"/>
      <c r="U46" s="113"/>
      <c r="V46" s="358"/>
      <c r="W46" s="300"/>
      <c r="X46" s="382"/>
      <c r="Y46" s="362">
        <f t="shared" si="0"/>
        <v>0</v>
      </c>
      <c r="Z46" s="19"/>
      <c r="AA46" s="370">
        <v>0</v>
      </c>
      <c r="AB46" s="371">
        <f t="shared" si="1"/>
        <v>0</v>
      </c>
      <c r="AC46" s="372">
        <v>0</v>
      </c>
      <c r="AD46" s="373">
        <f t="shared" si="2"/>
        <v>0</v>
      </c>
      <c r="AE46" s="374">
        <f t="shared" si="3"/>
        <v>0</v>
      </c>
    </row>
    <row r="47" spans="1:31" hidden="1" x14ac:dyDescent="0.25">
      <c r="A47" s="22"/>
      <c r="B47" s="354" t="s">
        <v>80</v>
      </c>
      <c r="C47" s="355" t="s">
        <v>312</v>
      </c>
      <c r="D47" s="356" t="s">
        <v>25</v>
      </c>
      <c r="E47" s="357" t="s">
        <v>325</v>
      </c>
      <c r="F47" s="358"/>
      <c r="G47" s="358"/>
      <c r="H47" s="359">
        <v>7.1900000000000297</v>
      </c>
      <c r="I47" s="358"/>
      <c r="J47" s="360" t="s">
        <v>326</v>
      </c>
      <c r="K47" s="358" t="s">
        <v>79</v>
      </c>
      <c r="L47" s="300">
        <v>3</v>
      </c>
      <c r="M47" s="383">
        <v>39.57</v>
      </c>
      <c r="N47" s="126">
        <v>118.71</v>
      </c>
      <c r="O47" s="361"/>
      <c r="P47" s="362" t="e">
        <v>#VALUE!</v>
      </c>
      <c r="Q47" s="363" t="e">
        <f>IF(J47="PROV SUM",N47,L47*P47)</f>
        <v>#VALUE!</v>
      </c>
      <c r="R47" s="299">
        <v>0</v>
      </c>
      <c r="S47" s="299">
        <v>28.68825</v>
      </c>
      <c r="T47" s="363">
        <f>IF(J47="SC024",N47,IF(ISERROR(S47),"",IF(J47="PROV SUM",N47,L47*S47)))</f>
        <v>86.064750000000004</v>
      </c>
      <c r="U47" s="113"/>
      <c r="V47" s="358" t="s">
        <v>79</v>
      </c>
      <c r="W47" s="300">
        <v>3</v>
      </c>
      <c r="X47" s="299">
        <v>28.68825</v>
      </c>
      <c r="Y47" s="362">
        <f t="shared" si="0"/>
        <v>86.064750000000004</v>
      </c>
      <c r="Z47" s="19"/>
      <c r="AA47" s="370">
        <v>0</v>
      </c>
      <c r="AB47" s="371">
        <f t="shared" si="1"/>
        <v>0</v>
      </c>
      <c r="AC47" s="372">
        <v>0</v>
      </c>
      <c r="AD47" s="373">
        <f t="shared" si="2"/>
        <v>0</v>
      </c>
      <c r="AE47" s="374">
        <f t="shared" si="3"/>
        <v>0</v>
      </c>
    </row>
    <row r="48" spans="1:31" ht="30" hidden="1" x14ac:dyDescent="0.25">
      <c r="A48" s="22"/>
      <c r="B48" s="354" t="s">
        <v>80</v>
      </c>
      <c r="C48" s="355" t="s">
        <v>312</v>
      </c>
      <c r="D48" s="356" t="s">
        <v>25</v>
      </c>
      <c r="E48" s="357" t="s">
        <v>327</v>
      </c>
      <c r="F48" s="358"/>
      <c r="G48" s="358"/>
      <c r="H48" s="359">
        <v>7.19900000000003</v>
      </c>
      <c r="I48" s="358"/>
      <c r="J48" s="360" t="s">
        <v>328</v>
      </c>
      <c r="K48" s="358" t="s">
        <v>79</v>
      </c>
      <c r="L48" s="300">
        <v>5</v>
      </c>
      <c r="M48" s="360">
        <v>133.41999999999999</v>
      </c>
      <c r="N48" s="126">
        <v>667.1</v>
      </c>
      <c r="O48" s="361"/>
      <c r="P48" s="362" t="e">
        <v>#VALUE!</v>
      </c>
      <c r="Q48" s="363" t="e">
        <f>IF(J48="PROV SUM",N48,L48*P48)</f>
        <v>#VALUE!</v>
      </c>
      <c r="R48" s="299">
        <v>0</v>
      </c>
      <c r="S48" s="299">
        <v>96.729499999999987</v>
      </c>
      <c r="T48" s="363">
        <f>IF(J48="SC024",N48,IF(ISERROR(S48),"",IF(J48="PROV SUM",N48,L48*S48)))</f>
        <v>483.64749999999992</v>
      </c>
      <c r="U48" s="113"/>
      <c r="V48" s="358" t="s">
        <v>79</v>
      </c>
      <c r="W48" s="300">
        <v>5</v>
      </c>
      <c r="X48" s="299">
        <v>96.729499999999987</v>
      </c>
      <c r="Y48" s="362">
        <f t="shared" si="0"/>
        <v>483.64749999999992</v>
      </c>
      <c r="Z48" s="19"/>
      <c r="AA48" s="370">
        <v>0</v>
      </c>
      <c r="AB48" s="371">
        <f t="shared" si="1"/>
        <v>0</v>
      </c>
      <c r="AC48" s="372">
        <v>0</v>
      </c>
      <c r="AD48" s="373">
        <f t="shared" si="2"/>
        <v>0</v>
      </c>
      <c r="AE48" s="374">
        <f t="shared" si="3"/>
        <v>0</v>
      </c>
    </row>
    <row r="49" spans="1:31" ht="45" hidden="1" x14ac:dyDescent="0.25">
      <c r="A49" s="22"/>
      <c r="B49" s="354" t="s">
        <v>80</v>
      </c>
      <c r="C49" s="355" t="s">
        <v>312</v>
      </c>
      <c r="D49" s="356" t="s">
        <v>25</v>
      </c>
      <c r="E49" s="357" t="s">
        <v>203</v>
      </c>
      <c r="F49" s="358"/>
      <c r="G49" s="358"/>
      <c r="H49" s="359">
        <v>7.2980000000000702</v>
      </c>
      <c r="I49" s="358"/>
      <c r="J49" s="360" t="s">
        <v>204</v>
      </c>
      <c r="K49" s="358" t="s">
        <v>104</v>
      </c>
      <c r="L49" s="300">
        <v>3</v>
      </c>
      <c r="M49" s="360">
        <v>6.04</v>
      </c>
      <c r="N49" s="126">
        <v>18.12</v>
      </c>
      <c r="O49" s="361"/>
      <c r="P49" s="362" t="e">
        <v>#VALUE!</v>
      </c>
      <c r="Q49" s="363" t="e">
        <f>IF(J49="PROV SUM",N49,L49*P49)</f>
        <v>#VALUE!</v>
      </c>
      <c r="R49" s="299">
        <v>0</v>
      </c>
      <c r="S49" s="299">
        <v>4.3789999999999996</v>
      </c>
      <c r="T49" s="363">
        <f>IF(J49="SC024",N49,IF(ISERROR(S49),"",IF(J49="PROV SUM",N49,L49*S49)))</f>
        <v>13.136999999999999</v>
      </c>
      <c r="U49" s="113"/>
      <c r="V49" s="358" t="s">
        <v>104</v>
      </c>
      <c r="W49" s="300">
        <v>3</v>
      </c>
      <c r="X49" s="299">
        <v>4.3789999999999996</v>
      </c>
      <c r="Y49" s="362">
        <f t="shared" si="0"/>
        <v>13.136999999999999</v>
      </c>
      <c r="Z49" s="19"/>
      <c r="AA49" s="370">
        <v>0</v>
      </c>
      <c r="AB49" s="371">
        <f t="shared" si="1"/>
        <v>0</v>
      </c>
      <c r="AC49" s="372">
        <v>0</v>
      </c>
      <c r="AD49" s="373">
        <f t="shared" si="2"/>
        <v>0</v>
      </c>
      <c r="AE49" s="374">
        <f t="shared" si="3"/>
        <v>0</v>
      </c>
    </row>
    <row r="50" spans="1:31" ht="45" hidden="1" x14ac:dyDescent="0.25">
      <c r="A50" s="22"/>
      <c r="B50" s="354" t="s">
        <v>80</v>
      </c>
      <c r="C50" s="355" t="s">
        <v>312</v>
      </c>
      <c r="D50" s="356" t="s">
        <v>25</v>
      </c>
      <c r="E50" s="357" t="s">
        <v>339</v>
      </c>
      <c r="F50" s="358"/>
      <c r="G50" s="358"/>
      <c r="H50" s="359">
        <v>7.30000000000007</v>
      </c>
      <c r="I50" s="358"/>
      <c r="J50" s="360" t="s">
        <v>340</v>
      </c>
      <c r="K50" s="358" t="s">
        <v>104</v>
      </c>
      <c r="L50" s="300">
        <v>3</v>
      </c>
      <c r="M50" s="360">
        <v>14.27</v>
      </c>
      <c r="N50" s="126">
        <v>42.81</v>
      </c>
      <c r="O50" s="361"/>
      <c r="P50" s="362" t="e">
        <v>#VALUE!</v>
      </c>
      <c r="Q50" s="363" t="e">
        <f>IF(J50="PROV SUM",N50,L50*P50)</f>
        <v>#VALUE!</v>
      </c>
      <c r="R50" s="299">
        <v>0</v>
      </c>
      <c r="S50" s="299">
        <v>10.345749999999999</v>
      </c>
      <c r="T50" s="363">
        <f>IF(J50="SC024",N50,IF(ISERROR(S50),"",IF(J50="PROV SUM",N50,L50*S50)))</f>
        <v>31.037249999999997</v>
      </c>
      <c r="U50" s="113"/>
      <c r="V50" s="358" t="s">
        <v>104</v>
      </c>
      <c r="W50" s="300">
        <v>3</v>
      </c>
      <c r="X50" s="299">
        <v>10.345749999999999</v>
      </c>
      <c r="Y50" s="362">
        <f t="shared" si="0"/>
        <v>31.037249999999997</v>
      </c>
      <c r="Z50" s="19"/>
      <c r="AA50" s="370">
        <v>0</v>
      </c>
      <c r="AB50" s="371">
        <f t="shared" si="1"/>
        <v>0</v>
      </c>
      <c r="AC50" s="372">
        <v>0</v>
      </c>
      <c r="AD50" s="373">
        <f t="shared" si="2"/>
        <v>0</v>
      </c>
      <c r="AE50" s="374">
        <f t="shared" si="3"/>
        <v>0</v>
      </c>
    </row>
    <row r="51" spans="1:31" ht="30" hidden="1" x14ac:dyDescent="0.25">
      <c r="A51" s="22"/>
      <c r="B51" s="354" t="s">
        <v>80</v>
      </c>
      <c r="C51" s="355" t="s">
        <v>312</v>
      </c>
      <c r="D51" s="356" t="s">
        <v>25</v>
      </c>
      <c r="E51" s="357" t="s">
        <v>499</v>
      </c>
      <c r="F51" s="358"/>
      <c r="G51" s="358"/>
      <c r="H51" s="359">
        <v>7.3159999999999998</v>
      </c>
      <c r="I51" s="358"/>
      <c r="J51" s="360" t="s">
        <v>379</v>
      </c>
      <c r="K51" s="358" t="s">
        <v>380</v>
      </c>
      <c r="L51" s="300">
        <v>1</v>
      </c>
      <c r="M51" s="360">
        <v>400</v>
      </c>
      <c r="N51" s="126">
        <v>400</v>
      </c>
      <c r="O51" s="361"/>
      <c r="P51" s="362" t="e">
        <v>#VALUE!</v>
      </c>
      <c r="Q51" s="363">
        <f>IF(J51="PROV SUM",N51,L51*P51)</f>
        <v>400</v>
      </c>
      <c r="R51" s="299" t="s">
        <v>381</v>
      </c>
      <c r="S51" s="299" t="s">
        <v>381</v>
      </c>
      <c r="T51" s="363">
        <f>IF(J51="SC024",N51,IF(ISERROR(S51),"",IF(J51="PROV SUM",N51,L51*S51)))</f>
        <v>400</v>
      </c>
      <c r="U51" s="113"/>
      <c r="V51" s="358" t="s">
        <v>380</v>
      </c>
      <c r="W51" s="300">
        <v>1</v>
      </c>
      <c r="X51" s="299" t="s">
        <v>381</v>
      </c>
      <c r="Y51" s="362">
        <v>400</v>
      </c>
      <c r="Z51" s="19"/>
      <c r="AA51" s="370">
        <v>0</v>
      </c>
      <c r="AB51" s="371">
        <f t="shared" si="1"/>
        <v>0</v>
      </c>
      <c r="AC51" s="372">
        <v>0</v>
      </c>
      <c r="AD51" s="373">
        <f t="shared" si="2"/>
        <v>0</v>
      </c>
      <c r="AE51" s="374">
        <f t="shared" si="3"/>
        <v>0</v>
      </c>
    </row>
    <row r="52" spans="1:31" ht="15.75" hidden="1" x14ac:dyDescent="0.25">
      <c r="A52" s="16"/>
      <c r="B52" s="87" t="s">
        <v>80</v>
      </c>
      <c r="C52" s="90" t="s">
        <v>341</v>
      </c>
      <c r="D52" s="89" t="s">
        <v>378</v>
      </c>
      <c r="E52" s="90"/>
      <c r="F52" s="384"/>
      <c r="G52" s="384"/>
      <c r="H52" s="91"/>
      <c r="I52" s="384"/>
      <c r="J52" s="90"/>
      <c r="K52" s="92"/>
      <c r="L52" s="300"/>
      <c r="M52" s="93"/>
      <c r="N52" s="126"/>
      <c r="O52" s="361"/>
      <c r="P52" s="381"/>
      <c r="Q52" s="382"/>
      <c r="R52" s="382"/>
      <c r="S52" s="382"/>
      <c r="T52" s="382"/>
      <c r="U52" s="113"/>
      <c r="V52" s="92"/>
      <c r="W52" s="300"/>
      <c r="X52" s="382"/>
      <c r="Y52" s="362">
        <f t="shared" si="0"/>
        <v>0</v>
      </c>
      <c r="Z52" s="19"/>
      <c r="AA52" s="370">
        <v>0</v>
      </c>
      <c r="AB52" s="371">
        <f t="shared" si="1"/>
        <v>0</v>
      </c>
      <c r="AC52" s="372">
        <v>0</v>
      </c>
      <c r="AD52" s="373">
        <f t="shared" si="2"/>
        <v>0</v>
      </c>
      <c r="AE52" s="374">
        <f t="shared" si="3"/>
        <v>0</v>
      </c>
    </row>
    <row r="53" spans="1:31" ht="105" hidden="1" x14ac:dyDescent="0.25">
      <c r="A53" s="16"/>
      <c r="B53" s="87" t="s">
        <v>80</v>
      </c>
      <c r="C53" s="90" t="s">
        <v>341</v>
      </c>
      <c r="D53" s="89" t="s">
        <v>25</v>
      </c>
      <c r="E53" s="90" t="s">
        <v>350</v>
      </c>
      <c r="F53" s="358"/>
      <c r="G53" s="358"/>
      <c r="H53" s="91">
        <v>18</v>
      </c>
      <c r="I53" s="358"/>
      <c r="J53" s="90" t="s">
        <v>351</v>
      </c>
      <c r="K53" s="358" t="s">
        <v>311</v>
      </c>
      <c r="L53" s="94">
        <v>2</v>
      </c>
      <c r="M53" s="93">
        <v>222.2</v>
      </c>
      <c r="N53" s="95">
        <v>444.4</v>
      </c>
      <c r="O53" s="361"/>
      <c r="P53" s="362" t="e">
        <v>#VALUE!</v>
      </c>
      <c r="Q53" s="363" t="e">
        <f t="shared" ref="Q53:Q67" si="8">IF(J53="PROV SUM",N53,L53*P53)</f>
        <v>#VALUE!</v>
      </c>
      <c r="R53" s="299">
        <v>0</v>
      </c>
      <c r="S53" s="299">
        <v>196.98029999999997</v>
      </c>
      <c r="T53" s="363">
        <f t="shared" ref="T53:T67" si="9">IF(J53="SC024",N53,IF(ISERROR(S53),"",IF(J53="PROV SUM",N53,L53*S53)))</f>
        <v>393.96059999999994</v>
      </c>
      <c r="U53" s="113"/>
      <c r="V53" s="358" t="s">
        <v>311</v>
      </c>
      <c r="W53" s="94">
        <v>2</v>
      </c>
      <c r="X53" s="93">
        <v>196.98029999999997</v>
      </c>
      <c r="Y53" s="362">
        <f t="shared" si="0"/>
        <v>393.96059999999994</v>
      </c>
      <c r="Z53" s="19"/>
      <c r="AA53" s="370">
        <v>0</v>
      </c>
      <c r="AB53" s="371">
        <f t="shared" ref="AB53:AB67" si="10">Y53*AA53</f>
        <v>0</v>
      </c>
      <c r="AC53" s="372">
        <v>0</v>
      </c>
      <c r="AD53" s="373">
        <f t="shared" ref="AD53:AD67" si="11">Y53*AC53</f>
        <v>0</v>
      </c>
      <c r="AE53" s="374">
        <f t="shared" si="3"/>
        <v>0</v>
      </c>
    </row>
    <row r="54" spans="1:31" ht="105" hidden="1" x14ac:dyDescent="0.25">
      <c r="A54" s="16"/>
      <c r="B54" s="87" t="s">
        <v>80</v>
      </c>
      <c r="C54" s="90" t="s">
        <v>341</v>
      </c>
      <c r="D54" s="89" t="s">
        <v>25</v>
      </c>
      <c r="E54" s="90" t="s">
        <v>356</v>
      </c>
      <c r="F54" s="384"/>
      <c r="G54" s="384"/>
      <c r="H54" s="91">
        <v>27</v>
      </c>
      <c r="I54" s="384"/>
      <c r="J54" s="90" t="s">
        <v>357</v>
      </c>
      <c r="K54" s="92" t="s">
        <v>311</v>
      </c>
      <c r="L54" s="94">
        <v>1</v>
      </c>
      <c r="M54" s="93">
        <v>22.53</v>
      </c>
      <c r="N54" s="95">
        <v>22.53</v>
      </c>
      <c r="O54" s="361"/>
      <c r="P54" s="362" t="e">
        <v>#VALUE!</v>
      </c>
      <c r="Q54" s="363" t="e">
        <f t="shared" si="8"/>
        <v>#VALUE!</v>
      </c>
      <c r="R54" s="299">
        <v>0</v>
      </c>
      <c r="S54" s="299">
        <v>19.150500000000001</v>
      </c>
      <c r="T54" s="363">
        <f t="shared" si="9"/>
        <v>19.150500000000001</v>
      </c>
      <c r="U54" s="113"/>
      <c r="V54" s="92" t="s">
        <v>311</v>
      </c>
      <c r="W54" s="94">
        <v>1</v>
      </c>
      <c r="X54" s="93">
        <v>19.150500000000001</v>
      </c>
      <c r="Y54" s="362">
        <f t="shared" si="0"/>
        <v>19.150500000000001</v>
      </c>
      <c r="Z54" s="19"/>
      <c r="AA54" s="370">
        <v>0</v>
      </c>
      <c r="AB54" s="371">
        <f t="shared" si="10"/>
        <v>0</v>
      </c>
      <c r="AC54" s="372">
        <v>0</v>
      </c>
      <c r="AD54" s="373">
        <f t="shared" si="11"/>
        <v>0</v>
      </c>
      <c r="AE54" s="374">
        <f t="shared" si="3"/>
        <v>0</v>
      </c>
    </row>
    <row r="55" spans="1:31" ht="120" hidden="1" x14ac:dyDescent="0.25">
      <c r="A55" s="16"/>
      <c r="B55" s="87" t="s">
        <v>80</v>
      </c>
      <c r="C55" s="90" t="s">
        <v>341</v>
      </c>
      <c r="D55" s="89" t="s">
        <v>25</v>
      </c>
      <c r="E55" s="90" t="s">
        <v>358</v>
      </c>
      <c r="F55" s="384"/>
      <c r="G55" s="384"/>
      <c r="H55" s="91">
        <v>41</v>
      </c>
      <c r="I55" s="384"/>
      <c r="J55" s="90" t="s">
        <v>359</v>
      </c>
      <c r="K55" s="92" t="s">
        <v>311</v>
      </c>
      <c r="L55" s="94">
        <v>1</v>
      </c>
      <c r="M55" s="93">
        <v>29.34</v>
      </c>
      <c r="N55" s="95">
        <v>29.34</v>
      </c>
      <c r="O55" s="361"/>
      <c r="P55" s="362" t="e">
        <v>#VALUE!</v>
      </c>
      <c r="Q55" s="363" t="e">
        <f t="shared" si="8"/>
        <v>#VALUE!</v>
      </c>
      <c r="R55" s="299">
        <v>0</v>
      </c>
      <c r="S55" s="299">
        <v>24.939</v>
      </c>
      <c r="T55" s="363">
        <f t="shared" si="9"/>
        <v>24.939</v>
      </c>
      <c r="U55" s="113"/>
      <c r="V55" s="92" t="s">
        <v>311</v>
      </c>
      <c r="W55" s="94">
        <v>1</v>
      </c>
      <c r="X55" s="93">
        <v>24.939</v>
      </c>
      <c r="Y55" s="362">
        <f t="shared" si="0"/>
        <v>24.939</v>
      </c>
      <c r="Z55" s="19"/>
      <c r="AA55" s="370">
        <v>0</v>
      </c>
      <c r="AB55" s="371">
        <f t="shared" si="10"/>
        <v>0</v>
      </c>
      <c r="AC55" s="372">
        <v>0</v>
      </c>
      <c r="AD55" s="373">
        <f t="shared" si="11"/>
        <v>0</v>
      </c>
      <c r="AE55" s="374">
        <f t="shared" si="3"/>
        <v>0</v>
      </c>
    </row>
    <row r="56" spans="1:31" ht="105" hidden="1" x14ac:dyDescent="0.25">
      <c r="A56" s="16"/>
      <c r="B56" s="87" t="s">
        <v>80</v>
      </c>
      <c r="C56" s="90" t="s">
        <v>341</v>
      </c>
      <c r="D56" s="89" t="s">
        <v>25</v>
      </c>
      <c r="E56" s="90" t="s">
        <v>360</v>
      </c>
      <c r="F56" s="384"/>
      <c r="G56" s="384"/>
      <c r="H56" s="91">
        <v>43</v>
      </c>
      <c r="I56" s="384"/>
      <c r="J56" s="90" t="s">
        <v>361</v>
      </c>
      <c r="K56" s="92" t="s">
        <v>311</v>
      </c>
      <c r="L56" s="94">
        <v>1</v>
      </c>
      <c r="M56" s="93">
        <v>20.399999999999999</v>
      </c>
      <c r="N56" s="95">
        <v>20.399999999999999</v>
      </c>
      <c r="O56" s="361"/>
      <c r="P56" s="362" t="e">
        <v>#VALUE!</v>
      </c>
      <c r="Q56" s="363" t="e">
        <f t="shared" si="8"/>
        <v>#VALUE!</v>
      </c>
      <c r="R56" s="299">
        <v>0</v>
      </c>
      <c r="S56" s="299">
        <v>17.34</v>
      </c>
      <c r="T56" s="363">
        <f t="shared" si="9"/>
        <v>17.34</v>
      </c>
      <c r="U56" s="113"/>
      <c r="V56" s="92" t="s">
        <v>311</v>
      </c>
      <c r="W56" s="94">
        <v>1</v>
      </c>
      <c r="X56" s="93">
        <v>17.34</v>
      </c>
      <c r="Y56" s="362">
        <f t="shared" si="0"/>
        <v>17.34</v>
      </c>
      <c r="Z56" s="19"/>
      <c r="AA56" s="370">
        <v>0</v>
      </c>
      <c r="AB56" s="371">
        <f t="shared" si="10"/>
        <v>0</v>
      </c>
      <c r="AC56" s="372">
        <v>0</v>
      </c>
      <c r="AD56" s="373">
        <f t="shared" si="11"/>
        <v>0</v>
      </c>
      <c r="AE56" s="374">
        <f t="shared" si="3"/>
        <v>0</v>
      </c>
    </row>
    <row r="57" spans="1:31" ht="105" hidden="1" x14ac:dyDescent="0.25">
      <c r="A57" s="16"/>
      <c r="B57" s="87" t="s">
        <v>80</v>
      </c>
      <c r="C57" s="90" t="s">
        <v>341</v>
      </c>
      <c r="D57" s="89" t="s">
        <v>25</v>
      </c>
      <c r="E57" s="90" t="s">
        <v>362</v>
      </c>
      <c r="F57" s="384"/>
      <c r="G57" s="384"/>
      <c r="H57" s="91">
        <v>44</v>
      </c>
      <c r="I57" s="384"/>
      <c r="J57" s="90" t="s">
        <v>363</v>
      </c>
      <c r="K57" s="92" t="s">
        <v>311</v>
      </c>
      <c r="L57" s="94">
        <v>1</v>
      </c>
      <c r="M57" s="93">
        <v>35.86</v>
      </c>
      <c r="N57" s="95">
        <v>35.86</v>
      </c>
      <c r="O57" s="361"/>
      <c r="P57" s="362" t="e">
        <v>#VALUE!</v>
      </c>
      <c r="Q57" s="363" t="e">
        <f t="shared" si="8"/>
        <v>#VALUE!</v>
      </c>
      <c r="R57" s="299">
        <v>0</v>
      </c>
      <c r="S57" s="299">
        <v>30.480999999999998</v>
      </c>
      <c r="T57" s="363">
        <f t="shared" si="9"/>
        <v>30.480999999999998</v>
      </c>
      <c r="U57" s="113"/>
      <c r="V57" s="92" t="s">
        <v>311</v>
      </c>
      <c r="W57" s="94">
        <v>1</v>
      </c>
      <c r="X57" s="93">
        <v>30.480999999999998</v>
      </c>
      <c r="Y57" s="362">
        <f t="shared" si="0"/>
        <v>30.480999999999998</v>
      </c>
      <c r="Z57" s="19"/>
      <c r="AA57" s="370">
        <v>0</v>
      </c>
      <c r="AB57" s="371">
        <f t="shared" si="10"/>
        <v>0</v>
      </c>
      <c r="AC57" s="372">
        <v>0</v>
      </c>
      <c r="AD57" s="373">
        <f t="shared" si="11"/>
        <v>0</v>
      </c>
      <c r="AE57" s="374">
        <f t="shared" si="3"/>
        <v>0</v>
      </c>
    </row>
    <row r="58" spans="1:31" ht="45" hidden="1" x14ac:dyDescent="0.25">
      <c r="A58" s="16"/>
      <c r="B58" s="87" t="s">
        <v>80</v>
      </c>
      <c r="C58" s="90" t="s">
        <v>341</v>
      </c>
      <c r="D58" s="89" t="s">
        <v>25</v>
      </c>
      <c r="E58" s="90" t="s">
        <v>352</v>
      </c>
      <c r="F58" s="384"/>
      <c r="G58" s="384"/>
      <c r="H58" s="91">
        <v>104</v>
      </c>
      <c r="I58" s="384"/>
      <c r="J58" s="90" t="s">
        <v>353</v>
      </c>
      <c r="K58" s="92" t="s">
        <v>311</v>
      </c>
      <c r="L58" s="94">
        <v>2</v>
      </c>
      <c r="M58" s="93">
        <v>3.44</v>
      </c>
      <c r="N58" s="95">
        <v>6.88</v>
      </c>
      <c r="O58" s="361"/>
      <c r="P58" s="362" t="e">
        <v>#VALUE!</v>
      </c>
      <c r="Q58" s="363" t="e">
        <f t="shared" si="8"/>
        <v>#VALUE!</v>
      </c>
      <c r="R58" s="299">
        <v>0</v>
      </c>
      <c r="S58" s="299">
        <v>3.0495599999999996</v>
      </c>
      <c r="T58" s="363">
        <f t="shared" si="9"/>
        <v>6.0991199999999992</v>
      </c>
      <c r="U58" s="113"/>
      <c r="V58" s="92" t="s">
        <v>311</v>
      </c>
      <c r="W58" s="94">
        <v>2</v>
      </c>
      <c r="X58" s="93">
        <v>3.0495599999999996</v>
      </c>
      <c r="Y58" s="362">
        <f t="shared" si="0"/>
        <v>6.0991199999999992</v>
      </c>
      <c r="Z58" s="19"/>
      <c r="AA58" s="370">
        <v>0</v>
      </c>
      <c r="AB58" s="371">
        <f t="shared" si="10"/>
        <v>0</v>
      </c>
      <c r="AC58" s="372">
        <v>0</v>
      </c>
      <c r="AD58" s="373">
        <f t="shared" si="11"/>
        <v>0</v>
      </c>
      <c r="AE58" s="374">
        <f t="shared" si="3"/>
        <v>0</v>
      </c>
    </row>
    <row r="59" spans="1:31" ht="15.75" hidden="1" x14ac:dyDescent="0.25">
      <c r="A59" s="16"/>
      <c r="B59" s="87" t="s">
        <v>80</v>
      </c>
      <c r="C59" s="90" t="s">
        <v>341</v>
      </c>
      <c r="D59" s="89" t="s">
        <v>25</v>
      </c>
      <c r="E59" s="90"/>
      <c r="F59" s="384"/>
      <c r="G59" s="384"/>
      <c r="H59" s="91">
        <v>115</v>
      </c>
      <c r="I59" s="384"/>
      <c r="J59" s="90" t="s">
        <v>367</v>
      </c>
      <c r="K59" s="92" t="s">
        <v>311</v>
      </c>
      <c r="L59" s="94">
        <v>2</v>
      </c>
      <c r="M59" s="93">
        <v>70.11</v>
      </c>
      <c r="N59" s="95">
        <v>140.22</v>
      </c>
      <c r="O59" s="361"/>
      <c r="P59" s="362" t="e">
        <v>#VALUE!</v>
      </c>
      <c r="Q59" s="363" t="e">
        <f t="shared" si="8"/>
        <v>#VALUE!</v>
      </c>
      <c r="R59" s="299">
        <v>0</v>
      </c>
      <c r="S59" s="299">
        <v>56.088000000000001</v>
      </c>
      <c r="T59" s="363">
        <f t="shared" si="9"/>
        <v>112.176</v>
      </c>
      <c r="U59" s="113"/>
      <c r="V59" s="92" t="s">
        <v>311</v>
      </c>
      <c r="W59" s="94">
        <v>2</v>
      </c>
      <c r="X59" s="93">
        <v>56.088000000000001</v>
      </c>
      <c r="Y59" s="362">
        <f t="shared" si="0"/>
        <v>112.176</v>
      </c>
      <c r="Z59" s="19"/>
      <c r="AA59" s="370">
        <v>0</v>
      </c>
      <c r="AB59" s="371">
        <f t="shared" si="10"/>
        <v>0</v>
      </c>
      <c r="AC59" s="372">
        <v>0</v>
      </c>
      <c r="AD59" s="373">
        <f t="shared" si="11"/>
        <v>0</v>
      </c>
      <c r="AE59" s="374">
        <f t="shared" si="3"/>
        <v>0</v>
      </c>
    </row>
    <row r="60" spans="1:31" ht="45.75" hidden="1" x14ac:dyDescent="0.25">
      <c r="A60" s="16"/>
      <c r="B60" s="87" t="s">
        <v>80</v>
      </c>
      <c r="C60" s="90" t="s">
        <v>341</v>
      </c>
      <c r="D60" s="89" t="s">
        <v>25</v>
      </c>
      <c r="E60" s="96" t="s">
        <v>354</v>
      </c>
      <c r="F60" s="384"/>
      <c r="G60" s="384"/>
      <c r="H60" s="91">
        <v>175</v>
      </c>
      <c r="I60" s="384"/>
      <c r="J60" s="97" t="s">
        <v>355</v>
      </c>
      <c r="K60" s="92" t="s">
        <v>311</v>
      </c>
      <c r="L60" s="94">
        <v>2</v>
      </c>
      <c r="M60" s="93">
        <v>9.81</v>
      </c>
      <c r="N60" s="95">
        <v>19.62</v>
      </c>
      <c r="O60" s="361"/>
      <c r="P60" s="362" t="e">
        <v>#VALUE!</v>
      </c>
      <c r="Q60" s="363" t="e">
        <f t="shared" si="8"/>
        <v>#VALUE!</v>
      </c>
      <c r="R60" s="299">
        <v>0</v>
      </c>
      <c r="S60" s="299">
        <v>8.6965649999999997</v>
      </c>
      <c r="T60" s="363">
        <f t="shared" si="9"/>
        <v>17.393129999999999</v>
      </c>
      <c r="U60" s="113"/>
      <c r="V60" s="92" t="s">
        <v>311</v>
      </c>
      <c r="W60" s="94">
        <v>2</v>
      </c>
      <c r="X60" s="93">
        <v>8.6965649999999997</v>
      </c>
      <c r="Y60" s="362">
        <f t="shared" si="0"/>
        <v>17.393129999999999</v>
      </c>
      <c r="Z60" s="19"/>
      <c r="AA60" s="370">
        <v>0</v>
      </c>
      <c r="AB60" s="371">
        <f t="shared" si="10"/>
        <v>0</v>
      </c>
      <c r="AC60" s="372">
        <v>0</v>
      </c>
      <c r="AD60" s="373">
        <f t="shared" si="11"/>
        <v>0</v>
      </c>
      <c r="AE60" s="374">
        <f t="shared" si="3"/>
        <v>0</v>
      </c>
    </row>
    <row r="61" spans="1:31" ht="75.75" hidden="1" x14ac:dyDescent="0.25">
      <c r="A61" s="22"/>
      <c r="B61" s="87" t="s">
        <v>80</v>
      </c>
      <c r="C61" s="90" t="s">
        <v>341</v>
      </c>
      <c r="D61" s="89" t="s">
        <v>25</v>
      </c>
      <c r="E61" s="96" t="s">
        <v>342</v>
      </c>
      <c r="F61" s="358"/>
      <c r="G61" s="358"/>
      <c r="H61" s="91">
        <v>180</v>
      </c>
      <c r="I61" s="358"/>
      <c r="J61" s="97" t="s">
        <v>343</v>
      </c>
      <c r="K61" s="92" t="s">
        <v>311</v>
      </c>
      <c r="L61" s="94">
        <v>1</v>
      </c>
      <c r="M61" s="93">
        <v>62.11</v>
      </c>
      <c r="N61" s="95">
        <v>62.11</v>
      </c>
      <c r="O61" s="361"/>
      <c r="P61" s="362" t="e">
        <v>#VALUE!</v>
      </c>
      <c r="Q61" s="363" t="e">
        <f t="shared" si="8"/>
        <v>#VALUE!</v>
      </c>
      <c r="R61" s="299">
        <v>0</v>
      </c>
      <c r="S61" s="299">
        <v>55.060514999999995</v>
      </c>
      <c r="T61" s="363">
        <f t="shared" si="9"/>
        <v>55.060514999999995</v>
      </c>
      <c r="U61" s="113"/>
      <c r="V61" s="92" t="s">
        <v>311</v>
      </c>
      <c r="W61" s="94">
        <v>1</v>
      </c>
      <c r="X61" s="93">
        <v>55.060514999999995</v>
      </c>
      <c r="Y61" s="362">
        <f t="shared" si="0"/>
        <v>55.060514999999995</v>
      </c>
      <c r="Z61" s="19"/>
      <c r="AA61" s="370">
        <v>0</v>
      </c>
      <c r="AB61" s="371">
        <f t="shared" si="10"/>
        <v>0</v>
      </c>
      <c r="AC61" s="372">
        <v>0</v>
      </c>
      <c r="AD61" s="373">
        <f t="shared" si="11"/>
        <v>0</v>
      </c>
      <c r="AE61" s="374">
        <f t="shared" si="3"/>
        <v>0</v>
      </c>
    </row>
    <row r="62" spans="1:31" ht="90.75" hidden="1" x14ac:dyDescent="0.25">
      <c r="A62" s="22"/>
      <c r="B62" s="87" t="s">
        <v>80</v>
      </c>
      <c r="C62" s="90" t="s">
        <v>341</v>
      </c>
      <c r="D62" s="89" t="s">
        <v>25</v>
      </c>
      <c r="E62" s="96" t="s">
        <v>370</v>
      </c>
      <c r="F62" s="358"/>
      <c r="G62" s="358"/>
      <c r="H62" s="91">
        <v>186</v>
      </c>
      <c r="I62" s="358"/>
      <c r="J62" s="98" t="s">
        <v>371</v>
      </c>
      <c r="K62" s="92" t="s">
        <v>311</v>
      </c>
      <c r="L62" s="94">
        <v>1</v>
      </c>
      <c r="M62" s="93">
        <v>86.88</v>
      </c>
      <c r="N62" s="95">
        <v>86.88</v>
      </c>
      <c r="O62" s="361"/>
      <c r="P62" s="362" t="e">
        <v>#VALUE!</v>
      </c>
      <c r="Q62" s="363" t="e">
        <f t="shared" si="8"/>
        <v>#VALUE!</v>
      </c>
      <c r="R62" s="299">
        <v>0</v>
      </c>
      <c r="S62" s="299">
        <v>69.504000000000005</v>
      </c>
      <c r="T62" s="363">
        <f t="shared" si="9"/>
        <v>69.504000000000005</v>
      </c>
      <c r="U62" s="113"/>
      <c r="V62" s="92" t="s">
        <v>311</v>
      </c>
      <c r="W62" s="94">
        <v>1</v>
      </c>
      <c r="X62" s="93">
        <v>69.504000000000005</v>
      </c>
      <c r="Y62" s="362">
        <f t="shared" si="0"/>
        <v>69.504000000000005</v>
      </c>
      <c r="Z62" s="19"/>
      <c r="AA62" s="370">
        <v>0</v>
      </c>
      <c r="AB62" s="371">
        <f t="shared" si="10"/>
        <v>0</v>
      </c>
      <c r="AC62" s="372">
        <v>0</v>
      </c>
      <c r="AD62" s="373">
        <f t="shared" si="11"/>
        <v>0</v>
      </c>
      <c r="AE62" s="374">
        <f t="shared" si="3"/>
        <v>0</v>
      </c>
    </row>
    <row r="63" spans="1:31" ht="15.75" hidden="1" x14ac:dyDescent="0.25">
      <c r="A63" s="22"/>
      <c r="B63" s="87" t="s">
        <v>80</v>
      </c>
      <c r="C63" s="90" t="s">
        <v>341</v>
      </c>
      <c r="D63" s="89" t="s">
        <v>25</v>
      </c>
      <c r="E63" s="99" t="s">
        <v>424</v>
      </c>
      <c r="F63" s="358"/>
      <c r="G63" s="358"/>
      <c r="H63" s="91">
        <v>190</v>
      </c>
      <c r="I63" s="358"/>
      <c r="J63" s="100" t="s">
        <v>379</v>
      </c>
      <c r="K63" s="92" t="s">
        <v>311</v>
      </c>
      <c r="L63" s="94">
        <v>1</v>
      </c>
      <c r="M63" s="101">
        <v>1500</v>
      </c>
      <c r="N63" s="95">
        <v>1500</v>
      </c>
      <c r="O63" s="361"/>
      <c r="P63" s="362" t="e">
        <v>#VALUE!</v>
      </c>
      <c r="Q63" s="363">
        <f t="shared" si="8"/>
        <v>1500</v>
      </c>
      <c r="R63" s="299" t="s">
        <v>381</v>
      </c>
      <c r="S63" s="299" t="s">
        <v>381</v>
      </c>
      <c r="T63" s="363">
        <f t="shared" si="9"/>
        <v>1500</v>
      </c>
      <c r="U63" s="113"/>
      <c r="V63" s="92" t="s">
        <v>311</v>
      </c>
      <c r="W63" s="94">
        <v>1</v>
      </c>
      <c r="X63" s="101" t="s">
        <v>381</v>
      </c>
      <c r="Y63" s="362">
        <v>1500</v>
      </c>
      <c r="Z63" s="19"/>
      <c r="AA63" s="370">
        <v>0</v>
      </c>
      <c r="AB63" s="371">
        <f t="shared" si="10"/>
        <v>0</v>
      </c>
      <c r="AC63" s="372">
        <v>0</v>
      </c>
      <c r="AD63" s="373">
        <f>Y63*AC63</f>
        <v>0</v>
      </c>
      <c r="AE63" s="374">
        <f t="shared" si="3"/>
        <v>0</v>
      </c>
    </row>
    <row r="64" spans="1:31" ht="26.25" hidden="1" x14ac:dyDescent="0.25">
      <c r="A64" s="22"/>
      <c r="B64" s="87" t="s">
        <v>80</v>
      </c>
      <c r="C64" s="90" t="s">
        <v>341</v>
      </c>
      <c r="D64" s="89" t="s">
        <v>25</v>
      </c>
      <c r="E64" s="102" t="s">
        <v>425</v>
      </c>
      <c r="F64" s="358"/>
      <c r="G64" s="358"/>
      <c r="H64" s="91">
        <v>191</v>
      </c>
      <c r="I64" s="358"/>
      <c r="J64" s="100" t="s">
        <v>379</v>
      </c>
      <c r="K64" s="92" t="s">
        <v>311</v>
      </c>
      <c r="L64" s="94">
        <v>1</v>
      </c>
      <c r="M64" s="101">
        <v>100</v>
      </c>
      <c r="N64" s="95">
        <v>100</v>
      </c>
      <c r="O64" s="361"/>
      <c r="P64" s="362" t="e">
        <v>#VALUE!</v>
      </c>
      <c r="Q64" s="363">
        <f t="shared" si="8"/>
        <v>100</v>
      </c>
      <c r="R64" s="299" t="s">
        <v>381</v>
      </c>
      <c r="S64" s="299" t="s">
        <v>381</v>
      </c>
      <c r="T64" s="363">
        <f t="shared" si="9"/>
        <v>100</v>
      </c>
      <c r="U64" s="113"/>
      <c r="V64" s="92" t="s">
        <v>311</v>
      </c>
      <c r="W64" s="94">
        <v>1</v>
      </c>
      <c r="X64" s="101" t="s">
        <v>381</v>
      </c>
      <c r="Y64" s="362">
        <v>100</v>
      </c>
      <c r="Z64" s="19"/>
      <c r="AA64" s="370">
        <v>0</v>
      </c>
      <c r="AB64" s="371">
        <f t="shared" si="10"/>
        <v>0</v>
      </c>
      <c r="AC64" s="372">
        <v>0</v>
      </c>
      <c r="AD64" s="373">
        <f t="shared" si="11"/>
        <v>0</v>
      </c>
      <c r="AE64" s="374">
        <f t="shared" si="3"/>
        <v>0</v>
      </c>
    </row>
    <row r="65" spans="1:31" ht="15.75" hidden="1" x14ac:dyDescent="0.25">
      <c r="A65" s="22"/>
      <c r="B65" s="87" t="s">
        <v>80</v>
      </c>
      <c r="C65" s="90" t="s">
        <v>341</v>
      </c>
      <c r="D65" s="89" t="s">
        <v>25</v>
      </c>
      <c r="E65" s="102" t="s">
        <v>426</v>
      </c>
      <c r="F65" s="358"/>
      <c r="G65" s="358"/>
      <c r="H65" s="91">
        <v>192</v>
      </c>
      <c r="I65" s="358"/>
      <c r="J65" s="100" t="s">
        <v>379</v>
      </c>
      <c r="K65" s="92" t="s">
        <v>311</v>
      </c>
      <c r="L65" s="94">
        <v>1</v>
      </c>
      <c r="M65" s="101">
        <v>100</v>
      </c>
      <c r="N65" s="95">
        <v>100</v>
      </c>
      <c r="O65" s="361"/>
      <c r="P65" s="362" t="e">
        <v>#VALUE!</v>
      </c>
      <c r="Q65" s="363">
        <f t="shared" si="8"/>
        <v>100</v>
      </c>
      <c r="R65" s="299" t="s">
        <v>381</v>
      </c>
      <c r="S65" s="299" t="s">
        <v>381</v>
      </c>
      <c r="T65" s="363">
        <f t="shared" si="9"/>
        <v>100</v>
      </c>
      <c r="U65" s="113"/>
      <c r="V65" s="92" t="s">
        <v>311</v>
      </c>
      <c r="W65" s="94">
        <v>1</v>
      </c>
      <c r="X65" s="101" t="s">
        <v>381</v>
      </c>
      <c r="Y65" s="362">
        <v>100</v>
      </c>
      <c r="Z65" s="19"/>
      <c r="AA65" s="370">
        <v>0</v>
      </c>
      <c r="AB65" s="371">
        <f t="shared" si="10"/>
        <v>0</v>
      </c>
      <c r="AC65" s="372">
        <v>0</v>
      </c>
      <c r="AD65" s="373">
        <f t="shared" si="11"/>
        <v>0</v>
      </c>
      <c r="AE65" s="374">
        <f t="shared" si="3"/>
        <v>0</v>
      </c>
    </row>
    <row r="66" spans="1:31" ht="15.75" hidden="1" x14ac:dyDescent="0.25">
      <c r="A66" s="22"/>
      <c r="B66" s="87" t="s">
        <v>80</v>
      </c>
      <c r="C66" s="90" t="s">
        <v>341</v>
      </c>
      <c r="D66" s="89" t="s">
        <v>25</v>
      </c>
      <c r="E66" s="102" t="s">
        <v>427</v>
      </c>
      <c r="F66" s="358"/>
      <c r="G66" s="358"/>
      <c r="H66" s="91">
        <v>193</v>
      </c>
      <c r="I66" s="358"/>
      <c r="J66" s="100" t="s">
        <v>379</v>
      </c>
      <c r="K66" s="92" t="s">
        <v>311</v>
      </c>
      <c r="L66" s="94">
        <v>1</v>
      </c>
      <c r="M66" s="101">
        <v>100</v>
      </c>
      <c r="N66" s="95">
        <v>100</v>
      </c>
      <c r="O66" s="361"/>
      <c r="P66" s="362" t="e">
        <v>#VALUE!</v>
      </c>
      <c r="Q66" s="363">
        <f t="shared" si="8"/>
        <v>100</v>
      </c>
      <c r="R66" s="299" t="s">
        <v>381</v>
      </c>
      <c r="S66" s="299" t="s">
        <v>381</v>
      </c>
      <c r="T66" s="363">
        <f t="shared" si="9"/>
        <v>100</v>
      </c>
      <c r="U66" s="113"/>
      <c r="V66" s="92" t="s">
        <v>311</v>
      </c>
      <c r="W66" s="94">
        <v>1</v>
      </c>
      <c r="X66" s="101" t="s">
        <v>381</v>
      </c>
      <c r="Y66" s="362">
        <v>100</v>
      </c>
      <c r="Z66" s="19"/>
      <c r="AA66" s="370">
        <v>0</v>
      </c>
      <c r="AB66" s="371">
        <f t="shared" si="10"/>
        <v>0</v>
      </c>
      <c r="AC66" s="372">
        <v>0</v>
      </c>
      <c r="AD66" s="373">
        <f t="shared" si="11"/>
        <v>0</v>
      </c>
      <c r="AE66" s="374">
        <f t="shared" si="3"/>
        <v>0</v>
      </c>
    </row>
    <row r="67" spans="1:31" ht="15.75" hidden="1" x14ac:dyDescent="0.25">
      <c r="A67" s="22"/>
      <c r="B67" s="87" t="s">
        <v>80</v>
      </c>
      <c r="C67" s="90" t="s">
        <v>341</v>
      </c>
      <c r="D67" s="89" t="s">
        <v>25</v>
      </c>
      <c r="E67" s="102" t="s">
        <v>428</v>
      </c>
      <c r="F67" s="358"/>
      <c r="G67" s="358"/>
      <c r="H67" s="91">
        <v>194</v>
      </c>
      <c r="I67" s="358"/>
      <c r="J67" s="100" t="s">
        <v>379</v>
      </c>
      <c r="K67" s="92" t="s">
        <v>311</v>
      </c>
      <c r="L67" s="94">
        <v>1</v>
      </c>
      <c r="M67" s="101">
        <v>350</v>
      </c>
      <c r="N67" s="95">
        <v>350</v>
      </c>
      <c r="O67" s="361"/>
      <c r="P67" s="362" t="e">
        <v>#VALUE!</v>
      </c>
      <c r="Q67" s="363">
        <f t="shared" si="8"/>
        <v>350</v>
      </c>
      <c r="R67" s="299" t="s">
        <v>381</v>
      </c>
      <c r="S67" s="299" t="s">
        <v>381</v>
      </c>
      <c r="T67" s="363">
        <f t="shared" si="9"/>
        <v>350</v>
      </c>
      <c r="U67" s="113"/>
      <c r="V67" s="92" t="s">
        <v>311</v>
      </c>
      <c r="W67" s="94">
        <v>1</v>
      </c>
      <c r="X67" s="101" t="s">
        <v>381</v>
      </c>
      <c r="Y67" s="362">
        <v>350</v>
      </c>
      <c r="Z67" s="19"/>
      <c r="AA67" s="370">
        <v>0</v>
      </c>
      <c r="AB67" s="371">
        <f t="shared" si="10"/>
        <v>0</v>
      </c>
      <c r="AC67" s="372">
        <v>0</v>
      </c>
      <c r="AD67" s="373">
        <f t="shared" si="11"/>
        <v>0</v>
      </c>
      <c r="AE67" s="374">
        <f t="shared" si="3"/>
        <v>0</v>
      </c>
    </row>
    <row r="68" spans="1:31" ht="77.25" hidden="1" x14ac:dyDescent="0.25">
      <c r="A68" s="22"/>
      <c r="B68" s="87" t="s">
        <v>80</v>
      </c>
      <c r="C68" s="90" t="s">
        <v>164</v>
      </c>
      <c r="D68" s="89" t="s">
        <v>25</v>
      </c>
      <c r="E68" s="102" t="s">
        <v>169</v>
      </c>
      <c r="F68" s="358"/>
      <c r="G68" s="358"/>
      <c r="H68" s="91"/>
      <c r="I68" s="358"/>
      <c r="J68" s="100"/>
      <c r="K68" s="92"/>
      <c r="L68" s="94"/>
      <c r="M68" s="101"/>
      <c r="N68" s="95"/>
      <c r="O68" s="361"/>
      <c r="P68" s="362"/>
      <c r="Q68" s="363"/>
      <c r="R68" s="299"/>
      <c r="S68" s="299"/>
      <c r="T68" s="363"/>
      <c r="U68" s="113"/>
      <c r="V68" s="92" t="s">
        <v>684</v>
      </c>
      <c r="W68" s="94">
        <v>3</v>
      </c>
      <c r="X68" s="101">
        <v>25.75</v>
      </c>
      <c r="Y68" s="362">
        <f t="shared" ref="Y68:Y74" si="12">W68*X68</f>
        <v>77.25</v>
      </c>
      <c r="Z68" s="19"/>
      <c r="AA68" s="370">
        <v>0</v>
      </c>
      <c r="AB68" s="371">
        <f t="shared" ref="AB68:AB74" si="13">Y68*AA68</f>
        <v>0</v>
      </c>
      <c r="AC68" s="372">
        <v>0</v>
      </c>
      <c r="AD68" s="373">
        <f t="shared" ref="AD68:AD74" si="14">Y68*AC68</f>
        <v>0</v>
      </c>
      <c r="AE68" s="374">
        <f t="shared" ref="AE68:AE74" si="15">AB68-AD68</f>
        <v>0</v>
      </c>
    </row>
    <row r="69" spans="1:31" ht="15.75" hidden="1" x14ac:dyDescent="0.25">
      <c r="A69" s="22"/>
      <c r="B69" s="87" t="s">
        <v>80</v>
      </c>
      <c r="C69" s="90" t="s">
        <v>189</v>
      </c>
      <c r="D69" s="89" t="s">
        <v>25</v>
      </c>
      <c r="E69" s="102" t="s">
        <v>770</v>
      </c>
      <c r="F69" s="358"/>
      <c r="G69" s="358"/>
      <c r="H69" s="91"/>
      <c r="I69" s="358"/>
      <c r="J69" s="100"/>
      <c r="K69" s="92"/>
      <c r="L69" s="94"/>
      <c r="M69" s="101"/>
      <c r="N69" s="95"/>
      <c r="O69" s="361"/>
      <c r="P69" s="362"/>
      <c r="Q69" s="363"/>
      <c r="R69" s="299"/>
      <c r="S69" s="299"/>
      <c r="T69" s="363"/>
      <c r="U69" s="113"/>
      <c r="V69" s="92" t="s">
        <v>311</v>
      </c>
      <c r="W69" s="94">
        <v>1</v>
      </c>
      <c r="X69" s="101">
        <v>500</v>
      </c>
      <c r="Y69" s="362">
        <f t="shared" si="12"/>
        <v>500</v>
      </c>
      <c r="Z69" s="19"/>
      <c r="AA69" s="370">
        <v>0</v>
      </c>
      <c r="AB69" s="371">
        <f t="shared" si="13"/>
        <v>0</v>
      </c>
      <c r="AC69" s="372">
        <v>0</v>
      </c>
      <c r="AD69" s="373">
        <f t="shared" si="14"/>
        <v>0</v>
      </c>
      <c r="AE69" s="374">
        <f t="shared" si="15"/>
        <v>0</v>
      </c>
    </row>
    <row r="70" spans="1:31" ht="26.25" hidden="1" x14ac:dyDescent="0.25">
      <c r="A70" s="22"/>
      <c r="B70" s="87" t="s">
        <v>80</v>
      </c>
      <c r="C70" s="90" t="s">
        <v>164</v>
      </c>
      <c r="D70" s="89" t="s">
        <v>25</v>
      </c>
      <c r="E70" s="102" t="s">
        <v>706</v>
      </c>
      <c r="F70" s="358"/>
      <c r="G70" s="358"/>
      <c r="H70" s="91"/>
      <c r="I70" s="358"/>
      <c r="J70" s="100"/>
      <c r="K70" s="92"/>
      <c r="L70" s="94"/>
      <c r="M70" s="101"/>
      <c r="N70" s="95"/>
      <c r="O70" s="361"/>
      <c r="P70" s="362"/>
      <c r="Q70" s="363"/>
      <c r="R70" s="299"/>
      <c r="S70" s="299"/>
      <c r="T70" s="363"/>
      <c r="U70" s="113"/>
      <c r="V70" s="92" t="s">
        <v>709</v>
      </c>
      <c r="W70" s="94">
        <v>13</v>
      </c>
      <c r="X70" s="101">
        <v>143.43</v>
      </c>
      <c r="Y70" s="362">
        <f t="shared" si="12"/>
        <v>1864.5900000000001</v>
      </c>
      <c r="Z70" s="19"/>
      <c r="AA70" s="370">
        <v>0</v>
      </c>
      <c r="AB70" s="371">
        <f t="shared" si="13"/>
        <v>0</v>
      </c>
      <c r="AC70" s="372">
        <v>0</v>
      </c>
      <c r="AD70" s="373">
        <f t="shared" si="14"/>
        <v>0</v>
      </c>
      <c r="AE70" s="374">
        <f t="shared" si="15"/>
        <v>0</v>
      </c>
    </row>
    <row r="71" spans="1:31" ht="39" hidden="1" x14ac:dyDescent="0.25">
      <c r="A71" s="22"/>
      <c r="B71" s="87" t="s">
        <v>80</v>
      </c>
      <c r="C71" s="90" t="s">
        <v>164</v>
      </c>
      <c r="D71" s="89" t="s">
        <v>25</v>
      </c>
      <c r="E71" s="102" t="s">
        <v>187</v>
      </c>
      <c r="F71" s="358"/>
      <c r="G71" s="358"/>
      <c r="H71" s="91"/>
      <c r="I71" s="358"/>
      <c r="J71" s="100"/>
      <c r="K71" s="92"/>
      <c r="L71" s="94"/>
      <c r="M71" s="101"/>
      <c r="N71" s="95"/>
      <c r="O71" s="361"/>
      <c r="P71" s="362"/>
      <c r="Q71" s="363"/>
      <c r="R71" s="299"/>
      <c r="S71" s="299"/>
      <c r="T71" s="363"/>
      <c r="U71" s="113"/>
      <c r="V71" s="92" t="s">
        <v>684</v>
      </c>
      <c r="W71" s="94">
        <v>13</v>
      </c>
      <c r="X71" s="101">
        <v>6.41</v>
      </c>
      <c r="Y71" s="362">
        <f t="shared" si="12"/>
        <v>83.33</v>
      </c>
      <c r="Z71" s="19"/>
      <c r="AA71" s="370">
        <v>0</v>
      </c>
      <c r="AB71" s="371">
        <f t="shared" si="13"/>
        <v>0</v>
      </c>
      <c r="AC71" s="372">
        <v>0</v>
      </c>
      <c r="AD71" s="373">
        <f t="shared" si="14"/>
        <v>0</v>
      </c>
      <c r="AE71" s="374">
        <f t="shared" si="15"/>
        <v>0</v>
      </c>
    </row>
    <row r="72" spans="1:31" ht="15.75" hidden="1" x14ac:dyDescent="0.25">
      <c r="A72" s="22"/>
      <c r="B72" s="87" t="s">
        <v>80</v>
      </c>
      <c r="C72" s="90" t="s">
        <v>164</v>
      </c>
      <c r="D72" s="89" t="s">
        <v>25</v>
      </c>
      <c r="E72" s="102" t="s">
        <v>718</v>
      </c>
      <c r="F72" s="358"/>
      <c r="G72" s="358"/>
      <c r="H72" s="91"/>
      <c r="I72" s="358"/>
      <c r="J72" s="100"/>
      <c r="K72" s="92"/>
      <c r="L72" s="94"/>
      <c r="M72" s="101"/>
      <c r="N72" s="95"/>
      <c r="O72" s="361"/>
      <c r="P72" s="362"/>
      <c r="Q72" s="363"/>
      <c r="R72" s="299"/>
      <c r="S72" s="299"/>
      <c r="T72" s="363"/>
      <c r="U72" s="113"/>
      <c r="V72" s="92" t="s">
        <v>311</v>
      </c>
      <c r="W72" s="94">
        <v>3</v>
      </c>
      <c r="X72" s="101">
        <v>1500</v>
      </c>
      <c r="Y72" s="362">
        <f t="shared" si="12"/>
        <v>4500</v>
      </c>
      <c r="Z72" s="19"/>
      <c r="AA72" s="370">
        <v>0</v>
      </c>
      <c r="AB72" s="371">
        <f t="shared" si="13"/>
        <v>0</v>
      </c>
      <c r="AC72" s="372">
        <v>0</v>
      </c>
      <c r="AD72" s="373">
        <f t="shared" si="14"/>
        <v>0</v>
      </c>
      <c r="AE72" s="374">
        <f t="shared" si="15"/>
        <v>0</v>
      </c>
    </row>
    <row r="73" spans="1:31" ht="15.75" hidden="1" x14ac:dyDescent="0.25">
      <c r="A73" s="22"/>
      <c r="B73" s="87" t="s">
        <v>80</v>
      </c>
      <c r="C73" s="90" t="s">
        <v>24</v>
      </c>
      <c r="D73" s="89" t="s">
        <v>25</v>
      </c>
      <c r="E73" s="102" t="s">
        <v>38</v>
      </c>
      <c r="F73" s="358"/>
      <c r="G73" s="358"/>
      <c r="H73" s="91"/>
      <c r="I73" s="358"/>
      <c r="J73" s="100"/>
      <c r="K73" s="92"/>
      <c r="L73" s="94"/>
      <c r="M73" s="101"/>
      <c r="N73" s="95"/>
      <c r="O73" s="361"/>
      <c r="P73" s="362"/>
      <c r="Q73" s="363"/>
      <c r="R73" s="299"/>
      <c r="S73" s="299"/>
      <c r="T73" s="363"/>
      <c r="U73" s="113"/>
      <c r="V73" s="92" t="s">
        <v>311</v>
      </c>
      <c r="W73" s="94">
        <v>1</v>
      </c>
      <c r="X73" s="101">
        <v>1663.7</v>
      </c>
      <c r="Y73" s="362">
        <f t="shared" si="12"/>
        <v>1663.7</v>
      </c>
      <c r="Z73" s="19"/>
      <c r="AA73" s="370">
        <v>0</v>
      </c>
      <c r="AB73" s="371">
        <f t="shared" si="13"/>
        <v>0</v>
      </c>
      <c r="AC73" s="372">
        <v>0</v>
      </c>
      <c r="AD73" s="373">
        <f t="shared" si="14"/>
        <v>0</v>
      </c>
      <c r="AE73" s="374">
        <f t="shared" si="15"/>
        <v>0</v>
      </c>
    </row>
    <row r="74" spans="1:31" ht="15.75" hidden="1" x14ac:dyDescent="0.25">
      <c r="A74" s="22"/>
      <c r="B74" s="87" t="s">
        <v>80</v>
      </c>
      <c r="C74" s="90" t="s">
        <v>24</v>
      </c>
      <c r="D74" s="89" t="s">
        <v>25</v>
      </c>
      <c r="E74" s="102" t="s">
        <v>43</v>
      </c>
      <c r="F74" s="358"/>
      <c r="G74" s="358"/>
      <c r="H74" s="91"/>
      <c r="I74" s="358"/>
      <c r="J74" s="100"/>
      <c r="K74" s="92"/>
      <c r="L74" s="94"/>
      <c r="M74" s="101"/>
      <c r="N74" s="95"/>
      <c r="O74" s="361"/>
      <c r="P74" s="362"/>
      <c r="Q74" s="363"/>
      <c r="R74" s="299"/>
      <c r="S74" s="299"/>
      <c r="T74" s="363"/>
      <c r="U74" s="113"/>
      <c r="V74" s="92" t="s">
        <v>311</v>
      </c>
      <c r="W74" s="94">
        <v>1</v>
      </c>
      <c r="X74" s="101">
        <v>1069.3399999999999</v>
      </c>
      <c r="Y74" s="362">
        <f t="shared" si="12"/>
        <v>1069.3399999999999</v>
      </c>
      <c r="Z74" s="19"/>
      <c r="AA74" s="370">
        <v>0</v>
      </c>
      <c r="AB74" s="371">
        <f t="shared" si="13"/>
        <v>0</v>
      </c>
      <c r="AC74" s="372">
        <v>0</v>
      </c>
      <c r="AD74" s="373">
        <f t="shared" si="14"/>
        <v>0</v>
      </c>
      <c r="AE74" s="374">
        <f t="shared" si="15"/>
        <v>0</v>
      </c>
    </row>
    <row r="75" spans="1:31" ht="15.75" x14ac:dyDescent="0.25">
      <c r="A75" s="22"/>
      <c r="B75" s="87"/>
      <c r="C75" s="90"/>
      <c r="D75" s="89"/>
      <c r="E75" s="102"/>
      <c r="F75" s="358"/>
      <c r="G75" s="358"/>
      <c r="H75" s="91"/>
      <c r="I75" s="358"/>
      <c r="J75" s="100"/>
      <c r="K75" s="92"/>
      <c r="L75" s="94"/>
      <c r="M75" s="101"/>
      <c r="N75" s="95"/>
      <c r="O75" s="361"/>
      <c r="P75" s="362"/>
      <c r="Q75" s="363"/>
      <c r="R75" s="299"/>
      <c r="S75" s="299"/>
      <c r="T75" s="363"/>
      <c r="U75" s="113"/>
      <c r="V75" s="92"/>
      <c r="W75" s="94"/>
      <c r="X75" s="101"/>
      <c r="Y75" s="362"/>
      <c r="Z75" s="19"/>
      <c r="AA75" s="370"/>
      <c r="AB75" s="371"/>
      <c r="AC75" s="372"/>
      <c r="AD75" s="373"/>
      <c r="AE75" s="374"/>
    </row>
    <row r="76" spans="1:31" ht="15.75" thickBot="1" x14ac:dyDescent="0.3">
      <c r="A76" s="22"/>
      <c r="B76" s="405"/>
      <c r="C76" s="24"/>
      <c r="D76" s="25"/>
      <c r="E76" s="26"/>
      <c r="F76" s="22"/>
      <c r="G76" s="22"/>
      <c r="H76" s="27"/>
      <c r="I76" s="22"/>
      <c r="J76" s="28"/>
      <c r="K76" s="22"/>
      <c r="L76" s="29"/>
      <c r="M76" s="28"/>
      <c r="N76" s="18"/>
      <c r="O76" s="19"/>
      <c r="P76" s="17"/>
      <c r="Q76" s="38"/>
      <c r="R76" s="38"/>
      <c r="S76" s="38"/>
      <c r="T76" s="38"/>
    </row>
    <row r="77" spans="1:31" ht="15.75" thickBot="1" x14ac:dyDescent="0.3">
      <c r="A77" s="22"/>
      <c r="B77" s="23"/>
      <c r="C77" s="24"/>
      <c r="D77" s="25"/>
      <c r="E77" s="26"/>
      <c r="F77" s="22"/>
      <c r="G77" s="22"/>
      <c r="H77" s="27"/>
      <c r="I77" s="22"/>
      <c r="J77" s="28"/>
      <c r="K77" s="22"/>
      <c r="L77" s="29"/>
      <c r="M77" s="28"/>
      <c r="N77" s="18"/>
      <c r="O77" s="19"/>
      <c r="P77" s="17"/>
      <c r="Q77" s="38"/>
      <c r="R77" s="38"/>
      <c r="S77" s="69" t="s">
        <v>5</v>
      </c>
      <c r="T77" s="70">
        <f>SUM(T11:T75)</f>
        <v>17108.690870999999</v>
      </c>
      <c r="U77" s="66"/>
      <c r="V77" s="22"/>
      <c r="W77" s="29"/>
      <c r="X77" s="69" t="s">
        <v>5</v>
      </c>
      <c r="Y77" s="70">
        <f>SUM(Y11:Y75)</f>
        <v>26866.900871000002</v>
      </c>
      <c r="Z77" s="19"/>
      <c r="AA77" s="77"/>
      <c r="AB77" s="117">
        <f>SUM(AB11:AB75)</f>
        <v>2328.1632</v>
      </c>
      <c r="AC77" s="77"/>
      <c r="AD77" s="118">
        <f>SUM(AD11:AD67)</f>
        <v>222.29999999999998</v>
      </c>
      <c r="AE77" s="130">
        <f>SUM(AE11:AE75)</f>
        <v>2105.8631999999998</v>
      </c>
    </row>
    <row r="79" spans="1:31" x14ac:dyDescent="0.25">
      <c r="C79" t="s">
        <v>372</v>
      </c>
      <c r="D79" s="164"/>
      <c r="T79" s="319">
        <f ca="1">SUMIF($C$10:$C$75,$C79,T$11:T$75)</f>
        <v>399.99552</v>
      </c>
      <c r="U79" s="66"/>
      <c r="Y79" s="319">
        <f ca="1">SUMIF($C$10:$C$75,$C79,Y$11:Y$75)</f>
        <v>399.99552</v>
      </c>
      <c r="AA79" s="340">
        <f ca="1">AB79/Y79</f>
        <v>0</v>
      </c>
      <c r="AB79" s="319">
        <f ca="1">SUMIF($C$10:$C$75,$C79,AB$11:AB$75)</f>
        <v>0</v>
      </c>
      <c r="AC79" s="340">
        <f ca="1">AD79/Y79</f>
        <v>0</v>
      </c>
      <c r="AD79" s="319">
        <f ca="1">SUMIF($C$10:$C$75,$C79,AD$11:AD$75)</f>
        <v>0</v>
      </c>
      <c r="AE79" s="319">
        <f ca="1">SUMIF($C$10:$C$75,$C79,AE$11:AE$75)</f>
        <v>0</v>
      </c>
    </row>
    <row r="80" spans="1:31" x14ac:dyDescent="0.25">
      <c r="C80" t="s">
        <v>308</v>
      </c>
      <c r="D80" s="164"/>
      <c r="T80" s="319">
        <f t="shared" ref="T80:T87" ca="1" si="16">SUMIF($C$10:$C$75,$C80,T$11:T$75)</f>
        <v>222.29999999999998</v>
      </c>
      <c r="U80" s="66"/>
      <c r="Y80" s="319">
        <f t="shared" ref="Y80:Y87" ca="1" si="17">SUMIF($C$10:$C$75,$C80,Y$11:Y$75)</f>
        <v>222.29999999999998</v>
      </c>
      <c r="AA80" s="340">
        <f t="shared" ref="AA80:AA87" ca="1" si="18">AB80/Y80</f>
        <v>1</v>
      </c>
      <c r="AB80" s="319">
        <f t="shared" ref="AB80:AB87" ca="1" si="19">SUMIF($C$10:$C$75,$C80,AB$11:AB$75)</f>
        <v>222.29999999999998</v>
      </c>
      <c r="AC80" s="340">
        <f t="shared" ref="AC80:AC87" ca="1" si="20">AD80/Y80</f>
        <v>1</v>
      </c>
      <c r="AD80" s="319">
        <f t="shared" ref="AD80:AE87" ca="1" si="21">SUMIF($C$10:$C$75,$C80,AD$11:AD$75)</f>
        <v>222.29999999999998</v>
      </c>
      <c r="AE80" s="319">
        <f t="shared" ca="1" si="21"/>
        <v>0</v>
      </c>
    </row>
    <row r="81" spans="3:31" x14ac:dyDescent="0.25">
      <c r="C81" t="s">
        <v>285</v>
      </c>
      <c r="D81" s="164"/>
      <c r="T81" s="319">
        <f t="shared" ca="1" si="16"/>
        <v>690.28563200000008</v>
      </c>
      <c r="U81" s="66"/>
      <c r="Y81" s="319">
        <f t="shared" ca="1" si="17"/>
        <v>690.28563200000008</v>
      </c>
      <c r="AA81" s="340">
        <f t="shared" ca="1" si="18"/>
        <v>0</v>
      </c>
      <c r="AB81" s="319">
        <f t="shared" ca="1" si="19"/>
        <v>0</v>
      </c>
      <c r="AC81" s="340">
        <f t="shared" ca="1" si="20"/>
        <v>0</v>
      </c>
      <c r="AD81" s="319">
        <f t="shared" ca="1" si="21"/>
        <v>0</v>
      </c>
      <c r="AE81" s="319">
        <f t="shared" ca="1" si="21"/>
        <v>0</v>
      </c>
    </row>
    <row r="82" spans="3:31" x14ac:dyDescent="0.25">
      <c r="C82" t="s">
        <v>189</v>
      </c>
      <c r="D82" s="164"/>
      <c r="T82" s="319">
        <f t="shared" ca="1" si="16"/>
        <v>5433.8332500000006</v>
      </c>
      <c r="U82" s="66"/>
      <c r="Y82" s="319">
        <f t="shared" ca="1" si="17"/>
        <v>7298.4232500000007</v>
      </c>
      <c r="AA82" s="340">
        <f t="shared" ca="1" si="18"/>
        <v>0</v>
      </c>
      <c r="AB82" s="319">
        <f t="shared" ca="1" si="19"/>
        <v>0</v>
      </c>
      <c r="AC82" s="340">
        <f t="shared" ca="1" si="20"/>
        <v>0</v>
      </c>
      <c r="AD82" s="319">
        <f t="shared" ca="1" si="21"/>
        <v>0</v>
      </c>
      <c r="AE82" s="319">
        <f t="shared" ca="1" si="21"/>
        <v>0</v>
      </c>
    </row>
    <row r="83" spans="3:31" x14ac:dyDescent="0.25">
      <c r="C83" t="s">
        <v>72</v>
      </c>
      <c r="D83" s="164"/>
      <c r="T83" s="319">
        <f t="shared" ca="1" si="16"/>
        <v>1849.4246089999999</v>
      </c>
      <c r="U83" s="66"/>
      <c r="Y83" s="319">
        <f t="shared" ca="1" si="17"/>
        <v>1849.4246089999999</v>
      </c>
      <c r="AA83" s="340">
        <f t="shared" ca="1" si="18"/>
        <v>0</v>
      </c>
      <c r="AB83" s="319">
        <f t="shared" ca="1" si="19"/>
        <v>0</v>
      </c>
      <c r="AC83" s="340">
        <f t="shared" ca="1" si="20"/>
        <v>0</v>
      </c>
      <c r="AD83" s="319">
        <f t="shared" ca="1" si="21"/>
        <v>0</v>
      </c>
      <c r="AE83" s="319">
        <f t="shared" ca="1" si="21"/>
        <v>0</v>
      </c>
    </row>
    <row r="84" spans="3:31" x14ac:dyDescent="0.25">
      <c r="C84" t="s">
        <v>164</v>
      </c>
      <c r="D84" s="164"/>
      <c r="T84" s="319">
        <f t="shared" ca="1" si="16"/>
        <v>1594.4854950000001</v>
      </c>
      <c r="U84" s="66"/>
      <c r="Y84" s="319">
        <f t="shared" ca="1" si="17"/>
        <v>8341.5154949999996</v>
      </c>
      <c r="AA84" s="340">
        <f t="shared" ca="1" si="18"/>
        <v>0</v>
      </c>
      <c r="AB84" s="319">
        <f t="shared" ca="1" si="19"/>
        <v>0</v>
      </c>
      <c r="AC84" s="340">
        <f t="shared" ca="1" si="20"/>
        <v>0</v>
      </c>
      <c r="AD84" s="319">
        <f t="shared" ca="1" si="21"/>
        <v>0</v>
      </c>
      <c r="AE84" s="319">
        <f t="shared" ca="1" si="21"/>
        <v>0</v>
      </c>
    </row>
    <row r="85" spans="3:31" x14ac:dyDescent="0.25">
      <c r="C85" t="s">
        <v>24</v>
      </c>
      <c r="D85" s="164"/>
      <c r="T85" s="319">
        <f t="shared" ca="1" si="16"/>
        <v>3008.3760000000002</v>
      </c>
      <c r="U85" s="66"/>
      <c r="Y85" s="319">
        <f t="shared" ca="1" si="17"/>
        <v>4077.7160000000003</v>
      </c>
      <c r="AA85" s="340">
        <f t="shared" ca="1" si="18"/>
        <v>0.51643204185872671</v>
      </c>
      <c r="AB85" s="319">
        <f t="shared" ca="1" si="19"/>
        <v>2105.8631999999998</v>
      </c>
      <c r="AC85" s="340">
        <f t="shared" ca="1" si="20"/>
        <v>0</v>
      </c>
      <c r="AD85" s="319">
        <f t="shared" ca="1" si="21"/>
        <v>0</v>
      </c>
      <c r="AE85" s="319">
        <f t="shared" ca="1" si="21"/>
        <v>2105.8631999999998</v>
      </c>
    </row>
    <row r="86" spans="3:31" x14ac:dyDescent="0.25">
      <c r="C86" t="s">
        <v>312</v>
      </c>
      <c r="D86" s="164"/>
      <c r="T86" s="319">
        <f t="shared" ca="1" si="16"/>
        <v>1013.8864999999998</v>
      </c>
      <c r="U86" s="66"/>
      <c r="Y86" s="319">
        <f t="shared" ca="1" si="17"/>
        <v>1013.8864999999998</v>
      </c>
      <c r="AA86" s="340">
        <f t="shared" ca="1" si="18"/>
        <v>0</v>
      </c>
      <c r="AB86" s="319">
        <f t="shared" ca="1" si="19"/>
        <v>0</v>
      </c>
      <c r="AC86" s="340">
        <f t="shared" ca="1" si="20"/>
        <v>0</v>
      </c>
      <c r="AD86" s="319">
        <f t="shared" ca="1" si="21"/>
        <v>0</v>
      </c>
      <c r="AE86" s="319">
        <f t="shared" ca="1" si="21"/>
        <v>0</v>
      </c>
    </row>
    <row r="87" spans="3:31" x14ac:dyDescent="0.25">
      <c r="C87" t="s">
        <v>341</v>
      </c>
      <c r="D87" s="164"/>
      <c r="T87" s="319">
        <f t="shared" ca="1" si="16"/>
        <v>2896.103865</v>
      </c>
      <c r="U87" s="66"/>
      <c r="Y87" s="319">
        <f t="shared" ca="1" si="17"/>
        <v>2973.353865</v>
      </c>
      <c r="AA87" s="340">
        <f t="shared" ca="1" si="18"/>
        <v>0</v>
      </c>
      <c r="AB87" s="319">
        <f t="shared" ca="1" si="19"/>
        <v>0</v>
      </c>
      <c r="AC87" s="340">
        <f t="shared" ca="1" si="20"/>
        <v>0</v>
      </c>
      <c r="AD87" s="319">
        <f t="shared" ca="1" si="21"/>
        <v>0</v>
      </c>
      <c r="AE87" s="319">
        <f t="shared" ca="1" si="21"/>
        <v>0</v>
      </c>
    </row>
  </sheetData>
  <autoFilter ref="B8:AE74" xr:uid="{00000000-0009-0000-0000-000019000000}">
    <filterColumn colId="25">
      <filters>
        <filter val="70%"/>
        <filter val="100%"/>
      </filters>
    </filterColumn>
  </autoFilter>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X11:X12 X14 X16:X18 X20:X29 X31:X35 X37:X38 X40:X45 X47:X51 S53:S75" xr:uid="{00000000-0002-0000-1900-000000000000}">
      <formula1>P11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A1:AE65"/>
  <sheetViews>
    <sheetView topLeftCell="B1" zoomScale="70" zoomScaleNormal="70" workbookViewId="0">
      <pane xSplit="9" ySplit="8" topLeftCell="S51" activePane="bottomRight" state="frozen"/>
      <selection activeCell="S45" sqref="S45"/>
      <selection pane="topRight" activeCell="S45" sqref="S45"/>
      <selection pane="bottomLeft" activeCell="S45" sqref="S45"/>
      <selection pane="bottomRight" activeCell="AB67" sqref="AB6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522</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71" customFormat="1" ht="75.75" thickBot="1" x14ac:dyDescent="0.3">
      <c r="A8" s="249" t="s">
        <v>377</v>
      </c>
      <c r="B8" s="250" t="s">
        <v>260</v>
      </c>
      <c r="C8" s="249" t="s">
        <v>6</v>
      </c>
      <c r="D8" s="249" t="s">
        <v>7</v>
      </c>
      <c r="E8" s="249" t="s">
        <v>8</v>
      </c>
      <c r="F8" s="249" t="s">
        <v>9</v>
      </c>
      <c r="G8" s="249" t="s">
        <v>10</v>
      </c>
      <c r="H8" s="251" t="s">
        <v>11</v>
      </c>
      <c r="I8" s="249" t="s">
        <v>12</v>
      </c>
      <c r="J8" s="249" t="s">
        <v>13</v>
      </c>
      <c r="K8" s="249" t="s">
        <v>14</v>
      </c>
      <c r="L8" s="252" t="s">
        <v>15</v>
      </c>
      <c r="M8" s="249" t="s">
        <v>16</v>
      </c>
      <c r="N8" s="252" t="s">
        <v>17</v>
      </c>
      <c r="O8" s="264"/>
      <c r="P8" s="265" t="s">
        <v>18</v>
      </c>
      <c r="Q8" s="266" t="s">
        <v>19</v>
      </c>
      <c r="R8" s="266" t="s">
        <v>20</v>
      </c>
      <c r="S8" s="267" t="s">
        <v>21</v>
      </c>
      <c r="T8" s="267" t="s">
        <v>22</v>
      </c>
      <c r="V8" s="270" t="s">
        <v>14</v>
      </c>
      <c r="W8" s="270" t="s">
        <v>15</v>
      </c>
      <c r="X8" s="270" t="s">
        <v>21</v>
      </c>
      <c r="Y8" s="270" t="s">
        <v>22</v>
      </c>
      <c r="AA8" s="272" t="s">
        <v>392</v>
      </c>
      <c r="AB8" s="272" t="s">
        <v>5</v>
      </c>
      <c r="AC8" s="273" t="s">
        <v>392</v>
      </c>
      <c r="AD8" s="273" t="s">
        <v>5</v>
      </c>
      <c r="AE8" s="274"/>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30" t="s">
        <v>429</v>
      </c>
      <c r="B10" s="3" t="s">
        <v>260</v>
      </c>
      <c r="C10" s="4" t="s">
        <v>372</v>
      </c>
      <c r="D10" s="5" t="s">
        <v>378</v>
      </c>
      <c r="E10" s="6"/>
      <c r="F10" s="30"/>
      <c r="G10" s="30"/>
      <c r="H10" s="8"/>
      <c r="I10" s="30"/>
      <c r="J10" s="9"/>
      <c r="K10" s="9"/>
      <c r="L10" s="9"/>
      <c r="M10" s="9"/>
      <c r="N10" s="9"/>
      <c r="O10" s="19"/>
      <c r="P10" s="17"/>
      <c r="Q10" s="38"/>
      <c r="R10" s="38"/>
      <c r="S10" s="38"/>
      <c r="T10" s="38"/>
      <c r="AA10" s="77"/>
      <c r="AB10" s="77"/>
      <c r="AC10" s="77"/>
      <c r="AD10" s="77"/>
    </row>
    <row r="11" spans="1:31" ht="90.75" thickBot="1" x14ac:dyDescent="0.3">
      <c r="A11" s="30"/>
      <c r="B11" s="3" t="s">
        <v>260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8">
        <v>0</v>
      </c>
      <c r="AB11" s="79">
        <f>Y11*AA11</f>
        <v>0</v>
      </c>
      <c r="AC11" s="80">
        <v>0</v>
      </c>
      <c r="AD11" s="81">
        <f>Y11*AC11</f>
        <v>0</v>
      </c>
      <c r="AE11" s="131">
        <f>AB11-AD11</f>
        <v>0</v>
      </c>
    </row>
    <row r="12" spans="1:31" ht="45.75" thickBot="1" x14ac:dyDescent="0.3">
      <c r="A12" s="30"/>
      <c r="B12" s="3" t="s">
        <v>260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8" si="0">W12*X12</f>
        <v>399.99552</v>
      </c>
      <c r="Z12" s="19"/>
      <c r="AA12" s="78">
        <v>0</v>
      </c>
      <c r="AB12" s="79">
        <f t="shared" ref="AB12:AB52" si="1">Y12*AA12</f>
        <v>0</v>
      </c>
      <c r="AC12" s="80">
        <v>0</v>
      </c>
      <c r="AD12" s="81">
        <f t="shared" ref="AD12:AD52" si="2">Y12*AC12</f>
        <v>0</v>
      </c>
      <c r="AE12" s="131">
        <f t="shared" ref="AE12:AE53" si="3">AB12-AD12</f>
        <v>0</v>
      </c>
    </row>
    <row r="13" spans="1:31" ht="15.75" thickBot="1" x14ac:dyDescent="0.3">
      <c r="A13" s="16"/>
      <c r="B13" s="3" t="s">
        <v>260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8"/>
      <c r="AB13" s="79"/>
      <c r="AC13" s="80"/>
      <c r="AD13" s="81"/>
      <c r="AE13" s="131">
        <f t="shared" si="3"/>
        <v>0</v>
      </c>
    </row>
    <row r="14" spans="1:31" ht="30.75" thickBot="1" x14ac:dyDescent="0.3">
      <c r="A14" s="16"/>
      <c r="B14" s="3" t="s">
        <v>260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8">
        <v>1</v>
      </c>
      <c r="AB14" s="79">
        <f t="shared" si="1"/>
        <v>222.29999999999998</v>
      </c>
      <c r="AC14" s="80">
        <v>0</v>
      </c>
      <c r="AD14" s="81">
        <f t="shared" si="2"/>
        <v>0</v>
      </c>
      <c r="AE14" s="131">
        <f t="shared" si="3"/>
        <v>222.29999999999998</v>
      </c>
    </row>
    <row r="15" spans="1:31" ht="15.75" thickBot="1" x14ac:dyDescent="0.3">
      <c r="A15" s="16"/>
      <c r="B15" s="3" t="s">
        <v>260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8"/>
      <c r="AB15" s="79"/>
      <c r="AC15" s="80"/>
      <c r="AD15" s="81"/>
      <c r="AE15" s="131">
        <f t="shared" si="3"/>
        <v>0</v>
      </c>
    </row>
    <row r="16" spans="1:31" ht="105.75" thickBot="1" x14ac:dyDescent="0.3">
      <c r="A16" s="16"/>
      <c r="B16" s="3" t="s">
        <v>260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8">
        <v>0</v>
      </c>
      <c r="AB16" s="79">
        <f t="shared" si="1"/>
        <v>0</v>
      </c>
      <c r="AC16" s="80">
        <v>0</v>
      </c>
      <c r="AD16" s="81">
        <f t="shared" si="2"/>
        <v>0</v>
      </c>
      <c r="AE16" s="131">
        <f t="shared" si="3"/>
        <v>0</v>
      </c>
    </row>
    <row r="17" spans="1:31" ht="61.5" thickBot="1" x14ac:dyDescent="0.3">
      <c r="A17" s="16"/>
      <c r="B17" s="3" t="s">
        <v>260</v>
      </c>
      <c r="C17" s="4" t="s">
        <v>285</v>
      </c>
      <c r="D17" s="5" t="s">
        <v>25</v>
      </c>
      <c r="E17" s="127" t="s">
        <v>501</v>
      </c>
      <c r="F17" s="7"/>
      <c r="G17" s="7"/>
      <c r="H17" s="8">
        <v>5.1540000000000203</v>
      </c>
      <c r="I17" s="7"/>
      <c r="J17" s="9" t="s">
        <v>301</v>
      </c>
      <c r="K17" s="10" t="s">
        <v>79</v>
      </c>
      <c r="L17" s="39">
        <v>20</v>
      </c>
      <c r="M17" s="11">
        <v>16.28</v>
      </c>
      <c r="N17" s="12">
        <v>325.60000000000002</v>
      </c>
      <c r="O17" s="19"/>
      <c r="P17" s="13" t="e">
        <v>#VALUE!</v>
      </c>
      <c r="Q17" s="14" t="e">
        <f>IF(J17="PROV SUM",N17,L17*P17)</f>
        <v>#VALUE!</v>
      </c>
      <c r="R17" s="40">
        <v>0</v>
      </c>
      <c r="S17" s="41">
        <v>13.714272000000001</v>
      </c>
      <c r="T17" s="14">
        <f>IF(J17="SC024",N17,IF(ISERROR(S17),"",IF(J17="PROV SUM",N17,L17*S17)))</f>
        <v>274.28543999999999</v>
      </c>
      <c r="V17" s="10" t="s">
        <v>79</v>
      </c>
      <c r="W17" s="39">
        <v>20</v>
      </c>
      <c r="X17" s="41">
        <v>13.714272000000001</v>
      </c>
      <c r="Y17" s="72">
        <f t="shared" si="0"/>
        <v>274.28543999999999</v>
      </c>
      <c r="Z17" s="19"/>
      <c r="AA17" s="78">
        <v>0</v>
      </c>
      <c r="AB17" s="79">
        <f t="shared" si="1"/>
        <v>0</v>
      </c>
      <c r="AC17" s="80">
        <v>0</v>
      </c>
      <c r="AD17" s="81">
        <f t="shared" si="2"/>
        <v>0</v>
      </c>
      <c r="AE17" s="131">
        <f t="shared" si="3"/>
        <v>0</v>
      </c>
    </row>
    <row r="18" spans="1:31" ht="30.75" thickBot="1" x14ac:dyDescent="0.3">
      <c r="A18" s="16"/>
      <c r="B18" s="3" t="s">
        <v>260</v>
      </c>
      <c r="C18" s="4" t="s">
        <v>285</v>
      </c>
      <c r="D18" s="5" t="s">
        <v>25</v>
      </c>
      <c r="E18" s="6" t="s">
        <v>303</v>
      </c>
      <c r="F18" s="7"/>
      <c r="G18" s="7"/>
      <c r="H18" s="8">
        <v>5.1570000000000196</v>
      </c>
      <c r="I18" s="7"/>
      <c r="J18" s="9" t="s">
        <v>304</v>
      </c>
      <c r="K18" s="10" t="s">
        <v>75</v>
      </c>
      <c r="L18" s="39">
        <v>16</v>
      </c>
      <c r="M18" s="11">
        <v>9.6199999999999992</v>
      </c>
      <c r="N18" s="12">
        <v>153.91999999999999</v>
      </c>
      <c r="O18" s="19"/>
      <c r="P18" s="13" t="e">
        <v>#VALUE!</v>
      </c>
      <c r="Q18" s="14" t="e">
        <f>IF(J18="PROV SUM",N18,L18*P18)</f>
        <v>#VALUE!</v>
      </c>
      <c r="R18" s="40">
        <v>0</v>
      </c>
      <c r="S18" s="41">
        <v>8.1038879999999995</v>
      </c>
      <c r="T18" s="14">
        <f>IF(J18="SC024",N18,IF(ISERROR(S18),"",IF(J18="PROV SUM",N18,L18*S18)))</f>
        <v>129.66220799999999</v>
      </c>
      <c r="V18" s="10" t="s">
        <v>75</v>
      </c>
      <c r="W18" s="39">
        <v>16</v>
      </c>
      <c r="X18" s="41">
        <v>8.1038879999999995</v>
      </c>
      <c r="Y18" s="72">
        <f t="shared" si="0"/>
        <v>129.66220799999999</v>
      </c>
      <c r="Z18" s="19"/>
      <c r="AA18" s="78">
        <v>0</v>
      </c>
      <c r="AB18" s="79">
        <f t="shared" si="1"/>
        <v>0</v>
      </c>
      <c r="AC18" s="80">
        <v>0</v>
      </c>
      <c r="AD18" s="81">
        <f t="shared" si="2"/>
        <v>0</v>
      </c>
      <c r="AE18" s="131">
        <f t="shared" si="3"/>
        <v>0</v>
      </c>
    </row>
    <row r="19" spans="1:31" ht="120.75" thickBot="1" x14ac:dyDescent="0.3">
      <c r="A19" s="16"/>
      <c r="B19" s="3" t="s">
        <v>260</v>
      </c>
      <c r="C19" s="4" t="s">
        <v>285</v>
      </c>
      <c r="D19" s="5" t="s">
        <v>25</v>
      </c>
      <c r="E19" s="6" t="s">
        <v>288</v>
      </c>
      <c r="F19" s="7"/>
      <c r="G19" s="7"/>
      <c r="H19" s="8">
        <v>5.2950000000000603</v>
      </c>
      <c r="I19" s="7"/>
      <c r="J19" s="9" t="s">
        <v>289</v>
      </c>
      <c r="K19" s="10" t="s">
        <v>75</v>
      </c>
      <c r="L19" s="39">
        <v>1</v>
      </c>
      <c r="M19" s="11">
        <v>197.62</v>
      </c>
      <c r="N19" s="12">
        <v>197.62</v>
      </c>
      <c r="O19" s="19"/>
      <c r="P19" s="13" t="e">
        <v>#VALUE!</v>
      </c>
      <c r="Q19" s="14" t="e">
        <f>IF(J19="PROV SUM",N19,L19*P19)</f>
        <v>#VALUE!</v>
      </c>
      <c r="R19" s="40">
        <v>0</v>
      </c>
      <c r="S19" s="41">
        <v>175.19012999999998</v>
      </c>
      <c r="T19" s="14">
        <f>IF(J19="SC024",N19,IF(ISERROR(S19),"",IF(J19="PROV SUM",N19,L19*S19)))</f>
        <v>175.19012999999998</v>
      </c>
      <c r="V19" s="10" t="s">
        <v>75</v>
      </c>
      <c r="W19" s="39">
        <v>1</v>
      </c>
      <c r="X19" s="41">
        <v>175.19012999999998</v>
      </c>
      <c r="Y19" s="72">
        <f t="shared" si="0"/>
        <v>175.19012999999998</v>
      </c>
      <c r="Z19" s="19"/>
      <c r="AA19" s="78">
        <v>0</v>
      </c>
      <c r="AB19" s="79">
        <f t="shared" si="1"/>
        <v>0</v>
      </c>
      <c r="AC19" s="80">
        <v>0</v>
      </c>
      <c r="AD19" s="81">
        <f t="shared" si="2"/>
        <v>0</v>
      </c>
      <c r="AE19" s="131">
        <f t="shared" si="3"/>
        <v>0</v>
      </c>
    </row>
    <row r="20" spans="1:31" ht="15.75" thickBot="1" x14ac:dyDescent="0.3">
      <c r="A20" s="16"/>
      <c r="B20" s="3" t="s">
        <v>260</v>
      </c>
      <c r="C20" s="42" t="s">
        <v>189</v>
      </c>
      <c r="D20" s="5" t="s">
        <v>378</v>
      </c>
      <c r="E20" s="6"/>
      <c r="F20" s="7"/>
      <c r="G20" s="7"/>
      <c r="H20" s="8"/>
      <c r="I20" s="7"/>
      <c r="J20" s="9"/>
      <c r="K20" s="10"/>
      <c r="L20" s="39"/>
      <c r="M20" s="9"/>
      <c r="N20" s="39"/>
      <c r="O20" s="19"/>
      <c r="P20" s="28"/>
      <c r="Q20" s="43"/>
      <c r="R20" s="43"/>
      <c r="S20" s="43"/>
      <c r="T20" s="43"/>
      <c r="V20" s="10"/>
      <c r="W20" s="39"/>
      <c r="X20" s="43"/>
      <c r="Y20" s="72"/>
      <c r="Z20" s="19"/>
      <c r="AA20" s="78"/>
      <c r="AB20" s="79"/>
      <c r="AC20" s="80"/>
      <c r="AD20" s="81"/>
      <c r="AE20" s="131">
        <f t="shared" si="3"/>
        <v>0</v>
      </c>
    </row>
    <row r="21" spans="1:31" ht="30.75" thickBot="1" x14ac:dyDescent="0.3">
      <c r="A21" s="16"/>
      <c r="B21" s="3" t="s">
        <v>260</v>
      </c>
      <c r="C21" s="42" t="s">
        <v>189</v>
      </c>
      <c r="D21" s="5" t="s">
        <v>25</v>
      </c>
      <c r="E21" s="6" t="s">
        <v>337</v>
      </c>
      <c r="F21" s="7"/>
      <c r="G21" s="7"/>
      <c r="H21" s="8">
        <v>6.91</v>
      </c>
      <c r="I21" s="7"/>
      <c r="J21" s="9" t="s">
        <v>338</v>
      </c>
      <c r="K21" s="10" t="s">
        <v>79</v>
      </c>
      <c r="L21" s="39">
        <v>3</v>
      </c>
      <c r="M21" s="11">
        <v>20.13</v>
      </c>
      <c r="N21" s="39">
        <v>60.39</v>
      </c>
      <c r="O21" s="19"/>
      <c r="P21" s="13" t="e">
        <v>#VALUE!</v>
      </c>
      <c r="Q21" s="14" t="e">
        <f t="shared" ref="Q21:Q26" si="4">IF(J21="PROV SUM",N21,L21*P21)</f>
        <v>#VALUE!</v>
      </c>
      <c r="R21" s="40">
        <v>0</v>
      </c>
      <c r="S21" s="41">
        <v>14.594249999999999</v>
      </c>
      <c r="T21" s="14">
        <f t="shared" ref="T21:T26" si="5">IF(J21="SC024",N21,IF(ISERROR(S21),"",IF(J21="PROV SUM",N21,L21*S21)))</f>
        <v>43.782749999999993</v>
      </c>
      <c r="V21" s="10" t="s">
        <v>79</v>
      </c>
      <c r="W21" s="39">
        <v>3</v>
      </c>
      <c r="X21" s="41">
        <v>14.594249999999999</v>
      </c>
      <c r="Y21" s="72">
        <f t="shared" si="0"/>
        <v>43.782749999999993</v>
      </c>
      <c r="Z21" s="19"/>
      <c r="AA21" s="78">
        <v>0</v>
      </c>
      <c r="AB21" s="79">
        <f t="shared" si="1"/>
        <v>0</v>
      </c>
      <c r="AC21" s="80">
        <v>0</v>
      </c>
      <c r="AD21" s="81">
        <f t="shared" si="2"/>
        <v>0</v>
      </c>
      <c r="AE21" s="131">
        <f t="shared" si="3"/>
        <v>0</v>
      </c>
    </row>
    <row r="22" spans="1:31" ht="45.75" thickBot="1" x14ac:dyDescent="0.3">
      <c r="A22" s="16"/>
      <c r="B22" s="3" t="s">
        <v>260</v>
      </c>
      <c r="C22" s="42" t="s">
        <v>189</v>
      </c>
      <c r="D22" s="5" t="s">
        <v>25</v>
      </c>
      <c r="E22" s="6" t="s">
        <v>221</v>
      </c>
      <c r="F22" s="7"/>
      <c r="G22" s="7"/>
      <c r="H22" s="8">
        <v>6.1860000000000301</v>
      </c>
      <c r="I22" s="7"/>
      <c r="J22" s="9" t="s">
        <v>222</v>
      </c>
      <c r="K22" s="10" t="s">
        <v>79</v>
      </c>
      <c r="L22" s="39">
        <v>12</v>
      </c>
      <c r="M22" s="11">
        <v>11.63</v>
      </c>
      <c r="N22" s="39">
        <v>139.56</v>
      </c>
      <c r="O22" s="19"/>
      <c r="P22" s="13" t="e">
        <v>#VALUE!</v>
      </c>
      <c r="Q22" s="14" t="e">
        <f t="shared" si="4"/>
        <v>#VALUE!</v>
      </c>
      <c r="R22" s="40">
        <v>0</v>
      </c>
      <c r="S22" s="41">
        <v>9.8855000000000004</v>
      </c>
      <c r="T22" s="14">
        <f t="shared" si="5"/>
        <v>118.626</v>
      </c>
      <c r="V22" s="10" t="s">
        <v>79</v>
      </c>
      <c r="W22" s="39">
        <v>12</v>
      </c>
      <c r="X22" s="41">
        <v>9.8855000000000004</v>
      </c>
      <c r="Y22" s="72">
        <f t="shared" si="0"/>
        <v>118.626</v>
      </c>
      <c r="Z22" s="19"/>
      <c r="AA22" s="78">
        <v>0</v>
      </c>
      <c r="AB22" s="79">
        <f t="shared" si="1"/>
        <v>0</v>
      </c>
      <c r="AC22" s="80">
        <v>0</v>
      </c>
      <c r="AD22" s="81">
        <f t="shared" si="2"/>
        <v>0</v>
      </c>
      <c r="AE22" s="131">
        <f t="shared" si="3"/>
        <v>0</v>
      </c>
    </row>
    <row r="23" spans="1:31" ht="45.75" thickBot="1" x14ac:dyDescent="0.3">
      <c r="A23" s="16"/>
      <c r="B23" s="3" t="s">
        <v>260</v>
      </c>
      <c r="C23" s="42" t="s">
        <v>189</v>
      </c>
      <c r="D23" s="5" t="s">
        <v>25</v>
      </c>
      <c r="E23" s="6" t="s">
        <v>234</v>
      </c>
      <c r="F23" s="7"/>
      <c r="G23" s="7"/>
      <c r="H23" s="8">
        <v>6.2040000000000299</v>
      </c>
      <c r="I23" s="7"/>
      <c r="J23" s="9" t="s">
        <v>235</v>
      </c>
      <c r="K23" s="10" t="s">
        <v>79</v>
      </c>
      <c r="L23" s="39">
        <v>6</v>
      </c>
      <c r="M23" s="11">
        <v>20.51</v>
      </c>
      <c r="N23" s="39">
        <v>123.06</v>
      </c>
      <c r="O23" s="19"/>
      <c r="P23" s="13" t="e">
        <v>#VALUE!</v>
      </c>
      <c r="Q23" s="14" t="e">
        <f t="shared" si="4"/>
        <v>#VALUE!</v>
      </c>
      <c r="R23" s="40">
        <v>0</v>
      </c>
      <c r="S23" s="41">
        <v>17.433500000000002</v>
      </c>
      <c r="T23" s="14">
        <f t="shared" si="5"/>
        <v>104.60100000000001</v>
      </c>
      <c r="V23" s="10" t="s">
        <v>79</v>
      </c>
      <c r="W23" s="39">
        <v>6</v>
      </c>
      <c r="X23" s="41">
        <v>17.433500000000002</v>
      </c>
      <c r="Y23" s="72">
        <f t="shared" si="0"/>
        <v>104.60100000000001</v>
      </c>
      <c r="Z23" s="19"/>
      <c r="AA23" s="78">
        <v>0</v>
      </c>
      <c r="AB23" s="79">
        <f t="shared" si="1"/>
        <v>0</v>
      </c>
      <c r="AC23" s="80">
        <v>0</v>
      </c>
      <c r="AD23" s="81">
        <f t="shared" si="2"/>
        <v>0</v>
      </c>
      <c r="AE23" s="131">
        <f t="shared" si="3"/>
        <v>0</v>
      </c>
    </row>
    <row r="24" spans="1:31" ht="30.75" thickBot="1" x14ac:dyDescent="0.3">
      <c r="A24" s="16"/>
      <c r="B24" s="3" t="s">
        <v>260</v>
      </c>
      <c r="C24" s="42" t="s">
        <v>189</v>
      </c>
      <c r="D24" s="5" t="s">
        <v>25</v>
      </c>
      <c r="E24" s="6" t="s">
        <v>261</v>
      </c>
      <c r="F24" s="7"/>
      <c r="G24" s="7"/>
      <c r="H24" s="8">
        <v>6.2490000000000503</v>
      </c>
      <c r="I24" s="7"/>
      <c r="J24" s="9" t="s">
        <v>262</v>
      </c>
      <c r="K24" s="10" t="s">
        <v>79</v>
      </c>
      <c r="L24" s="39">
        <v>22</v>
      </c>
      <c r="M24" s="11">
        <v>24.54</v>
      </c>
      <c r="N24" s="39">
        <v>539.88</v>
      </c>
      <c r="O24" s="19"/>
      <c r="P24" s="13" t="e">
        <v>#VALUE!</v>
      </c>
      <c r="Q24" s="14" t="e">
        <f t="shared" si="4"/>
        <v>#VALUE!</v>
      </c>
      <c r="R24" s="40">
        <v>0</v>
      </c>
      <c r="S24" s="41">
        <v>20.858999999999998</v>
      </c>
      <c r="T24" s="14">
        <f t="shared" si="5"/>
        <v>458.89799999999997</v>
      </c>
      <c r="V24" s="10" t="s">
        <v>79</v>
      </c>
      <c r="W24" s="39">
        <v>22</v>
      </c>
      <c r="X24" s="41">
        <v>20.858999999999998</v>
      </c>
      <c r="Y24" s="72">
        <f t="shared" si="0"/>
        <v>458.89799999999997</v>
      </c>
      <c r="Z24" s="19"/>
      <c r="AA24" s="78">
        <v>0</v>
      </c>
      <c r="AB24" s="79">
        <f t="shared" si="1"/>
        <v>0</v>
      </c>
      <c r="AC24" s="80">
        <v>0</v>
      </c>
      <c r="AD24" s="81">
        <f t="shared" si="2"/>
        <v>0</v>
      </c>
      <c r="AE24" s="131">
        <f t="shared" si="3"/>
        <v>0</v>
      </c>
    </row>
    <row r="25" spans="1:31" ht="30.75" thickBot="1" x14ac:dyDescent="0.3">
      <c r="A25" s="16"/>
      <c r="B25" s="3" t="s">
        <v>260</v>
      </c>
      <c r="C25" s="42" t="s">
        <v>189</v>
      </c>
      <c r="D25" s="5" t="s">
        <v>25</v>
      </c>
      <c r="E25" s="6" t="s">
        <v>263</v>
      </c>
      <c r="F25" s="7"/>
      <c r="G25" s="7"/>
      <c r="H25" s="8">
        <v>6.2500000000000497</v>
      </c>
      <c r="I25" s="7"/>
      <c r="J25" s="9" t="s">
        <v>264</v>
      </c>
      <c r="K25" s="10" t="s">
        <v>104</v>
      </c>
      <c r="L25" s="39">
        <v>30</v>
      </c>
      <c r="M25" s="11">
        <v>5.84</v>
      </c>
      <c r="N25" s="39">
        <v>175.2</v>
      </c>
      <c r="O25" s="19"/>
      <c r="P25" s="13" t="e">
        <v>#VALUE!</v>
      </c>
      <c r="Q25" s="14" t="e">
        <f t="shared" si="4"/>
        <v>#VALUE!</v>
      </c>
      <c r="R25" s="40">
        <v>0</v>
      </c>
      <c r="S25" s="41">
        <v>4.9639999999999995</v>
      </c>
      <c r="T25" s="14">
        <f t="shared" si="5"/>
        <v>148.91999999999999</v>
      </c>
      <c r="V25" s="10" t="s">
        <v>104</v>
      </c>
      <c r="W25" s="39">
        <v>30</v>
      </c>
      <c r="X25" s="41">
        <v>4.9639999999999995</v>
      </c>
      <c r="Y25" s="72">
        <f t="shared" si="0"/>
        <v>148.91999999999999</v>
      </c>
      <c r="Z25" s="19"/>
      <c r="AA25" s="78">
        <v>0</v>
      </c>
      <c r="AB25" s="79">
        <f t="shared" si="1"/>
        <v>0</v>
      </c>
      <c r="AC25" s="80">
        <v>0</v>
      </c>
      <c r="AD25" s="81">
        <f t="shared" si="2"/>
        <v>0</v>
      </c>
      <c r="AE25" s="131">
        <f t="shared" si="3"/>
        <v>0</v>
      </c>
    </row>
    <row r="26" spans="1:31" ht="30.75" thickBot="1" x14ac:dyDescent="0.3">
      <c r="A26" s="16"/>
      <c r="B26" s="3" t="s">
        <v>260</v>
      </c>
      <c r="C26" s="42" t="s">
        <v>189</v>
      </c>
      <c r="D26" s="5" t="s">
        <v>25</v>
      </c>
      <c r="E26" s="6" t="s">
        <v>460</v>
      </c>
      <c r="F26" s="7"/>
      <c r="G26" s="7"/>
      <c r="H26" s="8">
        <v>6.2760000000000602</v>
      </c>
      <c r="I26" s="7"/>
      <c r="J26" s="9" t="s">
        <v>281</v>
      </c>
      <c r="K26" s="10" t="s">
        <v>139</v>
      </c>
      <c r="L26" s="39">
        <v>1</v>
      </c>
      <c r="M26" s="11">
        <v>33.520000000000003</v>
      </c>
      <c r="N26" s="39">
        <v>33.520000000000003</v>
      </c>
      <c r="O26" s="19"/>
      <c r="P26" s="13" t="e">
        <v>#VALUE!</v>
      </c>
      <c r="Q26" s="14" t="e">
        <f t="shared" si="4"/>
        <v>#VALUE!</v>
      </c>
      <c r="R26" s="40">
        <v>0</v>
      </c>
      <c r="S26" s="41">
        <v>28.492000000000001</v>
      </c>
      <c r="T26" s="14">
        <f t="shared" si="5"/>
        <v>28.492000000000001</v>
      </c>
      <c r="V26" s="10" t="s">
        <v>139</v>
      </c>
      <c r="W26" s="39">
        <v>1</v>
      </c>
      <c r="X26" s="41">
        <v>28.492000000000001</v>
      </c>
      <c r="Y26" s="72">
        <f t="shared" si="0"/>
        <v>28.492000000000001</v>
      </c>
      <c r="Z26" s="19"/>
      <c r="AA26" s="78">
        <v>0</v>
      </c>
      <c r="AB26" s="79">
        <f t="shared" si="1"/>
        <v>0</v>
      </c>
      <c r="AC26" s="80">
        <v>0</v>
      </c>
      <c r="AD26" s="81">
        <f t="shared" si="2"/>
        <v>0</v>
      </c>
      <c r="AE26" s="131">
        <f t="shared" si="3"/>
        <v>0</v>
      </c>
    </row>
    <row r="27" spans="1:31" ht="15.75" thickBot="1" x14ac:dyDescent="0.3">
      <c r="A27" s="16"/>
      <c r="B27" s="3" t="s">
        <v>260</v>
      </c>
      <c r="C27" s="42" t="s">
        <v>72</v>
      </c>
      <c r="D27" s="5" t="s">
        <v>378</v>
      </c>
      <c r="E27" s="6"/>
      <c r="F27" s="7"/>
      <c r="G27" s="7"/>
      <c r="H27" s="8"/>
      <c r="I27" s="7"/>
      <c r="J27" s="9"/>
      <c r="K27" s="10"/>
      <c r="L27" s="39"/>
      <c r="M27" s="9"/>
      <c r="N27" s="39"/>
      <c r="O27" s="44"/>
      <c r="P27" s="28"/>
      <c r="Q27" s="43"/>
      <c r="R27" s="43"/>
      <c r="S27" s="43"/>
      <c r="T27" s="43"/>
      <c r="V27" s="10"/>
      <c r="W27" s="39"/>
      <c r="X27" s="43"/>
      <c r="Y27" s="72"/>
      <c r="Z27" s="19"/>
      <c r="AA27" s="78"/>
      <c r="AB27" s="79"/>
      <c r="AC27" s="80"/>
      <c r="AD27" s="81"/>
      <c r="AE27" s="131">
        <f t="shared" si="3"/>
        <v>0</v>
      </c>
    </row>
    <row r="28" spans="1:31" ht="15.75" thickBot="1" x14ac:dyDescent="0.3">
      <c r="A28" s="16"/>
      <c r="B28" s="3" t="s">
        <v>260</v>
      </c>
      <c r="C28" s="42"/>
      <c r="D28" s="5"/>
      <c r="E28" s="6"/>
      <c r="F28" s="7"/>
      <c r="G28" s="7"/>
      <c r="H28" s="8"/>
      <c r="I28" s="7"/>
      <c r="J28" s="9"/>
      <c r="K28" s="10"/>
      <c r="L28" s="39"/>
      <c r="M28" s="11"/>
      <c r="N28" s="39"/>
      <c r="O28" s="44"/>
      <c r="P28" s="28"/>
      <c r="Q28" s="43"/>
      <c r="R28" s="43"/>
      <c r="S28" s="43"/>
      <c r="T28" s="43"/>
      <c r="V28" s="10"/>
      <c r="W28" s="39"/>
      <c r="X28" s="43"/>
      <c r="Y28" s="72"/>
      <c r="Z28" s="19"/>
      <c r="AA28" s="78"/>
      <c r="AB28" s="79"/>
      <c r="AC28" s="80"/>
      <c r="AD28" s="81"/>
      <c r="AE28" s="131">
        <f t="shared" si="3"/>
        <v>0</v>
      </c>
    </row>
    <row r="29" spans="1:31" ht="15.75" thickBot="1" x14ac:dyDescent="0.3">
      <c r="A29" s="16"/>
      <c r="B29" s="3" t="s">
        <v>260</v>
      </c>
      <c r="C29" s="42" t="s">
        <v>164</v>
      </c>
      <c r="D29" s="5" t="s">
        <v>378</v>
      </c>
      <c r="E29" s="6"/>
      <c r="F29" s="7"/>
      <c r="G29" s="7"/>
      <c r="H29" s="8"/>
      <c r="I29" s="7"/>
      <c r="J29" s="9"/>
      <c r="K29" s="10"/>
      <c r="L29" s="39"/>
      <c r="M29" s="9"/>
      <c r="N29" s="39"/>
      <c r="O29" s="44"/>
      <c r="P29" s="28"/>
      <c r="Q29" s="43"/>
      <c r="R29" s="43"/>
      <c r="S29" s="43"/>
      <c r="T29" s="43"/>
      <c r="V29" s="10"/>
      <c r="W29" s="39"/>
      <c r="X29" s="43"/>
      <c r="Y29" s="72"/>
      <c r="Z29" s="19"/>
      <c r="AA29" s="78"/>
      <c r="AB29" s="79"/>
      <c r="AC29" s="80"/>
      <c r="AD29" s="81"/>
      <c r="AE29" s="131">
        <f t="shared" si="3"/>
        <v>0</v>
      </c>
    </row>
    <row r="30" spans="1:31" ht="90.75" thickBot="1" x14ac:dyDescent="0.3">
      <c r="A30" s="16"/>
      <c r="B30" s="3" t="s">
        <v>260</v>
      </c>
      <c r="C30" s="42" t="s">
        <v>164</v>
      </c>
      <c r="D30" s="5" t="s">
        <v>25</v>
      </c>
      <c r="E30" s="6" t="s">
        <v>169</v>
      </c>
      <c r="F30" s="7"/>
      <c r="G30" s="7"/>
      <c r="H30" s="8">
        <v>4.8899999999999801</v>
      </c>
      <c r="I30" s="7"/>
      <c r="J30" s="9" t="s">
        <v>170</v>
      </c>
      <c r="K30" s="10" t="s">
        <v>75</v>
      </c>
      <c r="L30" s="39">
        <v>5</v>
      </c>
      <c r="M30" s="11">
        <v>29.05</v>
      </c>
      <c r="N30" s="39">
        <v>145.25</v>
      </c>
      <c r="O30" s="44"/>
      <c r="P30" s="13" t="e">
        <v>#VALUE!</v>
      </c>
      <c r="Q30" s="14" t="e">
        <f>IF(J30="PROV SUM",N30,L30*P30)</f>
        <v>#VALUE!</v>
      </c>
      <c r="R30" s="40">
        <v>0</v>
      </c>
      <c r="S30" s="41">
        <v>25.752824999999998</v>
      </c>
      <c r="T30" s="14">
        <f>IF(J30="SC024",N30,IF(ISERROR(S30),"",IF(J30="PROV SUM",N30,L30*S30)))</f>
        <v>128.76412499999998</v>
      </c>
      <c r="V30" s="10" t="s">
        <v>75</v>
      </c>
      <c r="W30" s="39">
        <v>5</v>
      </c>
      <c r="X30" s="41">
        <v>25.752824999999998</v>
      </c>
      <c r="Y30" s="72">
        <f t="shared" si="0"/>
        <v>128.76412499999998</v>
      </c>
      <c r="Z30" s="19"/>
      <c r="AA30" s="78">
        <v>0</v>
      </c>
      <c r="AB30" s="79">
        <f t="shared" si="1"/>
        <v>0</v>
      </c>
      <c r="AC30" s="80">
        <v>0</v>
      </c>
      <c r="AD30" s="81">
        <f t="shared" si="2"/>
        <v>0</v>
      </c>
      <c r="AE30" s="131">
        <f t="shared" si="3"/>
        <v>0</v>
      </c>
    </row>
    <row r="31" spans="1:31" ht="90.75" thickBot="1" x14ac:dyDescent="0.3">
      <c r="A31" s="16"/>
      <c r="B31" s="45" t="s">
        <v>260</v>
      </c>
      <c r="C31" s="46" t="s">
        <v>164</v>
      </c>
      <c r="D31" s="47" t="s">
        <v>25</v>
      </c>
      <c r="E31" s="48" t="s">
        <v>171</v>
      </c>
      <c r="F31" s="49"/>
      <c r="G31" s="49"/>
      <c r="H31" s="50">
        <v>4.8999999999999799</v>
      </c>
      <c r="I31" s="49"/>
      <c r="J31" s="51" t="s">
        <v>172</v>
      </c>
      <c r="K31" s="52" t="s">
        <v>75</v>
      </c>
      <c r="L31" s="53">
        <v>6</v>
      </c>
      <c r="M31" s="54">
        <v>35.61</v>
      </c>
      <c r="N31" s="53">
        <v>213.66</v>
      </c>
      <c r="O31" s="44"/>
      <c r="P31" s="13" t="e">
        <v>#VALUE!</v>
      </c>
      <c r="Q31" s="14" t="e">
        <f>IF(J31="PROV SUM",N31,L31*P31)</f>
        <v>#VALUE!</v>
      </c>
      <c r="R31" s="40">
        <v>0</v>
      </c>
      <c r="S31" s="41">
        <v>31.568264999999997</v>
      </c>
      <c r="T31" s="14">
        <f>IF(J31="SC024",N31,IF(ISERROR(S31),"",IF(J31="PROV SUM",N31,L31*S31)))</f>
        <v>189.40958999999998</v>
      </c>
      <c r="V31" s="52" t="s">
        <v>75</v>
      </c>
      <c r="W31" s="53">
        <v>6</v>
      </c>
      <c r="X31" s="41">
        <v>31.568264999999997</v>
      </c>
      <c r="Y31" s="72">
        <f t="shared" si="0"/>
        <v>189.40958999999998</v>
      </c>
      <c r="Z31" s="19"/>
      <c r="AA31" s="78">
        <v>0</v>
      </c>
      <c r="AB31" s="79">
        <f t="shared" si="1"/>
        <v>0</v>
      </c>
      <c r="AC31" s="80">
        <v>0</v>
      </c>
      <c r="AD31" s="81">
        <f t="shared" si="2"/>
        <v>0</v>
      </c>
      <c r="AE31" s="131">
        <f t="shared" si="3"/>
        <v>0</v>
      </c>
    </row>
    <row r="32" spans="1:31" ht="15.75" thickBot="1" x14ac:dyDescent="0.3">
      <c r="A32" s="16"/>
      <c r="B32" s="45" t="s">
        <v>260</v>
      </c>
      <c r="C32" s="46" t="s">
        <v>24</v>
      </c>
      <c r="D32" s="47" t="s">
        <v>378</v>
      </c>
      <c r="E32" s="48"/>
      <c r="F32" s="49"/>
      <c r="G32" s="49"/>
      <c r="H32" s="50"/>
      <c r="I32" s="49"/>
      <c r="J32" s="51"/>
      <c r="K32" s="52"/>
      <c r="L32" s="53"/>
      <c r="M32" s="51"/>
      <c r="N32" s="53"/>
      <c r="O32" s="44"/>
      <c r="P32" s="28"/>
      <c r="Q32" s="43"/>
      <c r="R32" s="43"/>
      <c r="S32" s="43"/>
      <c r="T32" s="43"/>
      <c r="V32" s="52"/>
      <c r="W32" s="53"/>
      <c r="X32" s="43"/>
      <c r="Y32" s="72">
        <f t="shared" si="0"/>
        <v>0</v>
      </c>
      <c r="Z32" s="19"/>
      <c r="AA32" s="78"/>
      <c r="AB32" s="79"/>
      <c r="AC32" s="80"/>
      <c r="AD32" s="81"/>
      <c r="AE32" s="131">
        <f t="shared" si="3"/>
        <v>0</v>
      </c>
    </row>
    <row r="33" spans="1:31" ht="120.75" thickBot="1" x14ac:dyDescent="0.3">
      <c r="A33" s="22"/>
      <c r="B33" s="55" t="s">
        <v>260</v>
      </c>
      <c r="C33" s="55" t="s">
        <v>24</v>
      </c>
      <c r="D33" s="56" t="s">
        <v>25</v>
      </c>
      <c r="E33" s="57" t="s">
        <v>26</v>
      </c>
      <c r="F33" s="58"/>
      <c r="G33" s="58"/>
      <c r="H33" s="59">
        <v>2.1</v>
      </c>
      <c r="I33" s="58"/>
      <c r="J33" s="60" t="s">
        <v>27</v>
      </c>
      <c r="K33" s="58" t="s">
        <v>28</v>
      </c>
      <c r="L33" s="61">
        <v>170</v>
      </c>
      <c r="M33" s="62">
        <v>12.92</v>
      </c>
      <c r="N33" s="63">
        <v>2196.4</v>
      </c>
      <c r="O33" s="19"/>
      <c r="P33" s="13" t="e">
        <v>#VALUE!</v>
      </c>
      <c r="Q33" s="14" t="e">
        <f>IF(J33="PROV SUM",N33,L33*P33)</f>
        <v>#VALUE!</v>
      </c>
      <c r="R33" s="40">
        <v>0</v>
      </c>
      <c r="S33" s="41">
        <v>16.4084</v>
      </c>
      <c r="T33" s="14">
        <f>IF(J33="SC024",N33,IF(ISERROR(S33),"",IF(J33="PROV SUM",N33,L33*S33)))</f>
        <v>2789.4279999999999</v>
      </c>
      <c r="V33" s="58" t="s">
        <v>28</v>
      </c>
      <c r="W33" s="61">
        <v>170</v>
      </c>
      <c r="X33" s="41">
        <v>16.4084</v>
      </c>
      <c r="Y33" s="72">
        <f t="shared" si="0"/>
        <v>2789.4279999999999</v>
      </c>
      <c r="Z33" s="19"/>
      <c r="AA33" s="78">
        <v>1</v>
      </c>
      <c r="AB33" s="79">
        <f t="shared" si="1"/>
        <v>2789.4279999999999</v>
      </c>
      <c r="AC33" s="80">
        <v>0.15</v>
      </c>
      <c r="AD33" s="81">
        <f t="shared" si="2"/>
        <v>418.41419999999999</v>
      </c>
      <c r="AE33" s="131">
        <f t="shared" si="3"/>
        <v>2371.0137999999997</v>
      </c>
    </row>
    <row r="34" spans="1:31" ht="30.75" thickBot="1" x14ac:dyDescent="0.3">
      <c r="A34" s="22"/>
      <c r="B34" s="55" t="s">
        <v>260</v>
      </c>
      <c r="C34" s="55" t="s">
        <v>24</v>
      </c>
      <c r="D34" s="56" t="s">
        <v>25</v>
      </c>
      <c r="E34" s="57" t="s">
        <v>29</v>
      </c>
      <c r="F34" s="58"/>
      <c r="G34" s="58"/>
      <c r="H34" s="59">
        <v>2.5</v>
      </c>
      <c r="I34" s="58"/>
      <c r="J34" s="60" t="s">
        <v>30</v>
      </c>
      <c r="K34" s="58" t="s">
        <v>31</v>
      </c>
      <c r="L34" s="61">
        <v>1</v>
      </c>
      <c r="M34" s="62">
        <v>420</v>
      </c>
      <c r="N34" s="63">
        <v>420</v>
      </c>
      <c r="O34" s="19"/>
      <c r="P34" s="13" t="e">
        <v>#VALUE!</v>
      </c>
      <c r="Q34" s="14" t="e">
        <f>IF(J34="PROV SUM",N34,L34*P34)</f>
        <v>#VALUE!</v>
      </c>
      <c r="R34" s="40">
        <v>0</v>
      </c>
      <c r="S34" s="41">
        <v>533.4</v>
      </c>
      <c r="T34" s="14">
        <f>IF(J34="SC024",N34,IF(ISERROR(S34),"",IF(J34="PROV SUM",N34,L34*S34)))</f>
        <v>533.4</v>
      </c>
      <c r="V34" s="58" t="s">
        <v>31</v>
      </c>
      <c r="W34" s="61">
        <v>1</v>
      </c>
      <c r="X34" s="41">
        <v>533.4</v>
      </c>
      <c r="Y34" s="72">
        <f t="shared" si="0"/>
        <v>533.4</v>
      </c>
      <c r="Z34" s="19"/>
      <c r="AA34" s="78">
        <v>1</v>
      </c>
      <c r="AB34" s="79">
        <f t="shared" si="1"/>
        <v>533.4</v>
      </c>
      <c r="AC34" s="80">
        <v>0.15</v>
      </c>
      <c r="AD34" s="81">
        <f t="shared" si="2"/>
        <v>80.009999999999991</v>
      </c>
      <c r="AE34" s="131">
        <f t="shared" si="3"/>
        <v>453.39</v>
      </c>
    </row>
    <row r="35" spans="1:31" ht="15.75" thickBot="1" x14ac:dyDescent="0.3">
      <c r="A35" s="22"/>
      <c r="B35" s="55" t="s">
        <v>260</v>
      </c>
      <c r="C35" s="55" t="s">
        <v>24</v>
      </c>
      <c r="D35" s="56" t="s">
        <v>25</v>
      </c>
      <c r="E35" s="57" t="s">
        <v>32</v>
      </c>
      <c r="F35" s="58"/>
      <c r="G35" s="58"/>
      <c r="H35" s="59">
        <v>2.6</v>
      </c>
      <c r="I35" s="58"/>
      <c r="J35" s="60" t="s">
        <v>33</v>
      </c>
      <c r="K35" s="58" t="s">
        <v>31</v>
      </c>
      <c r="L35" s="61">
        <v>1</v>
      </c>
      <c r="M35" s="62">
        <v>50</v>
      </c>
      <c r="N35" s="63">
        <v>50</v>
      </c>
      <c r="O35" s="19"/>
      <c r="P35" s="13" t="e">
        <v>#VALUE!</v>
      </c>
      <c r="Q35" s="14" t="e">
        <f>IF(J35="PROV SUM",N35,L35*P35)</f>
        <v>#VALUE!</v>
      </c>
      <c r="R35" s="40">
        <v>0</v>
      </c>
      <c r="S35" s="41">
        <v>63.5</v>
      </c>
      <c r="T35" s="14">
        <f>IF(J35="SC024",N35,IF(ISERROR(S35),"",IF(J35="PROV SUM",N35,L35*S35)))</f>
        <v>63.5</v>
      </c>
      <c r="V35" s="58" t="s">
        <v>31</v>
      </c>
      <c r="W35" s="61">
        <v>1</v>
      </c>
      <c r="X35" s="41">
        <v>63.5</v>
      </c>
      <c r="Y35" s="72">
        <f t="shared" si="0"/>
        <v>63.5</v>
      </c>
      <c r="Z35" s="19"/>
      <c r="AA35" s="78">
        <v>1</v>
      </c>
      <c r="AB35" s="79">
        <f t="shared" si="1"/>
        <v>63.5</v>
      </c>
      <c r="AC35" s="80">
        <v>0.15</v>
      </c>
      <c r="AD35" s="81">
        <f t="shared" si="2"/>
        <v>9.5250000000000004</v>
      </c>
      <c r="AE35" s="131">
        <f t="shared" si="3"/>
        <v>53.975000000000001</v>
      </c>
    </row>
    <row r="36" spans="1:31" ht="60.75" thickBot="1" x14ac:dyDescent="0.3">
      <c r="A36" s="22"/>
      <c r="B36" s="55" t="s">
        <v>260</v>
      </c>
      <c r="C36" s="55" t="s">
        <v>24</v>
      </c>
      <c r="D36" s="56" t="s">
        <v>25</v>
      </c>
      <c r="E36" s="57" t="s">
        <v>382</v>
      </c>
      <c r="F36" s="58"/>
      <c r="G36" s="58"/>
      <c r="H36" s="59"/>
      <c r="I36" s="58"/>
      <c r="J36" s="60" t="s">
        <v>383</v>
      </c>
      <c r="K36" s="58" t="s">
        <v>31</v>
      </c>
      <c r="L36" s="61"/>
      <c r="M36" s="62">
        <v>4.8300000000000003E-2</v>
      </c>
      <c r="N36" s="63">
        <v>0</v>
      </c>
      <c r="O36" s="19"/>
      <c r="P36" s="13" t="e">
        <v>#VALUE!</v>
      </c>
      <c r="Q36" s="14" t="e">
        <f>IF(J36="PROV SUM",N36,L36*P36)</f>
        <v>#VALUE!</v>
      </c>
      <c r="R36" s="40" t="e">
        <v>#N/A</v>
      </c>
      <c r="S36" s="41" t="e">
        <v>#N/A</v>
      </c>
      <c r="T36" s="14">
        <f>IF(J36="SC024",N36,IF(ISERROR(S36),"",IF(J36="PROV SUM",N36,L36*S36)))</f>
        <v>0</v>
      </c>
      <c r="V36" s="58" t="s">
        <v>31</v>
      </c>
      <c r="W36" s="61"/>
      <c r="X36" s="41" t="e">
        <v>#N/A</v>
      </c>
      <c r="Y36" s="72"/>
      <c r="Z36" s="19"/>
      <c r="AA36" s="78">
        <v>0</v>
      </c>
      <c r="AB36" s="79">
        <f t="shared" si="1"/>
        <v>0</v>
      </c>
      <c r="AC36" s="80">
        <v>0</v>
      </c>
      <c r="AD36" s="81">
        <f t="shared" si="2"/>
        <v>0</v>
      </c>
      <c r="AE36" s="131">
        <f t="shared" si="3"/>
        <v>0</v>
      </c>
    </row>
    <row r="37" spans="1:31" ht="15.75" thickBot="1" x14ac:dyDescent="0.3">
      <c r="A37" s="22"/>
      <c r="B37" s="64" t="s">
        <v>260</v>
      </c>
      <c r="C37" s="55" t="s">
        <v>312</v>
      </c>
      <c r="D37" s="56" t="s">
        <v>378</v>
      </c>
      <c r="E37" s="57"/>
      <c r="F37" s="58"/>
      <c r="G37" s="58"/>
      <c r="H37" s="59"/>
      <c r="I37" s="58"/>
      <c r="J37" s="60"/>
      <c r="K37" s="58"/>
      <c r="L37" s="61"/>
      <c r="M37" s="60"/>
      <c r="N37" s="63"/>
      <c r="O37" s="19"/>
      <c r="P37" s="17"/>
      <c r="Q37" s="38"/>
      <c r="R37" s="38"/>
      <c r="S37" s="38"/>
      <c r="T37" s="38"/>
      <c r="V37" s="58"/>
      <c r="W37" s="61"/>
      <c r="X37" s="38"/>
      <c r="Y37" s="72"/>
      <c r="Z37" s="19"/>
      <c r="AA37" s="78"/>
      <c r="AB37" s="79"/>
      <c r="AC37" s="80"/>
      <c r="AD37" s="81"/>
      <c r="AE37" s="131">
        <f t="shared" si="3"/>
        <v>0</v>
      </c>
    </row>
    <row r="38" spans="1:31" ht="16.5" thickBot="1" x14ac:dyDescent="0.3">
      <c r="A38" s="16"/>
      <c r="B38" s="87" t="s">
        <v>260</v>
      </c>
      <c r="C38" s="88" t="s">
        <v>341</v>
      </c>
      <c r="D38" s="89" t="s">
        <v>378</v>
      </c>
      <c r="E38" s="90"/>
      <c r="F38" s="7"/>
      <c r="G38" s="7"/>
      <c r="H38" s="91"/>
      <c r="I38" s="7"/>
      <c r="J38" s="90"/>
      <c r="K38" s="92"/>
      <c r="L38" s="53"/>
      <c r="M38" s="93"/>
      <c r="N38" s="12"/>
      <c r="O38" s="19"/>
      <c r="P38" s="17"/>
      <c r="Q38" s="38"/>
      <c r="R38" s="38"/>
      <c r="S38" s="38"/>
      <c r="T38" s="38"/>
      <c r="V38" s="92"/>
      <c r="W38" s="53"/>
      <c r="X38" s="38"/>
      <c r="Y38" s="72"/>
      <c r="Z38" s="19"/>
      <c r="AA38" s="78"/>
      <c r="AB38" s="79"/>
      <c r="AC38" s="80"/>
      <c r="AD38" s="81"/>
      <c r="AE38" s="131">
        <f t="shared" si="3"/>
        <v>0</v>
      </c>
    </row>
    <row r="39" spans="1:31" ht="120.75" thickBot="1" x14ac:dyDescent="0.3">
      <c r="A39" s="16"/>
      <c r="B39" s="87" t="s">
        <v>260</v>
      </c>
      <c r="C39" s="88" t="s">
        <v>341</v>
      </c>
      <c r="D39" s="89" t="s">
        <v>25</v>
      </c>
      <c r="E39" s="90" t="s">
        <v>346</v>
      </c>
      <c r="F39" s="10"/>
      <c r="G39" s="10"/>
      <c r="H39" s="91">
        <v>13</v>
      </c>
      <c r="I39" s="10"/>
      <c r="J39" s="90" t="s">
        <v>347</v>
      </c>
      <c r="K39" s="10" t="s">
        <v>311</v>
      </c>
      <c r="L39" s="94">
        <v>2</v>
      </c>
      <c r="M39" s="93">
        <v>180.78</v>
      </c>
      <c r="N39" s="95">
        <v>361.56</v>
      </c>
      <c r="O39" s="19"/>
      <c r="P39" s="13" t="e">
        <v>#VALUE!</v>
      </c>
      <c r="Q39" s="14" t="e">
        <f t="shared" ref="Q39:Q53" si="6">IF(J39="PROV SUM",N39,L39*P39)</f>
        <v>#VALUE!</v>
      </c>
      <c r="R39" s="40">
        <v>0</v>
      </c>
      <c r="S39" s="41">
        <v>160.26147</v>
      </c>
      <c r="T39" s="14">
        <f t="shared" ref="T39:T53" si="7">IF(J39="SC024",N39,IF(ISERROR(S39),"",IF(J39="PROV SUM",N39,L39*S39)))</f>
        <v>320.52294000000001</v>
      </c>
      <c r="V39" s="10" t="s">
        <v>311</v>
      </c>
      <c r="W39" s="94">
        <v>2</v>
      </c>
      <c r="X39" s="41">
        <v>160.26147</v>
      </c>
      <c r="Y39" s="72">
        <f t="shared" si="0"/>
        <v>320.52294000000001</v>
      </c>
      <c r="Z39" s="19"/>
      <c r="AA39" s="78">
        <v>0</v>
      </c>
      <c r="AB39" s="79">
        <f t="shared" si="1"/>
        <v>0</v>
      </c>
      <c r="AC39" s="80">
        <v>0</v>
      </c>
      <c r="AD39" s="81">
        <f t="shared" si="2"/>
        <v>0</v>
      </c>
      <c r="AE39" s="131">
        <f t="shared" si="3"/>
        <v>0</v>
      </c>
    </row>
    <row r="40" spans="1:31" ht="105.75" thickBot="1" x14ac:dyDescent="0.3">
      <c r="A40" s="16"/>
      <c r="B40" s="87" t="s">
        <v>260</v>
      </c>
      <c r="C40" s="88" t="s">
        <v>341</v>
      </c>
      <c r="D40" s="89" t="s">
        <v>25</v>
      </c>
      <c r="E40" s="90" t="s">
        <v>356</v>
      </c>
      <c r="F40" s="7"/>
      <c r="G40" s="7"/>
      <c r="H40" s="91">
        <v>27</v>
      </c>
      <c r="I40" s="7"/>
      <c r="J40" s="90" t="s">
        <v>357</v>
      </c>
      <c r="K40" s="92" t="s">
        <v>311</v>
      </c>
      <c r="L40" s="94">
        <v>1</v>
      </c>
      <c r="M40" s="93">
        <v>22.53</v>
      </c>
      <c r="N40" s="95">
        <v>22.53</v>
      </c>
      <c r="O40" s="19"/>
      <c r="P40" s="13" t="e">
        <v>#VALUE!</v>
      </c>
      <c r="Q40" s="14" t="e">
        <f t="shared" si="6"/>
        <v>#VALUE!</v>
      </c>
      <c r="R40" s="40">
        <v>0</v>
      </c>
      <c r="S40" s="41">
        <v>19.150500000000001</v>
      </c>
      <c r="T40" s="14">
        <f t="shared" si="7"/>
        <v>19.150500000000001</v>
      </c>
      <c r="V40" s="92" t="s">
        <v>311</v>
      </c>
      <c r="W40" s="94">
        <v>1</v>
      </c>
      <c r="X40" s="41">
        <v>19.150500000000001</v>
      </c>
      <c r="Y40" s="72">
        <f t="shared" si="0"/>
        <v>19.150500000000001</v>
      </c>
      <c r="Z40" s="19"/>
      <c r="AA40" s="78">
        <v>0</v>
      </c>
      <c r="AB40" s="79">
        <f t="shared" si="1"/>
        <v>0</v>
      </c>
      <c r="AC40" s="80">
        <v>0</v>
      </c>
      <c r="AD40" s="81">
        <f t="shared" si="2"/>
        <v>0</v>
      </c>
      <c r="AE40" s="131">
        <f t="shared" si="3"/>
        <v>0</v>
      </c>
    </row>
    <row r="41" spans="1:31" ht="120.75" thickBot="1" x14ac:dyDescent="0.3">
      <c r="A41" s="16"/>
      <c r="B41" s="87" t="s">
        <v>260</v>
      </c>
      <c r="C41" s="88" t="s">
        <v>341</v>
      </c>
      <c r="D41" s="89" t="s">
        <v>25</v>
      </c>
      <c r="E41" s="90" t="s">
        <v>358</v>
      </c>
      <c r="F41" s="7"/>
      <c r="G41" s="7"/>
      <c r="H41" s="91">
        <v>41</v>
      </c>
      <c r="I41" s="7"/>
      <c r="J41" s="90" t="s">
        <v>359</v>
      </c>
      <c r="K41" s="92" t="s">
        <v>311</v>
      </c>
      <c r="L41" s="94">
        <v>1</v>
      </c>
      <c r="M41" s="93">
        <v>29.34</v>
      </c>
      <c r="N41" s="95">
        <v>29.34</v>
      </c>
      <c r="O41" s="19"/>
      <c r="P41" s="13" t="e">
        <v>#VALUE!</v>
      </c>
      <c r="Q41" s="14" t="e">
        <f t="shared" si="6"/>
        <v>#VALUE!</v>
      </c>
      <c r="R41" s="40">
        <v>0</v>
      </c>
      <c r="S41" s="41">
        <v>24.939</v>
      </c>
      <c r="T41" s="14">
        <f t="shared" si="7"/>
        <v>24.939</v>
      </c>
      <c r="V41" s="92" t="s">
        <v>311</v>
      </c>
      <c r="W41" s="94">
        <v>1</v>
      </c>
      <c r="X41" s="41">
        <v>24.939</v>
      </c>
      <c r="Y41" s="72">
        <f t="shared" si="0"/>
        <v>24.939</v>
      </c>
      <c r="Z41" s="19"/>
      <c r="AA41" s="78">
        <v>0</v>
      </c>
      <c r="AB41" s="79">
        <f t="shared" si="1"/>
        <v>0</v>
      </c>
      <c r="AC41" s="80">
        <v>0</v>
      </c>
      <c r="AD41" s="81">
        <f t="shared" si="2"/>
        <v>0</v>
      </c>
      <c r="AE41" s="131">
        <f t="shared" si="3"/>
        <v>0</v>
      </c>
    </row>
    <row r="42" spans="1:31" ht="105.75" thickBot="1" x14ac:dyDescent="0.3">
      <c r="A42" s="16"/>
      <c r="B42" s="87" t="s">
        <v>260</v>
      </c>
      <c r="C42" s="88" t="s">
        <v>341</v>
      </c>
      <c r="D42" s="89" t="s">
        <v>25</v>
      </c>
      <c r="E42" s="90" t="s">
        <v>360</v>
      </c>
      <c r="F42" s="7"/>
      <c r="G42" s="7"/>
      <c r="H42" s="91">
        <v>43</v>
      </c>
      <c r="I42" s="7"/>
      <c r="J42" s="90" t="s">
        <v>361</v>
      </c>
      <c r="K42" s="92" t="s">
        <v>311</v>
      </c>
      <c r="L42" s="94">
        <v>1</v>
      </c>
      <c r="M42" s="93">
        <v>20.399999999999999</v>
      </c>
      <c r="N42" s="95">
        <v>20.399999999999999</v>
      </c>
      <c r="O42" s="19"/>
      <c r="P42" s="13" t="e">
        <v>#VALUE!</v>
      </c>
      <c r="Q42" s="14" t="e">
        <f t="shared" si="6"/>
        <v>#VALUE!</v>
      </c>
      <c r="R42" s="40">
        <v>0</v>
      </c>
      <c r="S42" s="41">
        <v>17.34</v>
      </c>
      <c r="T42" s="14">
        <f t="shared" si="7"/>
        <v>17.34</v>
      </c>
      <c r="V42" s="92" t="s">
        <v>311</v>
      </c>
      <c r="W42" s="94">
        <v>1</v>
      </c>
      <c r="X42" s="41">
        <v>17.34</v>
      </c>
      <c r="Y42" s="72">
        <f t="shared" si="0"/>
        <v>17.34</v>
      </c>
      <c r="Z42" s="19"/>
      <c r="AA42" s="78">
        <v>0</v>
      </c>
      <c r="AB42" s="79">
        <f t="shared" si="1"/>
        <v>0</v>
      </c>
      <c r="AC42" s="80">
        <v>0</v>
      </c>
      <c r="AD42" s="81">
        <f t="shared" si="2"/>
        <v>0</v>
      </c>
      <c r="AE42" s="131">
        <f t="shared" si="3"/>
        <v>0</v>
      </c>
    </row>
    <row r="43" spans="1:31" ht="45.75" thickBot="1" x14ac:dyDescent="0.3">
      <c r="A43" s="16"/>
      <c r="B43" s="87" t="s">
        <v>260</v>
      </c>
      <c r="C43" s="88" t="s">
        <v>341</v>
      </c>
      <c r="D43" s="89" t="s">
        <v>25</v>
      </c>
      <c r="E43" s="90" t="s">
        <v>364</v>
      </c>
      <c r="F43" s="7"/>
      <c r="G43" s="7"/>
      <c r="H43" s="91">
        <v>93</v>
      </c>
      <c r="I43" s="7"/>
      <c r="J43" s="90" t="s">
        <v>365</v>
      </c>
      <c r="K43" s="92" t="s">
        <v>311</v>
      </c>
      <c r="L43" s="94">
        <v>1</v>
      </c>
      <c r="M43" s="93">
        <v>550</v>
      </c>
      <c r="N43" s="95">
        <v>550</v>
      </c>
      <c r="O43" s="19"/>
      <c r="P43" s="13" t="e">
        <v>#VALUE!</v>
      </c>
      <c r="Q43" s="14" t="e">
        <f t="shared" si="6"/>
        <v>#VALUE!</v>
      </c>
      <c r="R43" s="40">
        <v>0</v>
      </c>
      <c r="S43" s="41">
        <v>440</v>
      </c>
      <c r="T43" s="14">
        <f t="shared" si="7"/>
        <v>440</v>
      </c>
      <c r="V43" s="92" t="s">
        <v>311</v>
      </c>
      <c r="W43" s="94">
        <v>1</v>
      </c>
      <c r="X43" s="41">
        <v>440</v>
      </c>
      <c r="Y43" s="72">
        <f t="shared" si="0"/>
        <v>440</v>
      </c>
      <c r="Z43" s="19"/>
      <c r="AA43" s="78">
        <v>0</v>
      </c>
      <c r="AB43" s="79">
        <f t="shared" si="1"/>
        <v>0</v>
      </c>
      <c r="AC43" s="80">
        <v>0</v>
      </c>
      <c r="AD43" s="81">
        <f t="shared" si="2"/>
        <v>0</v>
      </c>
      <c r="AE43" s="131">
        <f t="shared" si="3"/>
        <v>0</v>
      </c>
    </row>
    <row r="44" spans="1:31" ht="45.75" thickBot="1" x14ac:dyDescent="0.3">
      <c r="A44" s="16"/>
      <c r="B44" s="87" t="s">
        <v>260</v>
      </c>
      <c r="C44" s="88" t="s">
        <v>341</v>
      </c>
      <c r="D44" s="89" t="s">
        <v>25</v>
      </c>
      <c r="E44" s="90" t="s">
        <v>352</v>
      </c>
      <c r="F44" s="7"/>
      <c r="G44" s="7"/>
      <c r="H44" s="91">
        <v>104</v>
      </c>
      <c r="I44" s="7"/>
      <c r="J44" s="90" t="s">
        <v>353</v>
      </c>
      <c r="K44" s="92" t="s">
        <v>311</v>
      </c>
      <c r="L44" s="94">
        <v>3</v>
      </c>
      <c r="M44" s="93">
        <v>3.44</v>
      </c>
      <c r="N44" s="95">
        <v>10.32</v>
      </c>
      <c r="O44" s="19"/>
      <c r="P44" s="13" t="e">
        <v>#VALUE!</v>
      </c>
      <c r="Q44" s="14" t="e">
        <f t="shared" si="6"/>
        <v>#VALUE!</v>
      </c>
      <c r="R44" s="40">
        <v>0</v>
      </c>
      <c r="S44" s="41">
        <v>3.0495599999999996</v>
      </c>
      <c r="T44" s="14">
        <f t="shared" si="7"/>
        <v>9.1486799999999988</v>
      </c>
      <c r="V44" s="92" t="s">
        <v>311</v>
      </c>
      <c r="W44" s="94">
        <v>3</v>
      </c>
      <c r="X44" s="41">
        <v>3.0495599999999996</v>
      </c>
      <c r="Y44" s="72">
        <f t="shared" si="0"/>
        <v>9.1486799999999988</v>
      </c>
      <c r="Z44" s="19"/>
      <c r="AA44" s="78">
        <v>0</v>
      </c>
      <c r="AB44" s="79">
        <f t="shared" si="1"/>
        <v>0</v>
      </c>
      <c r="AC44" s="80">
        <v>0</v>
      </c>
      <c r="AD44" s="81">
        <f t="shared" si="2"/>
        <v>0</v>
      </c>
      <c r="AE44" s="131">
        <f t="shared" si="3"/>
        <v>0</v>
      </c>
    </row>
    <row r="45" spans="1:31" ht="90.75" thickBot="1" x14ac:dyDescent="0.3">
      <c r="A45" s="16"/>
      <c r="B45" s="87" t="s">
        <v>260</v>
      </c>
      <c r="C45" s="88" t="s">
        <v>341</v>
      </c>
      <c r="D45" s="89" t="s">
        <v>25</v>
      </c>
      <c r="E45" s="90" t="s">
        <v>366</v>
      </c>
      <c r="F45" s="7"/>
      <c r="G45" s="7"/>
      <c r="H45" s="91">
        <v>115</v>
      </c>
      <c r="I45" s="7"/>
      <c r="J45" s="90" t="s">
        <v>367</v>
      </c>
      <c r="K45" s="92" t="s">
        <v>311</v>
      </c>
      <c r="L45" s="94">
        <v>3</v>
      </c>
      <c r="M45" s="93">
        <v>70.11</v>
      </c>
      <c r="N45" s="95">
        <v>210.32999999999998</v>
      </c>
      <c r="O45" s="19"/>
      <c r="P45" s="13" t="e">
        <v>#VALUE!</v>
      </c>
      <c r="Q45" s="14" t="e">
        <f t="shared" si="6"/>
        <v>#VALUE!</v>
      </c>
      <c r="R45" s="40">
        <v>0</v>
      </c>
      <c r="S45" s="41">
        <v>56.088000000000001</v>
      </c>
      <c r="T45" s="14">
        <f t="shared" si="7"/>
        <v>168.26400000000001</v>
      </c>
      <c r="V45" s="92" t="s">
        <v>311</v>
      </c>
      <c r="W45" s="94">
        <v>3</v>
      </c>
      <c r="X45" s="41">
        <v>56.088000000000001</v>
      </c>
      <c r="Y45" s="72">
        <f t="shared" si="0"/>
        <v>168.26400000000001</v>
      </c>
      <c r="Z45" s="19"/>
      <c r="AA45" s="78">
        <v>0</v>
      </c>
      <c r="AB45" s="79">
        <f t="shared" si="1"/>
        <v>0</v>
      </c>
      <c r="AC45" s="80">
        <v>0</v>
      </c>
      <c r="AD45" s="81">
        <f t="shared" si="2"/>
        <v>0</v>
      </c>
      <c r="AE45" s="131">
        <f t="shared" si="3"/>
        <v>0</v>
      </c>
    </row>
    <row r="46" spans="1:31" ht="46.5" thickBot="1" x14ac:dyDescent="0.3">
      <c r="A46" s="16"/>
      <c r="B46" s="87" t="s">
        <v>260</v>
      </c>
      <c r="C46" s="88" t="s">
        <v>341</v>
      </c>
      <c r="D46" s="89" t="s">
        <v>25</v>
      </c>
      <c r="E46" s="96" t="s">
        <v>354</v>
      </c>
      <c r="F46" s="7"/>
      <c r="G46" s="7"/>
      <c r="H46" s="91">
        <v>175</v>
      </c>
      <c r="I46" s="7"/>
      <c r="J46" s="103" t="s">
        <v>355</v>
      </c>
      <c r="K46" s="92" t="s">
        <v>311</v>
      </c>
      <c r="L46" s="94">
        <v>3</v>
      </c>
      <c r="M46" s="93">
        <v>9.81</v>
      </c>
      <c r="N46" s="95">
        <v>29.43</v>
      </c>
      <c r="O46" s="19"/>
      <c r="P46" s="13" t="e">
        <v>#VALUE!</v>
      </c>
      <c r="Q46" s="14" t="e">
        <f t="shared" si="6"/>
        <v>#VALUE!</v>
      </c>
      <c r="R46" s="40">
        <v>0</v>
      </c>
      <c r="S46" s="41">
        <v>8.6965649999999997</v>
      </c>
      <c r="T46" s="14">
        <f t="shared" si="7"/>
        <v>26.089694999999999</v>
      </c>
      <c r="V46" s="92" t="s">
        <v>311</v>
      </c>
      <c r="W46" s="94">
        <v>3</v>
      </c>
      <c r="X46" s="41">
        <v>8.6965649999999997</v>
      </c>
      <c r="Y46" s="72">
        <f t="shared" si="0"/>
        <v>26.089694999999999</v>
      </c>
      <c r="Z46" s="19"/>
      <c r="AA46" s="78">
        <v>0</v>
      </c>
      <c r="AB46" s="79">
        <f t="shared" si="1"/>
        <v>0</v>
      </c>
      <c r="AC46" s="80">
        <v>0</v>
      </c>
      <c r="AD46" s="81">
        <f t="shared" si="2"/>
        <v>0</v>
      </c>
      <c r="AE46" s="131">
        <f t="shared" si="3"/>
        <v>0</v>
      </c>
    </row>
    <row r="47" spans="1:31" ht="76.5" thickBot="1" x14ac:dyDescent="0.3">
      <c r="A47" s="22"/>
      <c r="B47" s="87" t="s">
        <v>260</v>
      </c>
      <c r="C47" s="88" t="s">
        <v>341</v>
      </c>
      <c r="D47" s="89" t="s">
        <v>25</v>
      </c>
      <c r="E47" s="96" t="s">
        <v>342</v>
      </c>
      <c r="F47" s="30"/>
      <c r="G47" s="30"/>
      <c r="H47" s="91">
        <v>180</v>
      </c>
      <c r="I47" s="30"/>
      <c r="J47" s="97" t="s">
        <v>343</v>
      </c>
      <c r="K47" s="92" t="s">
        <v>311</v>
      </c>
      <c r="L47" s="94">
        <v>1</v>
      </c>
      <c r="M47" s="93">
        <v>62.11</v>
      </c>
      <c r="N47" s="95">
        <v>62.11</v>
      </c>
      <c r="O47" s="19"/>
      <c r="P47" s="13" t="e">
        <v>#VALUE!</v>
      </c>
      <c r="Q47" s="14" t="e">
        <f t="shared" si="6"/>
        <v>#VALUE!</v>
      </c>
      <c r="R47" s="40">
        <v>0</v>
      </c>
      <c r="S47" s="41">
        <v>55.060514999999995</v>
      </c>
      <c r="T47" s="14">
        <f t="shared" si="7"/>
        <v>55.060514999999995</v>
      </c>
      <c r="V47" s="92" t="s">
        <v>311</v>
      </c>
      <c r="W47" s="94">
        <v>1</v>
      </c>
      <c r="X47" s="41">
        <v>55.060514999999995</v>
      </c>
      <c r="Y47" s="72">
        <f t="shared" si="0"/>
        <v>55.060514999999995</v>
      </c>
      <c r="Z47" s="19"/>
      <c r="AA47" s="78">
        <v>0</v>
      </c>
      <c r="AB47" s="79">
        <f t="shared" si="1"/>
        <v>0</v>
      </c>
      <c r="AC47" s="80">
        <v>0</v>
      </c>
      <c r="AD47" s="81">
        <f t="shared" si="2"/>
        <v>0</v>
      </c>
      <c r="AE47" s="131">
        <f t="shared" si="3"/>
        <v>0</v>
      </c>
    </row>
    <row r="48" spans="1:31" ht="91.5" thickBot="1" x14ac:dyDescent="0.3">
      <c r="A48" s="22"/>
      <c r="B48" s="87" t="s">
        <v>260</v>
      </c>
      <c r="C48" s="88" t="s">
        <v>341</v>
      </c>
      <c r="D48" s="89" t="s">
        <v>25</v>
      </c>
      <c r="E48" s="96" t="s">
        <v>370</v>
      </c>
      <c r="F48" s="30"/>
      <c r="G48" s="30"/>
      <c r="H48" s="91">
        <v>186</v>
      </c>
      <c r="I48" s="30"/>
      <c r="J48" s="98" t="s">
        <v>371</v>
      </c>
      <c r="K48" s="92" t="s">
        <v>311</v>
      </c>
      <c r="L48" s="94">
        <v>1</v>
      </c>
      <c r="M48" s="93">
        <v>86.88</v>
      </c>
      <c r="N48" s="95">
        <v>86.88</v>
      </c>
      <c r="O48" s="19"/>
      <c r="P48" s="13" t="e">
        <v>#VALUE!</v>
      </c>
      <c r="Q48" s="14" t="e">
        <f t="shared" si="6"/>
        <v>#VALUE!</v>
      </c>
      <c r="R48" s="40">
        <v>0</v>
      </c>
      <c r="S48" s="41">
        <v>69.504000000000005</v>
      </c>
      <c r="T48" s="14">
        <f t="shared" si="7"/>
        <v>69.504000000000005</v>
      </c>
      <c r="V48" s="92" t="s">
        <v>311</v>
      </c>
      <c r="W48" s="94">
        <v>1</v>
      </c>
      <c r="X48" s="41">
        <v>69.504000000000005</v>
      </c>
      <c r="Y48" s="72">
        <f t="shared" si="0"/>
        <v>69.504000000000005</v>
      </c>
      <c r="Z48" s="19"/>
      <c r="AA48" s="78">
        <v>0</v>
      </c>
      <c r="AB48" s="79">
        <f t="shared" si="1"/>
        <v>0</v>
      </c>
      <c r="AC48" s="80">
        <v>0</v>
      </c>
      <c r="AD48" s="81">
        <f t="shared" si="2"/>
        <v>0</v>
      </c>
      <c r="AE48" s="131">
        <f t="shared" si="3"/>
        <v>0</v>
      </c>
    </row>
    <row r="49" spans="1:31" ht="16.5" thickBot="1" x14ac:dyDescent="0.3">
      <c r="A49" s="22"/>
      <c r="B49" s="87" t="s">
        <v>260</v>
      </c>
      <c r="C49" s="88" t="s">
        <v>341</v>
      </c>
      <c r="D49" s="89" t="s">
        <v>25</v>
      </c>
      <c r="E49" s="99" t="s">
        <v>424</v>
      </c>
      <c r="F49" s="30"/>
      <c r="G49" s="30"/>
      <c r="H49" s="91">
        <v>190</v>
      </c>
      <c r="I49" s="30"/>
      <c r="J49" s="100" t="s">
        <v>379</v>
      </c>
      <c r="K49" s="92" t="s">
        <v>311</v>
      </c>
      <c r="L49" s="94">
        <v>1</v>
      </c>
      <c r="M49" s="101">
        <v>1500</v>
      </c>
      <c r="N49" s="95">
        <v>1500</v>
      </c>
      <c r="O49" s="19"/>
      <c r="P49" s="13" t="e">
        <v>#VALUE!</v>
      </c>
      <c r="Q49" s="14">
        <f t="shared" si="6"/>
        <v>1500</v>
      </c>
      <c r="R49" s="40" t="s">
        <v>381</v>
      </c>
      <c r="S49" s="41" t="s">
        <v>381</v>
      </c>
      <c r="T49" s="14">
        <f t="shared" si="7"/>
        <v>1500</v>
      </c>
      <c r="V49" s="92" t="s">
        <v>311</v>
      </c>
      <c r="W49" s="94">
        <v>1</v>
      </c>
      <c r="X49" s="41" t="s">
        <v>381</v>
      </c>
      <c r="Y49" s="72">
        <v>1500</v>
      </c>
      <c r="Z49" s="19"/>
      <c r="AA49" s="78">
        <v>0</v>
      </c>
      <c r="AB49" s="79">
        <f t="shared" si="1"/>
        <v>0</v>
      </c>
      <c r="AC49" s="80">
        <v>0</v>
      </c>
      <c r="AD49" s="81">
        <f t="shared" si="2"/>
        <v>0</v>
      </c>
      <c r="AE49" s="131">
        <f t="shared" si="3"/>
        <v>0</v>
      </c>
    </row>
    <row r="50" spans="1:31" ht="27" thickBot="1" x14ac:dyDescent="0.3">
      <c r="A50" s="22"/>
      <c r="B50" s="87" t="s">
        <v>260</v>
      </c>
      <c r="C50" s="88" t="s">
        <v>341</v>
      </c>
      <c r="D50" s="89" t="s">
        <v>25</v>
      </c>
      <c r="E50" s="102" t="s">
        <v>425</v>
      </c>
      <c r="F50" s="30"/>
      <c r="G50" s="30"/>
      <c r="H50" s="91">
        <v>191</v>
      </c>
      <c r="I50" s="30"/>
      <c r="J50" s="100" t="s">
        <v>379</v>
      </c>
      <c r="K50" s="92" t="s">
        <v>311</v>
      </c>
      <c r="L50" s="94">
        <v>1</v>
      </c>
      <c r="M50" s="101">
        <v>100</v>
      </c>
      <c r="N50" s="95">
        <v>100</v>
      </c>
      <c r="O50" s="19"/>
      <c r="P50" s="13" t="e">
        <v>#VALUE!</v>
      </c>
      <c r="Q50" s="14">
        <f t="shared" si="6"/>
        <v>100</v>
      </c>
      <c r="R50" s="40" t="s">
        <v>381</v>
      </c>
      <c r="S50" s="41" t="s">
        <v>381</v>
      </c>
      <c r="T50" s="14">
        <f t="shared" si="7"/>
        <v>100</v>
      </c>
      <c r="V50" s="92" t="s">
        <v>311</v>
      </c>
      <c r="W50" s="94">
        <v>1</v>
      </c>
      <c r="X50" s="41" t="s">
        <v>381</v>
      </c>
      <c r="Y50" s="72">
        <v>100</v>
      </c>
      <c r="Z50" s="19"/>
      <c r="AA50" s="78">
        <v>0</v>
      </c>
      <c r="AB50" s="79">
        <f t="shared" si="1"/>
        <v>0</v>
      </c>
      <c r="AC50" s="80">
        <v>0</v>
      </c>
      <c r="AD50" s="81">
        <f t="shared" si="2"/>
        <v>0</v>
      </c>
      <c r="AE50" s="131">
        <f t="shared" si="3"/>
        <v>0</v>
      </c>
    </row>
    <row r="51" spans="1:31" ht="16.5" thickBot="1" x14ac:dyDescent="0.3">
      <c r="A51" s="22"/>
      <c r="B51" s="87" t="s">
        <v>260</v>
      </c>
      <c r="C51" s="88" t="s">
        <v>341</v>
      </c>
      <c r="D51" s="89" t="s">
        <v>25</v>
      </c>
      <c r="E51" s="102" t="s">
        <v>426</v>
      </c>
      <c r="F51" s="30"/>
      <c r="G51" s="30"/>
      <c r="H51" s="91">
        <v>192</v>
      </c>
      <c r="I51" s="30"/>
      <c r="J51" s="100" t="s">
        <v>379</v>
      </c>
      <c r="K51" s="92" t="s">
        <v>311</v>
      </c>
      <c r="L51" s="94">
        <v>1</v>
      </c>
      <c r="M51" s="101">
        <v>100</v>
      </c>
      <c r="N51" s="95">
        <v>100</v>
      </c>
      <c r="O51" s="19"/>
      <c r="P51" s="13" t="e">
        <v>#VALUE!</v>
      </c>
      <c r="Q51" s="14">
        <f t="shared" si="6"/>
        <v>100</v>
      </c>
      <c r="R51" s="40" t="s">
        <v>381</v>
      </c>
      <c r="S51" s="41" t="s">
        <v>381</v>
      </c>
      <c r="T51" s="14">
        <f t="shared" si="7"/>
        <v>100</v>
      </c>
      <c r="V51" s="92" t="s">
        <v>311</v>
      </c>
      <c r="W51" s="94">
        <v>1</v>
      </c>
      <c r="X51" s="41" t="s">
        <v>381</v>
      </c>
      <c r="Y51" s="72">
        <v>100</v>
      </c>
      <c r="Z51" s="19"/>
      <c r="AA51" s="78">
        <v>0</v>
      </c>
      <c r="AB51" s="79">
        <f t="shared" si="1"/>
        <v>0</v>
      </c>
      <c r="AC51" s="80">
        <v>0</v>
      </c>
      <c r="AD51" s="81">
        <f t="shared" si="2"/>
        <v>0</v>
      </c>
      <c r="AE51" s="131">
        <f t="shared" si="3"/>
        <v>0</v>
      </c>
    </row>
    <row r="52" spans="1:31" ht="16.5" thickBot="1" x14ac:dyDescent="0.3">
      <c r="A52" s="22"/>
      <c r="B52" s="87" t="s">
        <v>260</v>
      </c>
      <c r="C52" s="88" t="s">
        <v>341</v>
      </c>
      <c r="D52" s="89" t="s">
        <v>25</v>
      </c>
      <c r="E52" s="102" t="s">
        <v>427</v>
      </c>
      <c r="F52" s="30"/>
      <c r="G52" s="30"/>
      <c r="H52" s="91">
        <v>193</v>
      </c>
      <c r="I52" s="30"/>
      <c r="J52" s="100" t="s">
        <v>379</v>
      </c>
      <c r="K52" s="92" t="s">
        <v>311</v>
      </c>
      <c r="L52" s="94">
        <v>1</v>
      </c>
      <c r="M52" s="101">
        <v>100</v>
      </c>
      <c r="N52" s="95">
        <v>100</v>
      </c>
      <c r="O52" s="19"/>
      <c r="P52" s="13" t="e">
        <v>#VALUE!</v>
      </c>
      <c r="Q52" s="14">
        <f t="shared" si="6"/>
        <v>100</v>
      </c>
      <c r="R52" s="40" t="s">
        <v>381</v>
      </c>
      <c r="S52" s="41" t="s">
        <v>381</v>
      </c>
      <c r="T52" s="14">
        <f t="shared" si="7"/>
        <v>100</v>
      </c>
      <c r="V52" s="92" t="s">
        <v>311</v>
      </c>
      <c r="W52" s="94">
        <v>1</v>
      </c>
      <c r="X52" s="41" t="s">
        <v>381</v>
      </c>
      <c r="Y52" s="72">
        <v>100</v>
      </c>
      <c r="Z52" s="19"/>
      <c r="AA52" s="78">
        <v>0</v>
      </c>
      <c r="AB52" s="79">
        <f t="shared" si="1"/>
        <v>0</v>
      </c>
      <c r="AC52" s="80">
        <v>0</v>
      </c>
      <c r="AD52" s="81">
        <f t="shared" si="2"/>
        <v>0</v>
      </c>
      <c r="AE52" s="131">
        <f t="shared" si="3"/>
        <v>0</v>
      </c>
    </row>
    <row r="53" spans="1:31" ht="16.5" thickBot="1" x14ac:dyDescent="0.3">
      <c r="A53" s="22"/>
      <c r="B53" s="87" t="s">
        <v>260</v>
      </c>
      <c r="C53" s="88" t="s">
        <v>341</v>
      </c>
      <c r="D53" s="89" t="s">
        <v>25</v>
      </c>
      <c r="E53" s="102" t="s">
        <v>428</v>
      </c>
      <c r="F53" s="30"/>
      <c r="G53" s="30"/>
      <c r="H53" s="91">
        <v>194</v>
      </c>
      <c r="I53" s="30"/>
      <c r="J53" s="100" t="s">
        <v>379</v>
      </c>
      <c r="K53" s="92" t="s">
        <v>311</v>
      </c>
      <c r="L53" s="94">
        <v>1</v>
      </c>
      <c r="M53" s="101">
        <v>350</v>
      </c>
      <c r="N53" s="95">
        <v>350</v>
      </c>
      <c r="O53" s="19"/>
      <c r="P53" s="13" t="e">
        <v>#VALUE!</v>
      </c>
      <c r="Q53" s="14">
        <f t="shared" si="6"/>
        <v>350</v>
      </c>
      <c r="R53" s="40" t="s">
        <v>381</v>
      </c>
      <c r="S53" s="41" t="str">
        <f>IF(R53&gt;0,R53,P53)</f>
        <v/>
      </c>
      <c r="T53" s="14">
        <f t="shared" si="7"/>
        <v>350</v>
      </c>
      <c r="V53" s="92" t="s">
        <v>311</v>
      </c>
      <c r="W53" s="94">
        <v>1</v>
      </c>
      <c r="X53" s="101"/>
      <c r="Y53" s="95">
        <v>350</v>
      </c>
      <c r="Z53" s="19"/>
      <c r="AA53" s="78">
        <v>0</v>
      </c>
      <c r="AB53" s="79">
        <f>Y53*AA53</f>
        <v>0</v>
      </c>
      <c r="AC53" s="80">
        <v>0</v>
      </c>
      <c r="AD53" s="81">
        <f>Y53*AC53</f>
        <v>0</v>
      </c>
      <c r="AE53" s="131">
        <f t="shared" si="3"/>
        <v>0</v>
      </c>
    </row>
    <row r="54" spans="1:31" ht="15.75" thickBot="1" x14ac:dyDescent="0.3">
      <c r="A54" s="22"/>
      <c r="B54" s="64"/>
      <c r="C54" s="55"/>
      <c r="D54" s="56"/>
      <c r="E54" s="57"/>
      <c r="F54" s="58"/>
      <c r="G54" s="58"/>
      <c r="H54" s="59"/>
      <c r="I54" s="58"/>
      <c r="J54" s="60"/>
      <c r="K54" s="58"/>
      <c r="L54" s="61"/>
      <c r="M54" s="65"/>
      <c r="N54" s="63"/>
      <c r="O54" s="19"/>
      <c r="P54" s="17"/>
      <c r="Q54" s="38"/>
      <c r="R54" s="38"/>
      <c r="S54" s="38"/>
      <c r="T54" s="38"/>
    </row>
    <row r="55" spans="1:31" ht="15.75" thickBot="1" x14ac:dyDescent="0.3">
      <c r="S55" s="69" t="s">
        <v>5</v>
      </c>
      <c r="T55" s="70">
        <f>SUM(T11:T53)</f>
        <v>9517.274093</v>
      </c>
      <c r="U55" s="66"/>
      <c r="V55" s="22"/>
      <c r="W55" s="29"/>
      <c r="X55" s="69" t="s">
        <v>5</v>
      </c>
      <c r="Y55" s="70">
        <f>SUM(Y11:Y53)</f>
        <v>9517.274093</v>
      </c>
      <c r="Z55" s="19"/>
      <c r="AA55" s="77"/>
      <c r="AB55" s="117">
        <f>SUM(AB11:AB53)</f>
        <v>3608.6280000000002</v>
      </c>
      <c r="AC55" s="77"/>
      <c r="AD55" s="118">
        <f>SUM(AD11:AD53)</f>
        <v>507.94919999999996</v>
      </c>
      <c r="AE55" s="130">
        <f>SUM(AE11:AE53)</f>
        <v>3100.6787999999997</v>
      </c>
    </row>
    <row r="57" spans="1:31" x14ac:dyDescent="0.25">
      <c r="C57" t="s">
        <v>372</v>
      </c>
      <c r="D57" s="164"/>
      <c r="T57" s="319">
        <f ca="1">SUMIF($C$10:$C$53,$C57,T$11:T$53)</f>
        <v>399.99552</v>
      </c>
      <c r="U57" s="66"/>
      <c r="Y57" s="319">
        <f ca="1">SUMIF($C$10:$C$53,$C57,Y$11:Y$53)</f>
        <v>399.99552</v>
      </c>
      <c r="AA57" s="340">
        <f ca="1">AB57/Y57</f>
        <v>0</v>
      </c>
      <c r="AB57" s="319">
        <f ca="1">SUMIF($C$10:$C$53,$C57,AB$11:AB$53)</f>
        <v>0</v>
      </c>
      <c r="AC57" s="340">
        <f ca="1">AD57/Y57</f>
        <v>0</v>
      </c>
      <c r="AD57" s="319">
        <f ca="1">SUMIF($C$10:$C$53,$C57,AD$11:AD$53)</f>
        <v>0</v>
      </c>
      <c r="AE57" s="319">
        <f ca="1">SUMIF($C$10:$C$53,$C57,AE$11:AE$53)</f>
        <v>0</v>
      </c>
    </row>
    <row r="58" spans="1:31" x14ac:dyDescent="0.25">
      <c r="C58" t="s">
        <v>308</v>
      </c>
      <c r="D58" s="164"/>
      <c r="T58" s="319">
        <f t="shared" ref="T58:T65" ca="1" si="8">SUMIF($C$10:$C$53,$C58,T$11:T$53)</f>
        <v>222.29999999999998</v>
      </c>
      <c r="U58" s="66"/>
      <c r="Y58" s="319">
        <f t="shared" ref="Y58:Y65" ca="1" si="9">SUMIF($C$10:$C$53,$C58,Y$11:Y$53)</f>
        <v>222.29999999999998</v>
      </c>
      <c r="AA58" s="340">
        <f t="shared" ref="AA58:AA65" ca="1" si="10">AB58/Y58</f>
        <v>1</v>
      </c>
      <c r="AB58" s="319">
        <f t="shared" ref="AB58:AB65" ca="1" si="11">SUMIF($C$10:$C$53,$C58,AB$11:AB$53)</f>
        <v>222.29999999999998</v>
      </c>
      <c r="AC58" s="340">
        <f t="shared" ref="AC58:AC65" ca="1" si="12">AD58/Y58</f>
        <v>0</v>
      </c>
      <c r="AD58" s="319">
        <f t="shared" ref="AD58:AE65" ca="1" si="13">SUMIF($C$10:$C$53,$C58,AD$11:AD$53)</f>
        <v>0</v>
      </c>
      <c r="AE58" s="319">
        <f t="shared" ca="1" si="13"/>
        <v>222.29999999999998</v>
      </c>
    </row>
    <row r="59" spans="1:31" x14ac:dyDescent="0.25">
      <c r="C59" t="s">
        <v>285</v>
      </c>
      <c r="D59" s="164"/>
      <c r="T59" s="319">
        <f t="shared" ca="1" si="8"/>
        <v>987.13777799999991</v>
      </c>
      <c r="U59" s="68"/>
      <c r="Y59" s="319">
        <f t="shared" ca="1" si="9"/>
        <v>987.13777799999991</v>
      </c>
      <c r="AA59" s="340">
        <f t="shared" ca="1" si="10"/>
        <v>0</v>
      </c>
      <c r="AB59" s="319">
        <f t="shared" ca="1" si="11"/>
        <v>0</v>
      </c>
      <c r="AC59" s="340">
        <f t="shared" ca="1" si="12"/>
        <v>0</v>
      </c>
      <c r="AD59" s="319">
        <f t="shared" ca="1" si="13"/>
        <v>0</v>
      </c>
      <c r="AE59" s="319">
        <f t="shared" ca="1" si="13"/>
        <v>0</v>
      </c>
    </row>
    <row r="60" spans="1:31" x14ac:dyDescent="0.25">
      <c r="C60" t="s">
        <v>189</v>
      </c>
      <c r="D60" s="164"/>
      <c r="T60" s="319">
        <f t="shared" ca="1" si="8"/>
        <v>903.31974999999989</v>
      </c>
      <c r="U60" s="68"/>
      <c r="Y60" s="319">
        <f t="shared" ca="1" si="9"/>
        <v>903.31974999999989</v>
      </c>
      <c r="AA60" s="340">
        <f t="shared" ca="1" si="10"/>
        <v>0</v>
      </c>
      <c r="AB60" s="319">
        <f t="shared" ca="1" si="11"/>
        <v>0</v>
      </c>
      <c r="AC60" s="340">
        <f t="shared" ca="1" si="12"/>
        <v>0</v>
      </c>
      <c r="AD60" s="319">
        <f t="shared" ca="1" si="13"/>
        <v>0</v>
      </c>
      <c r="AE60" s="319">
        <f t="shared" ca="1" si="13"/>
        <v>0</v>
      </c>
    </row>
    <row r="61" spans="1:31" x14ac:dyDescent="0.25">
      <c r="C61" t="s">
        <v>72</v>
      </c>
      <c r="D61" s="164"/>
      <c r="T61" s="319">
        <f t="shared" ca="1" si="8"/>
        <v>0</v>
      </c>
      <c r="U61" s="68"/>
      <c r="Y61" s="319">
        <f t="shared" ca="1" si="9"/>
        <v>0</v>
      </c>
      <c r="AA61" s="340" t="e">
        <f t="shared" ca="1" si="10"/>
        <v>#DIV/0!</v>
      </c>
      <c r="AB61" s="319">
        <f t="shared" ca="1" si="11"/>
        <v>0</v>
      </c>
      <c r="AC61" s="340" t="e">
        <f t="shared" ca="1" si="12"/>
        <v>#DIV/0!</v>
      </c>
      <c r="AD61" s="319">
        <f t="shared" ca="1" si="13"/>
        <v>0</v>
      </c>
      <c r="AE61" s="319">
        <f t="shared" ca="1" si="13"/>
        <v>0</v>
      </c>
    </row>
    <row r="62" spans="1:31" x14ac:dyDescent="0.25">
      <c r="C62" t="s">
        <v>164</v>
      </c>
      <c r="D62" s="164"/>
      <c r="T62" s="319">
        <f t="shared" ca="1" si="8"/>
        <v>318.17371499999996</v>
      </c>
      <c r="U62" s="68"/>
      <c r="Y62" s="319">
        <f t="shared" ca="1" si="9"/>
        <v>318.17371499999996</v>
      </c>
      <c r="AA62" s="340">
        <f t="shared" ca="1" si="10"/>
        <v>0</v>
      </c>
      <c r="AB62" s="319">
        <f t="shared" ca="1" si="11"/>
        <v>0</v>
      </c>
      <c r="AC62" s="340">
        <f t="shared" ca="1" si="12"/>
        <v>0</v>
      </c>
      <c r="AD62" s="319">
        <f t="shared" ca="1" si="13"/>
        <v>0</v>
      </c>
      <c r="AE62" s="319">
        <f t="shared" ca="1" si="13"/>
        <v>0</v>
      </c>
    </row>
    <row r="63" spans="1:31" x14ac:dyDescent="0.25">
      <c r="C63" t="s">
        <v>24</v>
      </c>
      <c r="D63" s="164"/>
      <c r="T63" s="319">
        <f t="shared" ca="1" si="8"/>
        <v>3386.328</v>
      </c>
      <c r="U63" s="68"/>
      <c r="Y63" s="319">
        <f t="shared" ca="1" si="9"/>
        <v>3386.328</v>
      </c>
      <c r="AA63" s="340">
        <f t="shared" ca="1" si="10"/>
        <v>1</v>
      </c>
      <c r="AB63" s="319">
        <f t="shared" ca="1" si="11"/>
        <v>3386.328</v>
      </c>
      <c r="AC63" s="340">
        <f t="shared" ca="1" si="12"/>
        <v>0.15</v>
      </c>
      <c r="AD63" s="319">
        <f t="shared" ca="1" si="13"/>
        <v>507.94919999999996</v>
      </c>
      <c r="AE63" s="319">
        <f t="shared" ca="1" si="13"/>
        <v>2878.3787999999995</v>
      </c>
    </row>
    <row r="64" spans="1:31" x14ac:dyDescent="0.25">
      <c r="C64" t="s">
        <v>312</v>
      </c>
      <c r="D64" s="164"/>
      <c r="T64" s="319">
        <f t="shared" ca="1" si="8"/>
        <v>0</v>
      </c>
      <c r="Y64" s="319">
        <f t="shared" ca="1" si="9"/>
        <v>0</v>
      </c>
      <c r="AA64" s="340" t="e">
        <f t="shared" ca="1" si="10"/>
        <v>#DIV/0!</v>
      </c>
      <c r="AB64" s="319">
        <f t="shared" ca="1" si="11"/>
        <v>0</v>
      </c>
      <c r="AC64" s="340" t="e">
        <f t="shared" ca="1" si="12"/>
        <v>#DIV/0!</v>
      </c>
      <c r="AD64" s="319">
        <f t="shared" ca="1" si="13"/>
        <v>0</v>
      </c>
      <c r="AE64" s="319">
        <f t="shared" ca="1" si="13"/>
        <v>0</v>
      </c>
    </row>
    <row r="65" spans="3:31" x14ac:dyDescent="0.25">
      <c r="C65" t="s">
        <v>341</v>
      </c>
      <c r="D65" s="164"/>
      <c r="T65" s="319">
        <f t="shared" ca="1" si="8"/>
        <v>3300.0193300000001</v>
      </c>
      <c r="Y65" s="319">
        <f t="shared" ca="1" si="9"/>
        <v>3300.0193300000001</v>
      </c>
      <c r="AA65" s="340">
        <f t="shared" ca="1" si="10"/>
        <v>0</v>
      </c>
      <c r="AB65" s="319">
        <f t="shared" ca="1" si="11"/>
        <v>0</v>
      </c>
      <c r="AC65" s="340">
        <f t="shared" ca="1" si="12"/>
        <v>0</v>
      </c>
      <c r="AD65" s="319">
        <f t="shared" ca="1" si="13"/>
        <v>0</v>
      </c>
      <c r="AE65" s="319">
        <f t="shared" ca="1" si="13"/>
        <v>0</v>
      </c>
    </row>
  </sheetData>
  <autoFilter ref="B8:AE53" xr:uid="{00000000-0009-0000-0000-00001A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xr:uid="{00000000-0002-0000-1A00-000000000000}">
      <formula1>P11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AE58"/>
  <sheetViews>
    <sheetView topLeftCell="B1" zoomScale="70" zoomScaleNormal="70" workbookViewId="0">
      <pane xSplit="9" ySplit="8" topLeftCell="K41" activePane="bottomRight" state="frozen"/>
      <selection activeCell="B7" sqref="A7:XFD7"/>
      <selection pane="topRight" activeCell="B7" sqref="A7:XFD7"/>
      <selection pane="bottomLeft" activeCell="B7" sqref="A7:XFD7"/>
      <selection pane="bottomRight" activeCell="W54" sqref="W5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523</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71" customFormat="1" ht="15.75" thickBot="1" x14ac:dyDescent="0.3">
      <c r="A7" s="243"/>
      <c r="B7" s="244"/>
      <c r="C7" s="245"/>
      <c r="D7" s="243"/>
      <c r="E7" s="246"/>
      <c r="F7" s="243"/>
      <c r="G7" s="243"/>
      <c r="H7" s="247"/>
      <c r="I7" s="243"/>
      <c r="J7" s="248"/>
      <c r="K7" s="549" t="s">
        <v>388</v>
      </c>
      <c r="L7" s="550"/>
      <c r="M7" s="550"/>
      <c r="N7" s="550"/>
      <c r="O7" s="550"/>
      <c r="P7" s="550"/>
      <c r="Q7" s="550"/>
      <c r="R7" s="550"/>
      <c r="S7" s="550"/>
      <c r="T7" s="551"/>
      <c r="V7" s="552" t="s">
        <v>389</v>
      </c>
      <c r="W7" s="553"/>
      <c r="X7" s="553"/>
      <c r="Y7" s="554"/>
      <c r="AA7" s="555" t="s">
        <v>390</v>
      </c>
      <c r="AB7" s="560"/>
      <c r="AC7" s="557" t="s">
        <v>393</v>
      </c>
      <c r="AD7" s="561"/>
      <c r="AE7" s="274" t="s">
        <v>391</v>
      </c>
    </row>
    <row r="8" spans="1:31" s="140" customFormat="1" ht="75.75" thickBot="1" x14ac:dyDescent="0.3">
      <c r="A8" s="249" t="s">
        <v>377</v>
      </c>
      <c r="B8" s="250" t="s">
        <v>500</v>
      </c>
      <c r="C8" s="249" t="s">
        <v>6</v>
      </c>
      <c r="D8" s="249" t="s">
        <v>7</v>
      </c>
      <c r="E8" s="249" t="s">
        <v>8</v>
      </c>
      <c r="F8" s="249" t="s">
        <v>9</v>
      </c>
      <c r="G8" s="249" t="s">
        <v>10</v>
      </c>
      <c r="H8" s="251" t="s">
        <v>11</v>
      </c>
      <c r="I8" s="249" t="s">
        <v>12</v>
      </c>
      <c r="J8" s="249" t="s">
        <v>13</v>
      </c>
      <c r="K8" s="249" t="s">
        <v>14</v>
      </c>
      <c r="L8" s="252" t="s">
        <v>15</v>
      </c>
      <c r="M8" s="249" t="s">
        <v>16</v>
      </c>
      <c r="N8" s="252" t="s">
        <v>17</v>
      </c>
      <c r="O8" s="253"/>
      <c r="P8" s="254" t="s">
        <v>18</v>
      </c>
      <c r="Q8" s="255" t="s">
        <v>19</v>
      </c>
      <c r="R8" s="255" t="s">
        <v>20</v>
      </c>
      <c r="S8" s="256" t="s">
        <v>21</v>
      </c>
      <c r="T8" s="267" t="s">
        <v>22</v>
      </c>
      <c r="U8" s="271"/>
      <c r="V8" s="270" t="s">
        <v>14</v>
      </c>
      <c r="W8" s="153" t="s">
        <v>15</v>
      </c>
      <c r="X8" s="153" t="s">
        <v>21</v>
      </c>
      <c r="Y8" s="153" t="s">
        <v>22</v>
      </c>
      <c r="AA8" s="257" t="s">
        <v>392</v>
      </c>
      <c r="AB8" s="257" t="s">
        <v>5</v>
      </c>
      <c r="AC8" s="258" t="s">
        <v>392</v>
      </c>
      <c r="AD8" s="258" t="s">
        <v>5</v>
      </c>
      <c r="AE8" s="128"/>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30" t="s">
        <v>429</v>
      </c>
      <c r="B10" s="3" t="s">
        <v>500</v>
      </c>
      <c r="C10" s="4" t="s">
        <v>372</v>
      </c>
      <c r="D10" s="5" t="s">
        <v>378</v>
      </c>
      <c r="E10" s="6"/>
      <c r="F10" s="30"/>
      <c r="G10" s="30"/>
      <c r="H10" s="8"/>
      <c r="I10" s="30"/>
      <c r="J10" s="9"/>
      <c r="K10" s="9"/>
      <c r="L10" s="9"/>
      <c r="M10" s="9"/>
      <c r="N10" s="9"/>
      <c r="O10" s="19"/>
      <c r="P10" s="17"/>
      <c r="Q10" s="38"/>
      <c r="R10" s="38"/>
      <c r="S10" s="38"/>
      <c r="T10" s="38"/>
      <c r="AA10" s="77"/>
      <c r="AB10" s="77"/>
      <c r="AC10" s="77"/>
      <c r="AD10" s="77"/>
    </row>
    <row r="11" spans="1:31" ht="90.75" thickBot="1" x14ac:dyDescent="0.3">
      <c r="A11" s="30"/>
      <c r="B11" s="3" t="s">
        <v>500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8">
        <v>0</v>
      </c>
      <c r="AB11" s="79">
        <f>Y11*AA11</f>
        <v>0</v>
      </c>
      <c r="AC11" s="80">
        <v>0</v>
      </c>
      <c r="AD11" s="81">
        <f>Y11*AC11</f>
        <v>0</v>
      </c>
      <c r="AE11" s="131">
        <f>AB11-AD11</f>
        <v>0</v>
      </c>
    </row>
    <row r="12" spans="1:31" ht="45.75" thickBot="1" x14ac:dyDescent="0.3">
      <c r="A12" s="30"/>
      <c r="B12" s="3" t="s">
        <v>500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41" si="0">W12*X12</f>
        <v>0</v>
      </c>
      <c r="Z12" s="19"/>
      <c r="AA12" s="78">
        <v>0</v>
      </c>
      <c r="AB12" s="79">
        <f t="shared" ref="AB12:AB46" si="1">Y12*AA12</f>
        <v>0</v>
      </c>
      <c r="AC12" s="80">
        <v>0</v>
      </c>
      <c r="AD12" s="81">
        <f t="shared" ref="AD12:AD46" si="2">Y12*AC12</f>
        <v>0</v>
      </c>
      <c r="AE12" s="131">
        <f t="shared" ref="AE12:AE46" si="3">AB12-AD12</f>
        <v>0</v>
      </c>
    </row>
    <row r="13" spans="1:31" ht="15.75" thickBot="1" x14ac:dyDescent="0.3">
      <c r="A13" s="16"/>
      <c r="B13" s="3" t="s">
        <v>500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8">
        <v>0</v>
      </c>
      <c r="AB13" s="79">
        <f t="shared" si="1"/>
        <v>0</v>
      </c>
      <c r="AC13" s="80">
        <v>0</v>
      </c>
      <c r="AD13" s="81">
        <f t="shared" si="2"/>
        <v>0</v>
      </c>
      <c r="AE13" s="131">
        <f t="shared" si="3"/>
        <v>0</v>
      </c>
    </row>
    <row r="14" spans="1:31" ht="30.75" thickBot="1" x14ac:dyDescent="0.3">
      <c r="A14" s="16"/>
      <c r="B14" s="3" t="s">
        <v>500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8">
        <v>0</v>
      </c>
      <c r="AB14" s="79">
        <f t="shared" si="1"/>
        <v>0</v>
      </c>
      <c r="AC14" s="80">
        <v>0</v>
      </c>
      <c r="AD14" s="81">
        <f t="shared" si="2"/>
        <v>0</v>
      </c>
      <c r="AE14" s="131">
        <f t="shared" si="3"/>
        <v>0</v>
      </c>
    </row>
    <row r="15" spans="1:31" ht="15.75" thickBot="1" x14ac:dyDescent="0.3">
      <c r="A15" s="16"/>
      <c r="B15" s="3" t="s">
        <v>500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8">
        <v>0</v>
      </c>
      <c r="AB15" s="79">
        <f t="shared" si="1"/>
        <v>0</v>
      </c>
      <c r="AC15" s="80">
        <v>0</v>
      </c>
      <c r="AD15" s="81">
        <f t="shared" si="2"/>
        <v>0</v>
      </c>
      <c r="AE15" s="131">
        <f t="shared" si="3"/>
        <v>0</v>
      </c>
    </row>
    <row r="16" spans="1:31" ht="105.75" thickBot="1" x14ac:dyDescent="0.3">
      <c r="A16" s="16"/>
      <c r="B16" s="3" t="s">
        <v>500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0</v>
      </c>
      <c r="X16" s="41">
        <v>408</v>
      </c>
      <c r="Y16" s="72">
        <f t="shared" si="0"/>
        <v>0</v>
      </c>
      <c r="Z16" s="19"/>
      <c r="AA16" s="78">
        <v>0</v>
      </c>
      <c r="AB16" s="79">
        <f t="shared" si="1"/>
        <v>0</v>
      </c>
      <c r="AC16" s="80">
        <v>0</v>
      </c>
      <c r="AD16" s="81">
        <f t="shared" si="2"/>
        <v>0</v>
      </c>
      <c r="AE16" s="131">
        <f t="shared" si="3"/>
        <v>0</v>
      </c>
    </row>
    <row r="17" spans="1:31" ht="61.5" thickBot="1" x14ac:dyDescent="0.3">
      <c r="A17" s="16"/>
      <c r="B17" s="3" t="s">
        <v>500</v>
      </c>
      <c r="C17" s="42" t="s">
        <v>189</v>
      </c>
      <c r="D17" s="5" t="s">
        <v>378</v>
      </c>
      <c r="E17" s="127" t="s">
        <v>501</v>
      </c>
      <c r="F17" s="7"/>
      <c r="G17" s="7"/>
      <c r="H17" s="8"/>
      <c r="I17" s="7"/>
      <c r="J17" s="9"/>
      <c r="K17" s="10"/>
      <c r="L17" s="39"/>
      <c r="M17" s="9"/>
      <c r="N17" s="39"/>
      <c r="O17" s="19"/>
      <c r="P17" s="28"/>
      <c r="Q17" s="43"/>
      <c r="R17" s="43"/>
      <c r="S17" s="43"/>
      <c r="T17" s="43"/>
      <c r="V17" s="10"/>
      <c r="W17" s="39"/>
      <c r="X17" s="43"/>
      <c r="Y17" s="72">
        <f t="shared" si="0"/>
        <v>0</v>
      </c>
      <c r="Z17" s="19"/>
      <c r="AA17" s="78">
        <v>0</v>
      </c>
      <c r="AB17" s="79">
        <f t="shared" si="1"/>
        <v>0</v>
      </c>
      <c r="AC17" s="80">
        <v>0</v>
      </c>
      <c r="AD17" s="81">
        <f t="shared" si="2"/>
        <v>0</v>
      </c>
      <c r="AE17" s="131">
        <f t="shared" si="3"/>
        <v>0</v>
      </c>
    </row>
    <row r="18" spans="1:31" ht="30.75" thickBot="1" x14ac:dyDescent="0.3">
      <c r="A18" s="16"/>
      <c r="B18" s="3" t="s">
        <v>500</v>
      </c>
      <c r="C18" s="42" t="s">
        <v>189</v>
      </c>
      <c r="D18" s="5" t="s">
        <v>25</v>
      </c>
      <c r="E18" s="6" t="s">
        <v>337</v>
      </c>
      <c r="F18" s="7"/>
      <c r="G18" s="7"/>
      <c r="H18" s="8">
        <v>6.91</v>
      </c>
      <c r="I18" s="7"/>
      <c r="J18" s="9" t="s">
        <v>338</v>
      </c>
      <c r="K18" s="10" t="s">
        <v>79</v>
      </c>
      <c r="L18" s="39">
        <v>2</v>
      </c>
      <c r="M18" s="11">
        <v>20.13</v>
      </c>
      <c r="N18" s="39">
        <v>40.26</v>
      </c>
      <c r="O18" s="19"/>
      <c r="P18" s="13" t="e">
        <v>#VALUE!</v>
      </c>
      <c r="Q18" s="14" t="e">
        <f t="shared" ref="Q18:Q23" si="4">IF(J18="PROV SUM",N18,L18*P18)</f>
        <v>#VALUE!</v>
      </c>
      <c r="R18" s="40">
        <v>0</v>
      </c>
      <c r="S18" s="41">
        <v>14.594249999999999</v>
      </c>
      <c r="T18" s="14">
        <f t="shared" ref="T18:T23" si="5">IF(J18="SC024",N18,IF(ISERROR(S18),"",IF(J18="PROV SUM",N18,L18*S18)))</f>
        <v>29.188499999999998</v>
      </c>
      <c r="V18" s="10" t="s">
        <v>79</v>
      </c>
      <c r="W18" s="39">
        <v>0</v>
      </c>
      <c r="X18" s="41">
        <v>14.594249999999999</v>
      </c>
      <c r="Y18" s="72">
        <f t="shared" si="0"/>
        <v>0</v>
      </c>
      <c r="Z18" s="19"/>
      <c r="AA18" s="78">
        <v>0</v>
      </c>
      <c r="AB18" s="79">
        <f t="shared" si="1"/>
        <v>0</v>
      </c>
      <c r="AC18" s="80">
        <v>0</v>
      </c>
      <c r="AD18" s="81">
        <f t="shared" si="2"/>
        <v>0</v>
      </c>
      <c r="AE18" s="131">
        <f t="shared" si="3"/>
        <v>0</v>
      </c>
    </row>
    <row r="19" spans="1:31" ht="30.75" thickBot="1" x14ac:dyDescent="0.3">
      <c r="A19" s="16"/>
      <c r="B19" s="3" t="s">
        <v>500</v>
      </c>
      <c r="C19" s="42" t="s">
        <v>189</v>
      </c>
      <c r="D19" s="5" t="s">
        <v>25</v>
      </c>
      <c r="E19" s="6" t="s">
        <v>451</v>
      </c>
      <c r="F19" s="7"/>
      <c r="G19" s="7"/>
      <c r="H19" s="8">
        <v>6.1970000000000303</v>
      </c>
      <c r="I19" s="7"/>
      <c r="J19" s="9" t="s">
        <v>231</v>
      </c>
      <c r="K19" s="10" t="s">
        <v>79</v>
      </c>
      <c r="L19" s="39">
        <v>6</v>
      </c>
      <c r="M19" s="11">
        <v>15.71</v>
      </c>
      <c r="N19" s="39">
        <v>94.26</v>
      </c>
      <c r="O19" s="19"/>
      <c r="P19" s="13" t="e">
        <v>#VALUE!</v>
      </c>
      <c r="Q19" s="14" t="e">
        <f t="shared" si="4"/>
        <v>#VALUE!</v>
      </c>
      <c r="R19" s="40">
        <v>0</v>
      </c>
      <c r="S19" s="41">
        <v>13.3535</v>
      </c>
      <c r="T19" s="14">
        <f t="shared" si="5"/>
        <v>80.121000000000009</v>
      </c>
      <c r="V19" s="10" t="s">
        <v>79</v>
      </c>
      <c r="W19" s="39">
        <v>0</v>
      </c>
      <c r="X19" s="41">
        <v>13.3535</v>
      </c>
      <c r="Y19" s="72">
        <f t="shared" si="0"/>
        <v>0</v>
      </c>
      <c r="Z19" s="19"/>
      <c r="AA19" s="78">
        <v>0</v>
      </c>
      <c r="AB19" s="79">
        <f t="shared" si="1"/>
        <v>0</v>
      </c>
      <c r="AC19" s="80">
        <v>0</v>
      </c>
      <c r="AD19" s="81">
        <f t="shared" si="2"/>
        <v>0</v>
      </c>
      <c r="AE19" s="131">
        <f t="shared" si="3"/>
        <v>0</v>
      </c>
    </row>
    <row r="20" spans="1:31" ht="45.75" thickBot="1" x14ac:dyDescent="0.3">
      <c r="A20" s="16"/>
      <c r="B20" s="3" t="s">
        <v>500</v>
      </c>
      <c r="C20" s="42" t="s">
        <v>189</v>
      </c>
      <c r="D20" s="5" t="s">
        <v>25</v>
      </c>
      <c r="E20" s="6" t="s">
        <v>234</v>
      </c>
      <c r="F20" s="7"/>
      <c r="G20" s="7"/>
      <c r="H20" s="8">
        <v>6.2040000000000299</v>
      </c>
      <c r="I20" s="7"/>
      <c r="J20" s="9" t="s">
        <v>235</v>
      </c>
      <c r="K20" s="10" t="s">
        <v>79</v>
      </c>
      <c r="L20" s="39">
        <v>5</v>
      </c>
      <c r="M20" s="11">
        <v>20.51</v>
      </c>
      <c r="N20" s="39">
        <v>102.55</v>
      </c>
      <c r="O20" s="19"/>
      <c r="P20" s="13" t="e">
        <v>#VALUE!</v>
      </c>
      <c r="Q20" s="14" t="e">
        <f t="shared" si="4"/>
        <v>#VALUE!</v>
      </c>
      <c r="R20" s="40">
        <v>0</v>
      </c>
      <c r="S20" s="41">
        <v>17.433500000000002</v>
      </c>
      <c r="T20" s="14">
        <f t="shared" si="5"/>
        <v>87.167500000000018</v>
      </c>
      <c r="V20" s="10" t="s">
        <v>79</v>
      </c>
      <c r="W20" s="39">
        <v>0</v>
      </c>
      <c r="X20" s="41">
        <v>17.433500000000002</v>
      </c>
      <c r="Y20" s="72">
        <f t="shared" si="0"/>
        <v>0</v>
      </c>
      <c r="Z20" s="19"/>
      <c r="AA20" s="78">
        <v>0</v>
      </c>
      <c r="AB20" s="79">
        <f t="shared" si="1"/>
        <v>0</v>
      </c>
      <c r="AC20" s="80">
        <v>0</v>
      </c>
      <c r="AD20" s="81">
        <f t="shared" si="2"/>
        <v>0</v>
      </c>
      <c r="AE20" s="131">
        <f t="shared" si="3"/>
        <v>0</v>
      </c>
    </row>
    <row r="21" spans="1:31" ht="30.75" thickBot="1" x14ac:dyDescent="0.3">
      <c r="A21" s="16"/>
      <c r="B21" s="3" t="s">
        <v>500</v>
      </c>
      <c r="C21" s="42" t="s">
        <v>189</v>
      </c>
      <c r="D21" s="5" t="s">
        <v>25</v>
      </c>
      <c r="E21" s="6" t="s">
        <v>411</v>
      </c>
      <c r="F21" s="7"/>
      <c r="G21" s="7"/>
      <c r="H21" s="8">
        <v>6.2360000000000504</v>
      </c>
      <c r="I21" s="7"/>
      <c r="J21" s="9" t="s">
        <v>251</v>
      </c>
      <c r="K21" s="10" t="s">
        <v>79</v>
      </c>
      <c r="L21" s="39">
        <v>10</v>
      </c>
      <c r="M21" s="11">
        <v>25.87</v>
      </c>
      <c r="N21" s="39">
        <v>258.7</v>
      </c>
      <c r="O21" s="19"/>
      <c r="P21" s="13" t="e">
        <v>#VALUE!</v>
      </c>
      <c r="Q21" s="14" t="e">
        <f t="shared" si="4"/>
        <v>#VALUE!</v>
      </c>
      <c r="R21" s="40">
        <v>0</v>
      </c>
      <c r="S21" s="41">
        <v>21.9895</v>
      </c>
      <c r="T21" s="14">
        <f t="shared" si="5"/>
        <v>219.89499999999998</v>
      </c>
      <c r="V21" s="10" t="s">
        <v>79</v>
      </c>
      <c r="W21" s="39">
        <v>0</v>
      </c>
      <c r="X21" s="41">
        <v>21.9895</v>
      </c>
      <c r="Y21" s="72">
        <f t="shared" si="0"/>
        <v>0</v>
      </c>
      <c r="Z21" s="19"/>
      <c r="AA21" s="78">
        <v>0</v>
      </c>
      <c r="AB21" s="79">
        <f t="shared" si="1"/>
        <v>0</v>
      </c>
      <c r="AC21" s="80">
        <v>0</v>
      </c>
      <c r="AD21" s="81">
        <f t="shared" si="2"/>
        <v>0</v>
      </c>
      <c r="AE21" s="131">
        <f t="shared" si="3"/>
        <v>0</v>
      </c>
    </row>
    <row r="22" spans="1:31" ht="30.75" thickBot="1" x14ac:dyDescent="0.3">
      <c r="A22" s="16"/>
      <c r="B22" s="3" t="s">
        <v>500</v>
      </c>
      <c r="C22" s="42" t="s">
        <v>189</v>
      </c>
      <c r="D22" s="5" t="s">
        <v>25</v>
      </c>
      <c r="E22" s="6" t="s">
        <v>412</v>
      </c>
      <c r="F22" s="7"/>
      <c r="G22" s="7"/>
      <c r="H22" s="8">
        <v>6.2370000000000498</v>
      </c>
      <c r="I22" s="7"/>
      <c r="J22" s="9" t="s">
        <v>253</v>
      </c>
      <c r="K22" s="10" t="s">
        <v>104</v>
      </c>
      <c r="L22" s="39">
        <v>14</v>
      </c>
      <c r="M22" s="11">
        <v>6.28</v>
      </c>
      <c r="N22" s="39">
        <v>87.92</v>
      </c>
      <c r="O22" s="19"/>
      <c r="P22" s="13" t="e">
        <v>#VALUE!</v>
      </c>
      <c r="Q22" s="14" t="e">
        <f t="shared" si="4"/>
        <v>#VALUE!</v>
      </c>
      <c r="R22" s="40">
        <v>0</v>
      </c>
      <c r="S22" s="41">
        <v>5.3380000000000001</v>
      </c>
      <c r="T22" s="14">
        <f t="shared" si="5"/>
        <v>74.731999999999999</v>
      </c>
      <c r="V22" s="10" t="s">
        <v>104</v>
      </c>
      <c r="W22" s="39">
        <v>0</v>
      </c>
      <c r="X22" s="41">
        <v>5.3380000000000001</v>
      </c>
      <c r="Y22" s="72">
        <f t="shared" si="0"/>
        <v>0</v>
      </c>
      <c r="Z22" s="19"/>
      <c r="AA22" s="78">
        <v>0</v>
      </c>
      <c r="AB22" s="79">
        <f t="shared" si="1"/>
        <v>0</v>
      </c>
      <c r="AC22" s="80">
        <v>0</v>
      </c>
      <c r="AD22" s="81">
        <f t="shared" si="2"/>
        <v>0</v>
      </c>
      <c r="AE22" s="131">
        <f t="shared" si="3"/>
        <v>0</v>
      </c>
    </row>
    <row r="23" spans="1:31" ht="45.75" thickBot="1" x14ac:dyDescent="0.3">
      <c r="A23" s="16"/>
      <c r="B23" s="3" t="s">
        <v>500</v>
      </c>
      <c r="C23" s="42" t="s">
        <v>189</v>
      </c>
      <c r="D23" s="5" t="s">
        <v>25</v>
      </c>
      <c r="E23" s="6" t="s">
        <v>413</v>
      </c>
      <c r="F23" s="7"/>
      <c r="G23" s="7"/>
      <c r="H23" s="8">
        <v>6.2380000000000502</v>
      </c>
      <c r="I23" s="7"/>
      <c r="J23" s="9" t="s">
        <v>255</v>
      </c>
      <c r="K23" s="10" t="s">
        <v>139</v>
      </c>
      <c r="L23" s="39">
        <v>3</v>
      </c>
      <c r="M23" s="11">
        <v>20.71</v>
      </c>
      <c r="N23" s="39">
        <v>62.13</v>
      </c>
      <c r="O23" s="19"/>
      <c r="P23" s="13" t="e">
        <v>#VALUE!</v>
      </c>
      <c r="Q23" s="14" t="e">
        <f t="shared" si="4"/>
        <v>#VALUE!</v>
      </c>
      <c r="R23" s="40">
        <v>0</v>
      </c>
      <c r="S23" s="41">
        <v>17.6035</v>
      </c>
      <c r="T23" s="14">
        <f t="shared" si="5"/>
        <v>52.810500000000005</v>
      </c>
      <c r="V23" s="10" t="s">
        <v>139</v>
      </c>
      <c r="W23" s="39">
        <v>0</v>
      </c>
      <c r="X23" s="41">
        <v>17.6035</v>
      </c>
      <c r="Y23" s="72">
        <f t="shared" si="0"/>
        <v>0</v>
      </c>
      <c r="Z23" s="19"/>
      <c r="AA23" s="78">
        <v>0</v>
      </c>
      <c r="AB23" s="79">
        <f t="shared" si="1"/>
        <v>0</v>
      </c>
      <c r="AC23" s="80">
        <v>0</v>
      </c>
      <c r="AD23" s="81">
        <f t="shared" si="2"/>
        <v>0</v>
      </c>
      <c r="AE23" s="131">
        <f t="shared" si="3"/>
        <v>0</v>
      </c>
    </row>
    <row r="24" spans="1:31" ht="15.75" thickBot="1" x14ac:dyDescent="0.3">
      <c r="A24" s="16"/>
      <c r="B24" s="3" t="s">
        <v>500</v>
      </c>
      <c r="C24" s="42" t="s">
        <v>72</v>
      </c>
      <c r="D24" s="5" t="s">
        <v>378</v>
      </c>
      <c r="E24" s="6"/>
      <c r="F24" s="7"/>
      <c r="G24" s="7"/>
      <c r="H24" s="8"/>
      <c r="I24" s="7"/>
      <c r="J24" s="9"/>
      <c r="K24" s="10"/>
      <c r="L24" s="39"/>
      <c r="M24" s="9"/>
      <c r="N24" s="39"/>
      <c r="O24" s="44"/>
      <c r="P24" s="28"/>
      <c r="Q24" s="43"/>
      <c r="R24" s="43"/>
      <c r="S24" s="43"/>
      <c r="T24" s="43"/>
      <c r="V24" s="10"/>
      <c r="W24" s="39"/>
      <c r="X24" s="43"/>
      <c r="Y24" s="72">
        <f t="shared" si="0"/>
        <v>0</v>
      </c>
      <c r="Z24" s="19"/>
      <c r="AA24" s="78">
        <v>0</v>
      </c>
      <c r="AB24" s="79">
        <f t="shared" si="1"/>
        <v>0</v>
      </c>
      <c r="AC24" s="80">
        <v>0</v>
      </c>
      <c r="AD24" s="81">
        <f t="shared" si="2"/>
        <v>0</v>
      </c>
      <c r="AE24" s="131">
        <f t="shared" si="3"/>
        <v>0</v>
      </c>
    </row>
    <row r="25" spans="1:31" ht="15.75" thickBot="1" x14ac:dyDescent="0.3">
      <c r="A25" s="16"/>
      <c r="B25" s="3" t="s">
        <v>500</v>
      </c>
      <c r="C25" s="42"/>
      <c r="D25" s="5"/>
      <c r="E25" s="6"/>
      <c r="F25" s="7"/>
      <c r="G25" s="7"/>
      <c r="H25" s="8"/>
      <c r="I25" s="7"/>
      <c r="J25" s="9"/>
      <c r="K25" s="10"/>
      <c r="L25" s="39"/>
      <c r="M25" s="11"/>
      <c r="N25" s="39"/>
      <c r="O25" s="44"/>
      <c r="P25" s="28"/>
      <c r="Q25" s="43"/>
      <c r="R25" s="43"/>
      <c r="S25" s="43"/>
      <c r="T25" s="43"/>
      <c r="V25" s="10"/>
      <c r="W25" s="39"/>
      <c r="X25" s="43"/>
      <c r="Y25" s="72">
        <f t="shared" si="0"/>
        <v>0</v>
      </c>
      <c r="Z25" s="19"/>
      <c r="AA25" s="78">
        <v>0</v>
      </c>
      <c r="AB25" s="79">
        <f t="shared" si="1"/>
        <v>0</v>
      </c>
      <c r="AC25" s="80">
        <v>0</v>
      </c>
      <c r="AD25" s="81">
        <f t="shared" si="2"/>
        <v>0</v>
      </c>
      <c r="AE25" s="131">
        <f t="shared" si="3"/>
        <v>0</v>
      </c>
    </row>
    <row r="26" spans="1:31" ht="15.75" thickBot="1" x14ac:dyDescent="0.3">
      <c r="A26" s="16"/>
      <c r="B26" s="3" t="s">
        <v>500</v>
      </c>
      <c r="C26" s="42" t="s">
        <v>164</v>
      </c>
      <c r="D26" s="5" t="s">
        <v>378</v>
      </c>
      <c r="E26" s="6"/>
      <c r="F26" s="7"/>
      <c r="G26" s="7"/>
      <c r="H26" s="8"/>
      <c r="I26" s="7"/>
      <c r="J26" s="9"/>
      <c r="K26" s="10"/>
      <c r="L26" s="39"/>
      <c r="M26" s="9"/>
      <c r="N26" s="39"/>
      <c r="O26" s="44"/>
      <c r="P26" s="28"/>
      <c r="Q26" s="43"/>
      <c r="R26" s="43"/>
      <c r="S26" s="43"/>
      <c r="T26" s="43"/>
      <c r="V26" s="10"/>
      <c r="W26" s="39"/>
      <c r="X26" s="43"/>
      <c r="Y26" s="72">
        <f t="shared" si="0"/>
        <v>0</v>
      </c>
      <c r="Z26" s="19"/>
      <c r="AA26" s="78">
        <v>0</v>
      </c>
      <c r="AB26" s="79">
        <f t="shared" si="1"/>
        <v>0</v>
      </c>
      <c r="AC26" s="80">
        <v>0</v>
      </c>
      <c r="AD26" s="81">
        <f t="shared" si="2"/>
        <v>0</v>
      </c>
      <c r="AE26" s="131">
        <f t="shared" si="3"/>
        <v>0</v>
      </c>
    </row>
    <row r="27" spans="1:31" ht="90.75" thickBot="1" x14ac:dyDescent="0.3">
      <c r="A27" s="16"/>
      <c r="B27" s="3" t="s">
        <v>500</v>
      </c>
      <c r="C27" s="42" t="s">
        <v>164</v>
      </c>
      <c r="D27" s="5" t="s">
        <v>25</v>
      </c>
      <c r="E27" s="6" t="s">
        <v>169</v>
      </c>
      <c r="F27" s="7"/>
      <c r="G27" s="7"/>
      <c r="H27" s="8">
        <v>4.8899999999999801</v>
      </c>
      <c r="I27" s="7"/>
      <c r="J27" s="9" t="s">
        <v>170</v>
      </c>
      <c r="K27" s="10" t="s">
        <v>75</v>
      </c>
      <c r="L27" s="39">
        <v>2</v>
      </c>
      <c r="M27" s="11">
        <v>29.05</v>
      </c>
      <c r="N27" s="39">
        <v>58.1</v>
      </c>
      <c r="O27" s="44"/>
      <c r="P27" s="13" t="e">
        <v>#VALUE!</v>
      </c>
      <c r="Q27" s="14" t="e">
        <f>IF(J27="PROV SUM",N27,L27*P27)</f>
        <v>#VALUE!</v>
      </c>
      <c r="R27" s="40">
        <v>0</v>
      </c>
      <c r="S27" s="41">
        <v>25.752824999999998</v>
      </c>
      <c r="T27" s="14">
        <f>IF(J27="SC024",N27,IF(ISERROR(S27),"",IF(J27="PROV SUM",N27,L27*S27)))</f>
        <v>51.505649999999996</v>
      </c>
      <c r="V27" s="10" t="s">
        <v>75</v>
      </c>
      <c r="W27" s="39">
        <v>0</v>
      </c>
      <c r="X27" s="41">
        <v>25.752824999999998</v>
      </c>
      <c r="Y27" s="72">
        <f t="shared" si="0"/>
        <v>0</v>
      </c>
      <c r="Z27" s="19"/>
      <c r="AA27" s="78">
        <v>0</v>
      </c>
      <c r="AB27" s="79">
        <f t="shared" si="1"/>
        <v>0</v>
      </c>
      <c r="AC27" s="80">
        <v>0</v>
      </c>
      <c r="AD27" s="81">
        <f t="shared" si="2"/>
        <v>0</v>
      </c>
      <c r="AE27" s="131">
        <f t="shared" si="3"/>
        <v>0</v>
      </c>
    </row>
    <row r="28" spans="1:31" ht="90.75" thickBot="1" x14ac:dyDescent="0.3">
      <c r="A28" s="16"/>
      <c r="B28" s="45" t="s">
        <v>500</v>
      </c>
      <c r="C28" s="46" t="s">
        <v>164</v>
      </c>
      <c r="D28" s="47" t="s">
        <v>25</v>
      </c>
      <c r="E28" s="48" t="s">
        <v>171</v>
      </c>
      <c r="F28" s="49"/>
      <c r="G28" s="49"/>
      <c r="H28" s="50">
        <v>4.8999999999999799</v>
      </c>
      <c r="I28" s="49"/>
      <c r="J28" s="51" t="s">
        <v>172</v>
      </c>
      <c r="K28" s="52" t="s">
        <v>75</v>
      </c>
      <c r="L28" s="53">
        <v>5</v>
      </c>
      <c r="M28" s="54">
        <v>35.61</v>
      </c>
      <c r="N28" s="53">
        <v>178.05</v>
      </c>
      <c r="O28" s="44"/>
      <c r="P28" s="13" t="e">
        <v>#VALUE!</v>
      </c>
      <c r="Q28" s="14" t="e">
        <f>IF(J28="PROV SUM",N28,L28*P28)</f>
        <v>#VALUE!</v>
      </c>
      <c r="R28" s="40">
        <v>0</v>
      </c>
      <c r="S28" s="41">
        <v>31.568264999999997</v>
      </c>
      <c r="T28" s="14">
        <f>IF(J28="SC024",N28,IF(ISERROR(S28),"",IF(J28="PROV SUM",N28,L28*S28)))</f>
        <v>157.84132499999998</v>
      </c>
      <c r="V28" s="52" t="s">
        <v>75</v>
      </c>
      <c r="W28" s="39">
        <v>0</v>
      </c>
      <c r="X28" s="41">
        <v>31.568264999999997</v>
      </c>
      <c r="Y28" s="72">
        <f t="shared" si="0"/>
        <v>0</v>
      </c>
      <c r="Z28" s="19"/>
      <c r="AA28" s="78">
        <v>0</v>
      </c>
      <c r="AB28" s="79">
        <f t="shared" si="1"/>
        <v>0</v>
      </c>
      <c r="AC28" s="80">
        <v>0</v>
      </c>
      <c r="AD28" s="81">
        <f t="shared" si="2"/>
        <v>0</v>
      </c>
      <c r="AE28" s="131">
        <f t="shared" si="3"/>
        <v>0</v>
      </c>
    </row>
    <row r="29" spans="1:31" ht="15.75" thickBot="1" x14ac:dyDescent="0.3">
      <c r="A29" s="16"/>
      <c r="B29" s="45" t="s">
        <v>500</v>
      </c>
      <c r="C29" s="46" t="s">
        <v>24</v>
      </c>
      <c r="D29" s="47" t="s">
        <v>378</v>
      </c>
      <c r="E29" s="48"/>
      <c r="F29" s="49"/>
      <c r="G29" s="49"/>
      <c r="H29" s="50"/>
      <c r="I29" s="49"/>
      <c r="J29" s="51"/>
      <c r="K29" s="52"/>
      <c r="L29" s="53"/>
      <c r="M29" s="51"/>
      <c r="N29" s="53"/>
      <c r="O29" s="44"/>
      <c r="P29" s="28"/>
      <c r="Q29" s="43"/>
      <c r="R29" s="43"/>
      <c r="S29" s="43"/>
      <c r="T29" s="43"/>
      <c r="V29" s="52"/>
      <c r="W29" s="53"/>
      <c r="X29" s="43"/>
      <c r="Y29" s="72">
        <f t="shared" si="0"/>
        <v>0</v>
      </c>
      <c r="Z29" s="19"/>
      <c r="AA29" s="78">
        <v>0</v>
      </c>
      <c r="AB29" s="79">
        <f t="shared" si="1"/>
        <v>0</v>
      </c>
      <c r="AC29" s="80">
        <v>0</v>
      </c>
      <c r="AD29" s="81">
        <f t="shared" si="2"/>
        <v>0</v>
      </c>
      <c r="AE29" s="131">
        <f t="shared" si="3"/>
        <v>0</v>
      </c>
    </row>
    <row r="30" spans="1:31" ht="120.75" thickBot="1" x14ac:dyDescent="0.3">
      <c r="A30" s="22"/>
      <c r="B30" s="55" t="s">
        <v>500</v>
      </c>
      <c r="C30" s="55" t="s">
        <v>24</v>
      </c>
      <c r="D30" s="56" t="s">
        <v>25</v>
      </c>
      <c r="E30" s="57" t="s">
        <v>26</v>
      </c>
      <c r="F30" s="58"/>
      <c r="G30" s="58"/>
      <c r="H30" s="59">
        <v>2.1</v>
      </c>
      <c r="I30" s="58"/>
      <c r="J30" s="60" t="s">
        <v>27</v>
      </c>
      <c r="K30" s="58" t="s">
        <v>28</v>
      </c>
      <c r="L30" s="61">
        <v>140</v>
      </c>
      <c r="M30" s="62">
        <v>12.92</v>
      </c>
      <c r="N30" s="63">
        <v>1808.8</v>
      </c>
      <c r="O30" s="19"/>
      <c r="P30" s="13" t="e">
        <v>#VALUE!</v>
      </c>
      <c r="Q30" s="14" t="e">
        <f>IF(J30="PROV SUM",N30,L30*P30)</f>
        <v>#VALUE!</v>
      </c>
      <c r="R30" s="40">
        <v>0</v>
      </c>
      <c r="S30" s="41">
        <v>16.4084</v>
      </c>
      <c r="T30" s="14">
        <f>IF(J30="SC024",N30,IF(ISERROR(S30),"",IF(J30="PROV SUM",N30,L30*S30)))</f>
        <v>2297.1759999999999</v>
      </c>
      <c r="V30" s="58" t="s">
        <v>28</v>
      </c>
      <c r="W30" s="39">
        <v>0</v>
      </c>
      <c r="X30" s="41">
        <v>16.4084</v>
      </c>
      <c r="Y30" s="72">
        <f t="shared" si="0"/>
        <v>0</v>
      </c>
      <c r="Z30" s="19"/>
      <c r="AA30" s="78">
        <v>0</v>
      </c>
      <c r="AB30" s="79">
        <f t="shared" si="1"/>
        <v>0</v>
      </c>
      <c r="AC30" s="80">
        <v>0</v>
      </c>
      <c r="AD30" s="81">
        <f t="shared" si="2"/>
        <v>0</v>
      </c>
      <c r="AE30" s="131">
        <f t="shared" si="3"/>
        <v>0</v>
      </c>
    </row>
    <row r="31" spans="1:31" ht="30.75" thickBot="1" x14ac:dyDescent="0.3">
      <c r="A31" s="22"/>
      <c r="B31" s="55" t="s">
        <v>500</v>
      </c>
      <c r="C31" s="55" t="s">
        <v>24</v>
      </c>
      <c r="D31" s="56" t="s">
        <v>25</v>
      </c>
      <c r="E31" s="57" t="s">
        <v>29</v>
      </c>
      <c r="F31" s="58"/>
      <c r="G31" s="58"/>
      <c r="H31" s="59">
        <v>2.5</v>
      </c>
      <c r="I31" s="58"/>
      <c r="J31" s="60" t="s">
        <v>30</v>
      </c>
      <c r="K31" s="58" t="s">
        <v>31</v>
      </c>
      <c r="L31" s="61">
        <v>1</v>
      </c>
      <c r="M31" s="62">
        <v>420</v>
      </c>
      <c r="N31" s="63">
        <v>420</v>
      </c>
      <c r="O31" s="19"/>
      <c r="P31" s="13" t="e">
        <v>#VALUE!</v>
      </c>
      <c r="Q31" s="14" t="e">
        <f>IF(J31="PROV SUM",N31,L31*P31)</f>
        <v>#VALUE!</v>
      </c>
      <c r="R31" s="40">
        <v>0</v>
      </c>
      <c r="S31" s="41">
        <v>533.4</v>
      </c>
      <c r="T31" s="14">
        <f>IF(J31="SC024",N31,IF(ISERROR(S31),"",IF(J31="PROV SUM",N31,L31*S31)))</f>
        <v>533.4</v>
      </c>
      <c r="V31" s="58" t="s">
        <v>31</v>
      </c>
      <c r="W31" s="39">
        <v>0</v>
      </c>
      <c r="X31" s="41">
        <v>533.4</v>
      </c>
      <c r="Y31" s="72">
        <f t="shared" si="0"/>
        <v>0</v>
      </c>
      <c r="Z31" s="19"/>
      <c r="AA31" s="78">
        <v>0</v>
      </c>
      <c r="AB31" s="79">
        <f t="shared" si="1"/>
        <v>0</v>
      </c>
      <c r="AC31" s="80">
        <v>0</v>
      </c>
      <c r="AD31" s="81">
        <f t="shared" si="2"/>
        <v>0</v>
      </c>
      <c r="AE31" s="131">
        <f t="shared" si="3"/>
        <v>0</v>
      </c>
    </row>
    <row r="32" spans="1:31" ht="15.75" thickBot="1" x14ac:dyDescent="0.3">
      <c r="A32" s="22"/>
      <c r="B32" s="55" t="s">
        <v>500</v>
      </c>
      <c r="C32" s="55" t="s">
        <v>24</v>
      </c>
      <c r="D32" s="56" t="s">
        <v>25</v>
      </c>
      <c r="E32" s="57" t="s">
        <v>32</v>
      </c>
      <c r="F32" s="58"/>
      <c r="G32" s="58"/>
      <c r="H32" s="59">
        <v>2.6</v>
      </c>
      <c r="I32" s="58"/>
      <c r="J32" s="60" t="s">
        <v>33</v>
      </c>
      <c r="K32" s="58" t="s">
        <v>31</v>
      </c>
      <c r="L32" s="61">
        <v>1</v>
      </c>
      <c r="M32" s="62">
        <v>50</v>
      </c>
      <c r="N32" s="63">
        <v>50</v>
      </c>
      <c r="O32" s="19"/>
      <c r="P32" s="13" t="e">
        <v>#VALUE!</v>
      </c>
      <c r="Q32" s="14" t="e">
        <f>IF(J32="PROV SUM",N32,L32*P32)</f>
        <v>#VALUE!</v>
      </c>
      <c r="R32" s="40">
        <v>0</v>
      </c>
      <c r="S32" s="41">
        <v>63.5</v>
      </c>
      <c r="T32" s="14">
        <f>IF(J32="SC024",N32,IF(ISERROR(S32),"",IF(J32="PROV SUM",N32,L32*S32)))</f>
        <v>63.5</v>
      </c>
      <c r="V32" s="58" t="s">
        <v>31</v>
      </c>
      <c r="W32" s="39">
        <v>0</v>
      </c>
      <c r="X32" s="41">
        <v>63.5</v>
      </c>
      <c r="Y32" s="72">
        <f t="shared" si="0"/>
        <v>0</v>
      </c>
      <c r="Z32" s="19"/>
      <c r="AA32" s="78">
        <v>0</v>
      </c>
      <c r="AB32" s="79">
        <f t="shared" si="1"/>
        <v>0</v>
      </c>
      <c r="AC32" s="80">
        <v>0</v>
      </c>
      <c r="AD32" s="81">
        <f t="shared" si="2"/>
        <v>0</v>
      </c>
      <c r="AE32" s="131">
        <f t="shared" si="3"/>
        <v>0</v>
      </c>
    </row>
    <row r="33" spans="1:31" ht="15.75" thickBot="1" x14ac:dyDescent="0.3">
      <c r="A33" s="22"/>
      <c r="B33" s="55" t="s">
        <v>500</v>
      </c>
      <c r="C33" s="55" t="s">
        <v>24</v>
      </c>
      <c r="D33" s="56" t="s">
        <v>25</v>
      </c>
      <c r="E33" s="57" t="s">
        <v>41</v>
      </c>
      <c r="F33" s="58"/>
      <c r="G33" s="58"/>
      <c r="H33" s="59">
        <v>2.16</v>
      </c>
      <c r="I33" s="58"/>
      <c r="J33" s="60" t="s">
        <v>42</v>
      </c>
      <c r="K33" s="58" t="s">
        <v>31</v>
      </c>
      <c r="L33" s="61">
        <v>1</v>
      </c>
      <c r="M33" s="62">
        <v>379.8</v>
      </c>
      <c r="N33" s="63">
        <v>379.8</v>
      </c>
      <c r="O33" s="19"/>
      <c r="P33" s="13" t="e">
        <v>#VALUE!</v>
      </c>
      <c r="Q33" s="14" t="e">
        <f>IF(J33="PROV SUM",N33,L33*P33)</f>
        <v>#VALUE!</v>
      </c>
      <c r="R33" s="40">
        <v>0</v>
      </c>
      <c r="S33" s="41">
        <v>482.346</v>
      </c>
      <c r="T33" s="14">
        <f>IF(J33="SC024",N33,IF(ISERROR(S33),"",IF(J33="PROV SUM",N33,L33*S33)))</f>
        <v>482.346</v>
      </c>
      <c r="V33" s="58" t="s">
        <v>31</v>
      </c>
      <c r="W33" s="39">
        <v>0</v>
      </c>
      <c r="X33" s="41">
        <v>482.346</v>
      </c>
      <c r="Y33" s="72">
        <f t="shared" si="0"/>
        <v>0</v>
      </c>
      <c r="Z33" s="19"/>
      <c r="AA33" s="78">
        <v>0</v>
      </c>
      <c r="AB33" s="79">
        <f t="shared" si="1"/>
        <v>0</v>
      </c>
      <c r="AC33" s="80">
        <v>0</v>
      </c>
      <c r="AD33" s="81">
        <f t="shared" si="2"/>
        <v>0</v>
      </c>
      <c r="AE33" s="131">
        <f t="shared" si="3"/>
        <v>0</v>
      </c>
    </row>
    <row r="34" spans="1:31" ht="60.75" thickBot="1" x14ac:dyDescent="0.3">
      <c r="A34" s="22"/>
      <c r="B34" s="55" t="s">
        <v>500</v>
      </c>
      <c r="C34" s="55" t="s">
        <v>24</v>
      </c>
      <c r="D34" s="56" t="s">
        <v>25</v>
      </c>
      <c r="E34" s="57" t="s">
        <v>382</v>
      </c>
      <c r="F34" s="58"/>
      <c r="G34" s="58"/>
      <c r="H34" s="59"/>
      <c r="I34" s="58"/>
      <c r="J34" s="60" t="s">
        <v>383</v>
      </c>
      <c r="K34" s="58" t="s">
        <v>31</v>
      </c>
      <c r="L34" s="61"/>
      <c r="M34" s="62">
        <v>4.8300000000000003E-2</v>
      </c>
      <c r="N34" s="63">
        <v>0</v>
      </c>
      <c r="O34" s="19"/>
      <c r="P34" s="13" t="e">
        <v>#VALUE!</v>
      </c>
      <c r="Q34" s="14" t="e">
        <f>IF(J34="PROV SUM",N34,L34*P34)</f>
        <v>#VALUE!</v>
      </c>
      <c r="R34" s="40" t="e">
        <v>#N/A</v>
      </c>
      <c r="S34" s="41" t="e">
        <v>#N/A</v>
      </c>
      <c r="T34" s="14">
        <f>IF(J34="SC024",N34,IF(ISERROR(S34),"",IF(J34="PROV SUM",N34,L34*S34)))</f>
        <v>0</v>
      </c>
      <c r="V34" s="58" t="s">
        <v>31</v>
      </c>
      <c r="W34" s="61"/>
      <c r="X34" s="41" t="e">
        <v>#N/A</v>
      </c>
      <c r="Y34" s="72"/>
      <c r="Z34" s="19"/>
      <c r="AA34" s="78">
        <v>0</v>
      </c>
      <c r="AB34" s="79">
        <f t="shared" si="1"/>
        <v>0</v>
      </c>
      <c r="AC34" s="80">
        <v>0</v>
      </c>
      <c r="AD34" s="81">
        <f t="shared" si="2"/>
        <v>0</v>
      </c>
      <c r="AE34" s="131">
        <f t="shared" si="3"/>
        <v>0</v>
      </c>
    </row>
    <row r="35" spans="1:31" ht="15.75" thickBot="1" x14ac:dyDescent="0.3">
      <c r="A35" s="22"/>
      <c r="B35" s="64" t="s">
        <v>500</v>
      </c>
      <c r="C35" s="55" t="s">
        <v>312</v>
      </c>
      <c r="D35" s="56" t="s">
        <v>378</v>
      </c>
      <c r="E35" s="57"/>
      <c r="F35" s="58"/>
      <c r="G35" s="58"/>
      <c r="H35" s="59"/>
      <c r="I35" s="58"/>
      <c r="J35" s="60"/>
      <c r="K35" s="58"/>
      <c r="L35" s="61"/>
      <c r="M35" s="60"/>
      <c r="N35" s="63"/>
      <c r="O35" s="19"/>
      <c r="P35" s="17"/>
      <c r="Q35" s="38"/>
      <c r="R35" s="38"/>
      <c r="S35" s="38"/>
      <c r="T35" s="38"/>
      <c r="V35" s="58"/>
      <c r="W35" s="61"/>
      <c r="X35" s="38"/>
      <c r="Y35" s="72">
        <f t="shared" si="0"/>
        <v>0</v>
      </c>
      <c r="Z35" s="19"/>
      <c r="AA35" s="78">
        <v>0</v>
      </c>
      <c r="AB35" s="79">
        <f t="shared" si="1"/>
        <v>0</v>
      </c>
      <c r="AC35" s="80">
        <v>0</v>
      </c>
      <c r="AD35" s="81">
        <f t="shared" si="2"/>
        <v>0</v>
      </c>
      <c r="AE35" s="131">
        <f t="shared" si="3"/>
        <v>0</v>
      </c>
    </row>
    <row r="36" spans="1:31" ht="16.5" thickBot="1" x14ac:dyDescent="0.3">
      <c r="A36" s="16"/>
      <c r="B36" s="87" t="s">
        <v>500</v>
      </c>
      <c r="C36" s="88" t="s">
        <v>341</v>
      </c>
      <c r="D36" s="89" t="s">
        <v>378</v>
      </c>
      <c r="E36" s="90"/>
      <c r="F36" s="7"/>
      <c r="G36" s="7"/>
      <c r="H36" s="91"/>
      <c r="I36" s="7"/>
      <c r="J36" s="90"/>
      <c r="K36" s="92"/>
      <c r="L36" s="53"/>
      <c r="M36" s="93"/>
      <c r="N36" s="12"/>
      <c r="O36" s="19"/>
      <c r="P36" s="17"/>
      <c r="Q36" s="38"/>
      <c r="R36" s="38"/>
      <c r="S36" s="38"/>
      <c r="T36" s="38"/>
      <c r="V36" s="92"/>
      <c r="W36" s="53"/>
      <c r="X36" s="38"/>
      <c r="Y36" s="72">
        <f t="shared" si="0"/>
        <v>0</v>
      </c>
      <c r="Z36" s="19"/>
      <c r="AA36" s="78">
        <v>0</v>
      </c>
      <c r="AB36" s="79">
        <f t="shared" si="1"/>
        <v>0</v>
      </c>
      <c r="AC36" s="80">
        <v>0</v>
      </c>
      <c r="AD36" s="81">
        <f t="shared" si="2"/>
        <v>0</v>
      </c>
      <c r="AE36" s="131">
        <f t="shared" si="3"/>
        <v>0</v>
      </c>
    </row>
    <row r="37" spans="1:31" ht="45.75" thickBot="1" x14ac:dyDescent="0.3">
      <c r="A37" s="16"/>
      <c r="B37" s="87" t="s">
        <v>500</v>
      </c>
      <c r="C37" s="88" t="s">
        <v>341</v>
      </c>
      <c r="D37" s="89" t="s">
        <v>25</v>
      </c>
      <c r="E37" s="90" t="s">
        <v>364</v>
      </c>
      <c r="F37" s="10"/>
      <c r="G37" s="10"/>
      <c r="H37" s="91">
        <v>93</v>
      </c>
      <c r="I37" s="10"/>
      <c r="J37" s="90" t="s">
        <v>365</v>
      </c>
      <c r="K37" s="10" t="s">
        <v>311</v>
      </c>
      <c r="L37" s="10">
        <v>1</v>
      </c>
      <c r="M37" s="93">
        <v>550</v>
      </c>
      <c r="N37" s="95">
        <v>550</v>
      </c>
      <c r="O37" s="19"/>
      <c r="P37" s="13" t="e">
        <v>#VALUE!</v>
      </c>
      <c r="Q37" s="14" t="e">
        <f t="shared" ref="Q37:Q46" si="6">IF(J37="PROV SUM",N37,L37*P37)</f>
        <v>#VALUE!</v>
      </c>
      <c r="R37" s="40">
        <v>0</v>
      </c>
      <c r="S37" s="41">
        <v>440</v>
      </c>
      <c r="T37" s="14">
        <f t="shared" ref="T37:T46" si="7">IF(J37="SC024",N37,IF(ISERROR(S37),"",IF(J37="PROV SUM",N37,L37*S37)))</f>
        <v>440</v>
      </c>
      <c r="V37" s="10" t="s">
        <v>311</v>
      </c>
      <c r="W37" s="39">
        <v>0</v>
      </c>
      <c r="X37" s="41">
        <v>440</v>
      </c>
      <c r="Y37" s="72">
        <f t="shared" si="0"/>
        <v>0</v>
      </c>
      <c r="Z37" s="19"/>
      <c r="AA37" s="78">
        <v>0</v>
      </c>
      <c r="AB37" s="79">
        <f t="shared" si="1"/>
        <v>0</v>
      </c>
      <c r="AC37" s="80">
        <v>0</v>
      </c>
      <c r="AD37" s="81">
        <f t="shared" si="2"/>
        <v>0</v>
      </c>
      <c r="AE37" s="131">
        <f t="shared" si="3"/>
        <v>0</v>
      </c>
    </row>
    <row r="38" spans="1:31" ht="45.75" thickBot="1" x14ac:dyDescent="0.3">
      <c r="A38" s="16"/>
      <c r="B38" s="87" t="s">
        <v>500</v>
      </c>
      <c r="C38" s="88" t="s">
        <v>341</v>
      </c>
      <c r="D38" s="89" t="s">
        <v>25</v>
      </c>
      <c r="E38" s="90" t="s">
        <v>352</v>
      </c>
      <c r="F38" s="7"/>
      <c r="G38" s="7"/>
      <c r="H38" s="91">
        <v>104</v>
      </c>
      <c r="I38" s="7"/>
      <c r="J38" s="90" t="s">
        <v>353</v>
      </c>
      <c r="K38" s="92" t="s">
        <v>311</v>
      </c>
      <c r="L38" s="10">
        <v>2</v>
      </c>
      <c r="M38" s="93">
        <v>3.44</v>
      </c>
      <c r="N38" s="95">
        <v>6.88</v>
      </c>
      <c r="O38" s="19"/>
      <c r="P38" s="13" t="e">
        <v>#VALUE!</v>
      </c>
      <c r="Q38" s="14" t="e">
        <f t="shared" si="6"/>
        <v>#VALUE!</v>
      </c>
      <c r="R38" s="40">
        <v>0</v>
      </c>
      <c r="S38" s="41">
        <v>3.0495599999999996</v>
      </c>
      <c r="T38" s="14">
        <f t="shared" si="7"/>
        <v>6.0991199999999992</v>
      </c>
      <c r="V38" s="92" t="s">
        <v>311</v>
      </c>
      <c r="W38" s="39">
        <v>0</v>
      </c>
      <c r="X38" s="41">
        <v>3.0495599999999996</v>
      </c>
      <c r="Y38" s="72">
        <f t="shared" si="0"/>
        <v>0</v>
      </c>
      <c r="Z38" s="19"/>
      <c r="AA38" s="78">
        <v>0</v>
      </c>
      <c r="AB38" s="79">
        <f t="shared" si="1"/>
        <v>0</v>
      </c>
      <c r="AC38" s="80">
        <v>0</v>
      </c>
      <c r="AD38" s="81">
        <f t="shared" si="2"/>
        <v>0</v>
      </c>
      <c r="AE38" s="131">
        <f t="shared" si="3"/>
        <v>0</v>
      </c>
    </row>
    <row r="39" spans="1:31" ht="90.75" thickBot="1" x14ac:dyDescent="0.3">
      <c r="A39" s="16"/>
      <c r="B39" s="87" t="s">
        <v>500</v>
      </c>
      <c r="C39" s="88" t="s">
        <v>341</v>
      </c>
      <c r="D39" s="89" t="s">
        <v>25</v>
      </c>
      <c r="E39" s="90" t="s">
        <v>366</v>
      </c>
      <c r="F39" s="7"/>
      <c r="G39" s="7"/>
      <c r="H39" s="91">
        <v>115</v>
      </c>
      <c r="I39" s="7"/>
      <c r="J39" s="90" t="s">
        <v>367</v>
      </c>
      <c r="K39" s="92" t="s">
        <v>311</v>
      </c>
      <c r="L39" s="10">
        <v>2</v>
      </c>
      <c r="M39" s="93">
        <v>70.11</v>
      </c>
      <c r="N39" s="95">
        <v>140.22</v>
      </c>
      <c r="O39" s="19"/>
      <c r="P39" s="13" t="e">
        <v>#VALUE!</v>
      </c>
      <c r="Q39" s="14" t="e">
        <f t="shared" si="6"/>
        <v>#VALUE!</v>
      </c>
      <c r="R39" s="40">
        <v>0</v>
      </c>
      <c r="S39" s="41">
        <v>56.088000000000001</v>
      </c>
      <c r="T39" s="14">
        <f t="shared" si="7"/>
        <v>112.176</v>
      </c>
      <c r="V39" s="92" t="s">
        <v>311</v>
      </c>
      <c r="W39" s="39">
        <v>0</v>
      </c>
      <c r="X39" s="41">
        <v>56.088000000000001</v>
      </c>
      <c r="Y39" s="72">
        <f t="shared" si="0"/>
        <v>0</v>
      </c>
      <c r="Z39" s="19"/>
      <c r="AA39" s="78">
        <v>0</v>
      </c>
      <c r="AB39" s="79">
        <f t="shared" si="1"/>
        <v>0</v>
      </c>
      <c r="AC39" s="80">
        <v>0</v>
      </c>
      <c r="AD39" s="81">
        <f t="shared" si="2"/>
        <v>0</v>
      </c>
      <c r="AE39" s="131">
        <f t="shared" si="3"/>
        <v>0</v>
      </c>
    </row>
    <row r="40" spans="1:31" ht="46.5" thickBot="1" x14ac:dyDescent="0.3">
      <c r="A40" s="16"/>
      <c r="B40" s="87" t="s">
        <v>500</v>
      </c>
      <c r="C40" s="88" t="s">
        <v>341</v>
      </c>
      <c r="D40" s="89" t="s">
        <v>25</v>
      </c>
      <c r="E40" s="96" t="s">
        <v>354</v>
      </c>
      <c r="F40" s="7"/>
      <c r="G40" s="7"/>
      <c r="H40" s="91">
        <v>175</v>
      </c>
      <c r="I40" s="7"/>
      <c r="J40" s="103" t="s">
        <v>355</v>
      </c>
      <c r="K40" s="92" t="s">
        <v>311</v>
      </c>
      <c r="L40" s="10">
        <v>2</v>
      </c>
      <c r="M40" s="93">
        <v>9.81</v>
      </c>
      <c r="N40" s="95">
        <v>19.62</v>
      </c>
      <c r="O40" s="19"/>
      <c r="P40" s="13" t="e">
        <v>#VALUE!</v>
      </c>
      <c r="Q40" s="14" t="e">
        <f t="shared" si="6"/>
        <v>#VALUE!</v>
      </c>
      <c r="R40" s="40">
        <v>0</v>
      </c>
      <c r="S40" s="41">
        <v>8.6965649999999997</v>
      </c>
      <c r="T40" s="14">
        <f t="shared" si="7"/>
        <v>17.393129999999999</v>
      </c>
      <c r="V40" s="92" t="s">
        <v>311</v>
      </c>
      <c r="W40" s="39">
        <v>0</v>
      </c>
      <c r="X40" s="41">
        <v>8.6965649999999997</v>
      </c>
      <c r="Y40" s="72">
        <f t="shared" si="0"/>
        <v>0</v>
      </c>
      <c r="Z40" s="19"/>
      <c r="AA40" s="78">
        <v>0</v>
      </c>
      <c r="AB40" s="79">
        <f t="shared" si="1"/>
        <v>0</v>
      </c>
      <c r="AC40" s="80">
        <v>0</v>
      </c>
      <c r="AD40" s="81">
        <f t="shared" si="2"/>
        <v>0</v>
      </c>
      <c r="AE40" s="131">
        <f t="shared" si="3"/>
        <v>0</v>
      </c>
    </row>
    <row r="41" spans="1:31" ht="91.5" thickBot="1" x14ac:dyDescent="0.3">
      <c r="A41" s="16"/>
      <c r="B41" s="87" t="s">
        <v>500</v>
      </c>
      <c r="C41" s="88" t="s">
        <v>341</v>
      </c>
      <c r="D41" s="89" t="s">
        <v>25</v>
      </c>
      <c r="E41" s="96" t="s">
        <v>370</v>
      </c>
      <c r="F41" s="7"/>
      <c r="G41" s="7"/>
      <c r="H41" s="91">
        <v>186</v>
      </c>
      <c r="I41" s="7"/>
      <c r="J41" s="98" t="s">
        <v>371</v>
      </c>
      <c r="K41" s="92" t="s">
        <v>311</v>
      </c>
      <c r="L41" s="10">
        <v>1</v>
      </c>
      <c r="M41" s="93">
        <v>86.88</v>
      </c>
      <c r="N41" s="95">
        <v>86.88</v>
      </c>
      <c r="O41" s="19"/>
      <c r="P41" s="13" t="e">
        <v>#VALUE!</v>
      </c>
      <c r="Q41" s="14" t="e">
        <f t="shared" si="6"/>
        <v>#VALUE!</v>
      </c>
      <c r="R41" s="40">
        <v>0</v>
      </c>
      <c r="S41" s="41">
        <v>69.504000000000005</v>
      </c>
      <c r="T41" s="14">
        <f t="shared" si="7"/>
        <v>69.504000000000005</v>
      </c>
      <c r="V41" s="92" t="s">
        <v>311</v>
      </c>
      <c r="W41" s="39">
        <v>0</v>
      </c>
      <c r="X41" s="41">
        <v>69.504000000000005</v>
      </c>
      <c r="Y41" s="72">
        <f t="shared" si="0"/>
        <v>0</v>
      </c>
      <c r="Z41" s="19"/>
      <c r="AA41" s="78">
        <v>0</v>
      </c>
      <c r="AB41" s="79">
        <f t="shared" si="1"/>
        <v>0</v>
      </c>
      <c r="AC41" s="80">
        <v>0</v>
      </c>
      <c r="AD41" s="81">
        <f t="shared" si="2"/>
        <v>0</v>
      </c>
      <c r="AE41" s="131">
        <f t="shared" si="3"/>
        <v>0</v>
      </c>
    </row>
    <row r="42" spans="1:31" ht="16.5" thickBot="1" x14ac:dyDescent="0.3">
      <c r="A42" s="16"/>
      <c r="B42" s="87" t="s">
        <v>500</v>
      </c>
      <c r="C42" s="88" t="s">
        <v>341</v>
      </c>
      <c r="D42" s="89" t="s">
        <v>25</v>
      </c>
      <c r="E42" s="99" t="s">
        <v>424</v>
      </c>
      <c r="F42" s="7"/>
      <c r="G42" s="7"/>
      <c r="H42" s="91">
        <v>190</v>
      </c>
      <c r="I42" s="7"/>
      <c r="J42" s="100" t="s">
        <v>379</v>
      </c>
      <c r="K42" s="92" t="s">
        <v>311</v>
      </c>
      <c r="L42" s="10">
        <v>1</v>
      </c>
      <c r="M42" s="101">
        <v>1500</v>
      </c>
      <c r="N42" s="95">
        <v>1500</v>
      </c>
      <c r="O42" s="19"/>
      <c r="P42" s="13" t="e">
        <v>#VALUE!</v>
      </c>
      <c r="Q42" s="14">
        <f t="shared" si="6"/>
        <v>1500</v>
      </c>
      <c r="R42" s="40" t="s">
        <v>381</v>
      </c>
      <c r="S42" s="41" t="s">
        <v>381</v>
      </c>
      <c r="T42" s="14">
        <f t="shared" si="7"/>
        <v>1500</v>
      </c>
      <c r="V42" s="92" t="s">
        <v>311</v>
      </c>
      <c r="W42" s="39">
        <v>0</v>
      </c>
      <c r="X42" s="41" t="s">
        <v>381</v>
      </c>
      <c r="Y42" s="72"/>
      <c r="Z42" s="19"/>
      <c r="AA42" s="78">
        <v>0</v>
      </c>
      <c r="AB42" s="79">
        <f t="shared" si="1"/>
        <v>0</v>
      </c>
      <c r="AC42" s="80">
        <v>0</v>
      </c>
      <c r="AD42" s="81">
        <f t="shared" si="2"/>
        <v>0</v>
      </c>
      <c r="AE42" s="131">
        <f t="shared" si="3"/>
        <v>0</v>
      </c>
    </row>
    <row r="43" spans="1:31" ht="27" thickBot="1" x14ac:dyDescent="0.3">
      <c r="A43" s="16"/>
      <c r="B43" s="87" t="s">
        <v>500</v>
      </c>
      <c r="C43" s="88" t="s">
        <v>341</v>
      </c>
      <c r="D43" s="89" t="s">
        <v>25</v>
      </c>
      <c r="E43" s="102" t="s">
        <v>425</v>
      </c>
      <c r="F43" s="7"/>
      <c r="G43" s="7"/>
      <c r="H43" s="91">
        <v>191</v>
      </c>
      <c r="I43" s="7"/>
      <c r="J43" s="100" t="s">
        <v>379</v>
      </c>
      <c r="K43" s="92" t="s">
        <v>311</v>
      </c>
      <c r="L43" s="10">
        <v>1</v>
      </c>
      <c r="M43" s="101">
        <v>100</v>
      </c>
      <c r="N43" s="95">
        <v>100</v>
      </c>
      <c r="O43" s="19"/>
      <c r="P43" s="13" t="e">
        <v>#VALUE!</v>
      </c>
      <c r="Q43" s="14">
        <f t="shared" si="6"/>
        <v>100</v>
      </c>
      <c r="R43" s="40" t="s">
        <v>381</v>
      </c>
      <c r="S43" s="41" t="s">
        <v>381</v>
      </c>
      <c r="T43" s="14">
        <f t="shared" si="7"/>
        <v>100</v>
      </c>
      <c r="V43" s="92" t="s">
        <v>311</v>
      </c>
      <c r="W43" s="39">
        <v>0</v>
      </c>
      <c r="X43" s="41" t="s">
        <v>381</v>
      </c>
      <c r="Y43" s="72"/>
      <c r="Z43" s="19"/>
      <c r="AA43" s="78">
        <v>0</v>
      </c>
      <c r="AB43" s="79">
        <f t="shared" si="1"/>
        <v>0</v>
      </c>
      <c r="AC43" s="80">
        <v>0</v>
      </c>
      <c r="AD43" s="81">
        <f t="shared" si="2"/>
        <v>0</v>
      </c>
      <c r="AE43" s="131">
        <f t="shared" si="3"/>
        <v>0</v>
      </c>
    </row>
    <row r="44" spans="1:31" ht="16.5" thickBot="1" x14ac:dyDescent="0.3">
      <c r="A44" s="16"/>
      <c r="B44" s="87" t="s">
        <v>500</v>
      </c>
      <c r="C44" s="88" t="s">
        <v>341</v>
      </c>
      <c r="D44" s="89" t="s">
        <v>25</v>
      </c>
      <c r="E44" s="102" t="s">
        <v>426</v>
      </c>
      <c r="F44" s="7"/>
      <c r="G44" s="7"/>
      <c r="H44" s="91">
        <v>192</v>
      </c>
      <c r="I44" s="7"/>
      <c r="J44" s="100" t="s">
        <v>379</v>
      </c>
      <c r="K44" s="92" t="s">
        <v>311</v>
      </c>
      <c r="L44" s="10">
        <v>1</v>
      </c>
      <c r="M44" s="101">
        <v>100</v>
      </c>
      <c r="N44" s="95">
        <v>100</v>
      </c>
      <c r="O44" s="19"/>
      <c r="P44" s="13" t="e">
        <v>#VALUE!</v>
      </c>
      <c r="Q44" s="14">
        <f t="shared" si="6"/>
        <v>100</v>
      </c>
      <c r="R44" s="40" t="s">
        <v>381</v>
      </c>
      <c r="S44" s="41" t="s">
        <v>381</v>
      </c>
      <c r="T44" s="14">
        <f t="shared" si="7"/>
        <v>100</v>
      </c>
      <c r="V44" s="92" t="s">
        <v>311</v>
      </c>
      <c r="W44" s="39">
        <v>0</v>
      </c>
      <c r="X44" s="41" t="s">
        <v>381</v>
      </c>
      <c r="Y44" s="72"/>
      <c r="Z44" s="19"/>
      <c r="AA44" s="78">
        <v>0</v>
      </c>
      <c r="AB44" s="79">
        <f t="shared" si="1"/>
        <v>0</v>
      </c>
      <c r="AC44" s="80">
        <v>0</v>
      </c>
      <c r="AD44" s="81">
        <f t="shared" si="2"/>
        <v>0</v>
      </c>
      <c r="AE44" s="131">
        <f t="shared" si="3"/>
        <v>0</v>
      </c>
    </row>
    <row r="45" spans="1:31" ht="16.5" thickBot="1" x14ac:dyDescent="0.3">
      <c r="A45" s="22"/>
      <c r="B45" s="87" t="s">
        <v>500</v>
      </c>
      <c r="C45" s="88" t="s">
        <v>341</v>
      </c>
      <c r="D45" s="89" t="s">
        <v>25</v>
      </c>
      <c r="E45" s="102" t="s">
        <v>427</v>
      </c>
      <c r="F45" s="30"/>
      <c r="G45" s="30"/>
      <c r="H45" s="91">
        <v>193</v>
      </c>
      <c r="I45" s="30"/>
      <c r="J45" s="100" t="s">
        <v>379</v>
      </c>
      <c r="K45" s="92" t="s">
        <v>311</v>
      </c>
      <c r="L45" s="10">
        <v>1</v>
      </c>
      <c r="M45" s="101">
        <v>100</v>
      </c>
      <c r="N45" s="95">
        <v>100</v>
      </c>
      <c r="O45" s="19"/>
      <c r="P45" s="13" t="e">
        <v>#VALUE!</v>
      </c>
      <c r="Q45" s="14">
        <f t="shared" si="6"/>
        <v>100</v>
      </c>
      <c r="R45" s="40" t="s">
        <v>381</v>
      </c>
      <c r="S45" s="41" t="s">
        <v>381</v>
      </c>
      <c r="T45" s="14">
        <f t="shared" si="7"/>
        <v>100</v>
      </c>
      <c r="V45" s="92" t="s">
        <v>311</v>
      </c>
      <c r="W45" s="39">
        <v>0</v>
      </c>
      <c r="X45" s="41" t="s">
        <v>381</v>
      </c>
      <c r="Y45" s="72"/>
      <c r="Z45" s="19"/>
      <c r="AA45" s="78">
        <v>0</v>
      </c>
      <c r="AB45" s="79">
        <f t="shared" si="1"/>
        <v>0</v>
      </c>
      <c r="AC45" s="80">
        <v>0</v>
      </c>
      <c r="AD45" s="81">
        <f t="shared" si="2"/>
        <v>0</v>
      </c>
      <c r="AE45" s="131">
        <f t="shared" si="3"/>
        <v>0</v>
      </c>
    </row>
    <row r="46" spans="1:31" ht="16.5" thickBot="1" x14ac:dyDescent="0.3">
      <c r="A46" s="22"/>
      <c r="B46" s="87" t="s">
        <v>500</v>
      </c>
      <c r="C46" s="88" t="s">
        <v>341</v>
      </c>
      <c r="D46" s="89" t="s">
        <v>25</v>
      </c>
      <c r="E46" s="102" t="s">
        <v>428</v>
      </c>
      <c r="F46" s="30"/>
      <c r="G46" s="30"/>
      <c r="H46" s="91">
        <v>194</v>
      </c>
      <c r="I46" s="30"/>
      <c r="J46" s="100" t="s">
        <v>379</v>
      </c>
      <c r="K46" s="92" t="s">
        <v>311</v>
      </c>
      <c r="L46" s="10">
        <v>1</v>
      </c>
      <c r="M46" s="101">
        <v>350</v>
      </c>
      <c r="N46" s="95">
        <v>350</v>
      </c>
      <c r="O46" s="19"/>
      <c r="P46" s="13" t="e">
        <v>#VALUE!</v>
      </c>
      <c r="Q46" s="14">
        <f t="shared" si="6"/>
        <v>350</v>
      </c>
      <c r="R46" s="40" t="s">
        <v>381</v>
      </c>
      <c r="S46" s="41" t="s">
        <v>381</v>
      </c>
      <c r="T46" s="14">
        <f t="shared" si="7"/>
        <v>350</v>
      </c>
      <c r="V46" s="92" t="s">
        <v>311</v>
      </c>
      <c r="W46" s="39">
        <v>0</v>
      </c>
      <c r="X46" s="41" t="s">
        <v>381</v>
      </c>
      <c r="Y46" s="72"/>
      <c r="Z46" s="19"/>
      <c r="AA46" s="78">
        <v>0</v>
      </c>
      <c r="AB46" s="79">
        <f t="shared" si="1"/>
        <v>0</v>
      </c>
      <c r="AC46" s="80">
        <v>0</v>
      </c>
      <c r="AD46" s="81">
        <f t="shared" si="2"/>
        <v>0</v>
      </c>
      <c r="AE46" s="131">
        <f t="shared" si="3"/>
        <v>0</v>
      </c>
    </row>
    <row r="47" spans="1:31" ht="15.75" thickBot="1" x14ac:dyDescent="0.3"/>
    <row r="48" spans="1:31" ht="15.75" thickBot="1" x14ac:dyDescent="0.3">
      <c r="S48" s="69" t="s">
        <v>5</v>
      </c>
      <c r="T48" s="70">
        <f>SUM(T1:T46)</f>
        <v>7955.151245</v>
      </c>
      <c r="U48" s="66"/>
      <c r="V48" s="22"/>
      <c r="W48" s="29"/>
      <c r="X48" s="69" t="s">
        <v>5</v>
      </c>
      <c r="Y48" s="70">
        <f>SUM(Y11:Y46)</f>
        <v>0</v>
      </c>
      <c r="Z48" s="19"/>
      <c r="AA48" s="77"/>
      <c r="AB48" s="117">
        <f>SUM(AB1:AB46)</f>
        <v>0</v>
      </c>
      <c r="AC48" s="77"/>
      <c r="AD48" s="118">
        <f>SUM(AD1:AD46)</f>
        <v>0</v>
      </c>
      <c r="AE48" s="130">
        <f>SUM(AE1:AE46)</f>
        <v>0</v>
      </c>
    </row>
    <row r="50" spans="3:31" x14ac:dyDescent="0.25">
      <c r="C50" t="s">
        <v>372</v>
      </c>
      <c r="D50" s="164"/>
      <c r="T50" s="319">
        <f ca="1">SUMIF($C$10:$C$47,$C50,T$11:T$47)</f>
        <v>399.99552</v>
      </c>
      <c r="U50" s="66"/>
      <c r="Y50" s="319">
        <f ca="1">SUMIF($C$10:$C$47,$C50,Y$11:Y$47)</f>
        <v>0</v>
      </c>
      <c r="AA50" s="340" t="e">
        <f ca="1">AB50/Y50</f>
        <v>#DIV/0!</v>
      </c>
      <c r="AB50" s="319">
        <f ca="1">SUMIF($C$10:$C$47,$C50,AB$11:AB$47)</f>
        <v>0</v>
      </c>
      <c r="AC50" s="340" t="e">
        <f ca="1">AD50/Y50</f>
        <v>#DIV/0!</v>
      </c>
      <c r="AD50" s="319">
        <f ca="1">SUMIF($C$10:$C$47,$C50,AD$11:AD$47)</f>
        <v>0</v>
      </c>
      <c r="AE50" s="319">
        <f ca="1">SUMIF($C$10:$C$47,$C50,AE$11:AE$47)</f>
        <v>0</v>
      </c>
    </row>
    <row r="51" spans="3:31" x14ac:dyDescent="0.25">
      <c r="C51" t="s">
        <v>308</v>
      </c>
      <c r="D51" s="164"/>
      <c r="T51" s="319">
        <f t="shared" ref="T51:T58" ca="1" si="8">SUMIF($C$10:$C$47,$C51,T$11:T$47)</f>
        <v>222.29999999999998</v>
      </c>
      <c r="U51" s="66"/>
      <c r="Y51" s="319">
        <f t="shared" ref="Y51:Y58" ca="1" si="9">SUMIF($C$10:$C$47,$C51,Y$11:Y$47)</f>
        <v>0</v>
      </c>
      <c r="AA51" s="340" t="e">
        <f t="shared" ref="AA51:AA58" ca="1" si="10">AB51/Y51</f>
        <v>#DIV/0!</v>
      </c>
      <c r="AB51" s="319">
        <f t="shared" ref="AB51:AB58" ca="1" si="11">SUMIF($C$10:$C$47,$C51,AB$11:AB$47)</f>
        <v>0</v>
      </c>
      <c r="AC51" s="340" t="e">
        <f t="shared" ref="AC51:AC58" ca="1" si="12">AD51/Y51</f>
        <v>#DIV/0!</v>
      </c>
      <c r="AD51" s="319">
        <f t="shared" ref="AD51:AE58" ca="1" si="13">SUMIF($C$10:$C$47,$C51,AD$11:AD$47)</f>
        <v>0</v>
      </c>
      <c r="AE51" s="319">
        <f t="shared" ca="1" si="13"/>
        <v>0</v>
      </c>
    </row>
    <row r="52" spans="3:31" x14ac:dyDescent="0.25">
      <c r="C52" t="s">
        <v>285</v>
      </c>
      <c r="D52" s="164"/>
      <c r="T52" s="319">
        <f t="shared" ca="1" si="8"/>
        <v>408</v>
      </c>
      <c r="U52" s="68"/>
      <c r="Y52" s="319">
        <f t="shared" ca="1" si="9"/>
        <v>0</v>
      </c>
      <c r="AA52" s="340" t="e">
        <f t="shared" ca="1" si="10"/>
        <v>#DIV/0!</v>
      </c>
      <c r="AB52" s="319">
        <f t="shared" ca="1" si="11"/>
        <v>0</v>
      </c>
      <c r="AC52" s="340" t="e">
        <f t="shared" ca="1" si="12"/>
        <v>#DIV/0!</v>
      </c>
      <c r="AD52" s="319">
        <f t="shared" ca="1" si="13"/>
        <v>0</v>
      </c>
      <c r="AE52" s="319">
        <f t="shared" ca="1" si="13"/>
        <v>0</v>
      </c>
    </row>
    <row r="53" spans="3:31" x14ac:dyDescent="0.25">
      <c r="C53" t="s">
        <v>189</v>
      </c>
      <c r="D53" s="164"/>
      <c r="T53" s="319">
        <f t="shared" ca="1" si="8"/>
        <v>543.91450000000009</v>
      </c>
      <c r="U53" s="68"/>
      <c r="Y53" s="319">
        <f t="shared" ca="1" si="9"/>
        <v>0</v>
      </c>
      <c r="AA53" s="340" t="e">
        <f t="shared" ca="1" si="10"/>
        <v>#DIV/0!</v>
      </c>
      <c r="AB53" s="319">
        <f t="shared" ca="1" si="11"/>
        <v>0</v>
      </c>
      <c r="AC53" s="340" t="e">
        <f t="shared" ca="1" si="12"/>
        <v>#DIV/0!</v>
      </c>
      <c r="AD53" s="319">
        <f t="shared" ca="1" si="13"/>
        <v>0</v>
      </c>
      <c r="AE53" s="319">
        <f t="shared" ca="1" si="13"/>
        <v>0</v>
      </c>
    </row>
    <row r="54" spans="3:31" x14ac:dyDescent="0.25">
      <c r="C54" t="s">
        <v>72</v>
      </c>
      <c r="D54" s="164"/>
      <c r="T54" s="319">
        <f t="shared" ca="1" si="8"/>
        <v>0</v>
      </c>
      <c r="U54" s="68"/>
      <c r="Y54" s="319">
        <f t="shared" ca="1" si="9"/>
        <v>0</v>
      </c>
      <c r="AA54" s="340" t="e">
        <f t="shared" ca="1" si="10"/>
        <v>#DIV/0!</v>
      </c>
      <c r="AB54" s="319">
        <f t="shared" ca="1" si="11"/>
        <v>0</v>
      </c>
      <c r="AC54" s="340" t="e">
        <f t="shared" ca="1" si="12"/>
        <v>#DIV/0!</v>
      </c>
      <c r="AD54" s="319">
        <f t="shared" ca="1" si="13"/>
        <v>0</v>
      </c>
      <c r="AE54" s="319">
        <f t="shared" ca="1" si="13"/>
        <v>0</v>
      </c>
    </row>
    <row r="55" spans="3:31" x14ac:dyDescent="0.25">
      <c r="C55" t="s">
        <v>164</v>
      </c>
      <c r="D55" s="164"/>
      <c r="T55" s="319">
        <f t="shared" ca="1" si="8"/>
        <v>209.34697499999999</v>
      </c>
      <c r="U55" s="68"/>
      <c r="Y55" s="319">
        <f t="shared" ca="1" si="9"/>
        <v>0</v>
      </c>
      <c r="AA55" s="340" t="e">
        <f t="shared" ca="1" si="10"/>
        <v>#DIV/0!</v>
      </c>
      <c r="AB55" s="319">
        <f t="shared" ca="1" si="11"/>
        <v>0</v>
      </c>
      <c r="AC55" s="340" t="e">
        <f t="shared" ca="1" si="12"/>
        <v>#DIV/0!</v>
      </c>
      <c r="AD55" s="319">
        <f t="shared" ca="1" si="13"/>
        <v>0</v>
      </c>
      <c r="AE55" s="319">
        <f t="shared" ca="1" si="13"/>
        <v>0</v>
      </c>
    </row>
    <row r="56" spans="3:31" x14ac:dyDescent="0.25">
      <c r="C56" t="s">
        <v>24</v>
      </c>
      <c r="D56" s="164"/>
      <c r="T56" s="319">
        <f t="shared" ca="1" si="8"/>
        <v>3376.422</v>
      </c>
      <c r="U56" s="68"/>
      <c r="Y56" s="319">
        <f t="shared" ca="1" si="9"/>
        <v>0</v>
      </c>
      <c r="AA56" s="340" t="e">
        <f t="shared" ca="1" si="10"/>
        <v>#DIV/0!</v>
      </c>
      <c r="AB56" s="319">
        <f t="shared" ca="1" si="11"/>
        <v>0</v>
      </c>
      <c r="AC56" s="340" t="e">
        <f t="shared" ca="1" si="12"/>
        <v>#DIV/0!</v>
      </c>
      <c r="AD56" s="319">
        <f t="shared" ca="1" si="13"/>
        <v>0</v>
      </c>
      <c r="AE56" s="319">
        <f t="shared" ca="1" si="13"/>
        <v>0</v>
      </c>
    </row>
    <row r="57" spans="3:31" x14ac:dyDescent="0.25">
      <c r="C57" t="s">
        <v>312</v>
      </c>
      <c r="D57" s="164"/>
      <c r="T57" s="319">
        <f t="shared" ca="1" si="8"/>
        <v>0</v>
      </c>
      <c r="Y57" s="319">
        <f t="shared" ca="1" si="9"/>
        <v>0</v>
      </c>
      <c r="AA57" s="340" t="e">
        <f t="shared" ca="1" si="10"/>
        <v>#DIV/0!</v>
      </c>
      <c r="AB57" s="319">
        <f t="shared" ca="1" si="11"/>
        <v>0</v>
      </c>
      <c r="AC57" s="340" t="e">
        <f t="shared" ca="1" si="12"/>
        <v>#DIV/0!</v>
      </c>
      <c r="AD57" s="319">
        <f t="shared" ca="1" si="13"/>
        <v>0</v>
      </c>
      <c r="AE57" s="319">
        <f t="shared" ca="1" si="13"/>
        <v>0</v>
      </c>
    </row>
    <row r="58" spans="3:31" x14ac:dyDescent="0.25">
      <c r="C58" t="s">
        <v>341</v>
      </c>
      <c r="D58" s="164"/>
      <c r="T58" s="319">
        <f t="shared" ca="1" si="8"/>
        <v>2795.1722500000001</v>
      </c>
      <c r="Y58" s="319">
        <f t="shared" ca="1" si="9"/>
        <v>0</v>
      </c>
      <c r="AA58" s="340" t="e">
        <f t="shared" ca="1" si="10"/>
        <v>#DIV/0!</v>
      </c>
      <c r="AB58" s="319">
        <f t="shared" ca="1" si="11"/>
        <v>0</v>
      </c>
      <c r="AC58" s="340" t="e">
        <f t="shared" ca="1" si="12"/>
        <v>#DIV/0!</v>
      </c>
      <c r="AD58" s="319">
        <f t="shared" ca="1" si="13"/>
        <v>0</v>
      </c>
      <c r="AE58" s="319">
        <f t="shared" ca="1" si="13"/>
        <v>0</v>
      </c>
    </row>
  </sheetData>
  <autoFilter ref="B8:AE46" xr:uid="{00000000-0009-0000-0000-00001B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xr:uid="{00000000-0002-0000-1B00-000000000000}">
      <formula1>P11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F40"/>
  <sheetViews>
    <sheetView zoomScale="80" zoomScaleNormal="80" workbookViewId="0">
      <selection activeCell="E8" sqref="E8"/>
    </sheetView>
  </sheetViews>
  <sheetFormatPr defaultRowHeight="15" x14ac:dyDescent="0.25"/>
  <cols>
    <col min="1" max="1" width="3.85546875" customWidth="1"/>
    <col min="2" max="2" width="34.42578125" customWidth="1"/>
    <col min="3" max="3" width="21.5703125" style="163" customWidth="1"/>
    <col min="4" max="5" width="21.5703125" style="164" customWidth="1"/>
  </cols>
  <sheetData>
    <row r="1" spans="2:5" s="140" customFormat="1" x14ac:dyDescent="0.25">
      <c r="B1" s="140" t="s">
        <v>593</v>
      </c>
      <c r="C1" s="184"/>
      <c r="D1" s="185"/>
      <c r="E1" s="185"/>
    </row>
    <row r="2" spans="2:5" s="140" customFormat="1" x14ac:dyDescent="0.25">
      <c r="C2" s="184"/>
      <c r="D2" s="185"/>
      <c r="E2" s="185"/>
    </row>
    <row r="3" spans="2:5" s="140" customFormat="1" x14ac:dyDescent="0.25">
      <c r="B3" s="140" t="s">
        <v>594</v>
      </c>
      <c r="C3" s="184"/>
      <c r="D3" s="185"/>
      <c r="E3" s="185"/>
    </row>
    <row r="4" spans="2:5" s="140" customFormat="1" x14ac:dyDescent="0.25">
      <c r="C4" s="184"/>
      <c r="D4" s="185"/>
      <c r="E4" s="185"/>
    </row>
    <row r="5" spans="2:5" s="140" customFormat="1" x14ac:dyDescent="0.25">
      <c r="B5" s="140" t="s">
        <v>772</v>
      </c>
      <c r="C5" s="184"/>
      <c r="D5" s="185"/>
      <c r="E5" s="185"/>
    </row>
    <row r="6" spans="2:5" s="140" customFormat="1" ht="15.75" thickBot="1" x14ac:dyDescent="0.3">
      <c r="C6" s="184"/>
      <c r="D6" s="185"/>
      <c r="E6" s="185"/>
    </row>
    <row r="7" spans="2:5" ht="28.9" customHeight="1" thickBot="1" x14ac:dyDescent="0.3">
      <c r="B7" s="218" t="s">
        <v>0</v>
      </c>
      <c r="C7" s="133" t="s">
        <v>524</v>
      </c>
      <c r="D7" s="135" t="s">
        <v>525</v>
      </c>
      <c r="E7" s="137" t="s">
        <v>526</v>
      </c>
    </row>
    <row r="8" spans="2:5" x14ac:dyDescent="0.25">
      <c r="B8" s="161" t="s">
        <v>502</v>
      </c>
      <c r="C8" s="134">
        <f>'1-44 Denyer House'!AB69</f>
        <v>165697.80394311997</v>
      </c>
      <c r="D8" s="136">
        <f>'1-44 Denyer House'!AD69</f>
        <v>96656.057398160003</v>
      </c>
      <c r="E8" s="138">
        <f>C8-D8</f>
        <v>69041.746544959969</v>
      </c>
    </row>
    <row r="9" spans="2:5" x14ac:dyDescent="0.25">
      <c r="B9" s="161" t="s">
        <v>503</v>
      </c>
      <c r="C9" s="134">
        <f>'1-10 Lissenden Mansions'!AB54</f>
        <v>0</v>
      </c>
      <c r="D9" s="136">
        <f>'1-10 Lissenden Mansions'!AD54</f>
        <v>0</v>
      </c>
      <c r="E9" s="138">
        <f t="shared" ref="E9:E34" si="0">C9-D9</f>
        <v>0</v>
      </c>
    </row>
    <row r="10" spans="2:5" x14ac:dyDescent="0.25">
      <c r="B10" s="161" t="s">
        <v>504</v>
      </c>
      <c r="C10" s="134">
        <f>'25 Troyes House'!AB43</f>
        <v>13697.05257</v>
      </c>
      <c r="D10" s="136">
        <f>'25 Troyes House'!AD43</f>
        <v>368.15999999999997</v>
      </c>
      <c r="E10" s="138">
        <f t="shared" si="0"/>
        <v>13328.89257</v>
      </c>
    </row>
    <row r="11" spans="2:5" x14ac:dyDescent="0.25">
      <c r="B11" s="161" t="s">
        <v>505</v>
      </c>
      <c r="C11" s="134">
        <f>'11-20 Lissenden Mansions'!AB56</f>
        <v>0</v>
      </c>
      <c r="D11" s="136">
        <f>'11-20 Lissenden Mansions'!AD56</f>
        <v>0</v>
      </c>
      <c r="E11" s="138">
        <f t="shared" si="0"/>
        <v>0</v>
      </c>
    </row>
    <row r="12" spans="2:5" x14ac:dyDescent="0.25">
      <c r="B12" s="161" t="s">
        <v>506</v>
      </c>
      <c r="C12" s="134">
        <f>'5 Gillies Street'!AB60</f>
        <v>17216.395077879999</v>
      </c>
      <c r="D12" s="136">
        <f>'5 Gillies Street'!AD60</f>
        <v>10549.377605</v>
      </c>
      <c r="E12" s="138">
        <f t="shared" si="0"/>
        <v>6667.0174728799993</v>
      </c>
    </row>
    <row r="13" spans="2:5" x14ac:dyDescent="0.25">
      <c r="B13" s="161" t="s">
        <v>507</v>
      </c>
      <c r="C13" s="134">
        <f>'8 Dale  Road'!AB57</f>
        <v>6252.9235550000003</v>
      </c>
      <c r="D13" s="136">
        <f>'8 Dale  Road'!AD57</f>
        <v>2758.2952749999999</v>
      </c>
      <c r="E13" s="138">
        <f t="shared" si="0"/>
        <v>3494.6282800000004</v>
      </c>
    </row>
    <row r="14" spans="2:5" x14ac:dyDescent="0.25">
      <c r="B14" s="161" t="s">
        <v>508</v>
      </c>
      <c r="C14" s="134">
        <f>'11 Gillies Street'!AB80</f>
        <v>17291.441494648003</v>
      </c>
      <c r="D14" s="136">
        <f>'11 Gillies Street'!AD80</f>
        <v>8038.7346420000013</v>
      </c>
      <c r="E14" s="138">
        <f t="shared" si="0"/>
        <v>9252.7068526480016</v>
      </c>
    </row>
    <row r="15" spans="2:5" x14ac:dyDescent="0.25">
      <c r="B15" s="161" t="s">
        <v>509</v>
      </c>
      <c r="C15" s="134">
        <f>'30 Grove Terrace'!AB72</f>
        <v>11332.606308000004</v>
      </c>
      <c r="D15" s="136">
        <f>'30 Grove Terrace'!AD72</f>
        <v>9781.6748000000025</v>
      </c>
      <c r="E15" s="138">
        <f t="shared" si="0"/>
        <v>1550.9315080000015</v>
      </c>
    </row>
    <row r="16" spans="2:5" x14ac:dyDescent="0.25">
      <c r="B16" s="161" t="s">
        <v>510</v>
      </c>
      <c r="C16" s="134">
        <f>'25 Elaine Grove'!AB85</f>
        <v>26760.869917</v>
      </c>
      <c r="D16" s="136">
        <f>'25 Elaine Grove'!AD85</f>
        <v>12175.338965999999</v>
      </c>
      <c r="E16" s="138">
        <f t="shared" si="0"/>
        <v>14585.530951000001</v>
      </c>
    </row>
    <row r="17" spans="2:5" x14ac:dyDescent="0.25">
      <c r="B17" s="161" t="s">
        <v>511</v>
      </c>
      <c r="C17" s="134">
        <f>'130 POW Road'!AB92</f>
        <v>25952.961998839994</v>
      </c>
      <c r="D17" s="136">
        <f>'130 POW Road'!AD92</f>
        <v>9760.3406920000016</v>
      </c>
      <c r="E17" s="138">
        <f t="shared" si="0"/>
        <v>16192.621306839992</v>
      </c>
    </row>
    <row r="18" spans="2:5" x14ac:dyDescent="0.25">
      <c r="B18" s="161" t="s">
        <v>512</v>
      </c>
      <c r="C18" s="134">
        <f>'25 Herbert Street '!AB75</f>
        <v>16808.052885000001</v>
      </c>
      <c r="D18" s="136">
        <f>'25 Herbert Street '!AD75</f>
        <v>8634.0341250000019</v>
      </c>
      <c r="E18" s="138">
        <f t="shared" si="0"/>
        <v>8174.018759999999</v>
      </c>
    </row>
    <row r="19" spans="2:5" x14ac:dyDescent="0.25">
      <c r="B19" s="161" t="s">
        <v>513</v>
      </c>
      <c r="C19" s="134">
        <f>'128 POW Road'!AB76</f>
        <v>18571.859282400001</v>
      </c>
      <c r="D19" s="136">
        <f>'128 POW Road'!AD76</f>
        <v>8299.7984699999997</v>
      </c>
      <c r="E19" s="138">
        <f t="shared" si="0"/>
        <v>10272.060812400001</v>
      </c>
    </row>
    <row r="20" spans="2:5" x14ac:dyDescent="0.25">
      <c r="B20" s="161" t="s">
        <v>514</v>
      </c>
      <c r="C20" s="134">
        <f>'10 Gillies Street'!AB50</f>
        <v>13872.676351200002</v>
      </c>
      <c r="D20" s="136">
        <f>'10 Gillies Street'!AD50</f>
        <v>9756.2606000000014</v>
      </c>
      <c r="E20" s="138">
        <f t="shared" si="0"/>
        <v>4116.4157512000002</v>
      </c>
    </row>
    <row r="21" spans="2:5" x14ac:dyDescent="0.25">
      <c r="B21" s="161" t="s">
        <v>515</v>
      </c>
      <c r="C21" s="134">
        <f>'17 Ascham Street'!AB76</f>
        <v>23024.953953308803</v>
      </c>
      <c r="D21" s="136">
        <f>'17 Ascham Street'!AD76</f>
        <v>7577.2057600000007</v>
      </c>
      <c r="E21" s="138">
        <f t="shared" si="0"/>
        <v>15447.748193308802</v>
      </c>
    </row>
    <row r="22" spans="2:5" x14ac:dyDescent="0.25">
      <c r="B22" s="161" t="s">
        <v>516</v>
      </c>
      <c r="C22" s="134">
        <f>'13 Doynton Street'!AB65</f>
        <v>10187.465030520001</v>
      </c>
      <c r="D22" s="136">
        <f>'13 Doynton Street'!AD65</f>
        <v>3166.0711999999999</v>
      </c>
      <c r="E22" s="138">
        <f t="shared" si="0"/>
        <v>7021.3938305200008</v>
      </c>
    </row>
    <row r="23" spans="2:5" x14ac:dyDescent="0.25">
      <c r="B23" s="161" t="s">
        <v>517</v>
      </c>
      <c r="C23" s="134">
        <f>'111 Chetwynd Road'!AB69</f>
        <v>0</v>
      </c>
      <c r="D23" s="136">
        <f>'111 Chetwynd Road'!AD69</f>
        <v>0</v>
      </c>
      <c r="E23" s="138">
        <f t="shared" si="0"/>
        <v>0</v>
      </c>
    </row>
    <row r="24" spans="2:5" x14ac:dyDescent="0.25">
      <c r="B24" s="161" t="s">
        <v>518</v>
      </c>
      <c r="C24" s="134">
        <f>'19 Ascham Street'!AB91</f>
        <v>22944.662338820002</v>
      </c>
      <c r="D24" s="136">
        <f>'19 Ascham Street'!AD91</f>
        <v>9413.8101750000005</v>
      </c>
      <c r="E24" s="138">
        <f t="shared" si="0"/>
        <v>13530.852163820002</v>
      </c>
    </row>
    <row r="25" spans="2:5" x14ac:dyDescent="0.25">
      <c r="B25" s="161" t="s">
        <v>568</v>
      </c>
      <c r="C25" s="134">
        <f>'66 Leverton Street'!AB67</f>
        <v>18491.065713290798</v>
      </c>
      <c r="D25" s="136">
        <f>'66 Leverton Street'!AD67</f>
        <v>7515.7913249999983</v>
      </c>
      <c r="E25" s="138">
        <f t="shared" si="0"/>
        <v>10975.2743882908</v>
      </c>
    </row>
    <row r="26" spans="2:5" s="188" customFormat="1" x14ac:dyDescent="0.25">
      <c r="B26" s="237" t="s">
        <v>519</v>
      </c>
      <c r="C26" s="259">
        <f>'13 Oseney Street'!AB63</f>
        <v>0</v>
      </c>
      <c r="D26" s="260">
        <f>'13 Oseney Street'!AD63</f>
        <v>0</v>
      </c>
      <c r="E26" s="261">
        <f t="shared" si="0"/>
        <v>0</v>
      </c>
    </row>
    <row r="27" spans="2:5" x14ac:dyDescent="0.25">
      <c r="B27" s="161" t="s">
        <v>520</v>
      </c>
      <c r="C27" s="134">
        <f>'29 Grove Terrace'!AB70</f>
        <v>16536.091012999997</v>
      </c>
      <c r="D27" s="136">
        <f>'29 Grove Terrace'!AD70</f>
        <v>11204.511887000001</v>
      </c>
      <c r="E27" s="138">
        <f t="shared" si="0"/>
        <v>5331.5791259999969</v>
      </c>
    </row>
    <row r="28" spans="2:5" x14ac:dyDescent="0.25">
      <c r="B28" s="161" t="s">
        <v>521</v>
      </c>
      <c r="C28" s="134">
        <f>'28 Leighton Road'!AB77</f>
        <v>2328.1632</v>
      </c>
      <c r="D28" s="136">
        <f>'28 Leighton Road'!AD77</f>
        <v>222.29999999999998</v>
      </c>
      <c r="E28" s="138">
        <f t="shared" si="0"/>
        <v>2105.8631999999998</v>
      </c>
    </row>
    <row r="29" spans="2:5" x14ac:dyDescent="0.25">
      <c r="B29" s="161" t="s">
        <v>522</v>
      </c>
      <c r="C29" s="134">
        <f>'13 Mortimer Terrace'!AB55</f>
        <v>3608.6280000000002</v>
      </c>
      <c r="D29" s="136">
        <f>'13 Mortimer Terrace'!AD55</f>
        <v>507.94919999999996</v>
      </c>
      <c r="E29" s="138">
        <f t="shared" si="0"/>
        <v>3100.6788000000001</v>
      </c>
    </row>
    <row r="30" spans="2:5" s="188" customFormat="1" x14ac:dyDescent="0.25">
      <c r="B30" s="237" t="s">
        <v>523</v>
      </c>
      <c r="C30" s="259">
        <f>'13 Winscombe Terrace'!AB48</f>
        <v>0</v>
      </c>
      <c r="D30" s="260">
        <f>'13 Winscombe Terrace'!AD48</f>
        <v>0</v>
      </c>
      <c r="E30" s="261">
        <f t="shared" si="0"/>
        <v>0</v>
      </c>
    </row>
    <row r="31" spans="2:5" x14ac:dyDescent="0.25">
      <c r="B31" s="161"/>
      <c r="C31" s="134"/>
      <c r="D31" s="136"/>
      <c r="E31" s="138"/>
    </row>
    <row r="32" spans="2:5" x14ac:dyDescent="0.25">
      <c r="B32" s="161" t="s">
        <v>579</v>
      </c>
      <c r="C32" s="134">
        <f>'Project Overheads &amp; Scaffold'!U57</f>
        <v>366828.38468205585</v>
      </c>
      <c r="D32" s="136">
        <f>'Project Overheads &amp; Scaffold'!AB57</f>
        <v>216785.60233516482</v>
      </c>
      <c r="E32" s="138">
        <f t="shared" si="0"/>
        <v>150042.78234689104</v>
      </c>
    </row>
    <row r="33" spans="2:6" x14ac:dyDescent="0.25">
      <c r="B33" s="161"/>
      <c r="C33" s="134"/>
      <c r="D33" s="136"/>
      <c r="E33" s="138"/>
    </row>
    <row r="34" spans="2:6" x14ac:dyDescent="0.25">
      <c r="B34" s="161" t="s">
        <v>580</v>
      </c>
      <c r="C34" s="134">
        <f>SUM(C8:C33)*0.04</f>
        <v>31896.162292563338</v>
      </c>
      <c r="D34" s="136">
        <f>SUM(D8:D33)*0.04</f>
        <v>17326.852578212995</v>
      </c>
      <c r="E34" s="138">
        <f t="shared" si="0"/>
        <v>14569.309714350344</v>
      </c>
    </row>
    <row r="35" spans="2:6" ht="15.75" thickBot="1" x14ac:dyDescent="0.3">
      <c r="B35" s="161"/>
      <c r="C35" s="165"/>
      <c r="D35" s="166"/>
      <c r="E35" s="167"/>
    </row>
    <row r="36" spans="2:6" ht="17.25" thickTop="1" thickBot="1" x14ac:dyDescent="0.3">
      <c r="B36" s="162" t="s">
        <v>5</v>
      </c>
      <c r="C36" s="168">
        <f>SUM(C8:C35)</f>
        <v>829300.2196066468</v>
      </c>
      <c r="D36" s="169">
        <f>SUM(D8:D35)</f>
        <v>450498.16703353781</v>
      </c>
      <c r="E36" s="170">
        <f>SUM(E8:E35)</f>
        <v>378802.05257310893</v>
      </c>
    </row>
    <row r="37" spans="2:6" ht="15.75" x14ac:dyDescent="0.25">
      <c r="B37" s="161"/>
      <c r="C37" s="134"/>
      <c r="D37" s="136"/>
      <c r="E37" s="295"/>
    </row>
    <row r="38" spans="2:6" ht="15.75" x14ac:dyDescent="0.25">
      <c r="B38" s="161" t="s">
        <v>613</v>
      </c>
      <c r="C38" s="134">
        <v>-322748.21000000002</v>
      </c>
      <c r="D38" s="136">
        <f>C38</f>
        <v>-322748.21000000002</v>
      </c>
      <c r="E38" s="295"/>
    </row>
    <row r="39" spans="2:6" ht="16.5" thickBot="1" x14ac:dyDescent="0.3">
      <c r="B39" s="161"/>
      <c r="C39" s="165"/>
      <c r="D39" s="166"/>
      <c r="E39" s="295"/>
    </row>
    <row r="40" spans="2:6" ht="17.25" thickTop="1" thickBot="1" x14ac:dyDescent="0.3">
      <c r="B40" s="162" t="s">
        <v>5</v>
      </c>
      <c r="C40" s="168">
        <f>SUM(C36:C39)</f>
        <v>506552.00960664678</v>
      </c>
      <c r="D40" s="169">
        <f>SUM(D36:D39)</f>
        <v>127749.95703353779</v>
      </c>
      <c r="E40" s="295"/>
      <c r="F40" s="68"/>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O263"/>
  <sheetViews>
    <sheetView zoomScale="80" zoomScaleNormal="80" workbookViewId="0">
      <pane xSplit="1" ySplit="7" topLeftCell="B8" activePane="bottomRight" state="frozen"/>
      <selection pane="topRight" activeCell="B1" sqref="B1"/>
      <selection pane="bottomLeft" activeCell="A8" sqref="A8"/>
      <selection pane="bottomRight" activeCell="P11" sqref="P11"/>
    </sheetView>
  </sheetViews>
  <sheetFormatPr defaultRowHeight="15" x14ac:dyDescent="0.25"/>
  <cols>
    <col min="1" max="1" width="34.42578125" customWidth="1"/>
    <col min="2" max="2" width="21.5703125" style="163" customWidth="1"/>
    <col min="3" max="6" width="21.5703125" style="163" hidden="1" customWidth="1"/>
    <col min="7" max="7" width="21.5703125" style="163" customWidth="1"/>
    <col min="8" max="8" width="21.5703125" style="163" hidden="1" customWidth="1"/>
    <col min="9" max="9" width="21.5703125" style="336" customWidth="1"/>
    <col min="10" max="10" width="21.5703125" style="163" customWidth="1"/>
    <col min="11" max="11" width="21.5703125" style="164" customWidth="1"/>
    <col min="12" max="12" width="21.5703125" style="337" customWidth="1"/>
    <col min="13" max="13" width="21.5703125" style="164" customWidth="1"/>
    <col min="14" max="15" width="18.7109375" style="164" customWidth="1"/>
  </cols>
  <sheetData>
    <row r="1" spans="1:15" s="140" customFormat="1" x14ac:dyDescent="0.25">
      <c r="A1" s="140" t="s">
        <v>593</v>
      </c>
      <c r="B1" s="184"/>
      <c r="C1" s="184"/>
      <c r="D1" s="184"/>
      <c r="E1" s="184"/>
      <c r="F1" s="184"/>
      <c r="G1" s="184"/>
      <c r="H1" s="184"/>
      <c r="I1" s="321"/>
      <c r="J1" s="184"/>
      <c r="K1" s="185"/>
      <c r="L1" s="322"/>
      <c r="M1" s="185"/>
      <c r="N1" s="185"/>
      <c r="O1" s="185"/>
    </row>
    <row r="2" spans="1:15" s="140" customFormat="1" x14ac:dyDescent="0.25">
      <c r="B2" s="184"/>
      <c r="C2" s="184"/>
      <c r="D2" s="184"/>
      <c r="E2" s="184"/>
      <c r="F2" s="184"/>
      <c r="G2" s="184"/>
      <c r="H2" s="184"/>
      <c r="I2" s="321"/>
      <c r="J2" s="184"/>
      <c r="K2" s="185"/>
      <c r="L2" s="322"/>
      <c r="M2" s="185"/>
      <c r="N2" s="185"/>
      <c r="O2" s="185"/>
    </row>
    <row r="3" spans="1:15" s="140" customFormat="1" x14ac:dyDescent="0.25">
      <c r="A3" s="140" t="s">
        <v>618</v>
      </c>
      <c r="B3" s="184"/>
      <c r="C3" s="184"/>
      <c r="D3" s="184"/>
      <c r="E3" s="184"/>
      <c r="F3" s="184"/>
      <c r="G3" s="184"/>
      <c r="H3" s="184"/>
      <c r="I3" s="321"/>
      <c r="J3" s="184"/>
      <c r="K3" s="185"/>
      <c r="L3" s="322"/>
      <c r="M3" s="185"/>
      <c r="N3" s="185"/>
      <c r="O3" s="185"/>
    </row>
    <row r="4" spans="1:15" s="140" customFormat="1" x14ac:dyDescent="0.25">
      <c r="B4" s="184"/>
      <c r="C4" s="184"/>
      <c r="D4" s="184"/>
      <c r="E4" s="184"/>
      <c r="F4" s="184"/>
      <c r="G4" s="184"/>
      <c r="H4" s="184"/>
      <c r="I4" s="321"/>
      <c r="J4" s="184"/>
      <c r="K4" s="185"/>
      <c r="L4" s="322"/>
      <c r="M4" s="185"/>
      <c r="N4" s="185"/>
      <c r="O4" s="185"/>
    </row>
    <row r="5" spans="1:15" s="140" customFormat="1" x14ac:dyDescent="0.25">
      <c r="A5" s="140" t="s">
        <v>772</v>
      </c>
      <c r="B5" s="184"/>
      <c r="C5" s="184"/>
      <c r="D5" s="184"/>
      <c r="E5" s="184"/>
      <c r="F5" s="184"/>
      <c r="G5" s="184"/>
      <c r="H5" s="184"/>
      <c r="I5" s="321"/>
      <c r="J5" s="184"/>
      <c r="K5" s="185"/>
      <c r="L5" s="322"/>
      <c r="M5" s="185"/>
      <c r="N5" s="185"/>
      <c r="O5" s="185"/>
    </row>
    <row r="6" spans="1:15" s="140" customFormat="1" ht="15.75" thickBot="1" x14ac:dyDescent="0.3">
      <c r="B6" s="184"/>
      <c r="C6" s="184"/>
      <c r="D6" s="184"/>
      <c r="E6" s="184"/>
      <c r="F6" s="184"/>
      <c r="G6" s="184"/>
      <c r="H6" s="184"/>
      <c r="I6" s="321"/>
      <c r="J6" s="184"/>
      <c r="K6" s="185"/>
      <c r="L6" s="322"/>
      <c r="M6" s="185"/>
      <c r="N6" s="185"/>
      <c r="O6" s="185"/>
    </row>
    <row r="7" spans="1:15" ht="28.9" customHeight="1" thickBot="1" x14ac:dyDescent="0.3">
      <c r="A7" s="218" t="s">
        <v>0</v>
      </c>
      <c r="B7" s="218" t="s">
        <v>576</v>
      </c>
      <c r="C7" s="218"/>
      <c r="D7" s="218"/>
      <c r="E7" s="218"/>
      <c r="F7" s="218"/>
      <c r="G7" s="323" t="s">
        <v>581</v>
      </c>
      <c r="H7" s="341"/>
      <c r="I7" s="542" t="s">
        <v>524</v>
      </c>
      <c r="J7" s="543"/>
      <c r="K7" s="137" t="s">
        <v>526</v>
      </c>
      <c r="L7" s="544" t="s">
        <v>525</v>
      </c>
      <c r="M7" s="545"/>
      <c r="N7" s="483" t="s">
        <v>773</v>
      </c>
      <c r="O7" s="484" t="s">
        <v>774</v>
      </c>
    </row>
    <row r="8" spans="1:15" x14ac:dyDescent="0.25">
      <c r="A8" s="324"/>
      <c r="B8" s="324"/>
      <c r="C8" s="324"/>
      <c r="D8" s="324"/>
      <c r="E8" s="324"/>
      <c r="F8" s="324"/>
      <c r="G8" s="325"/>
      <c r="H8" s="325"/>
      <c r="I8" s="326"/>
      <c r="J8" s="134"/>
      <c r="K8" s="138"/>
      <c r="L8" s="327"/>
      <c r="M8" s="136"/>
      <c r="N8" s="485"/>
      <c r="O8" s="485"/>
    </row>
    <row r="9" spans="1:15" x14ac:dyDescent="0.25">
      <c r="A9" s="338" t="s">
        <v>596</v>
      </c>
      <c r="B9" s="324"/>
      <c r="C9" s="324"/>
      <c r="D9" s="324"/>
      <c r="E9" s="324"/>
      <c r="F9" s="324"/>
      <c r="G9" s="325"/>
      <c r="H9" s="325"/>
      <c r="I9" s="326"/>
      <c r="J9" s="134"/>
      <c r="K9" s="138"/>
      <c r="L9" s="327"/>
      <c r="M9" s="136"/>
      <c r="N9" s="485"/>
      <c r="O9" s="485"/>
    </row>
    <row r="10" spans="1:15" x14ac:dyDescent="0.25">
      <c r="A10" s="338" t="s">
        <v>308</v>
      </c>
      <c r="B10" s="324">
        <f ca="1">'1-44 Denyer House'!T71</f>
        <v>444.59999999999997</v>
      </c>
      <c r="C10" s="324">
        <f>'1-44 Denyer House'!U71</f>
        <v>0</v>
      </c>
      <c r="D10" s="324">
        <f>'1-44 Denyer House'!V71</f>
        <v>0</v>
      </c>
      <c r="E10" s="324">
        <f>'1-44 Denyer House'!W71</f>
        <v>0</v>
      </c>
      <c r="F10" s="324">
        <f>'1-44 Denyer House'!X71</f>
        <v>0</v>
      </c>
      <c r="G10" s="325">
        <f ca="1">'1-44 Denyer House'!Y71</f>
        <v>444.59999999999997</v>
      </c>
      <c r="H10" s="325">
        <f>'1-44 Denyer House'!Z71</f>
        <v>0</v>
      </c>
      <c r="I10" s="326">
        <f ca="1">'1-44 Denyer House'!AA71</f>
        <v>1</v>
      </c>
      <c r="J10" s="134">
        <f ca="1">'1-44 Denyer House'!AB71</f>
        <v>444.59999999999997</v>
      </c>
      <c r="K10" s="138">
        <f t="shared" ref="K10:K20" ca="1" si="0">J10-M10</f>
        <v>0</v>
      </c>
      <c r="L10" s="327">
        <f ca="1">'1-44 Denyer House'!AC71</f>
        <v>1</v>
      </c>
      <c r="M10" s="136">
        <f ca="1">J10</f>
        <v>444.59999999999997</v>
      </c>
      <c r="N10" s="485">
        <v>0</v>
      </c>
      <c r="O10" s="485">
        <f ca="1">M10-N10</f>
        <v>444.59999999999997</v>
      </c>
    </row>
    <row r="11" spans="1:15" x14ac:dyDescent="0.25">
      <c r="A11" s="338" t="s">
        <v>285</v>
      </c>
      <c r="B11" s="324">
        <f ca="1">'1-44 Denyer House'!T72</f>
        <v>1516</v>
      </c>
      <c r="C11" s="324">
        <f>'1-44 Denyer House'!U72</f>
        <v>0</v>
      </c>
      <c r="D11" s="324">
        <f>'1-44 Denyer House'!V72</f>
        <v>0</v>
      </c>
      <c r="E11" s="324">
        <f>'1-44 Denyer House'!W72</f>
        <v>0</v>
      </c>
      <c r="F11" s="324">
        <f>'1-44 Denyer House'!X72</f>
        <v>0</v>
      </c>
      <c r="G11" s="325">
        <f ca="1">'1-44 Denyer House'!Y72</f>
        <v>1516</v>
      </c>
      <c r="H11" s="325">
        <f>'1-44 Denyer House'!Z72</f>
        <v>0</v>
      </c>
      <c r="I11" s="326">
        <f ca="1">'1-44 Denyer House'!AA72</f>
        <v>5.3825857519788925E-2</v>
      </c>
      <c r="J11" s="134">
        <f ca="1">'1-44 Denyer House'!AB72</f>
        <v>81.600000000000009</v>
      </c>
      <c r="K11" s="138">
        <f t="shared" ca="1" si="0"/>
        <v>0</v>
      </c>
      <c r="L11" s="327">
        <f ca="1">'1-44 Denyer House'!AC72</f>
        <v>5.3825857519788925E-2</v>
      </c>
      <c r="M11" s="136">
        <f t="shared" ref="M11:M20" ca="1" si="1">J11</f>
        <v>81.600000000000009</v>
      </c>
      <c r="N11" s="485">
        <v>0</v>
      </c>
      <c r="O11" s="485">
        <f t="shared" ref="O11:O74" ca="1" si="2">M11-N11</f>
        <v>81.600000000000009</v>
      </c>
    </row>
    <row r="12" spans="1:15" x14ac:dyDescent="0.25">
      <c r="A12" s="338" t="s">
        <v>312</v>
      </c>
      <c r="B12" s="324">
        <f ca="1">'1-44 Denyer House'!T73</f>
        <v>1829.1885</v>
      </c>
      <c r="C12" s="324">
        <f>'1-44 Denyer House'!U73</f>
        <v>0</v>
      </c>
      <c r="D12" s="324">
        <f>'1-44 Denyer House'!V73</f>
        <v>0</v>
      </c>
      <c r="E12" s="324">
        <f>'1-44 Denyer House'!W73</f>
        <v>0</v>
      </c>
      <c r="F12" s="324">
        <f>'1-44 Denyer House'!X73</f>
        <v>0</v>
      </c>
      <c r="G12" s="325">
        <f ca="1">'1-44 Denyer House'!Y73</f>
        <v>23334.1885</v>
      </c>
      <c r="H12" s="325">
        <f>'1-44 Denyer House'!Z73</f>
        <v>0</v>
      </c>
      <c r="I12" s="326">
        <f ca="1">'1-44 Denyer House'!AA73</f>
        <v>0.9227348810523236</v>
      </c>
      <c r="J12" s="134">
        <f ca="1">'1-44 Denyer House'!AB73</f>
        <v>21531.269649999998</v>
      </c>
      <c r="K12" s="138">
        <f t="shared" ca="1" si="0"/>
        <v>0</v>
      </c>
      <c r="L12" s="327">
        <f ca="1">'1-44 Denyer House'!AC73</f>
        <v>0.9227348810523236</v>
      </c>
      <c r="M12" s="136">
        <f t="shared" ca="1" si="1"/>
        <v>21531.269649999998</v>
      </c>
      <c r="N12" s="485">
        <v>0</v>
      </c>
      <c r="O12" s="485">
        <f t="shared" ca="1" si="2"/>
        <v>21531.269649999998</v>
      </c>
    </row>
    <row r="13" spans="1:15" x14ac:dyDescent="0.25">
      <c r="A13" s="338" t="s">
        <v>189</v>
      </c>
      <c r="B13" s="324">
        <f ca="1">'1-44 Denyer House'!T74</f>
        <v>9043.5239999999994</v>
      </c>
      <c r="C13" s="324">
        <f>'1-44 Denyer House'!U74</f>
        <v>0</v>
      </c>
      <c r="D13" s="324">
        <f>'1-44 Denyer House'!V74</f>
        <v>0</v>
      </c>
      <c r="E13" s="324">
        <f>'1-44 Denyer House'!W74</f>
        <v>0</v>
      </c>
      <c r="F13" s="324">
        <f>'1-44 Denyer House'!X74</f>
        <v>0</v>
      </c>
      <c r="G13" s="325">
        <f ca="1">'1-44 Denyer House'!Y74</f>
        <v>16043.523999999999</v>
      </c>
      <c r="H13" s="325">
        <f>'1-44 Denyer House'!Z74</f>
        <v>0</v>
      </c>
      <c r="I13" s="326">
        <f ca="1">'1-44 Denyer House'!AA74</f>
        <v>0.19932572170553051</v>
      </c>
      <c r="J13" s="134">
        <f ca="1">'1-44 Denyer House'!AB74</f>
        <v>3197.8869999999997</v>
      </c>
      <c r="K13" s="138">
        <f t="shared" ca="1" si="0"/>
        <v>0</v>
      </c>
      <c r="L13" s="327">
        <f ca="1">'1-44 Denyer House'!AC74</f>
        <v>0.18204071000859909</v>
      </c>
      <c r="M13" s="136">
        <f t="shared" ca="1" si="1"/>
        <v>3197.8869999999997</v>
      </c>
      <c r="N13" s="485">
        <v>0</v>
      </c>
      <c r="O13" s="485">
        <f t="shared" ca="1" si="2"/>
        <v>3197.8869999999997</v>
      </c>
    </row>
    <row r="14" spans="1:15" x14ac:dyDescent="0.25">
      <c r="A14" s="338" t="s">
        <v>72</v>
      </c>
      <c r="B14" s="324">
        <f ca="1">'1-44 Denyer House'!T75</f>
        <v>18898.72</v>
      </c>
      <c r="C14" s="324">
        <f>'1-44 Denyer House'!U75</f>
        <v>0</v>
      </c>
      <c r="D14" s="324">
        <f>'1-44 Denyer House'!V75</f>
        <v>0</v>
      </c>
      <c r="E14" s="324">
        <f>'1-44 Denyer House'!W75</f>
        <v>0</v>
      </c>
      <c r="F14" s="324">
        <f>'1-44 Denyer House'!X75</f>
        <v>0</v>
      </c>
      <c r="G14" s="325">
        <f ca="1">'1-44 Denyer House'!Y75</f>
        <v>25233.22</v>
      </c>
      <c r="H14" s="325">
        <f>'1-44 Denyer House'!Z75</f>
        <v>0</v>
      </c>
      <c r="I14" s="326">
        <f ca="1">'1-44 Denyer House'!AA75</f>
        <v>0.92825529203169466</v>
      </c>
      <c r="J14" s="134">
        <f ca="1">'1-44 Denyer House'!AB75</f>
        <v>23422.87</v>
      </c>
      <c r="K14" s="138">
        <f t="shared" ca="1" si="0"/>
        <v>0</v>
      </c>
      <c r="L14" s="327">
        <f ca="1">'1-44 Denyer House'!AC75</f>
        <v>0.78476587609508419</v>
      </c>
      <c r="M14" s="136">
        <f t="shared" ca="1" si="1"/>
        <v>23422.87</v>
      </c>
      <c r="N14" s="485">
        <v>0</v>
      </c>
      <c r="O14" s="485">
        <f t="shared" ca="1" si="2"/>
        <v>23422.87</v>
      </c>
    </row>
    <row r="15" spans="1:15" x14ac:dyDescent="0.25">
      <c r="A15" s="338" t="s">
        <v>164</v>
      </c>
      <c r="B15" s="324">
        <f ca="1">'1-44 Denyer House'!T76</f>
        <v>1633.198224</v>
      </c>
      <c r="C15" s="324">
        <f>'1-44 Denyer House'!U76</f>
        <v>0</v>
      </c>
      <c r="D15" s="324">
        <f>'1-44 Denyer House'!V76</f>
        <v>0</v>
      </c>
      <c r="E15" s="324">
        <f>'1-44 Denyer House'!W76</f>
        <v>0</v>
      </c>
      <c r="F15" s="324">
        <f>'1-44 Denyer House'!X76</f>
        <v>0</v>
      </c>
      <c r="G15" s="325">
        <f ca="1">'1-44 Denyer House'!Y76</f>
        <v>26859.298223999998</v>
      </c>
      <c r="H15" s="325">
        <f>'1-44 Denyer House'!Z76</f>
        <v>0</v>
      </c>
      <c r="I15" s="326">
        <f ca="1">'1-44 Denyer House'!AA76</f>
        <v>0.98358110489998041</v>
      </c>
      <c r="J15" s="134">
        <f ca="1">'1-44 Denyer House'!AB76</f>
        <v>26418.298223999998</v>
      </c>
      <c r="K15" s="138">
        <f t="shared" ca="1" si="0"/>
        <v>0</v>
      </c>
      <c r="L15" s="327">
        <f ca="1">'1-44 Denyer House'!AC76</f>
        <v>0.92773452292712444</v>
      </c>
      <c r="M15" s="136">
        <f t="shared" ca="1" si="1"/>
        <v>26418.298223999998</v>
      </c>
      <c r="N15" s="485">
        <v>0</v>
      </c>
      <c r="O15" s="485">
        <f t="shared" ca="1" si="2"/>
        <v>26418.298223999998</v>
      </c>
    </row>
    <row r="16" spans="1:15" x14ac:dyDescent="0.25">
      <c r="A16" s="338" t="s">
        <v>24</v>
      </c>
      <c r="B16" s="324">
        <f ca="1">'1-44 Denyer House'!T77</f>
        <v>148287.74</v>
      </c>
      <c r="C16" s="324">
        <f>'1-44 Denyer House'!U77</f>
        <v>0</v>
      </c>
      <c r="D16" s="324">
        <f>'1-44 Denyer House'!V77</f>
        <v>0</v>
      </c>
      <c r="E16" s="324">
        <f>'1-44 Denyer House'!W77</f>
        <v>0</v>
      </c>
      <c r="F16" s="324">
        <f>'1-44 Denyer House'!X77</f>
        <v>0</v>
      </c>
      <c r="G16" s="325">
        <f ca="1">'1-44 Denyer House'!Y77</f>
        <v>151018.04753839999</v>
      </c>
      <c r="H16" s="325">
        <f>'1-44 Denyer House'!Z77</f>
        <v>0</v>
      </c>
      <c r="I16" s="326">
        <f ca="1">'1-44 Denyer House'!AA77</f>
        <v>0.53471277364109104</v>
      </c>
      <c r="J16" s="134">
        <f ca="1">'1-44 Denyer House'!AB77</f>
        <v>80751.279069119992</v>
      </c>
      <c r="K16" s="138">
        <f t="shared" ca="1" si="0"/>
        <v>0</v>
      </c>
      <c r="L16" s="327">
        <f ca="1">'1-44 Denyer House'!AC77</f>
        <v>0.17850545324594658</v>
      </c>
      <c r="M16" s="136">
        <f t="shared" ca="1" si="1"/>
        <v>80751.279069119992</v>
      </c>
      <c r="N16" s="485">
        <v>0</v>
      </c>
      <c r="O16" s="485">
        <f t="shared" ca="1" si="2"/>
        <v>80751.279069119992</v>
      </c>
    </row>
    <row r="17" spans="1:15" x14ac:dyDescent="0.25">
      <c r="A17" s="338" t="s">
        <v>687</v>
      </c>
      <c r="B17" s="324">
        <f ca="1">'1-44 Denyer House'!T78</f>
        <v>0</v>
      </c>
      <c r="C17" s="324">
        <f>'1-44 Denyer House'!U78</f>
        <v>0</v>
      </c>
      <c r="D17" s="324">
        <f>'1-44 Denyer House'!V78</f>
        <v>0</v>
      </c>
      <c r="E17" s="324">
        <f>'1-44 Denyer House'!W78</f>
        <v>0</v>
      </c>
      <c r="F17" s="324">
        <f>'1-44 Denyer House'!X78</f>
        <v>0</v>
      </c>
      <c r="G17" s="325">
        <f ca="1">'1-44 Denyer House'!Y78</f>
        <v>10150</v>
      </c>
      <c r="H17" s="325">
        <f>'1-44 Denyer House'!Z78</f>
        <v>0</v>
      </c>
      <c r="I17" s="326">
        <f ca="1">'1-44 Denyer House'!AA78</f>
        <v>0.72413793103448276</v>
      </c>
      <c r="J17" s="134">
        <f ca="1">'1-44 Denyer House'!AB78</f>
        <v>7350</v>
      </c>
      <c r="K17" s="138">
        <f t="shared" ca="1" si="0"/>
        <v>0</v>
      </c>
      <c r="L17" s="327">
        <f ca="1">'1-44 Denyer House'!AC78</f>
        <v>0</v>
      </c>
      <c r="M17" s="136">
        <f t="shared" ca="1" si="1"/>
        <v>7350</v>
      </c>
      <c r="N17" s="485">
        <v>0</v>
      </c>
      <c r="O17" s="485">
        <f t="shared" ca="1" si="2"/>
        <v>7350</v>
      </c>
    </row>
    <row r="18" spans="1:15" x14ac:dyDescent="0.25">
      <c r="A18" s="338" t="s">
        <v>679</v>
      </c>
      <c r="B18" s="324">
        <f ca="1">'1-44 Denyer House'!T79</f>
        <v>0</v>
      </c>
      <c r="C18" s="324">
        <f>'1-44 Denyer House'!U79</f>
        <v>0</v>
      </c>
      <c r="D18" s="324">
        <f>'1-44 Denyer House'!V79</f>
        <v>0</v>
      </c>
      <c r="E18" s="324">
        <f>'1-44 Denyer House'!W79</f>
        <v>0</v>
      </c>
      <c r="F18" s="324">
        <f>'1-44 Denyer House'!X79</f>
        <v>0</v>
      </c>
      <c r="G18" s="325">
        <f ca="1">'1-44 Denyer House'!Y79</f>
        <v>23453.25</v>
      </c>
      <c r="H18" s="325">
        <f>'1-44 Denyer House'!Z79</f>
        <v>0</v>
      </c>
      <c r="I18" s="326">
        <f ca="1">'1-44 Denyer House'!AA79</f>
        <v>0</v>
      </c>
      <c r="J18" s="134">
        <f ca="1">'1-44 Denyer House'!AB79</f>
        <v>0</v>
      </c>
      <c r="K18" s="138">
        <f t="shared" ca="1" si="0"/>
        <v>0</v>
      </c>
      <c r="L18" s="327">
        <f ca="1">'1-44 Denyer House'!AC79</f>
        <v>0</v>
      </c>
      <c r="M18" s="136">
        <f t="shared" ca="1" si="1"/>
        <v>0</v>
      </c>
      <c r="N18" s="485">
        <v>0</v>
      </c>
      <c r="O18" s="485">
        <f t="shared" ca="1" si="2"/>
        <v>0</v>
      </c>
    </row>
    <row r="19" spans="1:15" x14ac:dyDescent="0.25">
      <c r="A19" s="338" t="s">
        <v>341</v>
      </c>
      <c r="B19" s="324">
        <f ca="1">'1-44 Denyer House'!T80</f>
        <v>0</v>
      </c>
      <c r="C19" s="324">
        <f>'1-44 Denyer House'!U80</f>
        <v>0</v>
      </c>
      <c r="D19" s="324">
        <f>'1-44 Denyer House'!V80</f>
        <v>0</v>
      </c>
      <c r="E19" s="324">
        <f>'1-44 Denyer House'!W80</f>
        <v>0</v>
      </c>
      <c r="F19" s="324">
        <f>'1-44 Denyer House'!X80</f>
        <v>0</v>
      </c>
      <c r="G19" s="325">
        <f ca="1">'1-44 Denyer House'!Y80</f>
        <v>72000</v>
      </c>
      <c r="H19" s="325">
        <f>'1-44 Denyer House'!Z80</f>
        <v>0</v>
      </c>
      <c r="I19" s="326">
        <f ca="1">'1-44 Denyer House'!AA80</f>
        <v>2.7777777777777776E-2</v>
      </c>
      <c r="J19" s="134">
        <f ca="1">'1-44 Denyer House'!AB80</f>
        <v>2000</v>
      </c>
      <c r="K19" s="138">
        <f t="shared" ca="1" si="0"/>
        <v>0</v>
      </c>
      <c r="L19" s="327">
        <f ca="1">'1-44 Denyer House'!AC80</f>
        <v>0</v>
      </c>
      <c r="M19" s="136">
        <f t="shared" ca="1" si="1"/>
        <v>2000</v>
      </c>
      <c r="N19" s="485">
        <v>0</v>
      </c>
      <c r="O19" s="485">
        <f t="shared" ca="1" si="2"/>
        <v>2000</v>
      </c>
    </row>
    <row r="20" spans="1:15" x14ac:dyDescent="0.25">
      <c r="A20" s="338" t="s">
        <v>680</v>
      </c>
      <c r="B20" s="324">
        <f ca="1">'1-44 Denyer House'!T81</f>
        <v>0</v>
      </c>
      <c r="C20" s="324">
        <f>'1-44 Denyer House'!U81</f>
        <v>0</v>
      </c>
      <c r="D20" s="324">
        <f>'1-44 Denyer House'!V81</f>
        <v>0</v>
      </c>
      <c r="E20" s="324">
        <f>'1-44 Denyer House'!W81</f>
        <v>0</v>
      </c>
      <c r="F20" s="324">
        <f>'1-44 Denyer House'!X81</f>
        <v>0</v>
      </c>
      <c r="G20" s="325">
        <f ca="1">'1-44 Denyer House'!Y81</f>
        <v>500</v>
      </c>
      <c r="H20" s="325">
        <f>'1-44 Denyer House'!Z81</f>
        <v>0</v>
      </c>
      <c r="I20" s="326">
        <f ca="1">'1-44 Denyer House'!AA81</f>
        <v>1</v>
      </c>
      <c r="J20" s="134">
        <f ca="1">'1-44 Denyer House'!AB81</f>
        <v>500</v>
      </c>
      <c r="K20" s="138">
        <f t="shared" ca="1" si="0"/>
        <v>0</v>
      </c>
      <c r="L20" s="327">
        <f ca="1">'1-44 Denyer House'!AC81</f>
        <v>0</v>
      </c>
      <c r="M20" s="136">
        <f t="shared" ca="1" si="1"/>
        <v>500</v>
      </c>
      <c r="N20" s="485">
        <v>0</v>
      </c>
      <c r="O20" s="485">
        <f t="shared" ca="1" si="2"/>
        <v>500</v>
      </c>
    </row>
    <row r="21" spans="1:15" x14ac:dyDescent="0.25">
      <c r="A21" s="338"/>
      <c r="B21" s="324"/>
      <c r="C21" s="324"/>
      <c r="D21" s="324"/>
      <c r="E21" s="324"/>
      <c r="F21" s="324"/>
      <c r="G21" s="325"/>
      <c r="H21" s="325"/>
      <c r="I21" s="326"/>
      <c r="J21" s="134"/>
      <c r="K21" s="138"/>
      <c r="L21" s="327"/>
      <c r="M21" s="136"/>
      <c r="N21" s="485"/>
      <c r="O21" s="485"/>
    </row>
    <row r="22" spans="1:15" x14ac:dyDescent="0.25">
      <c r="A22" s="338" t="s">
        <v>597</v>
      </c>
      <c r="B22" s="324"/>
      <c r="C22" s="324"/>
      <c r="D22" s="324"/>
      <c r="E22" s="324"/>
      <c r="F22" s="324"/>
      <c r="G22" s="325"/>
      <c r="H22" s="325"/>
      <c r="I22" s="326"/>
      <c r="J22" s="134"/>
      <c r="K22" s="138"/>
      <c r="L22" s="327"/>
      <c r="M22" s="136"/>
      <c r="N22" s="485"/>
      <c r="O22" s="485"/>
    </row>
    <row r="23" spans="1:15" x14ac:dyDescent="0.25">
      <c r="A23" s="338" t="s">
        <v>308</v>
      </c>
      <c r="B23" s="324">
        <f ca="1">'1-10 Lissenden Mansions'!T56</f>
        <v>444.59999999999997</v>
      </c>
      <c r="C23" s="324">
        <f>'1-10 Lissenden Mansions'!U56</f>
        <v>0</v>
      </c>
      <c r="D23" s="324">
        <f>'1-10 Lissenden Mansions'!V56</f>
        <v>0</v>
      </c>
      <c r="E23" s="324">
        <f>'1-10 Lissenden Mansions'!W56</f>
        <v>0</v>
      </c>
      <c r="F23" s="324">
        <f>'1-10 Lissenden Mansions'!X56</f>
        <v>0</v>
      </c>
      <c r="G23" s="325">
        <f ca="1">'1-10 Lissenden Mansions'!Y56</f>
        <v>444.59999999999997</v>
      </c>
      <c r="H23" s="325">
        <f>'1-10 Lissenden Mansions'!Z56</f>
        <v>0</v>
      </c>
      <c r="I23" s="326">
        <f ca="1">'1-10 Lissenden Mansions'!AA56</f>
        <v>0</v>
      </c>
      <c r="J23" s="134">
        <f ca="1">'1-10 Lissenden Mansions'!AB56</f>
        <v>0</v>
      </c>
      <c r="K23" s="138">
        <f t="shared" ref="K23:K28" ca="1" si="3">J23-M23</f>
        <v>0</v>
      </c>
      <c r="L23" s="327">
        <f ca="1">'1-10 Lissenden Mansions'!AC56</f>
        <v>0</v>
      </c>
      <c r="M23" s="136">
        <f ca="1">'1-10 Lissenden Mansions'!AD56</f>
        <v>0</v>
      </c>
      <c r="N23" s="485">
        <v>0</v>
      </c>
      <c r="O23" s="485">
        <f t="shared" ca="1" si="2"/>
        <v>0</v>
      </c>
    </row>
    <row r="24" spans="1:15" x14ac:dyDescent="0.25">
      <c r="A24" s="338" t="s">
        <v>285</v>
      </c>
      <c r="B24" s="324">
        <f ca="1">'1-10 Lissenden Mansions'!T57</f>
        <v>600</v>
      </c>
      <c r="C24" s="324">
        <f>'1-10 Lissenden Mansions'!U57</f>
        <v>0</v>
      </c>
      <c r="D24" s="324">
        <f>'1-10 Lissenden Mansions'!V57</f>
        <v>0</v>
      </c>
      <c r="E24" s="324">
        <f>'1-10 Lissenden Mansions'!W57</f>
        <v>0</v>
      </c>
      <c r="F24" s="324">
        <f>'1-10 Lissenden Mansions'!X57</f>
        <v>0</v>
      </c>
      <c r="G24" s="325">
        <f ca="1">'1-10 Lissenden Mansions'!Y57</f>
        <v>600</v>
      </c>
      <c r="H24" s="325">
        <f>'1-10 Lissenden Mansions'!Z57</f>
        <v>0</v>
      </c>
      <c r="I24" s="326">
        <f ca="1">'1-10 Lissenden Mansions'!AA57</f>
        <v>0</v>
      </c>
      <c r="J24" s="134">
        <f ca="1">'1-10 Lissenden Mansions'!AB57</f>
        <v>0</v>
      </c>
      <c r="K24" s="138">
        <f t="shared" ca="1" si="3"/>
        <v>0</v>
      </c>
      <c r="L24" s="327">
        <f ca="1">'1-10 Lissenden Mansions'!AC57</f>
        <v>0</v>
      </c>
      <c r="M24" s="136">
        <f ca="1">'1-10 Lissenden Mansions'!AD57</f>
        <v>0</v>
      </c>
      <c r="N24" s="485">
        <v>0</v>
      </c>
      <c r="O24" s="485">
        <f t="shared" ca="1" si="2"/>
        <v>0</v>
      </c>
    </row>
    <row r="25" spans="1:15" x14ac:dyDescent="0.25">
      <c r="A25" s="338" t="s">
        <v>189</v>
      </c>
      <c r="B25" s="324">
        <f ca="1">'1-10 Lissenden Mansions'!T58</f>
        <v>8616.9574999999986</v>
      </c>
      <c r="C25" s="324">
        <f>'1-10 Lissenden Mansions'!U58</f>
        <v>0</v>
      </c>
      <c r="D25" s="324">
        <f>'1-10 Lissenden Mansions'!V58</f>
        <v>0</v>
      </c>
      <c r="E25" s="324">
        <f>'1-10 Lissenden Mansions'!W58</f>
        <v>0</v>
      </c>
      <c r="F25" s="324">
        <f>'1-10 Lissenden Mansions'!X58</f>
        <v>0</v>
      </c>
      <c r="G25" s="325">
        <f ca="1">'1-10 Lissenden Mansions'!Y58</f>
        <v>8616.9574999999986</v>
      </c>
      <c r="H25" s="325">
        <f>'1-10 Lissenden Mansions'!Z58</f>
        <v>0</v>
      </c>
      <c r="I25" s="326">
        <f ca="1">'1-10 Lissenden Mansions'!AA58</f>
        <v>0</v>
      </c>
      <c r="J25" s="134">
        <f ca="1">'1-10 Lissenden Mansions'!AB58</f>
        <v>0</v>
      </c>
      <c r="K25" s="138">
        <f t="shared" ca="1" si="3"/>
        <v>0</v>
      </c>
      <c r="L25" s="327">
        <f ca="1">'1-10 Lissenden Mansions'!AC58</f>
        <v>0</v>
      </c>
      <c r="M25" s="136">
        <f ca="1">'1-10 Lissenden Mansions'!AD58</f>
        <v>0</v>
      </c>
      <c r="N25" s="485">
        <v>0</v>
      </c>
      <c r="O25" s="485">
        <f t="shared" ca="1" si="2"/>
        <v>0</v>
      </c>
    </row>
    <row r="26" spans="1:15" x14ac:dyDescent="0.25">
      <c r="A26" s="338" t="s">
        <v>72</v>
      </c>
      <c r="B26" s="324">
        <f ca="1">'1-10 Lissenden Mansions'!T59</f>
        <v>29585.16</v>
      </c>
      <c r="C26" s="324">
        <f>'1-10 Lissenden Mansions'!U59</f>
        <v>0</v>
      </c>
      <c r="D26" s="324">
        <f>'1-10 Lissenden Mansions'!V59</f>
        <v>0</v>
      </c>
      <c r="E26" s="324">
        <f>'1-10 Lissenden Mansions'!W59</f>
        <v>0</v>
      </c>
      <c r="F26" s="324">
        <f>'1-10 Lissenden Mansions'!X59</f>
        <v>0</v>
      </c>
      <c r="G26" s="325">
        <f ca="1">'1-10 Lissenden Mansions'!Y59</f>
        <v>29585.16</v>
      </c>
      <c r="H26" s="325">
        <f>'1-10 Lissenden Mansions'!Z59</f>
        <v>0</v>
      </c>
      <c r="I26" s="326">
        <f ca="1">'1-10 Lissenden Mansions'!AA59</f>
        <v>0</v>
      </c>
      <c r="J26" s="134">
        <f ca="1">'1-10 Lissenden Mansions'!AB59</f>
        <v>0</v>
      </c>
      <c r="K26" s="138">
        <f t="shared" ca="1" si="3"/>
        <v>0</v>
      </c>
      <c r="L26" s="327">
        <f ca="1">'1-10 Lissenden Mansions'!AC59</f>
        <v>0</v>
      </c>
      <c r="M26" s="136">
        <f ca="1">'1-10 Lissenden Mansions'!AD59</f>
        <v>0</v>
      </c>
      <c r="N26" s="485">
        <v>0</v>
      </c>
      <c r="O26" s="485">
        <f t="shared" ca="1" si="2"/>
        <v>0</v>
      </c>
    </row>
    <row r="27" spans="1:15" x14ac:dyDescent="0.25">
      <c r="A27" s="338" t="s">
        <v>164</v>
      </c>
      <c r="B27" s="324">
        <f ca="1">'1-10 Lissenden Mansions'!T60</f>
        <v>2233.7970349999996</v>
      </c>
      <c r="C27" s="324">
        <f>'1-10 Lissenden Mansions'!U60</f>
        <v>0</v>
      </c>
      <c r="D27" s="324">
        <f>'1-10 Lissenden Mansions'!V60</f>
        <v>0</v>
      </c>
      <c r="E27" s="324">
        <f>'1-10 Lissenden Mansions'!W60</f>
        <v>0</v>
      </c>
      <c r="F27" s="324">
        <f>'1-10 Lissenden Mansions'!X60</f>
        <v>0</v>
      </c>
      <c r="G27" s="325">
        <f ca="1">'1-10 Lissenden Mansions'!Y60</f>
        <v>2233.7970349999996</v>
      </c>
      <c r="H27" s="325">
        <f>'1-10 Lissenden Mansions'!Z60</f>
        <v>0</v>
      </c>
      <c r="I27" s="326">
        <f ca="1">'1-10 Lissenden Mansions'!AA60</f>
        <v>0</v>
      </c>
      <c r="J27" s="134">
        <f ca="1">'1-10 Lissenden Mansions'!AB60</f>
        <v>0</v>
      </c>
      <c r="K27" s="138">
        <f t="shared" ca="1" si="3"/>
        <v>0</v>
      </c>
      <c r="L27" s="327">
        <f ca="1">'1-10 Lissenden Mansions'!AC60</f>
        <v>0</v>
      </c>
      <c r="M27" s="136">
        <f ca="1">'1-10 Lissenden Mansions'!AD60</f>
        <v>0</v>
      </c>
      <c r="N27" s="485">
        <v>0</v>
      </c>
      <c r="O27" s="485">
        <f t="shared" ca="1" si="2"/>
        <v>0</v>
      </c>
    </row>
    <row r="28" spans="1:15" x14ac:dyDescent="0.25">
      <c r="A28" s="338" t="s">
        <v>24</v>
      </c>
      <c r="B28" s="324">
        <f ca="1">'1-10 Lissenden Mansions'!T61</f>
        <v>33940.278900000005</v>
      </c>
      <c r="C28" s="324">
        <f>'1-10 Lissenden Mansions'!U61</f>
        <v>0</v>
      </c>
      <c r="D28" s="324">
        <f>'1-10 Lissenden Mansions'!V61</f>
        <v>0</v>
      </c>
      <c r="E28" s="324">
        <f>'1-10 Lissenden Mansions'!W61</f>
        <v>0</v>
      </c>
      <c r="F28" s="324">
        <f>'1-10 Lissenden Mansions'!X61</f>
        <v>0</v>
      </c>
      <c r="G28" s="325">
        <f ca="1">'1-10 Lissenden Mansions'!Y61</f>
        <v>33940.278900000005</v>
      </c>
      <c r="H28" s="325">
        <f>'1-10 Lissenden Mansions'!Z61</f>
        <v>0</v>
      </c>
      <c r="I28" s="326">
        <f ca="1">'1-10 Lissenden Mansions'!AA61</f>
        <v>0</v>
      </c>
      <c r="J28" s="134">
        <f ca="1">'1-10 Lissenden Mansions'!AB61</f>
        <v>0</v>
      </c>
      <c r="K28" s="138">
        <f t="shared" ca="1" si="3"/>
        <v>0</v>
      </c>
      <c r="L28" s="327">
        <f ca="1">'1-10 Lissenden Mansions'!AC61</f>
        <v>0</v>
      </c>
      <c r="M28" s="136">
        <f ca="1">'1-10 Lissenden Mansions'!AD61</f>
        <v>0</v>
      </c>
      <c r="N28" s="485">
        <v>0</v>
      </c>
      <c r="O28" s="485">
        <f t="shared" ca="1" si="2"/>
        <v>0</v>
      </c>
    </row>
    <row r="29" spans="1:15" x14ac:dyDescent="0.25">
      <c r="A29" s="338"/>
      <c r="B29" s="324"/>
      <c r="C29" s="324"/>
      <c r="D29" s="324"/>
      <c r="E29" s="324"/>
      <c r="F29" s="324"/>
      <c r="G29" s="325"/>
      <c r="H29" s="325"/>
      <c r="I29" s="326"/>
      <c r="J29" s="134"/>
      <c r="K29" s="138"/>
      <c r="L29" s="327"/>
      <c r="M29" s="136"/>
      <c r="N29" s="485"/>
      <c r="O29" s="485"/>
    </row>
    <row r="30" spans="1:15" x14ac:dyDescent="0.25">
      <c r="A30" s="338" t="s">
        <v>598</v>
      </c>
      <c r="B30" s="324"/>
      <c r="C30" s="324"/>
      <c r="D30" s="324"/>
      <c r="E30" s="324"/>
      <c r="F30" s="324"/>
      <c r="G30" s="325"/>
      <c r="H30" s="325"/>
      <c r="I30" s="326"/>
      <c r="J30" s="134"/>
      <c r="K30" s="138"/>
      <c r="L30" s="327"/>
      <c r="M30" s="136"/>
      <c r="N30" s="485"/>
      <c r="O30" s="485"/>
    </row>
    <row r="31" spans="1:15" x14ac:dyDescent="0.25">
      <c r="A31" s="338" t="s">
        <v>372</v>
      </c>
      <c r="B31" s="324">
        <f ca="1">'25 Troyes House'!T45</f>
        <v>0</v>
      </c>
      <c r="C31" s="324">
        <f>'25 Troyes House'!U45</f>
        <v>0</v>
      </c>
      <c r="D31" s="324">
        <f>'25 Troyes House'!V45</f>
        <v>0</v>
      </c>
      <c r="E31" s="324">
        <f>'25 Troyes House'!W45</f>
        <v>0</v>
      </c>
      <c r="F31" s="324">
        <f>'25 Troyes House'!X45</f>
        <v>0</v>
      </c>
      <c r="G31" s="325">
        <f ca="1">'25 Troyes House'!Y45</f>
        <v>0</v>
      </c>
      <c r="H31" s="325">
        <f>'25 Troyes House'!Z45</f>
        <v>0</v>
      </c>
      <c r="I31" s="326" t="e">
        <f ca="1">'25 Troyes House'!AA45</f>
        <v>#DIV/0!</v>
      </c>
      <c r="J31" s="134">
        <f ca="1">'25 Troyes House'!AB45</f>
        <v>0</v>
      </c>
      <c r="K31" s="138">
        <f t="shared" ref="K31:K38" ca="1" si="4">J31-M31</f>
        <v>0</v>
      </c>
      <c r="L31" s="327" t="e">
        <f ca="1">'25 Troyes House'!AC45</f>
        <v>#DIV/0!</v>
      </c>
      <c r="M31" s="136">
        <f ca="1">'25 Troyes House'!AD45</f>
        <v>0</v>
      </c>
      <c r="N31" s="485">
        <v>0</v>
      </c>
      <c r="O31" s="485">
        <f t="shared" ca="1" si="2"/>
        <v>0</v>
      </c>
    </row>
    <row r="32" spans="1:15" x14ac:dyDescent="0.25">
      <c r="A32" s="338" t="s">
        <v>308</v>
      </c>
      <c r="B32" s="324">
        <f ca="1">'25 Troyes House'!T46</f>
        <v>222.29999999999998</v>
      </c>
      <c r="C32" s="324">
        <f>'25 Troyes House'!U46</f>
        <v>0</v>
      </c>
      <c r="D32" s="324">
        <f>'25 Troyes House'!V46</f>
        <v>0</v>
      </c>
      <c r="E32" s="324">
        <f>'25 Troyes House'!W46</f>
        <v>0</v>
      </c>
      <c r="F32" s="324">
        <f>'25 Troyes House'!X46</f>
        <v>0</v>
      </c>
      <c r="G32" s="325">
        <f ca="1">'25 Troyes House'!Y46</f>
        <v>222.29999999999998</v>
      </c>
      <c r="H32" s="325">
        <f>'25 Troyes House'!Z46</f>
        <v>0</v>
      </c>
      <c r="I32" s="326">
        <f ca="1">'25 Troyes House'!AA46</f>
        <v>1</v>
      </c>
      <c r="J32" s="134">
        <f ca="1">'25 Troyes House'!AB46</f>
        <v>222.29999999999998</v>
      </c>
      <c r="K32" s="138">
        <f t="shared" ca="1" si="4"/>
        <v>0</v>
      </c>
      <c r="L32" s="327">
        <f ca="1">'25 Troyes House'!AC46</f>
        <v>1</v>
      </c>
      <c r="M32" s="136">
        <f ca="1">'25 Troyes House'!AD46</f>
        <v>222.29999999999998</v>
      </c>
      <c r="N32" s="485">
        <v>0</v>
      </c>
      <c r="O32" s="485">
        <f t="shared" ca="1" si="2"/>
        <v>222.29999999999998</v>
      </c>
    </row>
    <row r="33" spans="1:15" x14ac:dyDescent="0.25">
      <c r="A33" s="338" t="s">
        <v>285</v>
      </c>
      <c r="B33" s="324">
        <f ca="1">'25 Troyes House'!T47</f>
        <v>0</v>
      </c>
      <c r="C33" s="324">
        <f>'25 Troyes House'!U47</f>
        <v>0</v>
      </c>
      <c r="D33" s="324">
        <f>'25 Troyes House'!V47</f>
        <v>0</v>
      </c>
      <c r="E33" s="324">
        <f>'25 Troyes House'!W47</f>
        <v>0</v>
      </c>
      <c r="F33" s="324">
        <f>'25 Troyes House'!X47</f>
        <v>0</v>
      </c>
      <c r="G33" s="325">
        <f ca="1">'25 Troyes House'!Y47</f>
        <v>0</v>
      </c>
      <c r="H33" s="325">
        <f>'25 Troyes House'!Z47</f>
        <v>0</v>
      </c>
      <c r="I33" s="326" t="e">
        <f ca="1">'25 Troyes House'!AA47</f>
        <v>#DIV/0!</v>
      </c>
      <c r="J33" s="134">
        <f ca="1">'25 Troyes House'!AB47</f>
        <v>0</v>
      </c>
      <c r="K33" s="138">
        <f t="shared" ca="1" si="4"/>
        <v>0</v>
      </c>
      <c r="L33" s="327" t="e">
        <f ca="1">'25 Troyes House'!AC47</f>
        <v>#DIV/0!</v>
      </c>
      <c r="M33" s="136">
        <f ca="1">'25 Troyes House'!AD47</f>
        <v>0</v>
      </c>
      <c r="N33" s="485">
        <v>0</v>
      </c>
      <c r="O33" s="485">
        <f t="shared" ca="1" si="2"/>
        <v>0</v>
      </c>
    </row>
    <row r="34" spans="1:15" x14ac:dyDescent="0.25">
      <c r="A34" s="338" t="s">
        <v>189</v>
      </c>
      <c r="B34" s="324">
        <f ca="1">'25 Troyes House'!T48</f>
        <v>3332.74</v>
      </c>
      <c r="C34" s="324">
        <f>'25 Troyes House'!U48</f>
        <v>0</v>
      </c>
      <c r="D34" s="324">
        <f>'25 Troyes House'!V48</f>
        <v>0</v>
      </c>
      <c r="E34" s="324">
        <f>'25 Troyes House'!W48</f>
        <v>0</v>
      </c>
      <c r="F34" s="324">
        <f>'25 Troyes House'!X48</f>
        <v>0</v>
      </c>
      <c r="G34" s="325">
        <f ca="1">'25 Troyes House'!Y48</f>
        <v>3332.74</v>
      </c>
      <c r="H34" s="325">
        <f>'25 Troyes House'!Z48</f>
        <v>0</v>
      </c>
      <c r="I34" s="326">
        <f ca="1">'25 Troyes House'!AA48</f>
        <v>4.3765790310675304E-2</v>
      </c>
      <c r="J34" s="134">
        <f ca="1">'25 Troyes House'!AB48</f>
        <v>145.86000000000001</v>
      </c>
      <c r="K34" s="138">
        <f t="shared" ca="1" si="4"/>
        <v>0</v>
      </c>
      <c r="L34" s="327">
        <f ca="1">'25 Troyes House'!AC48</f>
        <v>4.3765790310675304E-2</v>
      </c>
      <c r="M34" s="136">
        <f ca="1">'25 Troyes House'!AD48</f>
        <v>145.86000000000001</v>
      </c>
      <c r="N34" s="485">
        <v>0</v>
      </c>
      <c r="O34" s="485">
        <f t="shared" ca="1" si="2"/>
        <v>145.86000000000001</v>
      </c>
    </row>
    <row r="35" spans="1:15" x14ac:dyDescent="0.25">
      <c r="A35" s="338" t="s">
        <v>72</v>
      </c>
      <c r="B35" s="324">
        <f ca="1">'25 Troyes House'!T49</f>
        <v>67200</v>
      </c>
      <c r="C35" s="324">
        <f>'25 Troyes House'!U49</f>
        <v>0</v>
      </c>
      <c r="D35" s="324">
        <f>'25 Troyes House'!V49</f>
        <v>0</v>
      </c>
      <c r="E35" s="324">
        <f>'25 Troyes House'!W49</f>
        <v>0</v>
      </c>
      <c r="F35" s="324">
        <f>'25 Troyes House'!X49</f>
        <v>0</v>
      </c>
      <c r="G35" s="325">
        <f ca="1">'25 Troyes House'!Y49</f>
        <v>67200</v>
      </c>
      <c r="H35" s="325">
        <f>'25 Troyes House'!Z49</f>
        <v>0</v>
      </c>
      <c r="I35" s="326">
        <f ca="1">'25 Troyes House'!AA49</f>
        <v>0</v>
      </c>
      <c r="J35" s="134">
        <f ca="1">'25 Troyes House'!AB49</f>
        <v>0</v>
      </c>
      <c r="K35" s="138">
        <f t="shared" ca="1" si="4"/>
        <v>0</v>
      </c>
      <c r="L35" s="327">
        <f ca="1">'25 Troyes House'!AC49</f>
        <v>0</v>
      </c>
      <c r="M35" s="136">
        <f ca="1">'25 Troyes House'!AD49</f>
        <v>0</v>
      </c>
      <c r="N35" s="485">
        <v>0</v>
      </c>
      <c r="O35" s="485">
        <f t="shared" ca="1" si="2"/>
        <v>0</v>
      </c>
    </row>
    <row r="36" spans="1:15" x14ac:dyDescent="0.25">
      <c r="A36" s="338" t="s">
        <v>164</v>
      </c>
      <c r="B36" s="324">
        <f ca="1">'25 Troyes House'!T50</f>
        <v>0</v>
      </c>
      <c r="C36" s="324">
        <f>'25 Troyes House'!U50</f>
        <v>0</v>
      </c>
      <c r="D36" s="324">
        <f>'25 Troyes House'!V50</f>
        <v>0</v>
      </c>
      <c r="E36" s="324">
        <f>'25 Troyes House'!W50</f>
        <v>0</v>
      </c>
      <c r="F36" s="324">
        <f>'25 Troyes House'!X50</f>
        <v>0</v>
      </c>
      <c r="G36" s="325">
        <f ca="1">'25 Troyes House'!Y50</f>
        <v>0</v>
      </c>
      <c r="H36" s="325">
        <f>'25 Troyes House'!Z50</f>
        <v>0</v>
      </c>
      <c r="I36" s="326" t="e">
        <f ca="1">'25 Troyes House'!AA50</f>
        <v>#DIV/0!</v>
      </c>
      <c r="J36" s="134">
        <f ca="1">'25 Troyes House'!AB50</f>
        <v>0</v>
      </c>
      <c r="K36" s="138">
        <f t="shared" ca="1" si="4"/>
        <v>0</v>
      </c>
      <c r="L36" s="327" t="e">
        <f ca="1">'25 Troyes House'!AC50</f>
        <v>#DIV/0!</v>
      </c>
      <c r="M36" s="136">
        <f ca="1">'25 Troyes House'!AD50</f>
        <v>0</v>
      </c>
      <c r="N36" s="485">
        <v>0</v>
      </c>
      <c r="O36" s="485">
        <f t="shared" ca="1" si="2"/>
        <v>0</v>
      </c>
    </row>
    <row r="37" spans="1:15" x14ac:dyDescent="0.25">
      <c r="A37" s="338" t="s">
        <v>24</v>
      </c>
      <c r="B37" s="324">
        <f ca="1">'25 Troyes House'!T51</f>
        <v>14836.773800000001</v>
      </c>
      <c r="C37" s="324">
        <f>'25 Troyes House'!U51</f>
        <v>0</v>
      </c>
      <c r="D37" s="324">
        <f>'25 Troyes House'!V51</f>
        <v>0</v>
      </c>
      <c r="E37" s="324">
        <f>'25 Troyes House'!W51</f>
        <v>0</v>
      </c>
      <c r="F37" s="324">
        <f>'25 Troyes House'!X51</f>
        <v>0</v>
      </c>
      <c r="G37" s="325">
        <f ca="1">'25 Troyes House'!Y51</f>
        <v>25807.235100000005</v>
      </c>
      <c r="H37" s="325">
        <f>'25 Troyes House'!Z51</f>
        <v>0</v>
      </c>
      <c r="I37" s="326">
        <f ca="1">'25 Troyes House'!AA51</f>
        <v>0.51647890672333185</v>
      </c>
      <c r="J37" s="134">
        <f ca="1">'25 Troyes House'!AB51</f>
        <v>13328.89257</v>
      </c>
      <c r="K37" s="138">
        <f t="shared" ca="1" si="4"/>
        <v>13328.89257</v>
      </c>
      <c r="L37" s="327">
        <f ca="1">'25 Troyes House'!AC51</f>
        <v>0</v>
      </c>
      <c r="M37" s="136">
        <f ca="1">'25 Troyes House'!AD51</f>
        <v>0</v>
      </c>
      <c r="N37" s="485">
        <v>0</v>
      </c>
      <c r="O37" s="485">
        <f t="shared" ca="1" si="2"/>
        <v>0</v>
      </c>
    </row>
    <row r="38" spans="1:15" x14ac:dyDescent="0.25">
      <c r="A38" s="338" t="s">
        <v>697</v>
      </c>
      <c r="B38" s="324">
        <f ca="1">'25 Troyes House'!T52</f>
        <v>0</v>
      </c>
      <c r="C38" s="324">
        <f>'25 Troyes House'!U52</f>
        <v>0</v>
      </c>
      <c r="D38" s="324">
        <f>'25 Troyes House'!V52</f>
        <v>0</v>
      </c>
      <c r="E38" s="324">
        <f>'25 Troyes House'!W52</f>
        <v>0</v>
      </c>
      <c r="F38" s="324">
        <f>'25 Troyes House'!X52</f>
        <v>0</v>
      </c>
      <c r="G38" s="325">
        <f ca="1">'25 Troyes House'!Y52</f>
        <v>29652.100000000002</v>
      </c>
      <c r="H38" s="325">
        <f>'25 Troyes House'!Z52</f>
        <v>0</v>
      </c>
      <c r="I38" s="326">
        <f ca="1">'25 Troyes House'!AA52</f>
        <v>0</v>
      </c>
      <c r="J38" s="134">
        <f ca="1">'25 Troyes House'!AB52</f>
        <v>0</v>
      </c>
      <c r="K38" s="138">
        <f t="shared" ca="1" si="4"/>
        <v>0</v>
      </c>
      <c r="L38" s="327">
        <f ca="1">'25 Troyes House'!AC52</f>
        <v>0</v>
      </c>
      <c r="M38" s="136">
        <f ca="1">'25 Troyes House'!AD52</f>
        <v>0</v>
      </c>
      <c r="N38" s="485">
        <v>0</v>
      </c>
      <c r="O38" s="485">
        <f t="shared" ca="1" si="2"/>
        <v>0</v>
      </c>
    </row>
    <row r="39" spans="1:15" x14ac:dyDescent="0.25">
      <c r="A39" s="338"/>
      <c r="B39" s="324"/>
      <c r="C39" s="324"/>
      <c r="D39" s="324"/>
      <c r="E39" s="324"/>
      <c r="F39" s="324"/>
      <c r="G39" s="325"/>
      <c r="H39" s="325"/>
      <c r="I39" s="326"/>
      <c r="J39" s="134"/>
      <c r="K39" s="138"/>
      <c r="L39" s="327"/>
      <c r="M39" s="136"/>
      <c r="N39" s="485"/>
      <c r="O39" s="485"/>
    </row>
    <row r="40" spans="1:15" x14ac:dyDescent="0.25">
      <c r="A40" s="338" t="s">
        <v>599</v>
      </c>
      <c r="B40" s="324"/>
      <c r="C40" s="324"/>
      <c r="D40" s="324"/>
      <c r="E40" s="324"/>
      <c r="F40" s="324"/>
      <c r="G40" s="325"/>
      <c r="H40" s="325"/>
      <c r="I40" s="326"/>
      <c r="J40" s="134"/>
      <c r="K40" s="138"/>
      <c r="L40" s="327"/>
      <c r="M40" s="136"/>
      <c r="N40" s="485"/>
      <c r="O40" s="485"/>
    </row>
    <row r="41" spans="1:15" x14ac:dyDescent="0.25">
      <c r="A41" s="338" t="s">
        <v>308</v>
      </c>
      <c r="B41" s="324">
        <f ca="1">'11-20 Lissenden Mansions'!T58</f>
        <v>444.59999999999997</v>
      </c>
      <c r="C41" s="324">
        <f>'11-20 Lissenden Mansions'!U58</f>
        <v>0</v>
      </c>
      <c r="D41" s="324">
        <f>'11-20 Lissenden Mansions'!V58</f>
        <v>0</v>
      </c>
      <c r="E41" s="324">
        <f>'11-20 Lissenden Mansions'!W58</f>
        <v>0</v>
      </c>
      <c r="F41" s="324">
        <f>'11-20 Lissenden Mansions'!X58</f>
        <v>0</v>
      </c>
      <c r="G41" s="325">
        <f ca="1">'11-20 Lissenden Mansions'!Y58</f>
        <v>444.59999999999997</v>
      </c>
      <c r="H41" s="325">
        <f>'11-20 Lissenden Mansions'!Z58</f>
        <v>0</v>
      </c>
      <c r="I41" s="326">
        <f ca="1">'11-20 Lissenden Mansions'!AA58</f>
        <v>0</v>
      </c>
      <c r="J41" s="134">
        <f ca="1">'11-20 Lissenden Mansions'!AB58</f>
        <v>0</v>
      </c>
      <c r="K41" s="138">
        <f t="shared" ref="K41:K46" ca="1" si="5">J41-M41</f>
        <v>0</v>
      </c>
      <c r="L41" s="327">
        <f ca="1">'11-20 Lissenden Mansions'!AC58</f>
        <v>0</v>
      </c>
      <c r="M41" s="136">
        <f ca="1">'11-20 Lissenden Mansions'!AD58</f>
        <v>0</v>
      </c>
      <c r="N41" s="485">
        <v>0</v>
      </c>
      <c r="O41" s="485">
        <f t="shared" ca="1" si="2"/>
        <v>0</v>
      </c>
    </row>
    <row r="42" spans="1:15" x14ac:dyDescent="0.25">
      <c r="A42" s="338" t="s">
        <v>285</v>
      </c>
      <c r="B42" s="324">
        <f ca="1">'11-20 Lissenden Mansions'!T59</f>
        <v>0</v>
      </c>
      <c r="C42" s="324">
        <f>'11-20 Lissenden Mansions'!U59</f>
        <v>0</v>
      </c>
      <c r="D42" s="324">
        <f>'11-20 Lissenden Mansions'!V59</f>
        <v>0</v>
      </c>
      <c r="E42" s="324">
        <f>'11-20 Lissenden Mansions'!W59</f>
        <v>0</v>
      </c>
      <c r="F42" s="324">
        <f>'11-20 Lissenden Mansions'!X59</f>
        <v>0</v>
      </c>
      <c r="G42" s="325">
        <f ca="1">'11-20 Lissenden Mansions'!Y59</f>
        <v>0</v>
      </c>
      <c r="H42" s="325">
        <f>'11-20 Lissenden Mansions'!Z59</f>
        <v>0</v>
      </c>
      <c r="I42" s="326" t="e">
        <f ca="1">'11-20 Lissenden Mansions'!AA59</f>
        <v>#DIV/0!</v>
      </c>
      <c r="J42" s="134">
        <f ca="1">'11-20 Lissenden Mansions'!AB59</f>
        <v>0</v>
      </c>
      <c r="K42" s="138">
        <f t="shared" ca="1" si="5"/>
        <v>0</v>
      </c>
      <c r="L42" s="327" t="e">
        <f ca="1">'11-20 Lissenden Mansions'!AC59</f>
        <v>#DIV/0!</v>
      </c>
      <c r="M42" s="136">
        <f ca="1">'11-20 Lissenden Mansions'!AD59</f>
        <v>0</v>
      </c>
      <c r="N42" s="485">
        <v>0</v>
      </c>
      <c r="O42" s="485">
        <f t="shared" ca="1" si="2"/>
        <v>0</v>
      </c>
    </row>
    <row r="43" spans="1:15" x14ac:dyDescent="0.25">
      <c r="A43" s="338" t="s">
        <v>189</v>
      </c>
      <c r="B43" s="324">
        <f ca="1">'11-20 Lissenden Mansions'!T60</f>
        <v>5127.8914999999997</v>
      </c>
      <c r="C43" s="324">
        <f>'11-20 Lissenden Mansions'!U60</f>
        <v>0</v>
      </c>
      <c r="D43" s="324">
        <f>'11-20 Lissenden Mansions'!V60</f>
        <v>0</v>
      </c>
      <c r="E43" s="324">
        <f>'11-20 Lissenden Mansions'!W60</f>
        <v>0</v>
      </c>
      <c r="F43" s="324">
        <f>'11-20 Lissenden Mansions'!X60</f>
        <v>0</v>
      </c>
      <c r="G43" s="325">
        <f ca="1">'11-20 Lissenden Mansions'!Y60</f>
        <v>5127.8914999999997</v>
      </c>
      <c r="H43" s="325">
        <f>'11-20 Lissenden Mansions'!Z60</f>
        <v>0</v>
      </c>
      <c r="I43" s="326">
        <f ca="1">'11-20 Lissenden Mansions'!AA60</f>
        <v>0</v>
      </c>
      <c r="J43" s="134">
        <f ca="1">'11-20 Lissenden Mansions'!AB60</f>
        <v>0</v>
      </c>
      <c r="K43" s="138">
        <f t="shared" ca="1" si="5"/>
        <v>0</v>
      </c>
      <c r="L43" s="327">
        <f ca="1">'11-20 Lissenden Mansions'!AC60</f>
        <v>0</v>
      </c>
      <c r="M43" s="136">
        <f ca="1">'11-20 Lissenden Mansions'!AD60</f>
        <v>0</v>
      </c>
      <c r="N43" s="485">
        <v>0</v>
      </c>
      <c r="O43" s="485">
        <f t="shared" ca="1" si="2"/>
        <v>0</v>
      </c>
    </row>
    <row r="44" spans="1:15" x14ac:dyDescent="0.25">
      <c r="A44" s="338" t="s">
        <v>72</v>
      </c>
      <c r="B44" s="324">
        <f ca="1">'11-20 Lissenden Mansions'!T61</f>
        <v>51993.087770000006</v>
      </c>
      <c r="C44" s="324">
        <f>'11-20 Lissenden Mansions'!U61</f>
        <v>0</v>
      </c>
      <c r="D44" s="324">
        <f>'11-20 Lissenden Mansions'!V61</f>
        <v>0</v>
      </c>
      <c r="E44" s="324">
        <f>'11-20 Lissenden Mansions'!W61</f>
        <v>0</v>
      </c>
      <c r="F44" s="324">
        <f>'11-20 Lissenden Mansions'!X61</f>
        <v>0</v>
      </c>
      <c r="G44" s="325">
        <f ca="1">'11-20 Lissenden Mansions'!Y61</f>
        <v>51993.087770000006</v>
      </c>
      <c r="H44" s="325">
        <f>'11-20 Lissenden Mansions'!Z61</f>
        <v>0</v>
      </c>
      <c r="I44" s="326">
        <f ca="1">'11-20 Lissenden Mansions'!AA61</f>
        <v>0</v>
      </c>
      <c r="J44" s="134">
        <f ca="1">'11-20 Lissenden Mansions'!AB61</f>
        <v>0</v>
      </c>
      <c r="K44" s="138">
        <f t="shared" ca="1" si="5"/>
        <v>0</v>
      </c>
      <c r="L44" s="327">
        <f ca="1">'11-20 Lissenden Mansions'!AC61</f>
        <v>0</v>
      </c>
      <c r="M44" s="136">
        <f ca="1">'11-20 Lissenden Mansions'!AD61</f>
        <v>0</v>
      </c>
      <c r="N44" s="485">
        <v>0</v>
      </c>
      <c r="O44" s="485">
        <f t="shared" ca="1" si="2"/>
        <v>0</v>
      </c>
    </row>
    <row r="45" spans="1:15" x14ac:dyDescent="0.25">
      <c r="A45" s="338" t="s">
        <v>164</v>
      </c>
      <c r="B45" s="324">
        <f ca="1">'11-20 Lissenden Mansions'!T62</f>
        <v>1443.7691799999998</v>
      </c>
      <c r="C45" s="324">
        <f>'11-20 Lissenden Mansions'!U62</f>
        <v>0</v>
      </c>
      <c r="D45" s="324">
        <f>'11-20 Lissenden Mansions'!V62</f>
        <v>0</v>
      </c>
      <c r="E45" s="324">
        <f>'11-20 Lissenden Mansions'!W62</f>
        <v>0</v>
      </c>
      <c r="F45" s="324">
        <f>'11-20 Lissenden Mansions'!X62</f>
        <v>0</v>
      </c>
      <c r="G45" s="325">
        <f ca="1">'11-20 Lissenden Mansions'!Y62</f>
        <v>1443.7691799999998</v>
      </c>
      <c r="H45" s="325">
        <f>'11-20 Lissenden Mansions'!Z62</f>
        <v>0</v>
      </c>
      <c r="I45" s="326">
        <f ca="1">'11-20 Lissenden Mansions'!AA62</f>
        <v>0</v>
      </c>
      <c r="J45" s="134">
        <f ca="1">'11-20 Lissenden Mansions'!AB62</f>
        <v>0</v>
      </c>
      <c r="K45" s="138">
        <f t="shared" ca="1" si="5"/>
        <v>0</v>
      </c>
      <c r="L45" s="327">
        <f ca="1">'11-20 Lissenden Mansions'!AC62</f>
        <v>0</v>
      </c>
      <c r="M45" s="136">
        <f ca="1">'11-20 Lissenden Mansions'!AD62</f>
        <v>0</v>
      </c>
      <c r="N45" s="485">
        <v>0</v>
      </c>
      <c r="O45" s="485">
        <f t="shared" ca="1" si="2"/>
        <v>0</v>
      </c>
    </row>
    <row r="46" spans="1:15" x14ac:dyDescent="0.25">
      <c r="A46" s="338" t="s">
        <v>24</v>
      </c>
      <c r="B46" s="324">
        <f ca="1">'11-20 Lissenden Mansions'!T63</f>
        <v>16371.959000000001</v>
      </c>
      <c r="C46" s="324">
        <f>'11-20 Lissenden Mansions'!U63</f>
        <v>0</v>
      </c>
      <c r="D46" s="324">
        <f>'11-20 Lissenden Mansions'!V63</f>
        <v>0</v>
      </c>
      <c r="E46" s="324">
        <f>'11-20 Lissenden Mansions'!W63</f>
        <v>0</v>
      </c>
      <c r="F46" s="324">
        <f>'11-20 Lissenden Mansions'!X63</f>
        <v>0</v>
      </c>
      <c r="G46" s="325">
        <f ca="1">'11-20 Lissenden Mansions'!Y63</f>
        <v>16371.959000000001</v>
      </c>
      <c r="H46" s="325">
        <f>'11-20 Lissenden Mansions'!Z63</f>
        <v>0</v>
      </c>
      <c r="I46" s="326">
        <f ca="1">'11-20 Lissenden Mansions'!AA63</f>
        <v>0</v>
      </c>
      <c r="J46" s="134">
        <f ca="1">'11-20 Lissenden Mansions'!AB63</f>
        <v>0</v>
      </c>
      <c r="K46" s="138">
        <f t="shared" ca="1" si="5"/>
        <v>0</v>
      </c>
      <c r="L46" s="327">
        <f ca="1">'11-20 Lissenden Mansions'!AC63</f>
        <v>0</v>
      </c>
      <c r="M46" s="136">
        <f ca="1">'11-20 Lissenden Mansions'!AD63</f>
        <v>0</v>
      </c>
      <c r="N46" s="485">
        <v>0</v>
      </c>
      <c r="O46" s="485">
        <f t="shared" ca="1" si="2"/>
        <v>0</v>
      </c>
    </row>
    <row r="47" spans="1:15" x14ac:dyDescent="0.25">
      <c r="A47" s="338"/>
      <c r="B47" s="324"/>
      <c r="C47" s="324"/>
      <c r="D47" s="324"/>
      <c r="E47" s="324"/>
      <c r="F47" s="324"/>
      <c r="G47" s="325"/>
      <c r="H47" s="325"/>
      <c r="I47" s="326"/>
      <c r="J47" s="134"/>
      <c r="K47" s="138"/>
      <c r="L47" s="327"/>
      <c r="M47" s="136"/>
      <c r="N47" s="485"/>
      <c r="O47" s="485"/>
    </row>
    <row r="48" spans="1:15" x14ac:dyDescent="0.25">
      <c r="A48" s="338" t="s">
        <v>506</v>
      </c>
      <c r="B48" s="324"/>
      <c r="C48" s="324"/>
      <c r="D48" s="324"/>
      <c r="E48" s="324"/>
      <c r="F48" s="324"/>
      <c r="G48" s="325"/>
      <c r="H48" s="325"/>
      <c r="I48" s="326"/>
      <c r="J48" s="134"/>
      <c r="K48" s="138"/>
      <c r="L48" s="327"/>
      <c r="M48" s="136"/>
      <c r="N48" s="485"/>
      <c r="O48" s="485"/>
    </row>
    <row r="49" spans="1:15" x14ac:dyDescent="0.25">
      <c r="A49" s="338" t="s">
        <v>372</v>
      </c>
      <c r="B49" s="324">
        <f ca="1">'5 Gillies Street'!T62</f>
        <v>0</v>
      </c>
      <c r="C49" s="324">
        <f>'5 Gillies Street'!U62</f>
        <v>0</v>
      </c>
      <c r="D49" s="324">
        <f>'5 Gillies Street'!V62</f>
        <v>0</v>
      </c>
      <c r="E49" s="324">
        <f>'5 Gillies Street'!W62</f>
        <v>0</v>
      </c>
      <c r="F49" s="324">
        <f>'5 Gillies Street'!X62</f>
        <v>0</v>
      </c>
      <c r="G49" s="325">
        <f ca="1">'5 Gillies Street'!Y62</f>
        <v>0</v>
      </c>
      <c r="H49" s="325">
        <f>'5 Gillies Street'!Z62</f>
        <v>0</v>
      </c>
      <c r="I49" s="326" t="e">
        <f ca="1">'5 Gillies Street'!AA62</f>
        <v>#DIV/0!</v>
      </c>
      <c r="J49" s="134">
        <f ca="1">'5 Gillies Street'!AB62</f>
        <v>0</v>
      </c>
      <c r="K49" s="138">
        <f t="shared" ref="K49:K57" ca="1" si="6">J49-M49</f>
        <v>0</v>
      </c>
      <c r="L49" s="327" t="e">
        <f ca="1">'5 Gillies Street'!AC62</f>
        <v>#DIV/0!</v>
      </c>
      <c r="M49" s="136">
        <f ca="1">'5 Gillies Street'!AD62</f>
        <v>0</v>
      </c>
      <c r="N49" s="485">
        <v>0</v>
      </c>
      <c r="O49" s="485">
        <f t="shared" ca="1" si="2"/>
        <v>0</v>
      </c>
    </row>
    <row r="50" spans="1:15" x14ac:dyDescent="0.25">
      <c r="A50" s="338" t="s">
        <v>308</v>
      </c>
      <c r="B50" s="324">
        <f ca="1">'5 Gillies Street'!T63</f>
        <v>222.29999999999998</v>
      </c>
      <c r="C50" s="324">
        <f>'5 Gillies Street'!U63</f>
        <v>0</v>
      </c>
      <c r="D50" s="324">
        <f>'5 Gillies Street'!V63</f>
        <v>0</v>
      </c>
      <c r="E50" s="324">
        <f>'5 Gillies Street'!W63</f>
        <v>0</v>
      </c>
      <c r="F50" s="324">
        <f>'5 Gillies Street'!X63</f>
        <v>0</v>
      </c>
      <c r="G50" s="325">
        <f ca="1">'5 Gillies Street'!Y63</f>
        <v>222.29999999999998</v>
      </c>
      <c r="H50" s="325">
        <f>'5 Gillies Street'!Z63</f>
        <v>0</v>
      </c>
      <c r="I50" s="326">
        <f ca="1">'5 Gillies Street'!AA63</f>
        <v>1</v>
      </c>
      <c r="J50" s="134">
        <f ca="1">'5 Gillies Street'!AB63</f>
        <v>222.29999999999998</v>
      </c>
      <c r="K50" s="138">
        <f t="shared" ca="1" si="6"/>
        <v>0</v>
      </c>
      <c r="L50" s="327">
        <f ca="1">'5 Gillies Street'!AC63</f>
        <v>1</v>
      </c>
      <c r="M50" s="136">
        <f ca="1">'5 Gillies Street'!AD63</f>
        <v>222.29999999999998</v>
      </c>
      <c r="N50" s="485">
        <v>0</v>
      </c>
      <c r="O50" s="485">
        <f t="shared" ca="1" si="2"/>
        <v>222.29999999999998</v>
      </c>
    </row>
    <row r="51" spans="1:15" x14ac:dyDescent="0.25">
      <c r="A51" s="338" t="s">
        <v>285</v>
      </c>
      <c r="B51" s="324">
        <f ca="1">'5 Gillies Street'!T64</f>
        <v>0</v>
      </c>
      <c r="C51" s="324">
        <f>'5 Gillies Street'!U64</f>
        <v>0</v>
      </c>
      <c r="D51" s="324">
        <f>'5 Gillies Street'!V64</f>
        <v>0</v>
      </c>
      <c r="E51" s="324">
        <f>'5 Gillies Street'!W64</f>
        <v>0</v>
      </c>
      <c r="F51" s="324">
        <f>'5 Gillies Street'!X64</f>
        <v>0</v>
      </c>
      <c r="G51" s="325">
        <f ca="1">'5 Gillies Street'!Y64</f>
        <v>0</v>
      </c>
      <c r="H51" s="325">
        <f>'5 Gillies Street'!Z64</f>
        <v>0</v>
      </c>
      <c r="I51" s="326" t="e">
        <f ca="1">'5 Gillies Street'!AA64</f>
        <v>#DIV/0!</v>
      </c>
      <c r="J51" s="134">
        <f ca="1">'5 Gillies Street'!AB64</f>
        <v>0</v>
      </c>
      <c r="K51" s="138">
        <f t="shared" ca="1" si="6"/>
        <v>0</v>
      </c>
      <c r="L51" s="327" t="e">
        <f ca="1">'5 Gillies Street'!AC64</f>
        <v>#DIV/0!</v>
      </c>
      <c r="M51" s="136">
        <f ca="1">'5 Gillies Street'!AD64</f>
        <v>0</v>
      </c>
      <c r="N51" s="485">
        <v>0</v>
      </c>
      <c r="O51" s="485">
        <f t="shared" ca="1" si="2"/>
        <v>0</v>
      </c>
    </row>
    <row r="52" spans="1:15" x14ac:dyDescent="0.25">
      <c r="A52" s="338" t="s">
        <v>189</v>
      </c>
      <c r="B52" s="324">
        <f ca="1">'5 Gillies Street'!T65</f>
        <v>1548.6487500000001</v>
      </c>
      <c r="C52" s="324">
        <f>'5 Gillies Street'!U65</f>
        <v>0</v>
      </c>
      <c r="D52" s="324">
        <f>'5 Gillies Street'!V65</f>
        <v>0</v>
      </c>
      <c r="E52" s="324">
        <f>'5 Gillies Street'!W65</f>
        <v>0</v>
      </c>
      <c r="F52" s="324">
        <f>'5 Gillies Street'!X65</f>
        <v>0</v>
      </c>
      <c r="G52" s="325">
        <f ca="1">'5 Gillies Street'!Y65</f>
        <v>3413.2387500000004</v>
      </c>
      <c r="H52" s="325">
        <f>'5 Gillies Street'!Z65</f>
        <v>0</v>
      </c>
      <c r="I52" s="326">
        <f ca="1">'5 Gillies Street'!AA65</f>
        <v>0.91007236162427829</v>
      </c>
      <c r="J52" s="134">
        <f ca="1">'5 Gillies Street'!AB65</f>
        <v>3106.2942499999999</v>
      </c>
      <c r="K52" s="138">
        <f t="shared" ca="1" si="6"/>
        <v>0</v>
      </c>
      <c r="L52" s="327">
        <f ca="1">'5 Gillies Street'!AC65</f>
        <v>0.91007236162427829</v>
      </c>
      <c r="M52" s="136">
        <f ca="1">'5 Gillies Street'!AD65</f>
        <v>3106.2942499999999</v>
      </c>
      <c r="N52" s="485">
        <v>0</v>
      </c>
      <c r="O52" s="485">
        <f t="shared" ca="1" si="2"/>
        <v>3106.2942499999999</v>
      </c>
    </row>
    <row r="53" spans="1:15" x14ac:dyDescent="0.25">
      <c r="A53" s="338" t="s">
        <v>72</v>
      </c>
      <c r="B53" s="324">
        <f ca="1">'5 Gillies Street'!T66</f>
        <v>901.24983599999996</v>
      </c>
      <c r="C53" s="324">
        <f>'5 Gillies Street'!U66</f>
        <v>0</v>
      </c>
      <c r="D53" s="324">
        <f>'5 Gillies Street'!V66</f>
        <v>0</v>
      </c>
      <c r="E53" s="324">
        <f>'5 Gillies Street'!W66</f>
        <v>0</v>
      </c>
      <c r="F53" s="324">
        <f>'5 Gillies Street'!X66</f>
        <v>0</v>
      </c>
      <c r="G53" s="325">
        <f ca="1">'5 Gillies Street'!Y66</f>
        <v>3163.8098359999999</v>
      </c>
      <c r="H53" s="325">
        <f>'5 Gillies Street'!Z66</f>
        <v>0</v>
      </c>
      <c r="I53" s="326">
        <f ca="1">'5 Gillies Street'!AA66</f>
        <v>0.87142084351241644</v>
      </c>
      <c r="J53" s="134">
        <f ca="1">'5 Gillies Street'!AB66</f>
        <v>2757.0098359999997</v>
      </c>
      <c r="K53" s="138">
        <f t="shared" ca="1" si="6"/>
        <v>902.78583600000002</v>
      </c>
      <c r="L53" s="327">
        <f ca="1">'5 Gillies Street'!AC66</f>
        <v>0.58607315107923563</v>
      </c>
      <c r="M53" s="136">
        <f ca="1">'5 Gillies Street'!AD66</f>
        <v>1854.2239999999997</v>
      </c>
      <c r="N53" s="485">
        <v>0</v>
      </c>
      <c r="O53" s="485">
        <f t="shared" ca="1" si="2"/>
        <v>1854.2239999999997</v>
      </c>
    </row>
    <row r="54" spans="1:15" x14ac:dyDescent="0.25">
      <c r="A54" s="338" t="s">
        <v>164</v>
      </c>
      <c r="B54" s="324">
        <f ca="1">'5 Gillies Street'!T67</f>
        <v>399.74503499999997</v>
      </c>
      <c r="C54" s="324">
        <f>'5 Gillies Street'!U67</f>
        <v>0</v>
      </c>
      <c r="D54" s="324">
        <f>'5 Gillies Street'!V67</f>
        <v>0</v>
      </c>
      <c r="E54" s="324">
        <f>'5 Gillies Street'!W67</f>
        <v>0</v>
      </c>
      <c r="F54" s="324">
        <f>'5 Gillies Street'!X67</f>
        <v>0</v>
      </c>
      <c r="G54" s="325">
        <f ca="1">'5 Gillies Street'!Y67</f>
        <v>3399.7450349999999</v>
      </c>
      <c r="H54" s="325">
        <f>'5 Gillies Street'!Z67</f>
        <v>0</v>
      </c>
      <c r="I54" s="326">
        <f ca="1">'5 Gillies Street'!AA67</f>
        <v>1</v>
      </c>
      <c r="J54" s="134">
        <f ca="1">'5 Gillies Street'!AB67</f>
        <v>3399.7450349999999</v>
      </c>
      <c r="K54" s="138">
        <f t="shared" ca="1" si="6"/>
        <v>3000</v>
      </c>
      <c r="L54" s="327">
        <f ca="1">'5 Gillies Street'!AC67</f>
        <v>0.11758088647374111</v>
      </c>
      <c r="M54" s="136">
        <f ca="1">'5 Gillies Street'!AD67</f>
        <v>399.74503499999997</v>
      </c>
      <c r="N54" s="485">
        <v>0</v>
      </c>
      <c r="O54" s="485">
        <f t="shared" ca="1" si="2"/>
        <v>399.74503499999997</v>
      </c>
    </row>
    <row r="55" spans="1:15" x14ac:dyDescent="0.25">
      <c r="A55" s="338" t="s">
        <v>24</v>
      </c>
      <c r="B55" s="324">
        <f ca="1">'5 Gillies Street'!T68</f>
        <v>2556.002</v>
      </c>
      <c r="C55" s="324">
        <f>'5 Gillies Street'!U68</f>
        <v>0</v>
      </c>
      <c r="D55" s="324">
        <f>'5 Gillies Street'!V68</f>
        <v>0</v>
      </c>
      <c r="E55" s="324">
        <f>'5 Gillies Street'!W68</f>
        <v>0</v>
      </c>
      <c r="F55" s="324">
        <f>'5 Gillies Street'!X68</f>
        <v>0</v>
      </c>
      <c r="G55" s="325">
        <f ca="1">'5 Gillies Street'!Y68</f>
        <v>3367.2784368799998</v>
      </c>
      <c r="H55" s="325">
        <f>'5 Gillies Street'!Z68</f>
        <v>0</v>
      </c>
      <c r="I55" s="326">
        <f ca="1">'5 Gillies Street'!AA68</f>
        <v>1</v>
      </c>
      <c r="J55" s="134">
        <f ca="1">'5 Gillies Street'!AB68</f>
        <v>3367.2784368799998</v>
      </c>
      <c r="K55" s="138">
        <f t="shared" ca="1" si="6"/>
        <v>2764.2316368799998</v>
      </c>
      <c r="L55" s="327">
        <f ca="1">'5 Gillies Street'!AC68</f>
        <v>0.17909026868558031</v>
      </c>
      <c r="M55" s="136">
        <f ca="1">'5 Gillies Street'!AD68</f>
        <v>603.04680000000008</v>
      </c>
      <c r="N55" s="485">
        <v>0</v>
      </c>
      <c r="O55" s="485">
        <f t="shared" ca="1" si="2"/>
        <v>603.04680000000008</v>
      </c>
    </row>
    <row r="56" spans="1:15" x14ac:dyDescent="0.25">
      <c r="A56" s="338" t="s">
        <v>312</v>
      </c>
      <c r="B56" s="324">
        <f ca="1">'5 Gillies Street'!T69</f>
        <v>973.89051000000006</v>
      </c>
      <c r="C56" s="324">
        <f>'5 Gillies Street'!U69</f>
        <v>0</v>
      </c>
      <c r="D56" s="324">
        <f>'5 Gillies Street'!V69</f>
        <v>0</v>
      </c>
      <c r="E56" s="324">
        <f>'5 Gillies Street'!W69</f>
        <v>0</v>
      </c>
      <c r="F56" s="324">
        <f>'5 Gillies Street'!X69</f>
        <v>0</v>
      </c>
      <c r="G56" s="325">
        <f ca="1">'5 Gillies Street'!Y69</f>
        <v>4909.1705099999999</v>
      </c>
      <c r="H56" s="325">
        <f>'5 Gillies Street'!Z69</f>
        <v>0</v>
      </c>
      <c r="I56" s="326">
        <f ca="1">'5 Gillies Street'!AA69</f>
        <v>0.80742194469020401</v>
      </c>
      <c r="J56" s="134">
        <f ca="1">'5 Gillies Street'!AB69</f>
        <v>3963.7720000000004</v>
      </c>
      <c r="K56" s="138">
        <f t="shared" ca="1" si="6"/>
        <v>0</v>
      </c>
      <c r="L56" s="327">
        <f ca="1">'5 Gillies Street'!AC69</f>
        <v>0.80742194469020401</v>
      </c>
      <c r="M56" s="136">
        <f ca="1">'5 Gillies Street'!AD69</f>
        <v>3963.7720000000004</v>
      </c>
      <c r="N56" s="485">
        <v>0</v>
      </c>
      <c r="O56" s="485">
        <f t="shared" ca="1" si="2"/>
        <v>3963.7720000000004</v>
      </c>
    </row>
    <row r="57" spans="1:15" x14ac:dyDescent="0.25">
      <c r="A57" s="338" t="s">
        <v>710</v>
      </c>
      <c r="B57" s="324">
        <f ca="1">'5 Gillies Street'!T70</f>
        <v>0</v>
      </c>
      <c r="C57" s="324">
        <f>'5 Gillies Street'!U70</f>
        <v>0</v>
      </c>
      <c r="D57" s="324">
        <f>'5 Gillies Street'!V70</f>
        <v>0</v>
      </c>
      <c r="E57" s="324">
        <f>'5 Gillies Street'!W70</f>
        <v>0</v>
      </c>
      <c r="F57" s="324">
        <f>'5 Gillies Street'!X70</f>
        <v>0</v>
      </c>
      <c r="G57" s="325">
        <f ca="1">'5 Gillies Street'!Y70</f>
        <v>50</v>
      </c>
      <c r="H57" s="325">
        <f>'5 Gillies Street'!Z70</f>
        <v>0</v>
      </c>
      <c r="I57" s="326">
        <f ca="1">'5 Gillies Street'!AA70</f>
        <v>0</v>
      </c>
      <c r="J57" s="134">
        <f ca="1">'5 Gillies Street'!AB70</f>
        <v>0</v>
      </c>
      <c r="K57" s="138">
        <f t="shared" ca="1" si="6"/>
        <v>0</v>
      </c>
      <c r="L57" s="327">
        <f ca="1">'5 Gillies Street'!AC70</f>
        <v>0</v>
      </c>
      <c r="M57" s="136">
        <f ca="1">'5 Gillies Street'!AD70</f>
        <v>0</v>
      </c>
      <c r="N57" s="485">
        <v>0</v>
      </c>
      <c r="O57" s="485">
        <f t="shared" ca="1" si="2"/>
        <v>0</v>
      </c>
    </row>
    <row r="58" spans="1:15" x14ac:dyDescent="0.25">
      <c r="A58" s="338"/>
      <c r="B58" s="324"/>
      <c r="C58" s="324"/>
      <c r="D58" s="324"/>
      <c r="E58" s="324"/>
      <c r="F58" s="324"/>
      <c r="G58" s="325"/>
      <c r="H58" s="325"/>
      <c r="I58" s="326"/>
      <c r="J58" s="134"/>
      <c r="K58" s="138"/>
      <c r="L58" s="327"/>
      <c r="M58" s="136"/>
      <c r="N58" s="485"/>
      <c r="O58" s="485"/>
    </row>
    <row r="59" spans="1:15" x14ac:dyDescent="0.25">
      <c r="A59" s="338" t="s">
        <v>600</v>
      </c>
      <c r="B59" s="324"/>
      <c r="C59" s="324"/>
      <c r="D59" s="324"/>
      <c r="E59" s="324"/>
      <c r="F59" s="324"/>
      <c r="G59" s="325"/>
      <c r="H59" s="325"/>
      <c r="I59" s="326"/>
      <c r="J59" s="134"/>
      <c r="K59" s="138"/>
      <c r="L59" s="327"/>
      <c r="M59" s="136"/>
      <c r="N59" s="485"/>
      <c r="O59" s="485"/>
    </row>
    <row r="60" spans="1:15" x14ac:dyDescent="0.25">
      <c r="A60" s="338" t="s">
        <v>372</v>
      </c>
      <c r="B60" s="324">
        <f ca="1">'8 Dale  Road'!T59</f>
        <v>0</v>
      </c>
      <c r="C60" s="324">
        <f>'8 Dale  Road'!U59</f>
        <v>0</v>
      </c>
      <c r="D60" s="324">
        <f>'8 Dale  Road'!V59</f>
        <v>0</v>
      </c>
      <c r="E60" s="324">
        <f>'8 Dale  Road'!W59</f>
        <v>0</v>
      </c>
      <c r="F60" s="324">
        <f>'8 Dale  Road'!X59</f>
        <v>0</v>
      </c>
      <c r="G60" s="325">
        <f ca="1">'8 Dale  Road'!Y59</f>
        <v>0</v>
      </c>
      <c r="H60" s="325">
        <f>'8 Dale  Road'!Z59</f>
        <v>0</v>
      </c>
      <c r="I60" s="326" t="e">
        <f ca="1">'8 Dale  Road'!AA59</f>
        <v>#DIV/0!</v>
      </c>
      <c r="J60" s="134">
        <f ca="1">'8 Dale  Road'!AB59</f>
        <v>0</v>
      </c>
      <c r="K60" s="138">
        <f t="shared" ref="K60:K68" ca="1" si="7">J60-M60</f>
        <v>0</v>
      </c>
      <c r="L60" s="327" t="e">
        <f ca="1">'8 Dale  Road'!AC59</f>
        <v>#DIV/0!</v>
      </c>
      <c r="M60" s="136">
        <f ca="1">'8 Dale  Road'!AD59</f>
        <v>0</v>
      </c>
      <c r="N60" s="485">
        <v>0</v>
      </c>
      <c r="O60" s="485">
        <f t="shared" ca="1" si="2"/>
        <v>0</v>
      </c>
    </row>
    <row r="61" spans="1:15" x14ac:dyDescent="0.25">
      <c r="A61" s="338" t="s">
        <v>308</v>
      </c>
      <c r="B61" s="324">
        <f ca="1">'8 Dale  Road'!T60</f>
        <v>222.29999999999998</v>
      </c>
      <c r="C61" s="324">
        <f>'8 Dale  Road'!U60</f>
        <v>0</v>
      </c>
      <c r="D61" s="324">
        <f>'8 Dale  Road'!V60</f>
        <v>0</v>
      </c>
      <c r="E61" s="324">
        <f>'8 Dale  Road'!W60</f>
        <v>0</v>
      </c>
      <c r="F61" s="324">
        <f>'8 Dale  Road'!X60</f>
        <v>0</v>
      </c>
      <c r="G61" s="325">
        <f ca="1">'8 Dale  Road'!Y60</f>
        <v>222.29999999999998</v>
      </c>
      <c r="H61" s="325">
        <f>'8 Dale  Road'!Z60</f>
        <v>0</v>
      </c>
      <c r="I61" s="326">
        <f ca="1">'8 Dale  Road'!AA60</f>
        <v>1</v>
      </c>
      <c r="J61" s="134">
        <f ca="1">'8 Dale  Road'!AB60</f>
        <v>222.29999999999998</v>
      </c>
      <c r="K61" s="138">
        <f t="shared" ca="1" si="7"/>
        <v>0</v>
      </c>
      <c r="L61" s="327">
        <f ca="1">'8 Dale  Road'!AC60</f>
        <v>1</v>
      </c>
      <c r="M61" s="136">
        <f ca="1">'8 Dale  Road'!AD60</f>
        <v>222.29999999999998</v>
      </c>
      <c r="N61" s="485">
        <v>0</v>
      </c>
      <c r="O61" s="485">
        <f t="shared" ca="1" si="2"/>
        <v>222.29999999999998</v>
      </c>
    </row>
    <row r="62" spans="1:15" x14ac:dyDescent="0.25">
      <c r="A62" s="338" t="s">
        <v>285</v>
      </c>
      <c r="B62" s="324">
        <f ca="1">'8 Dale  Road'!T61</f>
        <v>0</v>
      </c>
      <c r="C62" s="324">
        <f>'8 Dale  Road'!U61</f>
        <v>0</v>
      </c>
      <c r="D62" s="324">
        <f>'8 Dale  Road'!V61</f>
        <v>0</v>
      </c>
      <c r="E62" s="324">
        <f>'8 Dale  Road'!W61</f>
        <v>0</v>
      </c>
      <c r="F62" s="324">
        <f>'8 Dale  Road'!X61</f>
        <v>0</v>
      </c>
      <c r="G62" s="325">
        <f ca="1">'8 Dale  Road'!Y61</f>
        <v>0</v>
      </c>
      <c r="H62" s="325">
        <f>'8 Dale  Road'!Z61</f>
        <v>0</v>
      </c>
      <c r="I62" s="326" t="e">
        <f ca="1">'8 Dale  Road'!AA61</f>
        <v>#DIV/0!</v>
      </c>
      <c r="J62" s="134">
        <f ca="1">'8 Dale  Road'!AB61</f>
        <v>0</v>
      </c>
      <c r="K62" s="138">
        <f t="shared" ca="1" si="7"/>
        <v>0</v>
      </c>
      <c r="L62" s="327" t="e">
        <f ca="1">'8 Dale  Road'!AC61</f>
        <v>#DIV/0!</v>
      </c>
      <c r="M62" s="136">
        <f ca="1">'8 Dale  Road'!AD61</f>
        <v>0</v>
      </c>
      <c r="N62" s="485">
        <v>0</v>
      </c>
      <c r="O62" s="485">
        <f t="shared" ca="1" si="2"/>
        <v>0</v>
      </c>
    </row>
    <row r="63" spans="1:15" x14ac:dyDescent="0.25">
      <c r="A63" s="338" t="s">
        <v>189</v>
      </c>
      <c r="B63" s="324">
        <f ca="1">'8 Dale  Road'!T62</f>
        <v>704.51224999999999</v>
      </c>
      <c r="C63" s="324">
        <f>'8 Dale  Road'!U62</f>
        <v>0</v>
      </c>
      <c r="D63" s="324">
        <f>'8 Dale  Road'!V62</f>
        <v>0</v>
      </c>
      <c r="E63" s="324">
        <f>'8 Dale  Road'!W62</f>
        <v>0</v>
      </c>
      <c r="F63" s="324">
        <f>'8 Dale  Road'!X62</f>
        <v>0</v>
      </c>
      <c r="G63" s="325">
        <f ca="1">'8 Dale  Road'!Y62</f>
        <v>704.51224999999999</v>
      </c>
      <c r="H63" s="325">
        <f>'8 Dale  Road'!Z62</f>
        <v>0</v>
      </c>
      <c r="I63" s="326">
        <f ca="1">'8 Dale  Road'!AA62</f>
        <v>0.21212583599504478</v>
      </c>
      <c r="J63" s="134">
        <f ca="1">'8 Dale  Road'!AB62</f>
        <v>149.44524999999999</v>
      </c>
      <c r="K63" s="138">
        <f t="shared" ca="1" si="7"/>
        <v>0</v>
      </c>
      <c r="L63" s="327">
        <f ca="1">'8 Dale  Road'!AC62</f>
        <v>0.21212583599504478</v>
      </c>
      <c r="M63" s="136">
        <f ca="1">'8 Dale  Road'!AD62</f>
        <v>149.44524999999999</v>
      </c>
      <c r="N63" s="485">
        <v>0</v>
      </c>
      <c r="O63" s="485">
        <f t="shared" ca="1" si="2"/>
        <v>149.44524999999999</v>
      </c>
    </row>
    <row r="64" spans="1:15" x14ac:dyDescent="0.25">
      <c r="A64" s="338" t="s">
        <v>72</v>
      </c>
      <c r="B64" s="324">
        <f ca="1">'8 Dale  Road'!T63</f>
        <v>1236.0480000000002</v>
      </c>
      <c r="C64" s="324">
        <f>'8 Dale  Road'!U63</f>
        <v>0</v>
      </c>
      <c r="D64" s="324">
        <f>'8 Dale  Road'!V63</f>
        <v>0</v>
      </c>
      <c r="E64" s="324">
        <f>'8 Dale  Road'!W63</f>
        <v>0</v>
      </c>
      <c r="F64" s="324">
        <f>'8 Dale  Road'!X63</f>
        <v>0</v>
      </c>
      <c r="G64" s="325">
        <f ca="1">'8 Dale  Road'!Y63</f>
        <v>1236.0480000000002</v>
      </c>
      <c r="H64" s="325">
        <f>'8 Dale  Road'!Z63</f>
        <v>0</v>
      </c>
      <c r="I64" s="326">
        <f ca="1">'8 Dale  Road'!AA63</f>
        <v>1</v>
      </c>
      <c r="J64" s="134">
        <f ca="1">'8 Dale  Road'!AB63</f>
        <v>1236.0480000000002</v>
      </c>
      <c r="K64" s="138">
        <f t="shared" ca="1" si="7"/>
        <v>733.44000000000028</v>
      </c>
      <c r="L64" s="327">
        <f ca="1">'8 Dale  Road'!AC63</f>
        <v>0.40662498543745862</v>
      </c>
      <c r="M64" s="136">
        <f ca="1">'8 Dale  Road'!AD63</f>
        <v>502.60799999999995</v>
      </c>
      <c r="N64" s="485">
        <v>0</v>
      </c>
      <c r="O64" s="485">
        <f t="shared" ca="1" si="2"/>
        <v>502.60799999999995</v>
      </c>
    </row>
    <row r="65" spans="1:15" x14ac:dyDescent="0.25">
      <c r="A65" s="338" t="s">
        <v>164</v>
      </c>
      <c r="B65" s="324">
        <f ca="1">'8 Dale  Road'!T64</f>
        <v>727.78990499999998</v>
      </c>
      <c r="C65" s="324">
        <f>'8 Dale  Road'!U64</f>
        <v>0</v>
      </c>
      <c r="D65" s="324">
        <f>'8 Dale  Road'!V64</f>
        <v>0</v>
      </c>
      <c r="E65" s="324">
        <f>'8 Dale  Road'!W64</f>
        <v>0</v>
      </c>
      <c r="F65" s="324">
        <f>'8 Dale  Road'!X64</f>
        <v>0</v>
      </c>
      <c r="G65" s="325">
        <f ca="1">'8 Dale  Road'!Y64</f>
        <v>727.78990499999998</v>
      </c>
      <c r="H65" s="325">
        <f>'8 Dale  Road'!Z64</f>
        <v>0</v>
      </c>
      <c r="I65" s="326">
        <f ca="1">'8 Dale  Road'!AA64</f>
        <v>1</v>
      </c>
      <c r="J65" s="134">
        <f ca="1">'8 Dale  Road'!AB64</f>
        <v>727.78990499999998</v>
      </c>
      <c r="K65" s="138">
        <f t="shared" ca="1" si="7"/>
        <v>0</v>
      </c>
      <c r="L65" s="327">
        <f ca="1">'8 Dale  Road'!AC64</f>
        <v>1</v>
      </c>
      <c r="M65" s="136">
        <f ca="1">'8 Dale  Road'!AD64</f>
        <v>727.78990499999998</v>
      </c>
      <c r="N65" s="485">
        <v>0</v>
      </c>
      <c r="O65" s="485">
        <f t="shared" ca="1" si="2"/>
        <v>727.78990499999998</v>
      </c>
    </row>
    <row r="66" spans="1:15" x14ac:dyDescent="0.25">
      <c r="A66" s="338" t="s">
        <v>24</v>
      </c>
      <c r="B66" s="324">
        <f ca="1">'8 Dale  Road'!T65</f>
        <v>3917.3404</v>
      </c>
      <c r="C66" s="324">
        <f>'8 Dale  Road'!U65</f>
        <v>0</v>
      </c>
      <c r="D66" s="324">
        <f>'8 Dale  Road'!V65</f>
        <v>0</v>
      </c>
      <c r="E66" s="324">
        <f>'8 Dale  Road'!W65</f>
        <v>0</v>
      </c>
      <c r="F66" s="324">
        <f>'8 Dale  Road'!X65</f>
        <v>0</v>
      </c>
      <c r="G66" s="325">
        <f ca="1">'8 Dale  Road'!Y65</f>
        <v>3917.3404</v>
      </c>
      <c r="H66" s="325">
        <f>'8 Dale  Road'!Z65</f>
        <v>0</v>
      </c>
      <c r="I66" s="326">
        <f ca="1">'8 Dale  Road'!AA65</f>
        <v>1</v>
      </c>
      <c r="J66" s="134">
        <f ca="1">'8 Dale  Road'!AB65</f>
        <v>3917.3404</v>
      </c>
      <c r="K66" s="138">
        <f t="shared" ca="1" si="7"/>
        <v>2761.1882800000003</v>
      </c>
      <c r="L66" s="327">
        <f ca="1">'8 Dale  Road'!AC65</f>
        <v>0.29513700673038268</v>
      </c>
      <c r="M66" s="136">
        <f ca="1">'8 Dale  Road'!AD65</f>
        <v>1156.15212</v>
      </c>
      <c r="N66" s="485">
        <v>0</v>
      </c>
      <c r="O66" s="485">
        <f t="shared" ca="1" si="2"/>
        <v>1156.15212</v>
      </c>
    </row>
    <row r="67" spans="1:15" x14ac:dyDescent="0.25">
      <c r="A67" s="338" t="s">
        <v>312</v>
      </c>
      <c r="B67" s="324">
        <f ca="1">'8 Dale  Road'!T66</f>
        <v>310.09097999999994</v>
      </c>
      <c r="C67" s="324">
        <f>'8 Dale  Road'!U66</f>
        <v>0</v>
      </c>
      <c r="D67" s="324">
        <f>'8 Dale  Road'!V66</f>
        <v>0</v>
      </c>
      <c r="E67" s="324">
        <f>'8 Dale  Road'!W66</f>
        <v>0</v>
      </c>
      <c r="F67" s="324">
        <f>'8 Dale  Road'!X66</f>
        <v>0</v>
      </c>
      <c r="G67" s="325">
        <f ca="1">'8 Dale  Road'!Y66</f>
        <v>310.09097999999994</v>
      </c>
      <c r="H67" s="325">
        <f>'8 Dale  Road'!Z66</f>
        <v>0</v>
      </c>
      <c r="I67" s="326">
        <f ca="1">'8 Dale  Road'!AA66</f>
        <v>0</v>
      </c>
      <c r="J67" s="134">
        <f ca="1">'8 Dale  Road'!AB66</f>
        <v>0</v>
      </c>
      <c r="K67" s="138">
        <f t="shared" ca="1" si="7"/>
        <v>0</v>
      </c>
      <c r="L67" s="327">
        <f ca="1">'8 Dale  Road'!AC66</f>
        <v>0</v>
      </c>
      <c r="M67" s="136">
        <f ca="1">'8 Dale  Road'!AD66</f>
        <v>0</v>
      </c>
      <c r="N67" s="485">
        <v>0</v>
      </c>
      <c r="O67" s="485">
        <f t="shared" ca="1" si="2"/>
        <v>0</v>
      </c>
    </row>
    <row r="68" spans="1:15" x14ac:dyDescent="0.25">
      <c r="A68" s="338" t="s">
        <v>341</v>
      </c>
      <c r="B68" s="324">
        <f ca="1">'8 Dale  Road'!T67</f>
        <v>3270.8897349999997</v>
      </c>
      <c r="C68" s="324">
        <f>'8 Dale  Road'!U67</f>
        <v>0</v>
      </c>
      <c r="D68" s="324">
        <f>'8 Dale  Road'!V67</f>
        <v>0</v>
      </c>
      <c r="E68" s="324">
        <f>'8 Dale  Road'!W67</f>
        <v>0</v>
      </c>
      <c r="F68" s="324">
        <f>'8 Dale  Road'!X67</f>
        <v>0</v>
      </c>
      <c r="G68" s="325">
        <f ca="1">'8 Dale  Road'!Y67</f>
        <v>3621.8897349999997</v>
      </c>
      <c r="H68" s="325">
        <f>'8 Dale  Road'!Z67</f>
        <v>0</v>
      </c>
      <c r="I68" s="326">
        <f ca="1">'8 Dale  Road'!AA67</f>
        <v>0</v>
      </c>
      <c r="J68" s="134">
        <f ca="1">'8 Dale  Road'!AB67</f>
        <v>0</v>
      </c>
      <c r="K68" s="138">
        <f t="shared" ca="1" si="7"/>
        <v>0</v>
      </c>
      <c r="L68" s="327">
        <f ca="1">'8 Dale  Road'!AC67</f>
        <v>0</v>
      </c>
      <c r="M68" s="136">
        <f ca="1">'8 Dale  Road'!AD67</f>
        <v>0</v>
      </c>
      <c r="N68" s="485">
        <v>0</v>
      </c>
      <c r="O68" s="485">
        <f t="shared" ca="1" si="2"/>
        <v>0</v>
      </c>
    </row>
    <row r="69" spans="1:15" x14ac:dyDescent="0.25">
      <c r="A69" s="338"/>
      <c r="B69" s="324"/>
      <c r="C69" s="324"/>
      <c r="D69" s="324"/>
      <c r="E69" s="324"/>
      <c r="F69" s="324"/>
      <c r="G69" s="325"/>
      <c r="H69" s="325"/>
      <c r="I69" s="326"/>
      <c r="J69" s="134"/>
      <c r="K69" s="138"/>
      <c r="L69" s="327"/>
      <c r="M69" s="136"/>
      <c r="N69" s="485"/>
      <c r="O69" s="485"/>
    </row>
    <row r="70" spans="1:15" x14ac:dyDescent="0.25">
      <c r="A70" s="338" t="s">
        <v>601</v>
      </c>
      <c r="B70" s="324"/>
      <c r="C70" s="324"/>
      <c r="D70" s="324"/>
      <c r="E70" s="324"/>
      <c r="F70" s="324"/>
      <c r="G70" s="325"/>
      <c r="H70" s="325"/>
      <c r="I70" s="326"/>
      <c r="J70" s="134"/>
      <c r="K70" s="138"/>
      <c r="L70" s="327"/>
      <c r="M70" s="136"/>
      <c r="N70" s="485"/>
      <c r="O70" s="485"/>
    </row>
    <row r="71" spans="1:15" x14ac:dyDescent="0.25">
      <c r="A71" s="338" t="s">
        <v>372</v>
      </c>
      <c r="B71" s="324">
        <f ca="1">'11 Gillies Street'!T82</f>
        <v>399.99552</v>
      </c>
      <c r="C71" s="324">
        <f>'11 Gillies Street'!U82</f>
        <v>0</v>
      </c>
      <c r="D71" s="324">
        <f>'11 Gillies Street'!V82</f>
        <v>0</v>
      </c>
      <c r="E71" s="324">
        <f>'11 Gillies Street'!W82</f>
        <v>0</v>
      </c>
      <c r="F71" s="324">
        <f>'11 Gillies Street'!X82</f>
        <v>0</v>
      </c>
      <c r="G71" s="325">
        <f ca="1">'11 Gillies Street'!Y82</f>
        <v>399.99552</v>
      </c>
      <c r="H71" s="325">
        <f>'11 Gillies Street'!Z82</f>
        <v>0</v>
      </c>
      <c r="I71" s="326">
        <f ca="1">'11 Gillies Street'!AA82</f>
        <v>1</v>
      </c>
      <c r="J71" s="134">
        <f ca="1">'11 Gillies Street'!AB82</f>
        <v>399.99552</v>
      </c>
      <c r="K71" s="138">
        <f t="shared" ref="K71:K79" ca="1" si="8">J71-M71</f>
        <v>0</v>
      </c>
      <c r="L71" s="327">
        <f ca="1">'11 Gillies Street'!AC82</f>
        <v>1</v>
      </c>
      <c r="M71" s="136">
        <f ca="1">'11 Gillies Street'!AD82</f>
        <v>399.99552</v>
      </c>
      <c r="N71" s="485">
        <v>0</v>
      </c>
      <c r="O71" s="485">
        <f t="shared" ca="1" si="2"/>
        <v>399.99552</v>
      </c>
    </row>
    <row r="72" spans="1:15" x14ac:dyDescent="0.25">
      <c r="A72" s="338" t="s">
        <v>308</v>
      </c>
      <c r="B72" s="324">
        <f ca="1">'11 Gillies Street'!T83</f>
        <v>1222.3</v>
      </c>
      <c r="C72" s="324">
        <f>'11 Gillies Street'!U83</f>
        <v>0</v>
      </c>
      <c r="D72" s="324">
        <f>'11 Gillies Street'!V83</f>
        <v>0</v>
      </c>
      <c r="E72" s="324">
        <f>'11 Gillies Street'!W83</f>
        <v>0</v>
      </c>
      <c r="F72" s="324">
        <f>'11 Gillies Street'!X83</f>
        <v>0</v>
      </c>
      <c r="G72" s="325">
        <f ca="1">'11 Gillies Street'!Y83</f>
        <v>1222.3</v>
      </c>
      <c r="H72" s="325">
        <f>'11 Gillies Street'!Z83</f>
        <v>0</v>
      </c>
      <c r="I72" s="326">
        <f ca="1">'11 Gillies Street'!AA83</f>
        <v>0.18187024462079684</v>
      </c>
      <c r="J72" s="134">
        <f ca="1">'11 Gillies Street'!AB83</f>
        <v>222.29999999999998</v>
      </c>
      <c r="K72" s="138">
        <f t="shared" ca="1" si="8"/>
        <v>222.29999999999998</v>
      </c>
      <c r="L72" s="327">
        <f ca="1">'11 Gillies Street'!AC83</f>
        <v>0</v>
      </c>
      <c r="M72" s="136">
        <f ca="1">'11 Gillies Street'!AD83</f>
        <v>0</v>
      </c>
      <c r="N72" s="485">
        <v>0</v>
      </c>
      <c r="O72" s="485">
        <f t="shared" ca="1" si="2"/>
        <v>0</v>
      </c>
    </row>
    <row r="73" spans="1:15" x14ac:dyDescent="0.25">
      <c r="A73" s="338" t="s">
        <v>285</v>
      </c>
      <c r="B73" s="324">
        <f ca="1">'11 Gillies Street'!T84</f>
        <v>525.41123200000004</v>
      </c>
      <c r="C73" s="324">
        <f>'11 Gillies Street'!U84</f>
        <v>0</v>
      </c>
      <c r="D73" s="324">
        <f>'11 Gillies Street'!V84</f>
        <v>0</v>
      </c>
      <c r="E73" s="324">
        <f>'11 Gillies Street'!W84</f>
        <v>0</v>
      </c>
      <c r="F73" s="324">
        <f>'11 Gillies Street'!X84</f>
        <v>0</v>
      </c>
      <c r="G73" s="325">
        <f ca="1">'11 Gillies Street'!Y84</f>
        <v>1627.0112319999998</v>
      </c>
      <c r="H73" s="325">
        <f>'11 Gillies Street'!Z84</f>
        <v>0</v>
      </c>
      <c r="I73" s="326">
        <f ca="1">'11 Gillies Street'!AA84</f>
        <v>0.68263972500959358</v>
      </c>
      <c r="J73" s="134">
        <f ca="1">'11 Gillies Street'!AB84</f>
        <v>1110.6624999999999</v>
      </c>
      <c r="K73" s="138">
        <f t="shared" ca="1" si="8"/>
        <v>9.0625</v>
      </c>
      <c r="L73" s="327">
        <f ca="1">'11 Gillies Street'!AC84</f>
        <v>0.67706969585321219</v>
      </c>
      <c r="M73" s="136">
        <f ca="1">'11 Gillies Street'!AD84</f>
        <v>1101.5999999999999</v>
      </c>
      <c r="N73" s="485">
        <v>0</v>
      </c>
      <c r="O73" s="485">
        <f t="shared" ca="1" si="2"/>
        <v>1101.5999999999999</v>
      </c>
    </row>
    <row r="74" spans="1:15" x14ac:dyDescent="0.25">
      <c r="A74" s="338" t="s">
        <v>189</v>
      </c>
      <c r="B74" s="324">
        <f ca="1">'11 Gillies Street'!T85</f>
        <v>812.53924999999992</v>
      </c>
      <c r="C74" s="324">
        <f>'11 Gillies Street'!U85</f>
        <v>0</v>
      </c>
      <c r="D74" s="324">
        <f>'11 Gillies Street'!V85</f>
        <v>0</v>
      </c>
      <c r="E74" s="324">
        <f>'11 Gillies Street'!W85</f>
        <v>0</v>
      </c>
      <c r="F74" s="324">
        <f>'11 Gillies Street'!X85</f>
        <v>0</v>
      </c>
      <c r="G74" s="325">
        <f ca="1">'11 Gillies Street'!Y85</f>
        <v>2823.6260000000002</v>
      </c>
      <c r="H74" s="325">
        <f>'11 Gillies Street'!Z85</f>
        <v>0</v>
      </c>
      <c r="I74" s="326">
        <f ca="1">'11 Gillies Street'!AA85</f>
        <v>0.78133329272361141</v>
      </c>
      <c r="J74" s="134">
        <f ca="1">'11 Gillies Street'!AB85</f>
        <v>2206.1930000000002</v>
      </c>
      <c r="K74" s="138">
        <f t="shared" ca="1" si="8"/>
        <v>1225.9160000000002</v>
      </c>
      <c r="L74" s="327">
        <f ca="1">'11 Gillies Street'!AC85</f>
        <v>0.3471695614079201</v>
      </c>
      <c r="M74" s="136">
        <f ca="1">'11 Gillies Street'!AD85</f>
        <v>980.27699999999993</v>
      </c>
      <c r="N74" s="485">
        <v>0</v>
      </c>
      <c r="O74" s="485">
        <f t="shared" ca="1" si="2"/>
        <v>980.27699999999993</v>
      </c>
    </row>
    <row r="75" spans="1:15" x14ac:dyDescent="0.25">
      <c r="A75" s="338" t="s">
        <v>72</v>
      </c>
      <c r="B75" s="324">
        <f ca="1">'11 Gillies Street'!T86</f>
        <v>5816.1278020000009</v>
      </c>
      <c r="C75" s="324">
        <f>'11 Gillies Street'!U86</f>
        <v>0</v>
      </c>
      <c r="D75" s="324">
        <f>'11 Gillies Street'!V86</f>
        <v>0</v>
      </c>
      <c r="E75" s="324">
        <f>'11 Gillies Street'!W86</f>
        <v>0</v>
      </c>
      <c r="F75" s="324">
        <f>'11 Gillies Street'!X86</f>
        <v>0</v>
      </c>
      <c r="G75" s="325">
        <f ca="1">'11 Gillies Street'!Y86</f>
        <v>8375.4278020000002</v>
      </c>
      <c r="H75" s="325">
        <f>'11 Gillies Street'!Z86</f>
        <v>0</v>
      </c>
      <c r="I75" s="326">
        <f ca="1">'11 Gillies Street'!AA86</f>
        <v>1</v>
      </c>
      <c r="J75" s="134">
        <f ca="1">'11 Gillies Street'!AB86</f>
        <v>8375.4278020000002</v>
      </c>
      <c r="K75" s="138">
        <f t="shared" ca="1" si="8"/>
        <v>1414.744099999999</v>
      </c>
      <c r="L75" s="327">
        <f ca="1">'11 Gillies Street'!AC86</f>
        <v>0.83108395971580495</v>
      </c>
      <c r="M75" s="136">
        <f ca="1">'11 Gillies Street'!AD86</f>
        <v>6960.6837020000012</v>
      </c>
      <c r="N75" s="485">
        <v>0</v>
      </c>
      <c r="O75" s="485">
        <f t="shared" ref="O75:O138" ca="1" si="9">M75-N75</f>
        <v>6960.6837020000012</v>
      </c>
    </row>
    <row r="76" spans="1:15" x14ac:dyDescent="0.25">
      <c r="A76" s="338" t="s">
        <v>164</v>
      </c>
      <c r="B76" s="324">
        <f ca="1">'11 Gillies Street'!T87</f>
        <v>1054.5892650000001</v>
      </c>
      <c r="C76" s="324">
        <f>'11 Gillies Street'!U87</f>
        <v>0</v>
      </c>
      <c r="D76" s="324">
        <f>'11 Gillies Street'!V87</f>
        <v>0</v>
      </c>
      <c r="E76" s="324">
        <f>'11 Gillies Street'!W87</f>
        <v>0</v>
      </c>
      <c r="F76" s="324">
        <f>'11 Gillies Street'!X87</f>
        <v>0</v>
      </c>
      <c r="G76" s="325">
        <f ca="1">'11 Gillies Street'!Y87</f>
        <v>2611.7975299999998</v>
      </c>
      <c r="H76" s="325">
        <f>'11 Gillies Street'!Z87</f>
        <v>0</v>
      </c>
      <c r="I76" s="326">
        <f ca="1">'11 Gillies Street'!AA87</f>
        <v>0.13068495780375441</v>
      </c>
      <c r="J76" s="134">
        <f ca="1">'11 Gillies Street'!AB87</f>
        <v>341.32264999999995</v>
      </c>
      <c r="K76" s="138">
        <f t="shared" ca="1" si="8"/>
        <v>0</v>
      </c>
      <c r="L76" s="327">
        <f ca="1">'11 Gillies Street'!AC87</f>
        <v>0.13068495780375441</v>
      </c>
      <c r="M76" s="136">
        <f ca="1">'11 Gillies Street'!AD87</f>
        <v>341.32264999999995</v>
      </c>
      <c r="N76" s="485">
        <v>0</v>
      </c>
      <c r="O76" s="485">
        <f t="shared" ca="1" si="9"/>
        <v>341.32264999999995</v>
      </c>
    </row>
    <row r="77" spans="1:15" x14ac:dyDescent="0.25">
      <c r="A77" s="338" t="s">
        <v>24</v>
      </c>
      <c r="B77" s="324">
        <f ca="1">'11 Gillies Street'!T88</f>
        <v>3556.9144000000001</v>
      </c>
      <c r="C77" s="324">
        <f>'11 Gillies Street'!U88</f>
        <v>0</v>
      </c>
      <c r="D77" s="324">
        <f>'11 Gillies Street'!V88</f>
        <v>0</v>
      </c>
      <c r="E77" s="324">
        <f>'11 Gillies Street'!W88</f>
        <v>0</v>
      </c>
      <c r="F77" s="324">
        <f>'11 Gillies Street'!X88</f>
        <v>0</v>
      </c>
      <c r="G77" s="325">
        <f ca="1">'11 Gillies Street'!Y88</f>
        <v>4635.5400226480006</v>
      </c>
      <c r="H77" s="325">
        <f>'11 Gillies Street'!Z88</f>
        <v>0</v>
      </c>
      <c r="I77" s="326">
        <f ca="1">'11 Gillies Street'!AA88</f>
        <v>1</v>
      </c>
      <c r="J77" s="134">
        <f ca="1">'11 Gillies Street'!AB88</f>
        <v>4635.5400226480006</v>
      </c>
      <c r="K77" s="138">
        <f t="shared" ca="1" si="8"/>
        <v>3158.4995026480005</v>
      </c>
      <c r="L77" s="327">
        <f ca="1">'11 Gillies Street'!AC88</f>
        <v>0.31863396988993248</v>
      </c>
      <c r="M77" s="136">
        <f ca="1">'11 Gillies Street'!AD88</f>
        <v>1477.04052</v>
      </c>
      <c r="N77" s="485">
        <v>0</v>
      </c>
      <c r="O77" s="485">
        <f t="shared" ca="1" si="9"/>
        <v>1477.04052</v>
      </c>
    </row>
    <row r="78" spans="1:15" x14ac:dyDescent="0.25">
      <c r="A78" s="338" t="s">
        <v>312</v>
      </c>
      <c r="B78" s="324">
        <f ca="1">'11 Gillies Street'!T89</f>
        <v>500</v>
      </c>
      <c r="C78" s="324">
        <f>'11 Gillies Street'!U89</f>
        <v>0</v>
      </c>
      <c r="D78" s="324">
        <f>'11 Gillies Street'!V89</f>
        <v>0</v>
      </c>
      <c r="E78" s="324">
        <f>'11 Gillies Street'!W89</f>
        <v>0</v>
      </c>
      <c r="F78" s="324">
        <f>'11 Gillies Street'!X89</f>
        <v>0</v>
      </c>
      <c r="G78" s="325">
        <f ca="1">'11 Gillies Street'!Y89</f>
        <v>600</v>
      </c>
      <c r="H78" s="325">
        <f>'11 Gillies Street'!Z89</f>
        <v>0</v>
      </c>
      <c r="I78" s="326">
        <f ca="1">'11 Gillies Street'!AA89</f>
        <v>0</v>
      </c>
      <c r="J78" s="134">
        <f ca="1">'11 Gillies Street'!AB89</f>
        <v>0</v>
      </c>
      <c r="K78" s="138">
        <f t="shared" ca="1" si="8"/>
        <v>0</v>
      </c>
      <c r="L78" s="327">
        <f ca="1">'11 Gillies Street'!AC89</f>
        <v>0</v>
      </c>
      <c r="M78" s="136">
        <f ca="1">'11 Gillies Street'!AD89</f>
        <v>0</v>
      </c>
      <c r="N78" s="485">
        <v>0</v>
      </c>
      <c r="O78" s="485">
        <f t="shared" ca="1" si="9"/>
        <v>0</v>
      </c>
    </row>
    <row r="79" spans="1:15" x14ac:dyDescent="0.25">
      <c r="A79" s="338" t="s">
        <v>341</v>
      </c>
      <c r="B79" s="324">
        <f ca="1">'11 Gillies Street'!T90</f>
        <v>3288.2828650000001</v>
      </c>
      <c r="C79" s="324">
        <f>'11 Gillies Street'!U90</f>
        <v>0</v>
      </c>
      <c r="D79" s="324">
        <f>'11 Gillies Street'!V90</f>
        <v>0</v>
      </c>
      <c r="E79" s="324">
        <f>'11 Gillies Street'!W90</f>
        <v>0</v>
      </c>
      <c r="F79" s="324">
        <f>'11 Gillies Street'!X90</f>
        <v>0</v>
      </c>
      <c r="G79" s="325">
        <f ca="1">'11 Gillies Street'!Y90</f>
        <v>8078.3828650000005</v>
      </c>
      <c r="H79" s="325">
        <f>'11 Gillies Street'!Z90</f>
        <v>0</v>
      </c>
      <c r="I79" s="326">
        <f ca="1">'11 Gillies Street'!AA90</f>
        <v>0</v>
      </c>
      <c r="J79" s="134">
        <f ca="1">'11 Gillies Street'!AB90</f>
        <v>0</v>
      </c>
      <c r="K79" s="138">
        <f t="shared" ca="1" si="8"/>
        <v>0</v>
      </c>
      <c r="L79" s="327">
        <f ca="1">'11 Gillies Street'!AC90</f>
        <v>0</v>
      </c>
      <c r="M79" s="136">
        <f ca="1">'11 Gillies Street'!AD90</f>
        <v>0</v>
      </c>
      <c r="N79" s="485">
        <v>0</v>
      </c>
      <c r="O79" s="485">
        <f t="shared" ca="1" si="9"/>
        <v>0</v>
      </c>
    </row>
    <row r="80" spans="1:15" x14ac:dyDescent="0.25">
      <c r="A80" s="338"/>
      <c r="B80" s="324"/>
      <c r="C80" s="324"/>
      <c r="D80" s="324"/>
      <c r="E80" s="324"/>
      <c r="F80" s="324"/>
      <c r="G80" s="325"/>
      <c r="H80" s="325"/>
      <c r="I80" s="326"/>
      <c r="J80" s="134"/>
      <c r="K80" s="138"/>
      <c r="L80" s="327"/>
      <c r="M80" s="136"/>
      <c r="N80" s="485"/>
      <c r="O80" s="485"/>
    </row>
    <row r="81" spans="1:15" x14ac:dyDescent="0.25">
      <c r="A81" s="338" t="s">
        <v>602</v>
      </c>
      <c r="B81" s="324"/>
      <c r="C81" s="324"/>
      <c r="D81" s="324"/>
      <c r="E81" s="324"/>
      <c r="F81" s="324"/>
      <c r="G81" s="325"/>
      <c r="H81" s="325"/>
      <c r="I81" s="326"/>
      <c r="J81" s="134"/>
      <c r="K81" s="138"/>
      <c r="L81" s="327"/>
      <c r="M81" s="136"/>
      <c r="N81" s="485"/>
      <c r="O81" s="485"/>
    </row>
    <row r="82" spans="1:15" x14ac:dyDescent="0.25">
      <c r="A82" s="338" t="s">
        <v>372</v>
      </c>
      <c r="B82" s="324">
        <f ca="1">'30 Grove Terrace'!T74</f>
        <v>399.99552</v>
      </c>
      <c r="C82" s="324">
        <f>'30 Grove Terrace'!U74</f>
        <v>0</v>
      </c>
      <c r="D82" s="324">
        <f>'30 Grove Terrace'!V74</f>
        <v>0</v>
      </c>
      <c r="E82" s="324">
        <f>'30 Grove Terrace'!W74</f>
        <v>0</v>
      </c>
      <c r="F82" s="324">
        <f>'30 Grove Terrace'!X74</f>
        <v>0</v>
      </c>
      <c r="G82" s="325">
        <f ca="1">'30 Grove Terrace'!Y74</f>
        <v>399.99552</v>
      </c>
      <c r="H82" s="325">
        <f>'30 Grove Terrace'!Z74</f>
        <v>0</v>
      </c>
      <c r="I82" s="326">
        <f ca="1">'30 Grove Terrace'!AA74</f>
        <v>0</v>
      </c>
      <c r="J82" s="134">
        <f ca="1">'30 Grove Terrace'!AB74</f>
        <v>0</v>
      </c>
      <c r="K82" s="138">
        <f t="shared" ref="K82:K89" ca="1" si="10">J82-M82</f>
        <v>0</v>
      </c>
      <c r="L82" s="327">
        <f ca="1">'30 Grove Terrace'!AC74</f>
        <v>0</v>
      </c>
      <c r="M82" s="136">
        <f ca="1">'30 Grove Terrace'!AD74</f>
        <v>0</v>
      </c>
      <c r="N82" s="485">
        <v>0</v>
      </c>
      <c r="O82" s="485">
        <f t="shared" ca="1" si="9"/>
        <v>0</v>
      </c>
    </row>
    <row r="83" spans="1:15" x14ac:dyDescent="0.25">
      <c r="A83" s="338" t="s">
        <v>308</v>
      </c>
      <c r="B83" s="324">
        <f ca="1">'30 Grove Terrace'!T75</f>
        <v>222.29999999999998</v>
      </c>
      <c r="C83" s="324">
        <f>'30 Grove Terrace'!U75</f>
        <v>0</v>
      </c>
      <c r="D83" s="324">
        <f>'30 Grove Terrace'!V75</f>
        <v>0</v>
      </c>
      <c r="E83" s="324">
        <f>'30 Grove Terrace'!W75</f>
        <v>0</v>
      </c>
      <c r="F83" s="324">
        <f>'30 Grove Terrace'!X75</f>
        <v>0</v>
      </c>
      <c r="G83" s="325">
        <f ca="1">'30 Grove Terrace'!Y75</f>
        <v>6638.4920000000011</v>
      </c>
      <c r="H83" s="325">
        <f>'30 Grove Terrace'!Z75</f>
        <v>0</v>
      </c>
      <c r="I83" s="326">
        <f ca="1">'30 Grove Terrace'!AA75</f>
        <v>1</v>
      </c>
      <c r="J83" s="134">
        <f ca="1">'30 Grove Terrace'!AB75</f>
        <v>6638.4920000000011</v>
      </c>
      <c r="K83" s="138">
        <f t="shared" ca="1" si="10"/>
        <v>222.30000000000018</v>
      </c>
      <c r="L83" s="327">
        <f ca="1">'30 Grove Terrace'!AC75</f>
        <v>0.96651347926607423</v>
      </c>
      <c r="M83" s="136">
        <f ca="1">'30 Grove Terrace'!AD75</f>
        <v>6416.1920000000009</v>
      </c>
      <c r="N83" s="485">
        <v>0</v>
      </c>
      <c r="O83" s="485">
        <f t="shared" ca="1" si="9"/>
        <v>6416.1920000000009</v>
      </c>
    </row>
    <row r="84" spans="1:15" x14ac:dyDescent="0.25">
      <c r="A84" s="338" t="s">
        <v>285</v>
      </c>
      <c r="B84" s="324">
        <f ca="1">'30 Grove Terrace'!T76</f>
        <v>1258</v>
      </c>
      <c r="C84" s="324">
        <f>'30 Grove Terrace'!U76</f>
        <v>0</v>
      </c>
      <c r="D84" s="324">
        <f>'30 Grove Terrace'!V76</f>
        <v>0</v>
      </c>
      <c r="E84" s="324">
        <f>'30 Grove Terrace'!W76</f>
        <v>0</v>
      </c>
      <c r="F84" s="324">
        <f>'30 Grove Terrace'!X76</f>
        <v>0</v>
      </c>
      <c r="G84" s="325">
        <f ca="1">'30 Grove Terrace'!Y76</f>
        <v>1258</v>
      </c>
      <c r="H84" s="325">
        <f>'30 Grove Terrace'!Z76</f>
        <v>0</v>
      </c>
      <c r="I84" s="326">
        <f ca="1">'30 Grove Terrace'!AA76</f>
        <v>0</v>
      </c>
      <c r="J84" s="134">
        <f ca="1">'30 Grove Terrace'!AB76</f>
        <v>0</v>
      </c>
      <c r="K84" s="138">
        <f t="shared" ca="1" si="10"/>
        <v>0</v>
      </c>
      <c r="L84" s="327">
        <f ca="1">'30 Grove Terrace'!AC76</f>
        <v>0</v>
      </c>
      <c r="M84" s="136">
        <f ca="1">'30 Grove Terrace'!AD76</f>
        <v>0</v>
      </c>
      <c r="N84" s="485">
        <v>0</v>
      </c>
      <c r="O84" s="485">
        <f t="shared" ca="1" si="9"/>
        <v>0</v>
      </c>
    </row>
    <row r="85" spans="1:15" x14ac:dyDescent="0.25">
      <c r="A85" s="338" t="s">
        <v>189</v>
      </c>
      <c r="B85" s="324">
        <f ca="1">'30 Grove Terrace'!T77</f>
        <v>3270.6079999999997</v>
      </c>
      <c r="C85" s="324">
        <f>'30 Grove Terrace'!U77</f>
        <v>0</v>
      </c>
      <c r="D85" s="324">
        <f>'30 Grove Terrace'!V77</f>
        <v>0</v>
      </c>
      <c r="E85" s="324">
        <f>'30 Grove Terrace'!W77</f>
        <v>0</v>
      </c>
      <c r="F85" s="324">
        <f>'30 Grove Terrace'!X77</f>
        <v>0</v>
      </c>
      <c r="G85" s="325">
        <f ca="1">'30 Grove Terrace'!Y77</f>
        <v>3504.8959999999997</v>
      </c>
      <c r="H85" s="325">
        <f>'30 Grove Terrace'!Z77</f>
        <v>0</v>
      </c>
      <c r="I85" s="326">
        <f ca="1">'30 Grove Terrace'!AA77</f>
        <v>0.1230276162259879</v>
      </c>
      <c r="J85" s="134">
        <f ca="1">'30 Grove Terrace'!AB77</f>
        <v>431.19900000000007</v>
      </c>
      <c r="K85" s="138">
        <f t="shared" ca="1" si="10"/>
        <v>0</v>
      </c>
      <c r="L85" s="327">
        <f ca="1">'30 Grove Terrace'!AC77</f>
        <v>0.1230276162259879</v>
      </c>
      <c r="M85" s="136">
        <f ca="1">'30 Grove Terrace'!AD77</f>
        <v>431.19900000000007</v>
      </c>
      <c r="N85" s="485">
        <v>0</v>
      </c>
      <c r="O85" s="485">
        <f t="shared" ca="1" si="9"/>
        <v>431.19900000000007</v>
      </c>
    </row>
    <row r="86" spans="1:15" x14ac:dyDescent="0.25">
      <c r="A86" s="338" t="s">
        <v>72</v>
      </c>
      <c r="B86" s="324">
        <f ca="1">'30 Grove Terrace'!T78</f>
        <v>1013.889108</v>
      </c>
      <c r="C86" s="324">
        <f>'30 Grove Terrace'!U78</f>
        <v>0</v>
      </c>
      <c r="D86" s="324">
        <f>'30 Grove Terrace'!V78</f>
        <v>0</v>
      </c>
      <c r="E86" s="324">
        <f>'30 Grove Terrace'!W78</f>
        <v>0</v>
      </c>
      <c r="F86" s="324">
        <f>'30 Grove Terrace'!X78</f>
        <v>0</v>
      </c>
      <c r="G86" s="325">
        <f ca="1">'30 Grove Terrace'!Y78</f>
        <v>4060.4731080000001</v>
      </c>
      <c r="H86" s="325">
        <f>'30 Grove Terrace'!Z78</f>
        <v>0</v>
      </c>
      <c r="I86" s="326">
        <f ca="1">'30 Grove Terrace'!AA78</f>
        <v>0.85285458514111645</v>
      </c>
      <c r="J86" s="134">
        <f ca="1">'30 Grove Terrace'!AB78</f>
        <v>3462.9931079999997</v>
      </c>
      <c r="K86" s="138">
        <f t="shared" ca="1" si="10"/>
        <v>833.43310800000017</v>
      </c>
      <c r="L86" s="327">
        <f ca="1">'30 Grove Terrace'!AC78</f>
        <v>0.64759941269385679</v>
      </c>
      <c r="M86" s="136">
        <f ca="1">'30 Grove Terrace'!AD78</f>
        <v>2629.5599999999995</v>
      </c>
      <c r="N86" s="485">
        <v>0</v>
      </c>
      <c r="O86" s="485">
        <f t="shared" ca="1" si="9"/>
        <v>2629.5599999999995</v>
      </c>
    </row>
    <row r="87" spans="1:15" x14ac:dyDescent="0.25">
      <c r="A87" s="338" t="s">
        <v>164</v>
      </c>
      <c r="B87" s="324">
        <f ca="1">'30 Grove Terrace'!T79</f>
        <v>1116.1611899999998</v>
      </c>
      <c r="C87" s="324">
        <f>'30 Grove Terrace'!U79</f>
        <v>0</v>
      </c>
      <c r="D87" s="324">
        <f>'30 Grove Terrace'!V79</f>
        <v>0</v>
      </c>
      <c r="E87" s="324">
        <f>'30 Grove Terrace'!W79</f>
        <v>0</v>
      </c>
      <c r="F87" s="324">
        <f>'30 Grove Terrace'!X79</f>
        <v>0</v>
      </c>
      <c r="G87" s="325">
        <f ca="1">'30 Grove Terrace'!Y79</f>
        <v>6116.1611899999998</v>
      </c>
      <c r="H87" s="325">
        <f>'30 Grove Terrace'!Z79</f>
        <v>0</v>
      </c>
      <c r="I87" s="326">
        <f ca="1">'30 Grove Terrace'!AA79</f>
        <v>0</v>
      </c>
      <c r="J87" s="134">
        <f ca="1">'30 Grove Terrace'!AB79</f>
        <v>0</v>
      </c>
      <c r="K87" s="138">
        <f t="shared" ca="1" si="10"/>
        <v>0</v>
      </c>
      <c r="L87" s="327">
        <f ca="1">'30 Grove Terrace'!AC79</f>
        <v>0</v>
      </c>
      <c r="M87" s="136">
        <f ca="1">'30 Grove Terrace'!AD79</f>
        <v>0</v>
      </c>
      <c r="N87" s="485">
        <v>0</v>
      </c>
      <c r="O87" s="485">
        <f t="shared" ca="1" si="9"/>
        <v>0</v>
      </c>
    </row>
    <row r="88" spans="1:15" x14ac:dyDescent="0.25">
      <c r="A88" s="338" t="s">
        <v>24</v>
      </c>
      <c r="B88" s="324">
        <f ca="1">'30 Grove Terrace'!T80</f>
        <v>5343.2963999999993</v>
      </c>
      <c r="C88" s="324">
        <f>'30 Grove Terrace'!U80</f>
        <v>0</v>
      </c>
      <c r="D88" s="324">
        <f>'30 Grove Terrace'!V80</f>
        <v>0</v>
      </c>
      <c r="E88" s="324">
        <f>'30 Grove Terrace'!W80</f>
        <v>0</v>
      </c>
      <c r="F88" s="324">
        <f>'30 Grove Terrace'!X80</f>
        <v>0</v>
      </c>
      <c r="G88" s="325">
        <f ca="1">'30 Grove Terrace'!Y80</f>
        <v>6955.2963999999993</v>
      </c>
      <c r="H88" s="325">
        <f>'30 Grove Terrace'!Z80</f>
        <v>0</v>
      </c>
      <c r="I88" s="326">
        <f ca="1">'30 Grove Terrace'!AA80</f>
        <v>0.1150090742358586</v>
      </c>
      <c r="J88" s="134">
        <f ca="1">'30 Grove Terrace'!AB80</f>
        <v>799.92219999999998</v>
      </c>
      <c r="K88" s="138">
        <f t="shared" ca="1" si="10"/>
        <v>495.19839999999999</v>
      </c>
      <c r="L88" s="327">
        <f ca="1">'30 Grove Terrace'!AC80</f>
        <v>4.381176336352826E-2</v>
      </c>
      <c r="M88" s="136">
        <f ca="1">'30 Grove Terrace'!AD80</f>
        <v>304.72379999999998</v>
      </c>
      <c r="N88" s="485">
        <v>0</v>
      </c>
      <c r="O88" s="485">
        <f t="shared" ca="1" si="9"/>
        <v>304.72379999999998</v>
      </c>
    </row>
    <row r="89" spans="1:15" x14ac:dyDescent="0.25">
      <c r="A89" s="338" t="s">
        <v>312</v>
      </c>
      <c r="B89" s="324">
        <f ca="1">'30 Grove Terrace'!T81</f>
        <v>1379.2844600000001</v>
      </c>
      <c r="C89" s="324">
        <f>'30 Grove Terrace'!U81</f>
        <v>0</v>
      </c>
      <c r="D89" s="324">
        <f>'30 Grove Terrace'!V81</f>
        <v>0</v>
      </c>
      <c r="E89" s="324">
        <f>'30 Grove Terrace'!W81</f>
        <v>0</v>
      </c>
      <c r="F89" s="324">
        <f>'30 Grove Terrace'!X81</f>
        <v>0</v>
      </c>
      <c r="G89" s="325">
        <f ca="1">'30 Grove Terrace'!Y81</f>
        <v>1741.35446</v>
      </c>
      <c r="H89" s="325">
        <f>'30 Grove Terrace'!Z81</f>
        <v>0</v>
      </c>
      <c r="I89" s="326">
        <f ca="1">'30 Grove Terrace'!AA81</f>
        <v>0</v>
      </c>
      <c r="J89" s="134">
        <f ca="1">'30 Grove Terrace'!AB81</f>
        <v>0</v>
      </c>
      <c r="K89" s="138">
        <f t="shared" ca="1" si="10"/>
        <v>0</v>
      </c>
      <c r="L89" s="327">
        <f ca="1">'30 Grove Terrace'!AC81</f>
        <v>0</v>
      </c>
      <c r="M89" s="136">
        <f ca="1">'30 Grove Terrace'!AD81</f>
        <v>0</v>
      </c>
      <c r="N89" s="485">
        <v>0</v>
      </c>
      <c r="O89" s="485">
        <f t="shared" ca="1" si="9"/>
        <v>0</v>
      </c>
    </row>
    <row r="90" spans="1:15" x14ac:dyDescent="0.25">
      <c r="A90" s="338"/>
      <c r="B90" s="324"/>
      <c r="C90" s="324"/>
      <c r="D90" s="324"/>
      <c r="E90" s="324"/>
      <c r="F90" s="324"/>
      <c r="G90" s="325"/>
      <c r="H90" s="325"/>
      <c r="I90" s="326"/>
      <c r="J90" s="134"/>
      <c r="K90" s="138"/>
      <c r="L90" s="327"/>
      <c r="M90" s="136"/>
      <c r="N90" s="485"/>
      <c r="O90" s="485"/>
    </row>
    <row r="91" spans="1:15" x14ac:dyDescent="0.25">
      <c r="A91" s="338" t="s">
        <v>510</v>
      </c>
      <c r="B91" s="324"/>
      <c r="C91" s="324"/>
      <c r="D91" s="324"/>
      <c r="E91" s="324"/>
      <c r="F91" s="324"/>
      <c r="G91" s="325"/>
      <c r="H91" s="325"/>
      <c r="I91" s="326"/>
      <c r="J91" s="134"/>
      <c r="K91" s="138"/>
      <c r="L91" s="327"/>
      <c r="M91" s="136"/>
      <c r="N91" s="485"/>
      <c r="O91" s="485"/>
    </row>
    <row r="92" spans="1:15" x14ac:dyDescent="0.25">
      <c r="A92" s="338" t="s">
        <v>372</v>
      </c>
      <c r="B92" s="324">
        <f ca="1">'25 Elaine Grove'!T87</f>
        <v>399.99552</v>
      </c>
      <c r="C92" s="324">
        <f>'25 Elaine Grove'!U87</f>
        <v>0</v>
      </c>
      <c r="D92" s="324">
        <f>'25 Elaine Grove'!V87</f>
        <v>0</v>
      </c>
      <c r="E92" s="324">
        <f>'25 Elaine Grove'!W87</f>
        <v>0</v>
      </c>
      <c r="F92" s="324">
        <f>'25 Elaine Grove'!X87</f>
        <v>0</v>
      </c>
      <c r="G92" s="325">
        <f ca="1">'25 Elaine Grove'!Y87</f>
        <v>399.99552</v>
      </c>
      <c r="H92" s="325">
        <f>'25 Elaine Grove'!Z87</f>
        <v>0</v>
      </c>
      <c r="I92" s="326">
        <f ca="1">'25 Elaine Grove'!AA87</f>
        <v>1</v>
      </c>
      <c r="J92" s="134">
        <f ca="1">'25 Elaine Grove'!AB87</f>
        <v>399.99552</v>
      </c>
      <c r="K92" s="138">
        <f t="shared" ref="K92:K101" ca="1" si="11">J92-M92</f>
        <v>0</v>
      </c>
      <c r="L92" s="327">
        <f ca="1">'25 Elaine Grove'!AC87</f>
        <v>1</v>
      </c>
      <c r="M92" s="136">
        <f ca="1">'25 Elaine Grove'!AD87</f>
        <v>399.99552</v>
      </c>
      <c r="N92" s="485">
        <v>0</v>
      </c>
      <c r="O92" s="485">
        <f t="shared" ca="1" si="9"/>
        <v>399.99552</v>
      </c>
    </row>
    <row r="93" spans="1:15" x14ac:dyDescent="0.25">
      <c r="A93" s="338" t="s">
        <v>308</v>
      </c>
      <c r="B93" s="324">
        <f ca="1">'25 Elaine Grove'!T88</f>
        <v>222.29999999999998</v>
      </c>
      <c r="C93" s="324">
        <f>'25 Elaine Grove'!U88</f>
        <v>0</v>
      </c>
      <c r="D93" s="324">
        <f>'25 Elaine Grove'!V88</f>
        <v>0</v>
      </c>
      <c r="E93" s="324">
        <f>'25 Elaine Grove'!W88</f>
        <v>0</v>
      </c>
      <c r="F93" s="324">
        <f>'25 Elaine Grove'!X88</f>
        <v>0</v>
      </c>
      <c r="G93" s="325">
        <f ca="1">'25 Elaine Grove'!Y88</f>
        <v>222.29999999999998</v>
      </c>
      <c r="H93" s="325">
        <f>'25 Elaine Grove'!Z88</f>
        <v>0</v>
      </c>
      <c r="I93" s="326">
        <f ca="1">'25 Elaine Grove'!AA88</f>
        <v>1</v>
      </c>
      <c r="J93" s="134">
        <f ca="1">'25 Elaine Grove'!AB88</f>
        <v>222.29999999999998</v>
      </c>
      <c r="K93" s="138">
        <f t="shared" ca="1" si="11"/>
        <v>0</v>
      </c>
      <c r="L93" s="327">
        <f ca="1">'25 Elaine Grove'!AC88</f>
        <v>1</v>
      </c>
      <c r="M93" s="136">
        <f ca="1">'25 Elaine Grove'!AD88</f>
        <v>222.29999999999998</v>
      </c>
      <c r="N93" s="485">
        <v>0</v>
      </c>
      <c r="O93" s="485">
        <f t="shared" ca="1" si="9"/>
        <v>222.29999999999998</v>
      </c>
    </row>
    <row r="94" spans="1:15" x14ac:dyDescent="0.25">
      <c r="A94" s="338" t="s">
        <v>285</v>
      </c>
      <c r="B94" s="324">
        <f ca="1">'25 Elaine Grove'!T89</f>
        <v>0</v>
      </c>
      <c r="C94" s="324">
        <f>'25 Elaine Grove'!U89</f>
        <v>0</v>
      </c>
      <c r="D94" s="324">
        <f>'25 Elaine Grove'!V89</f>
        <v>0</v>
      </c>
      <c r="E94" s="324">
        <f>'25 Elaine Grove'!W89</f>
        <v>0</v>
      </c>
      <c r="F94" s="324">
        <f>'25 Elaine Grove'!X89</f>
        <v>0</v>
      </c>
      <c r="G94" s="325">
        <f ca="1">'25 Elaine Grove'!Y89</f>
        <v>0</v>
      </c>
      <c r="H94" s="325">
        <f>'25 Elaine Grove'!Z89</f>
        <v>0</v>
      </c>
      <c r="I94" s="326" t="e">
        <f ca="1">'25 Elaine Grove'!AA89</f>
        <v>#DIV/0!</v>
      </c>
      <c r="J94" s="134">
        <f ca="1">'25 Elaine Grove'!AB89</f>
        <v>0</v>
      </c>
      <c r="K94" s="138">
        <f t="shared" ca="1" si="11"/>
        <v>0</v>
      </c>
      <c r="L94" s="327" t="e">
        <f ca="1">'25 Elaine Grove'!AC89</f>
        <v>#DIV/0!</v>
      </c>
      <c r="M94" s="136">
        <f ca="1">'25 Elaine Grove'!AD89</f>
        <v>0</v>
      </c>
      <c r="N94" s="485">
        <v>0</v>
      </c>
      <c r="O94" s="485">
        <f t="shared" ca="1" si="9"/>
        <v>0</v>
      </c>
    </row>
    <row r="95" spans="1:15" x14ac:dyDescent="0.25">
      <c r="A95" s="338" t="s">
        <v>189</v>
      </c>
      <c r="B95" s="324">
        <f ca="1">'25 Elaine Grove'!T90</f>
        <v>1254.3729999999998</v>
      </c>
      <c r="C95" s="324">
        <f>'25 Elaine Grove'!U90</f>
        <v>0</v>
      </c>
      <c r="D95" s="324">
        <f>'25 Elaine Grove'!V90</f>
        <v>0</v>
      </c>
      <c r="E95" s="324">
        <f>'25 Elaine Grove'!W90</f>
        <v>0</v>
      </c>
      <c r="F95" s="324">
        <f>'25 Elaine Grove'!X90</f>
        <v>0</v>
      </c>
      <c r="G95" s="325">
        <f ca="1">'25 Elaine Grove'!Y90</f>
        <v>1254.3729999999998</v>
      </c>
      <c r="H95" s="325">
        <f>'25 Elaine Grove'!Z90</f>
        <v>0</v>
      </c>
      <c r="I95" s="326">
        <f ca="1">'25 Elaine Grove'!AA90</f>
        <v>0.98063773694108536</v>
      </c>
      <c r="J95" s="134">
        <f ca="1">'25 Elaine Grove'!AB90</f>
        <v>1230.0854999999999</v>
      </c>
      <c r="K95" s="138">
        <f t="shared" ca="1" si="11"/>
        <v>0</v>
      </c>
      <c r="L95" s="327">
        <f ca="1">'25 Elaine Grove'!AC90</f>
        <v>0.98063773694108536</v>
      </c>
      <c r="M95" s="136">
        <f ca="1">'25 Elaine Grove'!AD90</f>
        <v>1230.0854999999999</v>
      </c>
      <c r="N95" s="485">
        <v>0</v>
      </c>
      <c r="O95" s="485">
        <f t="shared" ca="1" si="9"/>
        <v>1230.0854999999999</v>
      </c>
    </row>
    <row r="96" spans="1:15" x14ac:dyDescent="0.25">
      <c r="A96" s="338" t="s">
        <v>72</v>
      </c>
      <c r="B96" s="324">
        <f ca="1">'25 Elaine Grove'!T91</f>
        <v>4593.8035460000001</v>
      </c>
      <c r="C96" s="324">
        <f>'25 Elaine Grove'!U91</f>
        <v>0</v>
      </c>
      <c r="D96" s="324">
        <f>'25 Elaine Grove'!V91</f>
        <v>0</v>
      </c>
      <c r="E96" s="324">
        <f>'25 Elaine Grove'!W91</f>
        <v>0</v>
      </c>
      <c r="F96" s="324">
        <f>'25 Elaine Grove'!X91</f>
        <v>0</v>
      </c>
      <c r="G96" s="325">
        <f ca="1">'25 Elaine Grove'!Y91</f>
        <v>8660.5875460000007</v>
      </c>
      <c r="H96" s="325">
        <f>'25 Elaine Grove'!Z91</f>
        <v>0</v>
      </c>
      <c r="I96" s="326">
        <f ca="1">'25 Elaine Grove'!AA91</f>
        <v>0.94226719638312173</v>
      </c>
      <c r="J96" s="134">
        <f ca="1">'25 Elaine Grove'!AB91</f>
        <v>8160.5875460000007</v>
      </c>
      <c r="K96" s="138">
        <f t="shared" ca="1" si="11"/>
        <v>1625.2800000000007</v>
      </c>
      <c r="L96" s="327">
        <f ca="1">'25 Elaine Grove'!AC91</f>
        <v>0.75460325425824171</v>
      </c>
      <c r="M96" s="136">
        <f ca="1">'25 Elaine Grove'!AD91</f>
        <v>6535.307546</v>
      </c>
      <c r="N96" s="485">
        <v>0</v>
      </c>
      <c r="O96" s="485">
        <f t="shared" ca="1" si="9"/>
        <v>6535.307546</v>
      </c>
    </row>
    <row r="97" spans="1:15" x14ac:dyDescent="0.25">
      <c r="A97" s="338" t="s">
        <v>164</v>
      </c>
      <c r="B97" s="324">
        <f ca="1">'25 Elaine Grove'!T92</f>
        <v>766.51979199999994</v>
      </c>
      <c r="C97" s="324">
        <f>'25 Elaine Grove'!U92</f>
        <v>0</v>
      </c>
      <c r="D97" s="324">
        <f>'25 Elaine Grove'!V92</f>
        <v>0</v>
      </c>
      <c r="E97" s="324">
        <f>'25 Elaine Grove'!W92</f>
        <v>0</v>
      </c>
      <c r="F97" s="324">
        <f>'25 Elaine Grove'!X92</f>
        <v>0</v>
      </c>
      <c r="G97" s="325">
        <f ca="1">'25 Elaine Grove'!Y92</f>
        <v>5057.6797919999999</v>
      </c>
      <c r="H97" s="325">
        <f>'25 Elaine Grove'!Z92</f>
        <v>0</v>
      </c>
      <c r="I97" s="326">
        <f ca="1">'25 Elaine Grove'!AA92</f>
        <v>0.9802280879548414</v>
      </c>
      <c r="J97" s="134">
        <f ca="1">'25 Elaine Grove'!AB92</f>
        <v>4957.6797919999999</v>
      </c>
      <c r="K97" s="138">
        <f t="shared" ca="1" si="11"/>
        <v>2487.6797919999999</v>
      </c>
      <c r="L97" s="327">
        <f ca="1">'25 Elaine Grove'!AC92</f>
        <v>0.4883662275154172</v>
      </c>
      <c r="M97" s="136">
        <f ca="1">'25 Elaine Grove'!AD92</f>
        <v>2470</v>
      </c>
      <c r="N97" s="485">
        <v>0</v>
      </c>
      <c r="O97" s="485">
        <f t="shared" ca="1" si="9"/>
        <v>2470</v>
      </c>
    </row>
    <row r="98" spans="1:15" x14ac:dyDescent="0.25">
      <c r="A98" s="338" t="s">
        <v>24</v>
      </c>
      <c r="B98" s="324">
        <f ca="1">'25 Elaine Grove'!T93</f>
        <v>4858.893</v>
      </c>
      <c r="C98" s="324">
        <f>'25 Elaine Grove'!U93</f>
        <v>0</v>
      </c>
      <c r="D98" s="324">
        <f>'25 Elaine Grove'!V93</f>
        <v>0</v>
      </c>
      <c r="E98" s="324">
        <f>'25 Elaine Grove'!W93</f>
        <v>0</v>
      </c>
      <c r="F98" s="324">
        <f>'25 Elaine Grove'!X93</f>
        <v>0</v>
      </c>
      <c r="G98" s="325">
        <f ca="1">'25 Elaine Grove'!Y93</f>
        <v>7799.2470990000002</v>
      </c>
      <c r="H98" s="325">
        <f>'25 Elaine Grove'!Z93</f>
        <v>0</v>
      </c>
      <c r="I98" s="326">
        <f ca="1">'25 Elaine Grove'!AA93</f>
        <v>0.87178249550162124</v>
      </c>
      <c r="J98" s="134">
        <f ca="1">'25 Elaine Grove'!AB93</f>
        <v>6799.2470990000002</v>
      </c>
      <c r="K98" s="138">
        <f t="shared" ca="1" si="11"/>
        <v>5481.5966989999997</v>
      </c>
      <c r="L98" s="327">
        <f ca="1">'25 Elaine Grove'!AC93</f>
        <v>0.16894584608929056</v>
      </c>
      <c r="M98" s="136">
        <f ca="1">'25 Elaine Grove'!AD93</f>
        <v>1317.6504</v>
      </c>
      <c r="N98" s="485">
        <v>0</v>
      </c>
      <c r="O98" s="485">
        <f t="shared" ca="1" si="9"/>
        <v>1317.6504</v>
      </c>
    </row>
    <row r="99" spans="1:15" x14ac:dyDescent="0.25">
      <c r="A99" s="338" t="s">
        <v>312</v>
      </c>
      <c r="B99" s="324">
        <f ca="1">'25 Elaine Grove'!T94</f>
        <v>82.394459999999995</v>
      </c>
      <c r="C99" s="324">
        <f>'25 Elaine Grove'!U94</f>
        <v>0</v>
      </c>
      <c r="D99" s="324">
        <f>'25 Elaine Grove'!V94</f>
        <v>0</v>
      </c>
      <c r="E99" s="324">
        <f>'25 Elaine Grove'!W94</f>
        <v>0</v>
      </c>
      <c r="F99" s="324">
        <f>'25 Elaine Grove'!X94</f>
        <v>0</v>
      </c>
      <c r="G99" s="325">
        <f ca="1">'25 Elaine Grove'!Y94</f>
        <v>82.394459999999995</v>
      </c>
      <c r="H99" s="325">
        <f>'25 Elaine Grove'!Z94</f>
        <v>0</v>
      </c>
      <c r="I99" s="326">
        <f ca="1">'25 Elaine Grove'!AA94</f>
        <v>1</v>
      </c>
      <c r="J99" s="134">
        <f ca="1">'25 Elaine Grove'!AB94</f>
        <v>82.394459999999995</v>
      </c>
      <c r="K99" s="138">
        <f t="shared" ca="1" si="11"/>
        <v>82.394459999999995</v>
      </c>
      <c r="L99" s="327">
        <f ca="1">'25 Elaine Grove'!AC94</f>
        <v>0</v>
      </c>
      <c r="M99" s="136">
        <f ca="1">'25 Elaine Grove'!AD94</f>
        <v>0</v>
      </c>
      <c r="N99" s="485">
        <v>0</v>
      </c>
      <c r="O99" s="485">
        <f t="shared" ca="1" si="9"/>
        <v>0</v>
      </c>
    </row>
    <row r="100" spans="1:15" x14ac:dyDescent="0.25">
      <c r="A100" s="338" t="s">
        <v>341</v>
      </c>
      <c r="B100" s="324">
        <f ca="1">'25 Elaine Grove'!T95</f>
        <v>3288.2828650000001</v>
      </c>
      <c r="C100" s="324">
        <f>'25 Elaine Grove'!U95</f>
        <v>0</v>
      </c>
      <c r="D100" s="324">
        <f>'25 Elaine Grove'!V95</f>
        <v>0</v>
      </c>
      <c r="E100" s="324">
        <f>'25 Elaine Grove'!W95</f>
        <v>0</v>
      </c>
      <c r="F100" s="324">
        <f>'25 Elaine Grove'!X95</f>
        <v>0</v>
      </c>
      <c r="G100" s="325">
        <f ca="1">'25 Elaine Grove'!Y95</f>
        <v>9451.9828649999999</v>
      </c>
      <c r="H100" s="325">
        <f>'25 Elaine Grove'!Z95</f>
        <v>0</v>
      </c>
      <c r="I100" s="326">
        <f ca="1">'25 Elaine Grove'!AA95</f>
        <v>0.17601597715126624</v>
      </c>
      <c r="J100" s="134">
        <f ca="1">'25 Elaine Grove'!AB95</f>
        <v>1663.7</v>
      </c>
      <c r="K100" s="138">
        <f t="shared" ca="1" si="11"/>
        <v>1663.7</v>
      </c>
      <c r="L100" s="327">
        <f ca="1">'25 Elaine Grove'!AC95</f>
        <v>0</v>
      </c>
      <c r="M100" s="136">
        <f ca="1">'25 Elaine Grove'!AD95</f>
        <v>0</v>
      </c>
      <c r="N100" s="485">
        <v>0</v>
      </c>
      <c r="O100" s="485">
        <f t="shared" ca="1" si="9"/>
        <v>0</v>
      </c>
    </row>
    <row r="101" spans="1:15" x14ac:dyDescent="0.25">
      <c r="A101" s="338" t="s">
        <v>710</v>
      </c>
      <c r="B101" s="324">
        <f ca="1">'25 Elaine Grove'!T96</f>
        <v>0</v>
      </c>
      <c r="C101" s="324">
        <f>'25 Elaine Grove'!U96</f>
        <v>0</v>
      </c>
      <c r="D101" s="324">
        <f>'25 Elaine Grove'!V96</f>
        <v>0</v>
      </c>
      <c r="E101" s="324">
        <f>'25 Elaine Grove'!W96</f>
        <v>0</v>
      </c>
      <c r="F101" s="324">
        <f>'25 Elaine Grove'!X96</f>
        <v>0</v>
      </c>
      <c r="G101" s="325">
        <f ca="1">'25 Elaine Grove'!Y96</f>
        <v>3244.88</v>
      </c>
      <c r="H101" s="325">
        <f>'25 Elaine Grove'!Z96</f>
        <v>0</v>
      </c>
      <c r="I101" s="326">
        <f ca="1">'25 Elaine Grove'!AA96</f>
        <v>1</v>
      </c>
      <c r="J101" s="134">
        <f ca="1">'25 Elaine Grove'!AB96</f>
        <v>3244.88</v>
      </c>
      <c r="K101" s="138">
        <f t="shared" ca="1" si="11"/>
        <v>3244.88</v>
      </c>
      <c r="L101" s="327">
        <f ca="1">'25 Elaine Grove'!AC96</f>
        <v>0</v>
      </c>
      <c r="M101" s="136">
        <f ca="1">'25 Elaine Grove'!AD96</f>
        <v>0</v>
      </c>
      <c r="N101" s="485">
        <v>0</v>
      </c>
      <c r="O101" s="485">
        <f t="shared" ca="1" si="9"/>
        <v>0</v>
      </c>
    </row>
    <row r="102" spans="1:15" x14ac:dyDescent="0.25">
      <c r="A102" s="338"/>
      <c r="B102" s="324"/>
      <c r="C102" s="324"/>
      <c r="D102" s="324"/>
      <c r="E102" s="324"/>
      <c r="F102" s="324"/>
      <c r="G102" s="325"/>
      <c r="H102" s="325"/>
      <c r="I102" s="326"/>
      <c r="J102" s="134"/>
      <c r="K102" s="138"/>
      <c r="L102" s="327"/>
      <c r="M102" s="136"/>
      <c r="N102" s="485"/>
      <c r="O102" s="485"/>
    </row>
    <row r="103" spans="1:15" x14ac:dyDescent="0.25">
      <c r="A103" s="338" t="s">
        <v>511</v>
      </c>
      <c r="B103" s="324"/>
      <c r="C103" s="324"/>
      <c r="D103" s="324"/>
      <c r="E103" s="324"/>
      <c r="F103" s="324"/>
      <c r="G103" s="325"/>
      <c r="H103" s="325"/>
      <c r="I103" s="326"/>
      <c r="J103" s="134"/>
      <c r="K103" s="138"/>
      <c r="L103" s="327"/>
      <c r="M103" s="136"/>
      <c r="N103" s="485"/>
      <c r="O103" s="485"/>
    </row>
    <row r="104" spans="1:15" x14ac:dyDescent="0.25">
      <c r="A104" s="338" t="s">
        <v>372</v>
      </c>
      <c r="B104" s="324">
        <f ca="1">'130 POW Road'!T94</f>
        <v>399.99552</v>
      </c>
      <c r="C104" s="324">
        <f>'130 POW Road'!U94</f>
        <v>0</v>
      </c>
      <c r="D104" s="324">
        <f>'130 POW Road'!V94</f>
        <v>0</v>
      </c>
      <c r="E104" s="324">
        <f>'130 POW Road'!W94</f>
        <v>0</v>
      </c>
      <c r="F104" s="324">
        <f>'130 POW Road'!X94</f>
        <v>0</v>
      </c>
      <c r="G104" s="325">
        <f ca="1">'130 POW Road'!Y94</f>
        <v>399.99552</v>
      </c>
      <c r="H104" s="325">
        <f>'130 POW Road'!Z94</f>
        <v>0</v>
      </c>
      <c r="I104" s="326">
        <f ca="1">'130 POW Road'!AA94</f>
        <v>1</v>
      </c>
      <c r="J104" s="134">
        <f ca="1">'130 POW Road'!AB94</f>
        <v>399.99552</v>
      </c>
      <c r="K104" s="138">
        <f t="shared" ref="K104:K113" ca="1" si="12">J104-M104</f>
        <v>399.99552</v>
      </c>
      <c r="L104" s="327">
        <f ca="1">'130 POW Road'!AC94</f>
        <v>0</v>
      </c>
      <c r="M104" s="136">
        <f ca="1">'130 POW Road'!AD94</f>
        <v>0</v>
      </c>
      <c r="N104" s="485">
        <v>0</v>
      </c>
      <c r="O104" s="485">
        <f t="shared" ca="1" si="9"/>
        <v>0</v>
      </c>
    </row>
    <row r="105" spans="1:15" x14ac:dyDescent="0.25">
      <c r="A105" s="338" t="s">
        <v>308</v>
      </c>
      <c r="B105" s="324">
        <f ca="1">'130 POW Road'!T95</f>
        <v>222.29999999999998</v>
      </c>
      <c r="C105" s="324">
        <f>'130 POW Road'!U95</f>
        <v>0</v>
      </c>
      <c r="D105" s="324">
        <f>'130 POW Road'!V95</f>
        <v>0</v>
      </c>
      <c r="E105" s="324">
        <f>'130 POW Road'!W95</f>
        <v>0</v>
      </c>
      <c r="F105" s="324">
        <f>'130 POW Road'!X95</f>
        <v>0</v>
      </c>
      <c r="G105" s="325">
        <f ca="1">'130 POW Road'!Y95</f>
        <v>222.29999999999998</v>
      </c>
      <c r="H105" s="325">
        <f>'130 POW Road'!Z95</f>
        <v>0</v>
      </c>
      <c r="I105" s="326">
        <f ca="1">'130 POW Road'!AA95</f>
        <v>1</v>
      </c>
      <c r="J105" s="134">
        <f ca="1">'130 POW Road'!AB95</f>
        <v>222.29999999999998</v>
      </c>
      <c r="K105" s="138">
        <f t="shared" ca="1" si="12"/>
        <v>0</v>
      </c>
      <c r="L105" s="327">
        <f ca="1">'130 POW Road'!AC95</f>
        <v>1</v>
      </c>
      <c r="M105" s="136">
        <f ca="1">'130 POW Road'!AD95</f>
        <v>222.29999999999998</v>
      </c>
      <c r="N105" s="485">
        <v>0</v>
      </c>
      <c r="O105" s="485">
        <f t="shared" ca="1" si="9"/>
        <v>222.29999999999998</v>
      </c>
    </row>
    <row r="106" spans="1:15" x14ac:dyDescent="0.25">
      <c r="A106" s="338" t="s">
        <v>285</v>
      </c>
      <c r="B106" s="324">
        <f ca="1">'130 POW Road'!T96</f>
        <v>0</v>
      </c>
      <c r="C106" s="324">
        <f>'130 POW Road'!U96</f>
        <v>0</v>
      </c>
      <c r="D106" s="324">
        <f>'130 POW Road'!V96</f>
        <v>0</v>
      </c>
      <c r="E106" s="324">
        <f>'130 POW Road'!W96</f>
        <v>0</v>
      </c>
      <c r="F106" s="324">
        <f>'130 POW Road'!X96</f>
        <v>0</v>
      </c>
      <c r="G106" s="325">
        <f ca="1">'130 POW Road'!Y96</f>
        <v>0</v>
      </c>
      <c r="H106" s="325">
        <f>'130 POW Road'!Z96</f>
        <v>0</v>
      </c>
      <c r="I106" s="326" t="e">
        <f ca="1">'130 POW Road'!AA96</f>
        <v>#DIV/0!</v>
      </c>
      <c r="J106" s="134">
        <f ca="1">'130 POW Road'!AB96</f>
        <v>0</v>
      </c>
      <c r="K106" s="138">
        <f t="shared" ca="1" si="12"/>
        <v>0</v>
      </c>
      <c r="L106" s="327" t="e">
        <f ca="1">'130 POW Road'!AC96</f>
        <v>#DIV/0!</v>
      </c>
      <c r="M106" s="136">
        <f ca="1">'130 POW Road'!AD96</f>
        <v>0</v>
      </c>
      <c r="N106" s="485">
        <v>0</v>
      </c>
      <c r="O106" s="485">
        <f t="shared" ca="1" si="9"/>
        <v>0</v>
      </c>
    </row>
    <row r="107" spans="1:15" x14ac:dyDescent="0.25">
      <c r="A107" s="338" t="s">
        <v>189</v>
      </c>
      <c r="B107" s="324">
        <f ca="1">'130 POW Road'!T97</f>
        <v>1803.3894999999998</v>
      </c>
      <c r="C107" s="324">
        <f>'130 POW Road'!U97</f>
        <v>0</v>
      </c>
      <c r="D107" s="324">
        <f>'130 POW Road'!V97</f>
        <v>0</v>
      </c>
      <c r="E107" s="324">
        <f>'130 POW Road'!W97</f>
        <v>0</v>
      </c>
      <c r="F107" s="324">
        <f>'130 POW Road'!X97</f>
        <v>0</v>
      </c>
      <c r="G107" s="325">
        <f ca="1">'130 POW Road'!Y97</f>
        <v>3201.7094999999999</v>
      </c>
      <c r="H107" s="325">
        <f>'130 POW Road'!Z97</f>
        <v>0</v>
      </c>
      <c r="I107" s="326">
        <f ca="1">'130 POW Road'!AA97</f>
        <v>0.79510196037460612</v>
      </c>
      <c r="J107" s="134">
        <f ca="1">'130 POW Road'!AB97</f>
        <v>2545.6855</v>
      </c>
      <c r="K107" s="138">
        <f t="shared" ca="1" si="12"/>
        <v>664.22400000000016</v>
      </c>
      <c r="L107" s="327">
        <f ca="1">'130 POW Road'!AC97</f>
        <v>0.58764278895383859</v>
      </c>
      <c r="M107" s="136">
        <f ca="1">'130 POW Road'!AD97</f>
        <v>1881.4614999999999</v>
      </c>
      <c r="N107" s="485">
        <v>0</v>
      </c>
      <c r="O107" s="485">
        <f t="shared" ca="1" si="9"/>
        <v>1881.4614999999999</v>
      </c>
    </row>
    <row r="108" spans="1:15" x14ac:dyDescent="0.25">
      <c r="A108" s="338" t="s">
        <v>72</v>
      </c>
      <c r="B108" s="324">
        <f ca="1">'130 POW Road'!T98</f>
        <v>4400</v>
      </c>
      <c r="C108" s="324">
        <f>'130 POW Road'!U98</f>
        <v>0</v>
      </c>
      <c r="D108" s="324">
        <f>'130 POW Road'!V98</f>
        <v>0</v>
      </c>
      <c r="E108" s="324">
        <f>'130 POW Road'!W98</f>
        <v>0</v>
      </c>
      <c r="F108" s="324">
        <f>'130 POW Road'!X98</f>
        <v>0</v>
      </c>
      <c r="G108" s="325">
        <f ca="1">'130 POW Road'!Y98</f>
        <v>17263.647999999997</v>
      </c>
      <c r="H108" s="325">
        <f>'130 POW Road'!Z98</f>
        <v>0</v>
      </c>
      <c r="I108" s="326">
        <f ca="1">'130 POW Road'!AA98</f>
        <v>0.71616659468497057</v>
      </c>
      <c r="J108" s="134">
        <f ca="1">'130 POW Road'!AB98</f>
        <v>12363.648000000001</v>
      </c>
      <c r="K108" s="138">
        <f t="shared" ca="1" si="12"/>
        <v>11162.304</v>
      </c>
      <c r="L108" s="327">
        <f ca="1">'130 POW Road'!AC98</f>
        <v>6.9588073158118158E-2</v>
      </c>
      <c r="M108" s="136">
        <f ca="1">'130 POW Road'!AD98</f>
        <v>1201.3440000000001</v>
      </c>
      <c r="N108" s="485">
        <v>0</v>
      </c>
      <c r="O108" s="485">
        <f t="shared" ca="1" si="9"/>
        <v>1201.3440000000001</v>
      </c>
    </row>
    <row r="109" spans="1:15" x14ac:dyDescent="0.25">
      <c r="A109" s="338" t="s">
        <v>164</v>
      </c>
      <c r="B109" s="324">
        <f ca="1">'130 POW Road'!T99</f>
        <v>726.14479199999994</v>
      </c>
      <c r="C109" s="324">
        <f>'130 POW Road'!U99</f>
        <v>0</v>
      </c>
      <c r="D109" s="324">
        <f>'130 POW Road'!V99</f>
        <v>0</v>
      </c>
      <c r="E109" s="324">
        <f>'130 POW Road'!W99</f>
        <v>0</v>
      </c>
      <c r="F109" s="324">
        <f>'130 POW Road'!X99</f>
        <v>0</v>
      </c>
      <c r="G109" s="325">
        <f ca="1">'130 POW Road'!Y99</f>
        <v>5367.2447920000004</v>
      </c>
      <c r="H109" s="325">
        <f>'130 POW Road'!Z99</f>
        <v>0</v>
      </c>
      <c r="I109" s="326">
        <f ca="1">'130 POW Road'!AA99</f>
        <v>1</v>
      </c>
      <c r="J109" s="134">
        <f ca="1">'130 POW Road'!AB99</f>
        <v>5367.2447920000004</v>
      </c>
      <c r="K109" s="138">
        <f t="shared" ca="1" si="12"/>
        <v>100</v>
      </c>
      <c r="L109" s="327">
        <f ca="1">'130 POW Road'!AC99</f>
        <v>0.9813684667133028</v>
      </c>
      <c r="M109" s="136">
        <f ca="1">'130 POW Road'!AD99</f>
        <v>5267.2447920000004</v>
      </c>
      <c r="N109" s="485">
        <v>0</v>
      </c>
      <c r="O109" s="485">
        <f t="shared" ca="1" si="9"/>
        <v>5267.2447920000004</v>
      </c>
    </row>
    <row r="110" spans="1:15" x14ac:dyDescent="0.25">
      <c r="A110" s="338" t="s">
        <v>24</v>
      </c>
      <c r="B110" s="324">
        <f ca="1">'130 POW Road'!T100</f>
        <v>3635.2479999999996</v>
      </c>
      <c r="C110" s="324">
        <f>'130 POW Road'!U100</f>
        <v>0</v>
      </c>
      <c r="D110" s="324">
        <f>'130 POW Road'!V100</f>
        <v>0</v>
      </c>
      <c r="E110" s="324">
        <f>'130 POW Road'!W100</f>
        <v>0</v>
      </c>
      <c r="F110" s="324">
        <f>'130 POW Road'!X100</f>
        <v>0</v>
      </c>
      <c r="G110" s="325">
        <f ca="1">'130 POW Road'!Y100</f>
        <v>6691.0281868399998</v>
      </c>
      <c r="H110" s="325">
        <f>'130 POW Road'!Z100</f>
        <v>0</v>
      </c>
      <c r="I110" s="326">
        <f ca="1">'130 POW Road'!AA100</f>
        <v>0.75135361060469208</v>
      </c>
      <c r="J110" s="134">
        <f ca="1">'130 POW Road'!AB100</f>
        <v>5027.3281868399999</v>
      </c>
      <c r="K110" s="138">
        <f t="shared" ca="1" si="12"/>
        <v>3839.3377868399998</v>
      </c>
      <c r="L110" s="327">
        <f ca="1">'130 POW Road'!AC100</f>
        <v>0.17754975271760998</v>
      </c>
      <c r="M110" s="136">
        <f ca="1">'130 POW Road'!AD100</f>
        <v>1187.9904000000001</v>
      </c>
      <c r="N110" s="485">
        <v>0</v>
      </c>
      <c r="O110" s="485">
        <f t="shared" ca="1" si="9"/>
        <v>1187.9904000000001</v>
      </c>
    </row>
    <row r="111" spans="1:15" x14ac:dyDescent="0.25">
      <c r="A111" s="338" t="s">
        <v>312</v>
      </c>
      <c r="B111" s="324">
        <f ca="1">'130 POW Road'!T101</f>
        <v>1840</v>
      </c>
      <c r="C111" s="324">
        <f>'130 POW Road'!U101</f>
        <v>0</v>
      </c>
      <c r="D111" s="324">
        <f>'130 POW Road'!V101</f>
        <v>0</v>
      </c>
      <c r="E111" s="324">
        <f>'130 POW Road'!W101</f>
        <v>0</v>
      </c>
      <c r="F111" s="324">
        <f>'130 POW Road'!X101</f>
        <v>0</v>
      </c>
      <c r="G111" s="325">
        <f ca="1">'130 POW Road'!Y101</f>
        <v>1840</v>
      </c>
      <c r="H111" s="325">
        <f>'130 POW Road'!Z101</f>
        <v>0</v>
      </c>
      <c r="I111" s="326">
        <f ca="1">'130 POW Road'!AA101</f>
        <v>0</v>
      </c>
      <c r="J111" s="134">
        <f ca="1">'130 POW Road'!AB101</f>
        <v>0</v>
      </c>
      <c r="K111" s="138">
        <f t="shared" ca="1" si="12"/>
        <v>0</v>
      </c>
      <c r="L111" s="327">
        <f ca="1">'130 POW Road'!AC101</f>
        <v>0</v>
      </c>
      <c r="M111" s="136">
        <f ca="1">'130 POW Road'!AD101</f>
        <v>0</v>
      </c>
      <c r="N111" s="485">
        <v>0</v>
      </c>
      <c r="O111" s="485">
        <f t="shared" ca="1" si="9"/>
        <v>0</v>
      </c>
    </row>
    <row r="112" spans="1:15" x14ac:dyDescent="0.25">
      <c r="A112" s="338" t="s">
        <v>341</v>
      </c>
      <c r="B112" s="324">
        <f ca="1">'130 POW Road'!T102</f>
        <v>3270.8897349999997</v>
      </c>
      <c r="C112" s="324">
        <f>'130 POW Road'!U102</f>
        <v>0</v>
      </c>
      <c r="D112" s="324">
        <f>'130 POW Road'!V102</f>
        <v>0</v>
      </c>
      <c r="E112" s="324">
        <f>'130 POW Road'!W102</f>
        <v>0</v>
      </c>
      <c r="F112" s="324">
        <f>'130 POW Road'!X102</f>
        <v>0</v>
      </c>
      <c r="G112" s="325">
        <f ca="1">'130 POW Road'!Y102</f>
        <v>7880.8897349999997</v>
      </c>
      <c r="H112" s="325">
        <f>'130 POW Road'!Z102</f>
        <v>0</v>
      </c>
      <c r="I112" s="326">
        <f ca="1">'130 POW Road'!AA102</f>
        <v>0</v>
      </c>
      <c r="J112" s="134">
        <f ca="1">'130 POW Road'!AB102</f>
        <v>0</v>
      </c>
      <c r="K112" s="138">
        <f t="shared" ca="1" si="12"/>
        <v>0</v>
      </c>
      <c r="L112" s="327">
        <f ca="1">'130 POW Road'!AC102</f>
        <v>0</v>
      </c>
      <c r="M112" s="136">
        <f ca="1">'130 POW Road'!AD102</f>
        <v>0</v>
      </c>
      <c r="N112" s="485">
        <v>0</v>
      </c>
      <c r="O112" s="485">
        <f t="shared" ca="1" si="9"/>
        <v>0</v>
      </c>
    </row>
    <row r="113" spans="1:15" x14ac:dyDescent="0.25">
      <c r="A113" s="338" t="s">
        <v>741</v>
      </c>
      <c r="B113" s="324">
        <f ca="1">'130 POW Road'!T103</f>
        <v>0</v>
      </c>
      <c r="C113" s="324">
        <f>'130 POW Road'!U103</f>
        <v>0</v>
      </c>
      <c r="D113" s="324">
        <f>'130 POW Road'!V103</f>
        <v>0</v>
      </c>
      <c r="E113" s="324">
        <f>'130 POW Road'!W103</f>
        <v>0</v>
      </c>
      <c r="F113" s="324">
        <f>'130 POW Road'!X103</f>
        <v>0</v>
      </c>
      <c r="G113" s="325">
        <f ca="1">'130 POW Road'!Y103</f>
        <v>201.95</v>
      </c>
      <c r="H113" s="325">
        <f>'130 POW Road'!Z103</f>
        <v>0</v>
      </c>
      <c r="I113" s="326">
        <f ca="1">'130 POW Road'!AA103</f>
        <v>0.13250804654617479</v>
      </c>
      <c r="J113" s="134">
        <f ca="1">'130 POW Road'!AB103</f>
        <v>26.759999999999998</v>
      </c>
      <c r="K113" s="138">
        <f t="shared" ca="1" si="12"/>
        <v>26.759999999999998</v>
      </c>
      <c r="L113" s="327">
        <f ca="1">'130 POW Road'!AC103</f>
        <v>0</v>
      </c>
      <c r="M113" s="136">
        <f ca="1">'130 POW Road'!AD103</f>
        <v>0</v>
      </c>
      <c r="N113" s="485">
        <v>0</v>
      </c>
      <c r="O113" s="485">
        <f t="shared" ca="1" si="9"/>
        <v>0</v>
      </c>
    </row>
    <row r="114" spans="1:15" x14ac:dyDescent="0.25">
      <c r="A114" s="338"/>
      <c r="B114" s="324"/>
      <c r="C114" s="324"/>
      <c r="D114" s="324"/>
      <c r="E114" s="324"/>
      <c r="F114" s="324"/>
      <c r="G114" s="325"/>
      <c r="H114" s="325"/>
      <c r="I114" s="326"/>
      <c r="J114" s="134"/>
      <c r="K114" s="138"/>
      <c r="L114" s="327"/>
      <c r="M114" s="136"/>
      <c r="N114" s="485"/>
      <c r="O114" s="485"/>
    </row>
    <row r="115" spans="1:15" x14ac:dyDescent="0.25">
      <c r="A115" s="338" t="s">
        <v>616</v>
      </c>
      <c r="B115" s="324"/>
      <c r="C115" s="324"/>
      <c r="D115" s="324"/>
      <c r="E115" s="324"/>
      <c r="F115" s="324"/>
      <c r="G115" s="325"/>
      <c r="H115" s="325"/>
      <c r="I115" s="326"/>
      <c r="J115" s="134"/>
      <c r="K115" s="138"/>
      <c r="L115" s="327"/>
      <c r="M115" s="136"/>
      <c r="N115" s="485"/>
      <c r="O115" s="485"/>
    </row>
    <row r="116" spans="1:15" x14ac:dyDescent="0.25">
      <c r="A116" s="338" t="s">
        <v>372</v>
      </c>
      <c r="B116" s="324">
        <f ca="1">'25 Herbert Street '!T77</f>
        <v>399.99552</v>
      </c>
      <c r="C116" s="324">
        <f>'25 Herbert Street '!U77</f>
        <v>0</v>
      </c>
      <c r="D116" s="324">
        <f>'25 Herbert Street '!V77</f>
        <v>0</v>
      </c>
      <c r="E116" s="324">
        <f>'25 Herbert Street '!W77</f>
        <v>0</v>
      </c>
      <c r="F116" s="324">
        <f>'25 Herbert Street '!X77</f>
        <v>0</v>
      </c>
      <c r="G116" s="325">
        <f ca="1">'25 Herbert Street '!Y77</f>
        <v>399.99552</v>
      </c>
      <c r="H116" s="325">
        <f>'25 Herbert Street '!Z77</f>
        <v>0</v>
      </c>
      <c r="I116" s="326">
        <f ca="1">'25 Herbert Street '!AA77</f>
        <v>1</v>
      </c>
      <c r="J116" s="134">
        <f ca="1">'25 Herbert Street '!AB77</f>
        <v>399.99552</v>
      </c>
      <c r="K116" s="138">
        <f t="shared" ref="K116:K124" ca="1" si="13">J116-M116</f>
        <v>399.99552</v>
      </c>
      <c r="L116" s="327">
        <f ca="1">'25 Herbert Street '!AC77</f>
        <v>0</v>
      </c>
      <c r="M116" s="136">
        <f ca="1">'25 Herbert Street '!AD77</f>
        <v>0</v>
      </c>
      <c r="N116" s="485">
        <v>0</v>
      </c>
      <c r="O116" s="485">
        <f t="shared" ca="1" si="9"/>
        <v>0</v>
      </c>
    </row>
    <row r="117" spans="1:15" x14ac:dyDescent="0.25">
      <c r="A117" s="338" t="s">
        <v>308</v>
      </c>
      <c r="B117" s="324">
        <f ca="1">'25 Herbert Street '!T78</f>
        <v>222.29999999999998</v>
      </c>
      <c r="C117" s="324">
        <f>'25 Herbert Street '!U78</f>
        <v>0</v>
      </c>
      <c r="D117" s="324">
        <f>'25 Herbert Street '!V78</f>
        <v>0</v>
      </c>
      <c r="E117" s="324">
        <f>'25 Herbert Street '!W78</f>
        <v>0</v>
      </c>
      <c r="F117" s="324">
        <f>'25 Herbert Street '!X78</f>
        <v>0</v>
      </c>
      <c r="G117" s="325">
        <f ca="1">'25 Herbert Street '!Y78</f>
        <v>222.29999999999998</v>
      </c>
      <c r="H117" s="325">
        <f>'25 Herbert Street '!Z78</f>
        <v>0</v>
      </c>
      <c r="I117" s="326">
        <f ca="1">'25 Herbert Street '!AA78</f>
        <v>1</v>
      </c>
      <c r="J117" s="134">
        <f ca="1">'25 Herbert Street '!AB78</f>
        <v>222.29999999999998</v>
      </c>
      <c r="K117" s="138">
        <f t="shared" ca="1" si="13"/>
        <v>222.29999999999998</v>
      </c>
      <c r="L117" s="327">
        <f ca="1">'25 Herbert Street '!AC78</f>
        <v>0</v>
      </c>
      <c r="M117" s="136">
        <f ca="1">'25 Herbert Street '!AD78</f>
        <v>0</v>
      </c>
      <c r="N117" s="485">
        <v>0</v>
      </c>
      <c r="O117" s="485">
        <f t="shared" ca="1" si="9"/>
        <v>0</v>
      </c>
    </row>
    <row r="118" spans="1:15" x14ac:dyDescent="0.25">
      <c r="A118" s="338" t="s">
        <v>285</v>
      </c>
      <c r="B118" s="324">
        <f ca="1">'25 Herbert Street '!T79</f>
        <v>554.60784799999999</v>
      </c>
      <c r="C118" s="324">
        <f>'25 Herbert Street '!U79</f>
        <v>0</v>
      </c>
      <c r="D118" s="324">
        <f>'25 Herbert Street '!V79</f>
        <v>0</v>
      </c>
      <c r="E118" s="324">
        <f>'25 Herbert Street '!W79</f>
        <v>0</v>
      </c>
      <c r="F118" s="324">
        <f>'25 Herbert Street '!X79</f>
        <v>0</v>
      </c>
      <c r="G118" s="325">
        <f ca="1">'25 Herbert Street '!Y79</f>
        <v>554.60784799999999</v>
      </c>
      <c r="H118" s="325">
        <f>'25 Herbert Street '!Z79</f>
        <v>0</v>
      </c>
      <c r="I118" s="326">
        <f ca="1">'25 Herbert Street '!AA79</f>
        <v>6.536149845467026E-3</v>
      </c>
      <c r="J118" s="134">
        <f ca="1">'25 Herbert Street '!AB79</f>
        <v>3.625</v>
      </c>
      <c r="K118" s="138">
        <f t="shared" ca="1" si="13"/>
        <v>0</v>
      </c>
      <c r="L118" s="327">
        <f ca="1">'25 Herbert Street '!AC79</f>
        <v>6.536149845467026E-3</v>
      </c>
      <c r="M118" s="136">
        <f ca="1">'25 Herbert Street '!AD79</f>
        <v>3.625</v>
      </c>
      <c r="N118" s="485">
        <v>0</v>
      </c>
      <c r="O118" s="485">
        <f t="shared" ca="1" si="9"/>
        <v>3.625</v>
      </c>
    </row>
    <row r="119" spans="1:15" x14ac:dyDescent="0.25">
      <c r="A119" s="338" t="s">
        <v>189</v>
      </c>
      <c r="B119" s="324">
        <f ca="1">'25 Herbert Street '!T80</f>
        <v>616.39224999999999</v>
      </c>
      <c r="C119" s="324">
        <f>'25 Herbert Street '!U80</f>
        <v>0</v>
      </c>
      <c r="D119" s="324">
        <f>'25 Herbert Street '!V80</f>
        <v>0</v>
      </c>
      <c r="E119" s="324">
        <f>'25 Herbert Street '!W80</f>
        <v>0</v>
      </c>
      <c r="F119" s="324">
        <f>'25 Herbert Street '!X80</f>
        <v>0</v>
      </c>
      <c r="G119" s="325">
        <f ca="1">'25 Herbert Street '!Y80</f>
        <v>3539.8482500000005</v>
      </c>
      <c r="H119" s="325">
        <f>'25 Herbert Street '!Z80</f>
        <v>0</v>
      </c>
      <c r="I119" s="326">
        <f ca="1">'25 Herbert Street '!AA80</f>
        <v>0.87824164496317036</v>
      </c>
      <c r="J119" s="134">
        <f ca="1">'25 Herbert Street '!AB80</f>
        <v>3108.8421500000004</v>
      </c>
      <c r="K119" s="138">
        <f t="shared" ca="1" si="13"/>
        <v>304.07999999999993</v>
      </c>
      <c r="L119" s="327">
        <f ca="1">'25 Herbert Street '!AC80</f>
        <v>0.79233965749802981</v>
      </c>
      <c r="M119" s="136">
        <f ca="1">'25 Herbert Street '!AD80</f>
        <v>2804.7621500000005</v>
      </c>
      <c r="N119" s="485">
        <v>0</v>
      </c>
      <c r="O119" s="485">
        <f t="shared" ca="1" si="9"/>
        <v>2804.7621500000005</v>
      </c>
    </row>
    <row r="120" spans="1:15" x14ac:dyDescent="0.25">
      <c r="A120" s="338" t="s">
        <v>72</v>
      </c>
      <c r="B120" s="324">
        <f ca="1">'25 Herbert Street '!T81</f>
        <v>341.93600000000004</v>
      </c>
      <c r="C120" s="324">
        <f>'25 Herbert Street '!U81</f>
        <v>0</v>
      </c>
      <c r="D120" s="324">
        <f>'25 Herbert Street '!V81</f>
        <v>0</v>
      </c>
      <c r="E120" s="324">
        <f>'25 Herbert Street '!W81</f>
        <v>0</v>
      </c>
      <c r="F120" s="324">
        <f>'25 Herbert Street '!X81</f>
        <v>0</v>
      </c>
      <c r="G120" s="325">
        <f ca="1">'25 Herbert Street '!Y81</f>
        <v>3547.2880000000005</v>
      </c>
      <c r="H120" s="325">
        <f>'25 Herbert Street '!Z81</f>
        <v>0</v>
      </c>
      <c r="I120" s="326">
        <f ca="1">'25 Herbert Street '!AA81</f>
        <v>1</v>
      </c>
      <c r="J120" s="134">
        <f ca="1">'25 Herbert Street '!AB81</f>
        <v>3547.2880000000005</v>
      </c>
      <c r="K120" s="138">
        <f t="shared" ca="1" si="13"/>
        <v>2821.1440000000002</v>
      </c>
      <c r="L120" s="327">
        <f ca="1">'25 Herbert Street '!AC81</f>
        <v>0.20470398794797601</v>
      </c>
      <c r="M120" s="136">
        <f ca="1">'25 Herbert Street '!AD81</f>
        <v>726.14400000000001</v>
      </c>
      <c r="N120" s="485">
        <v>0</v>
      </c>
      <c r="O120" s="485">
        <f t="shared" ca="1" si="9"/>
        <v>726.14400000000001</v>
      </c>
    </row>
    <row r="121" spans="1:15" x14ac:dyDescent="0.25">
      <c r="A121" s="338" t="s">
        <v>164</v>
      </c>
      <c r="B121" s="324">
        <f ca="1">'25 Herbert Street '!T82</f>
        <v>452.67349499999995</v>
      </c>
      <c r="C121" s="324">
        <f>'25 Herbert Street '!U82</f>
        <v>0</v>
      </c>
      <c r="D121" s="324">
        <f>'25 Herbert Street '!V82</f>
        <v>0</v>
      </c>
      <c r="E121" s="324">
        <f>'25 Herbert Street '!W82</f>
        <v>0</v>
      </c>
      <c r="F121" s="324">
        <f>'25 Herbert Street '!X82</f>
        <v>0</v>
      </c>
      <c r="G121" s="325">
        <f ca="1">'25 Herbert Street '!Y82</f>
        <v>2416.3734949999998</v>
      </c>
      <c r="H121" s="325">
        <f>'25 Herbert Street '!Z82</f>
        <v>0</v>
      </c>
      <c r="I121" s="326">
        <f ca="1">'25 Herbert Street '!AA82</f>
        <v>1</v>
      </c>
      <c r="J121" s="134">
        <f ca="1">'25 Herbert Street '!AB82</f>
        <v>2416.3734949999998</v>
      </c>
      <c r="K121" s="138">
        <f t="shared" ca="1" si="13"/>
        <v>1963.6999999999998</v>
      </c>
      <c r="L121" s="327">
        <f ca="1">'25 Herbert Street '!AC82</f>
        <v>0.18733589651462387</v>
      </c>
      <c r="M121" s="136">
        <f ca="1">'25 Herbert Street '!AD82</f>
        <v>452.67349499999995</v>
      </c>
      <c r="N121" s="485">
        <v>0</v>
      </c>
      <c r="O121" s="485">
        <f t="shared" ca="1" si="9"/>
        <v>452.67349499999995</v>
      </c>
    </row>
    <row r="122" spans="1:15" x14ac:dyDescent="0.25">
      <c r="A122" s="338" t="s">
        <v>24</v>
      </c>
      <c r="B122" s="324">
        <f ca="1">'25 Herbert Street '!T83</f>
        <v>2703.6776</v>
      </c>
      <c r="C122" s="324">
        <f>'25 Herbert Street '!U83</f>
        <v>0</v>
      </c>
      <c r="D122" s="324">
        <f>'25 Herbert Street '!V83</f>
        <v>0</v>
      </c>
      <c r="E122" s="324">
        <f>'25 Herbert Street '!W83</f>
        <v>0</v>
      </c>
      <c r="F122" s="324">
        <f>'25 Herbert Street '!X83</f>
        <v>0</v>
      </c>
      <c r="G122" s="325">
        <f ca="1">'25 Herbert Street '!Y83</f>
        <v>7752.1920000000009</v>
      </c>
      <c r="H122" s="325">
        <f>'25 Herbert Street '!Z83</f>
        <v>0</v>
      </c>
      <c r="I122" s="326">
        <f ca="1">'25 Herbert Street '!AA83</f>
        <v>0.89537110535961939</v>
      </c>
      <c r="J122" s="134">
        <f ca="1">'25 Herbert Street '!AB83</f>
        <v>6941.0887199999997</v>
      </c>
      <c r="K122" s="138">
        <f t="shared" ca="1" si="13"/>
        <v>2462.7992399999994</v>
      </c>
      <c r="L122" s="327">
        <f ca="1">'25 Herbert Street '!AC83</f>
        <v>0.57768041348821075</v>
      </c>
      <c r="M122" s="136">
        <f ca="1">'25 Herbert Street '!AD83</f>
        <v>4478.2894800000004</v>
      </c>
      <c r="N122" s="485">
        <v>0</v>
      </c>
      <c r="O122" s="485">
        <f t="shared" ca="1" si="9"/>
        <v>4478.2894800000004</v>
      </c>
    </row>
    <row r="123" spans="1:15" x14ac:dyDescent="0.25">
      <c r="A123" s="338" t="s">
        <v>312</v>
      </c>
      <c r="B123" s="324">
        <f ca="1">'25 Herbert Street '!T84</f>
        <v>400</v>
      </c>
      <c r="C123" s="324">
        <f>'25 Herbert Street '!U84</f>
        <v>0</v>
      </c>
      <c r="D123" s="324">
        <f>'25 Herbert Street '!V84</f>
        <v>0</v>
      </c>
      <c r="E123" s="324">
        <f>'25 Herbert Street '!W84</f>
        <v>0</v>
      </c>
      <c r="F123" s="324">
        <f>'25 Herbert Street '!X84</f>
        <v>0</v>
      </c>
      <c r="G123" s="325">
        <f ca="1">'25 Herbert Street '!Y84</f>
        <v>400</v>
      </c>
      <c r="H123" s="325">
        <f>'25 Herbert Street '!Z84</f>
        <v>0</v>
      </c>
      <c r="I123" s="326">
        <f ca="1">'25 Herbert Street '!AA84</f>
        <v>0</v>
      </c>
      <c r="J123" s="134">
        <f ca="1">'25 Herbert Street '!AB84</f>
        <v>0</v>
      </c>
      <c r="K123" s="138">
        <f t="shared" ca="1" si="13"/>
        <v>0</v>
      </c>
      <c r="L123" s="327">
        <f ca="1">'25 Herbert Street '!AC84</f>
        <v>0</v>
      </c>
      <c r="M123" s="136">
        <f ca="1">'25 Herbert Street '!AD84</f>
        <v>0</v>
      </c>
      <c r="N123" s="485">
        <v>0</v>
      </c>
      <c r="O123" s="485">
        <f t="shared" ca="1" si="9"/>
        <v>0</v>
      </c>
    </row>
    <row r="124" spans="1:15" x14ac:dyDescent="0.25">
      <c r="A124" s="338" t="s">
        <v>341</v>
      </c>
      <c r="B124" s="324">
        <f ca="1">'25 Herbert Street '!T85</f>
        <v>2473.2806449999998</v>
      </c>
      <c r="C124" s="324">
        <f>'25 Herbert Street '!U85</f>
        <v>0</v>
      </c>
      <c r="D124" s="324">
        <f>'25 Herbert Street '!V85</f>
        <v>0</v>
      </c>
      <c r="E124" s="324">
        <f>'25 Herbert Street '!W85</f>
        <v>0</v>
      </c>
      <c r="F124" s="324">
        <f>'25 Herbert Street '!X85</f>
        <v>0</v>
      </c>
      <c r="G124" s="325">
        <f ca="1">'25 Herbert Street '!Y85</f>
        <v>2641.8206449999998</v>
      </c>
      <c r="H124" s="325">
        <f>'25 Herbert Street '!Z85</f>
        <v>0</v>
      </c>
      <c r="I124" s="326">
        <f ca="1">'25 Herbert Street '!AA85</f>
        <v>6.3796912299472167E-2</v>
      </c>
      <c r="J124" s="134">
        <f ca="1">'25 Herbert Street '!AB85</f>
        <v>168.54</v>
      </c>
      <c r="K124" s="138">
        <f t="shared" ca="1" si="13"/>
        <v>0</v>
      </c>
      <c r="L124" s="327">
        <f ca="1">'25 Herbert Street '!AC85</f>
        <v>6.3796912299472167E-2</v>
      </c>
      <c r="M124" s="136">
        <f ca="1">'25 Herbert Street '!AD85</f>
        <v>168.54</v>
      </c>
      <c r="N124" s="485">
        <v>0</v>
      </c>
      <c r="O124" s="485">
        <f t="shared" ca="1" si="9"/>
        <v>168.54</v>
      </c>
    </row>
    <row r="125" spans="1:15" x14ac:dyDescent="0.25">
      <c r="A125" s="338"/>
      <c r="B125" s="324"/>
      <c r="C125" s="324"/>
      <c r="D125" s="324"/>
      <c r="E125" s="324"/>
      <c r="F125" s="324"/>
      <c r="G125" s="325"/>
      <c r="H125" s="325"/>
      <c r="I125" s="326"/>
      <c r="J125" s="134"/>
      <c r="K125" s="138"/>
      <c r="L125" s="327"/>
      <c r="M125" s="136"/>
      <c r="N125" s="485"/>
      <c r="O125" s="485"/>
    </row>
    <row r="126" spans="1:15" x14ac:dyDescent="0.25">
      <c r="A126" s="338" t="s">
        <v>617</v>
      </c>
      <c r="B126" s="324"/>
      <c r="C126" s="324"/>
      <c r="D126" s="324"/>
      <c r="E126" s="324"/>
      <c r="F126" s="324"/>
      <c r="G126" s="325"/>
      <c r="H126" s="325"/>
      <c r="I126" s="326"/>
      <c r="J126" s="134"/>
      <c r="K126" s="138"/>
      <c r="L126" s="327"/>
      <c r="M126" s="136"/>
      <c r="N126" s="485"/>
      <c r="O126" s="485"/>
    </row>
    <row r="127" spans="1:15" x14ac:dyDescent="0.25">
      <c r="A127" s="338" t="s">
        <v>372</v>
      </c>
      <c r="B127" s="324">
        <f ca="1">'128 POW Road'!T78</f>
        <v>399.99552</v>
      </c>
      <c r="C127" s="324">
        <f>'128 POW Road'!U78</f>
        <v>0</v>
      </c>
      <c r="D127" s="324">
        <f>'128 POW Road'!V78</f>
        <v>0</v>
      </c>
      <c r="E127" s="324">
        <f>'128 POW Road'!W78</f>
        <v>0</v>
      </c>
      <c r="F127" s="324">
        <f>'128 POW Road'!X78</f>
        <v>0</v>
      </c>
      <c r="G127" s="325">
        <f ca="1">'128 POW Road'!Y78</f>
        <v>399.99552</v>
      </c>
      <c r="H127" s="325">
        <f>'128 POW Road'!Z78</f>
        <v>0</v>
      </c>
      <c r="I127" s="326">
        <f ca="1">'128 POW Road'!AA78</f>
        <v>1</v>
      </c>
      <c r="J127" s="134">
        <f ca="1">'128 POW Road'!AB78</f>
        <v>399.99552</v>
      </c>
      <c r="K127" s="138">
        <f t="shared" ref="K127:K135" ca="1" si="14">J127-M127</f>
        <v>0</v>
      </c>
      <c r="L127" s="327">
        <f ca="1">'128 POW Road'!AC78</f>
        <v>1</v>
      </c>
      <c r="M127" s="136">
        <f ca="1">'128 POW Road'!AD78</f>
        <v>399.99552</v>
      </c>
      <c r="N127" s="485">
        <v>0</v>
      </c>
      <c r="O127" s="485">
        <f t="shared" ca="1" si="9"/>
        <v>399.99552</v>
      </c>
    </row>
    <row r="128" spans="1:15" x14ac:dyDescent="0.25">
      <c r="A128" s="338" t="s">
        <v>308</v>
      </c>
      <c r="B128" s="324">
        <f ca="1">'128 POW Road'!T79</f>
        <v>222.29999999999998</v>
      </c>
      <c r="C128" s="324">
        <f>'128 POW Road'!U79</f>
        <v>0</v>
      </c>
      <c r="D128" s="324">
        <f>'128 POW Road'!V79</f>
        <v>0</v>
      </c>
      <c r="E128" s="324">
        <f>'128 POW Road'!W79</f>
        <v>0</v>
      </c>
      <c r="F128" s="324">
        <f>'128 POW Road'!X79</f>
        <v>0</v>
      </c>
      <c r="G128" s="325">
        <f ca="1">'128 POW Road'!Y79</f>
        <v>222.29999999999998</v>
      </c>
      <c r="H128" s="325">
        <f>'128 POW Road'!Z79</f>
        <v>0</v>
      </c>
      <c r="I128" s="326">
        <f ca="1">'128 POW Road'!AA79</f>
        <v>1</v>
      </c>
      <c r="J128" s="134">
        <f ca="1">'128 POW Road'!AB79</f>
        <v>222.29999999999998</v>
      </c>
      <c r="K128" s="138">
        <f t="shared" ca="1" si="14"/>
        <v>0</v>
      </c>
      <c r="L128" s="327">
        <f ca="1">'128 POW Road'!AC79</f>
        <v>1</v>
      </c>
      <c r="M128" s="136">
        <f ca="1">'128 POW Road'!AD79</f>
        <v>222.29999999999998</v>
      </c>
      <c r="N128" s="485">
        <v>0</v>
      </c>
      <c r="O128" s="485">
        <f t="shared" ca="1" si="9"/>
        <v>222.29999999999998</v>
      </c>
    </row>
    <row r="129" spans="1:15" x14ac:dyDescent="0.25">
      <c r="A129" s="338" t="s">
        <v>285</v>
      </c>
      <c r="B129" s="324">
        <f ca="1">'128 POW Road'!T80</f>
        <v>476.97571199999999</v>
      </c>
      <c r="C129" s="324">
        <f>'128 POW Road'!U80</f>
        <v>0</v>
      </c>
      <c r="D129" s="324">
        <f>'128 POW Road'!V80</f>
        <v>0</v>
      </c>
      <c r="E129" s="324">
        <f>'128 POW Road'!W80</f>
        <v>0</v>
      </c>
      <c r="F129" s="324">
        <f>'128 POW Road'!X80</f>
        <v>0</v>
      </c>
      <c r="G129" s="325">
        <f ca="1">'128 POW Road'!Y80</f>
        <v>476.97571199999999</v>
      </c>
      <c r="H129" s="325">
        <f>'128 POW Road'!Z80</f>
        <v>0</v>
      </c>
      <c r="I129" s="326">
        <f ca="1">'128 POW Road'!AA80</f>
        <v>0</v>
      </c>
      <c r="J129" s="134">
        <f ca="1">'128 POW Road'!AB80</f>
        <v>0</v>
      </c>
      <c r="K129" s="138">
        <f t="shared" ca="1" si="14"/>
        <v>0</v>
      </c>
      <c r="L129" s="327">
        <f ca="1">'128 POW Road'!AC80</f>
        <v>0</v>
      </c>
      <c r="M129" s="136">
        <f ca="1">'128 POW Road'!AD80</f>
        <v>0</v>
      </c>
      <c r="N129" s="485">
        <v>0</v>
      </c>
      <c r="O129" s="485">
        <f t="shared" ca="1" si="9"/>
        <v>0</v>
      </c>
    </row>
    <row r="130" spans="1:15" x14ac:dyDescent="0.25">
      <c r="A130" s="338" t="s">
        <v>189</v>
      </c>
      <c r="B130" s="324">
        <f ca="1">'128 POW Road'!T81</f>
        <v>641.29050000000007</v>
      </c>
      <c r="C130" s="324">
        <f>'128 POW Road'!U81</f>
        <v>0</v>
      </c>
      <c r="D130" s="324">
        <f>'128 POW Road'!V81</f>
        <v>0</v>
      </c>
      <c r="E130" s="324">
        <f>'128 POW Road'!W81</f>
        <v>0</v>
      </c>
      <c r="F130" s="324">
        <f>'128 POW Road'!X81</f>
        <v>0</v>
      </c>
      <c r="G130" s="325">
        <f ca="1">'128 POW Road'!Y81</f>
        <v>1629.6105000000002</v>
      </c>
      <c r="H130" s="325">
        <f>'128 POW Road'!Z81</f>
        <v>0</v>
      </c>
      <c r="I130" s="326">
        <f ca="1">'128 POW Road'!AA81</f>
        <v>0.90314464714114184</v>
      </c>
      <c r="J130" s="134">
        <f ca="1">'128 POW Road'!AB81</f>
        <v>1471.7739999999999</v>
      </c>
      <c r="K130" s="138">
        <f t="shared" ca="1" si="14"/>
        <v>664.22399999999993</v>
      </c>
      <c r="L130" s="327">
        <f ca="1">'128 POW Road'!AC81</f>
        <v>0.49554786251070415</v>
      </c>
      <c r="M130" s="136">
        <f ca="1">'128 POW Road'!AD81</f>
        <v>807.55</v>
      </c>
      <c r="N130" s="485">
        <v>0</v>
      </c>
      <c r="O130" s="485">
        <f t="shared" ca="1" si="9"/>
        <v>807.55</v>
      </c>
    </row>
    <row r="131" spans="1:15" x14ac:dyDescent="0.25">
      <c r="A131" s="338" t="s">
        <v>72</v>
      </c>
      <c r="B131" s="324">
        <f ca="1">'128 POW Road'!T82</f>
        <v>0</v>
      </c>
      <c r="C131" s="324">
        <f>'128 POW Road'!U82</f>
        <v>0</v>
      </c>
      <c r="D131" s="324">
        <f>'128 POW Road'!V82</f>
        <v>0</v>
      </c>
      <c r="E131" s="324">
        <f>'128 POW Road'!W82</f>
        <v>0</v>
      </c>
      <c r="F131" s="324">
        <f>'128 POW Road'!X82</f>
        <v>0</v>
      </c>
      <c r="G131" s="325">
        <f ca="1">'128 POW Road'!Y82</f>
        <v>6960.4179999999997</v>
      </c>
      <c r="H131" s="325">
        <f>'128 POW Road'!Z82</f>
        <v>0</v>
      </c>
      <c r="I131" s="326">
        <f ca="1">'128 POW Road'!AA82</f>
        <v>1</v>
      </c>
      <c r="J131" s="134">
        <f ca="1">'128 POW Road'!AB82</f>
        <v>6960.4179999999997</v>
      </c>
      <c r="K131" s="138">
        <f t="shared" ca="1" si="14"/>
        <v>4621.3439999999991</v>
      </c>
      <c r="L131" s="327">
        <f ca="1">'128 POW Road'!AC82</f>
        <v>0.33605366804120101</v>
      </c>
      <c r="M131" s="136">
        <f ca="1">'128 POW Road'!AD82</f>
        <v>2339.0740000000001</v>
      </c>
      <c r="N131" s="485">
        <v>0</v>
      </c>
      <c r="O131" s="485">
        <f t="shared" ca="1" si="9"/>
        <v>2339.0740000000001</v>
      </c>
    </row>
    <row r="132" spans="1:15" x14ac:dyDescent="0.25">
      <c r="A132" s="338" t="s">
        <v>164</v>
      </c>
      <c r="B132" s="324">
        <f ca="1">'128 POW Road'!T83</f>
        <v>183.59414999999998</v>
      </c>
      <c r="C132" s="324">
        <f>'128 POW Road'!U83</f>
        <v>0</v>
      </c>
      <c r="D132" s="324">
        <f>'128 POW Road'!V83</f>
        <v>0</v>
      </c>
      <c r="E132" s="324">
        <f>'128 POW Road'!W83</f>
        <v>0</v>
      </c>
      <c r="F132" s="324">
        <f>'128 POW Road'!X83</f>
        <v>0</v>
      </c>
      <c r="G132" s="325">
        <f ca="1">'128 POW Road'!Y83</f>
        <v>254.10415</v>
      </c>
      <c r="H132" s="325">
        <f>'128 POW Road'!Z83</f>
        <v>0</v>
      </c>
      <c r="I132" s="326">
        <f ca="1">'128 POW Road'!AA83</f>
        <v>1</v>
      </c>
      <c r="J132" s="134">
        <f ca="1">'128 POW Road'!AB83</f>
        <v>254.10415</v>
      </c>
      <c r="K132" s="138">
        <f t="shared" ca="1" si="14"/>
        <v>0</v>
      </c>
      <c r="L132" s="327">
        <f ca="1">'128 POW Road'!AC83</f>
        <v>1</v>
      </c>
      <c r="M132" s="136">
        <f ca="1">'128 POW Road'!AD83</f>
        <v>254.10415</v>
      </c>
      <c r="N132" s="485">
        <v>0</v>
      </c>
      <c r="O132" s="485">
        <f t="shared" ca="1" si="9"/>
        <v>254.10415</v>
      </c>
    </row>
    <row r="133" spans="1:15" x14ac:dyDescent="0.25">
      <c r="A133" s="338" t="s">
        <v>24</v>
      </c>
      <c r="B133" s="324">
        <f ca="1">'128 POW Road'!T84</f>
        <v>2894.076</v>
      </c>
      <c r="C133" s="324">
        <f>'128 POW Road'!U84</f>
        <v>0</v>
      </c>
      <c r="D133" s="324">
        <f>'128 POW Road'!V84</f>
        <v>0</v>
      </c>
      <c r="E133" s="324">
        <f>'128 POW Road'!W84</f>
        <v>0</v>
      </c>
      <c r="F133" s="324">
        <f>'128 POW Road'!X84</f>
        <v>0</v>
      </c>
      <c r="G133" s="325">
        <f ca="1">'128 POW Road'!Y84</f>
        <v>7599.5676124000001</v>
      </c>
      <c r="H133" s="325">
        <f>'128 POW Road'!Z84</f>
        <v>0</v>
      </c>
      <c r="I133" s="326">
        <f ca="1">'128 POW Road'!AA84</f>
        <v>1</v>
      </c>
      <c r="J133" s="134">
        <f ca="1">'128 POW Road'!AB84</f>
        <v>7599.5676124000001</v>
      </c>
      <c r="K133" s="138">
        <f t="shared" ca="1" si="14"/>
        <v>3322.7928124</v>
      </c>
      <c r="L133" s="327">
        <f ca="1">'128 POW Road'!AC84</f>
        <v>0.56276554379511112</v>
      </c>
      <c r="M133" s="136">
        <f ca="1">'128 POW Road'!AD84</f>
        <v>4276.7748000000001</v>
      </c>
      <c r="N133" s="485">
        <v>0</v>
      </c>
      <c r="O133" s="485">
        <f t="shared" ca="1" si="9"/>
        <v>4276.7748000000001</v>
      </c>
    </row>
    <row r="134" spans="1:15" x14ac:dyDescent="0.25">
      <c r="A134" s="338" t="s">
        <v>312</v>
      </c>
      <c r="B134" s="324">
        <f ca="1">'128 POW Road'!T85</f>
        <v>0</v>
      </c>
      <c r="C134" s="324">
        <f>'128 POW Road'!U85</f>
        <v>0</v>
      </c>
      <c r="D134" s="324">
        <f>'128 POW Road'!V85</f>
        <v>0</v>
      </c>
      <c r="E134" s="324">
        <f>'128 POW Road'!W85</f>
        <v>0</v>
      </c>
      <c r="F134" s="324">
        <f>'128 POW Road'!X85</f>
        <v>0</v>
      </c>
      <c r="G134" s="325">
        <f ca="1">'128 POW Road'!Y85</f>
        <v>0</v>
      </c>
      <c r="H134" s="325">
        <f>'128 POW Road'!Z85</f>
        <v>0</v>
      </c>
      <c r="I134" s="326" t="e">
        <f ca="1">'128 POW Road'!AA85</f>
        <v>#DIV/0!</v>
      </c>
      <c r="J134" s="134">
        <f ca="1">'128 POW Road'!AB85</f>
        <v>0</v>
      </c>
      <c r="K134" s="138">
        <f t="shared" ca="1" si="14"/>
        <v>0</v>
      </c>
      <c r="L134" s="327" t="e">
        <f ca="1">'128 POW Road'!AC85</f>
        <v>#DIV/0!</v>
      </c>
      <c r="M134" s="136">
        <f ca="1">'128 POW Road'!AD85</f>
        <v>0</v>
      </c>
      <c r="N134" s="485">
        <v>0</v>
      </c>
      <c r="O134" s="485">
        <f t="shared" ca="1" si="9"/>
        <v>0</v>
      </c>
    </row>
    <row r="135" spans="1:15" x14ac:dyDescent="0.25">
      <c r="A135" s="338" t="s">
        <v>341</v>
      </c>
      <c r="B135" s="324">
        <f ca="1">'128 POW Road'!T86</f>
        <v>3288.2828650000001</v>
      </c>
      <c r="C135" s="324">
        <f>'128 POW Road'!U86</f>
        <v>0</v>
      </c>
      <c r="D135" s="324">
        <f>'128 POW Road'!V86</f>
        <v>0</v>
      </c>
      <c r="E135" s="324">
        <f>'128 POW Road'!W86</f>
        <v>0</v>
      </c>
      <c r="F135" s="324">
        <f>'128 POW Road'!X86</f>
        <v>0</v>
      </c>
      <c r="G135" s="325">
        <f ca="1">'128 POW Road'!Y86</f>
        <v>9951.9828650000018</v>
      </c>
      <c r="H135" s="325">
        <f>'128 POW Road'!Z86</f>
        <v>0</v>
      </c>
      <c r="I135" s="326">
        <f ca="1">'128 POW Road'!AA86</f>
        <v>0.16717271548477489</v>
      </c>
      <c r="J135" s="134">
        <f ca="1">'128 POW Road'!AB86</f>
        <v>1663.7</v>
      </c>
      <c r="K135" s="138">
        <f t="shared" ca="1" si="14"/>
        <v>1663.7</v>
      </c>
      <c r="L135" s="327">
        <f ca="1">'128 POW Road'!AC86</f>
        <v>0</v>
      </c>
      <c r="M135" s="136">
        <f ca="1">'128 POW Road'!AD86</f>
        <v>0</v>
      </c>
      <c r="N135" s="485">
        <v>0</v>
      </c>
      <c r="O135" s="485">
        <f t="shared" ca="1" si="9"/>
        <v>0</v>
      </c>
    </row>
    <row r="136" spans="1:15" x14ac:dyDescent="0.25">
      <c r="A136" s="338"/>
      <c r="B136" s="324"/>
      <c r="C136" s="324"/>
      <c r="D136" s="324"/>
      <c r="E136" s="324"/>
      <c r="F136" s="324"/>
      <c r="G136" s="325"/>
      <c r="H136" s="325"/>
      <c r="I136" s="326"/>
      <c r="J136" s="134"/>
      <c r="K136" s="138"/>
      <c r="L136" s="327"/>
      <c r="M136" s="136"/>
      <c r="N136" s="485"/>
      <c r="O136" s="485"/>
    </row>
    <row r="137" spans="1:15" x14ac:dyDescent="0.25">
      <c r="A137" s="338" t="s">
        <v>514</v>
      </c>
      <c r="B137" s="324"/>
      <c r="C137" s="324"/>
      <c r="D137" s="324"/>
      <c r="E137" s="324"/>
      <c r="F137" s="324"/>
      <c r="G137" s="325"/>
      <c r="H137" s="325"/>
      <c r="I137" s="326"/>
      <c r="J137" s="134"/>
      <c r="K137" s="138"/>
      <c r="L137" s="327"/>
      <c r="M137" s="136"/>
      <c r="N137" s="485"/>
      <c r="O137" s="485"/>
    </row>
    <row r="138" spans="1:15" x14ac:dyDescent="0.25">
      <c r="A138" s="338" t="s">
        <v>372</v>
      </c>
      <c r="B138" s="324">
        <f ca="1">'10 Gillies Street'!T52</f>
        <v>399.99552</v>
      </c>
      <c r="C138" s="324">
        <f>'10 Gillies Street'!U52</f>
        <v>0</v>
      </c>
      <c r="D138" s="324">
        <f>'10 Gillies Street'!V52</f>
        <v>0</v>
      </c>
      <c r="E138" s="324">
        <f>'10 Gillies Street'!W52</f>
        <v>0</v>
      </c>
      <c r="F138" s="324">
        <f>'10 Gillies Street'!X52</f>
        <v>0</v>
      </c>
      <c r="G138" s="325">
        <f ca="1">'10 Gillies Street'!Y52</f>
        <v>399.99552</v>
      </c>
      <c r="H138" s="325">
        <f>'10 Gillies Street'!Z52</f>
        <v>0</v>
      </c>
      <c r="I138" s="326">
        <f ca="1">'10 Gillies Street'!AA52</f>
        <v>1</v>
      </c>
      <c r="J138" s="134">
        <f ca="1">'10 Gillies Street'!AB52</f>
        <v>399.99552</v>
      </c>
      <c r="K138" s="138">
        <f t="shared" ref="K138:K145" ca="1" si="15">J138-M138</f>
        <v>399.99552</v>
      </c>
      <c r="L138" s="327">
        <f ca="1">'10 Gillies Street'!AC52</f>
        <v>0</v>
      </c>
      <c r="M138" s="136">
        <f ca="1">'10 Gillies Street'!AD52</f>
        <v>0</v>
      </c>
      <c r="N138" s="485">
        <v>0</v>
      </c>
      <c r="O138" s="485">
        <f t="shared" ca="1" si="9"/>
        <v>0</v>
      </c>
    </row>
    <row r="139" spans="1:15" x14ac:dyDescent="0.25">
      <c r="A139" s="338" t="s">
        <v>308</v>
      </c>
      <c r="B139" s="324">
        <f ca="1">'10 Gillies Street'!T53</f>
        <v>222.29999999999998</v>
      </c>
      <c r="C139" s="324">
        <f>'10 Gillies Street'!U53</f>
        <v>0</v>
      </c>
      <c r="D139" s="324">
        <f>'10 Gillies Street'!V53</f>
        <v>0</v>
      </c>
      <c r="E139" s="324">
        <f>'10 Gillies Street'!W53</f>
        <v>0</v>
      </c>
      <c r="F139" s="324">
        <f>'10 Gillies Street'!X53</f>
        <v>0</v>
      </c>
      <c r="G139" s="325">
        <f ca="1">'10 Gillies Street'!Y53</f>
        <v>222.29999999999998</v>
      </c>
      <c r="H139" s="325">
        <f>'10 Gillies Street'!Z53</f>
        <v>0</v>
      </c>
      <c r="I139" s="326">
        <f ca="1">'10 Gillies Street'!AA53</f>
        <v>1</v>
      </c>
      <c r="J139" s="134">
        <f ca="1">'10 Gillies Street'!AB53</f>
        <v>222.29999999999998</v>
      </c>
      <c r="K139" s="138">
        <f t="shared" ca="1" si="15"/>
        <v>222.29999999999998</v>
      </c>
      <c r="L139" s="327">
        <f ca="1">'10 Gillies Street'!AC53</f>
        <v>0</v>
      </c>
      <c r="M139" s="136">
        <f ca="1">'10 Gillies Street'!AD53</f>
        <v>0</v>
      </c>
      <c r="N139" s="485">
        <v>0</v>
      </c>
      <c r="O139" s="485">
        <f t="shared" ref="O139:O202" ca="1" si="16">M139-N139</f>
        <v>0</v>
      </c>
    </row>
    <row r="140" spans="1:15" x14ac:dyDescent="0.25">
      <c r="A140" s="338" t="s">
        <v>285</v>
      </c>
      <c r="B140" s="324">
        <f ca="1">'10 Gillies Street'!T54</f>
        <v>0</v>
      </c>
      <c r="C140" s="324">
        <f>'10 Gillies Street'!U54</f>
        <v>0</v>
      </c>
      <c r="D140" s="324">
        <f>'10 Gillies Street'!V54</f>
        <v>0</v>
      </c>
      <c r="E140" s="324">
        <f>'10 Gillies Street'!W54</f>
        <v>0</v>
      </c>
      <c r="F140" s="324">
        <f>'10 Gillies Street'!X54</f>
        <v>0</v>
      </c>
      <c r="G140" s="325">
        <f ca="1">'10 Gillies Street'!Y54</f>
        <v>0</v>
      </c>
      <c r="H140" s="325">
        <f>'10 Gillies Street'!Z54</f>
        <v>0</v>
      </c>
      <c r="I140" s="326" t="e">
        <f ca="1">'10 Gillies Street'!AA54</f>
        <v>#DIV/0!</v>
      </c>
      <c r="J140" s="134">
        <f ca="1">'10 Gillies Street'!AB54</f>
        <v>0</v>
      </c>
      <c r="K140" s="138">
        <f t="shared" ca="1" si="15"/>
        <v>0</v>
      </c>
      <c r="L140" s="327" t="e">
        <f ca="1">'10 Gillies Street'!AC54</f>
        <v>#DIV/0!</v>
      </c>
      <c r="M140" s="136">
        <f ca="1">'10 Gillies Street'!AD54</f>
        <v>0</v>
      </c>
      <c r="N140" s="485">
        <v>0</v>
      </c>
      <c r="O140" s="485">
        <f t="shared" ca="1" si="16"/>
        <v>0</v>
      </c>
    </row>
    <row r="141" spans="1:15" x14ac:dyDescent="0.25">
      <c r="A141" s="338" t="s">
        <v>189</v>
      </c>
      <c r="B141" s="324">
        <f ca="1">'10 Gillies Street'!T55</f>
        <v>667.71449999999993</v>
      </c>
      <c r="C141" s="324">
        <f>'10 Gillies Street'!U55</f>
        <v>0</v>
      </c>
      <c r="D141" s="324">
        <f>'10 Gillies Street'!V55</f>
        <v>0</v>
      </c>
      <c r="E141" s="324">
        <f>'10 Gillies Street'!W55</f>
        <v>0</v>
      </c>
      <c r="F141" s="324">
        <f>'10 Gillies Street'!X55</f>
        <v>0</v>
      </c>
      <c r="G141" s="325">
        <f ca="1">'10 Gillies Street'!Y55</f>
        <v>1111.6584999999998</v>
      </c>
      <c r="H141" s="325">
        <f>'10 Gillies Street'!Z55</f>
        <v>0</v>
      </c>
      <c r="I141" s="326">
        <f ca="1">'10 Gillies Street'!AA55</f>
        <v>0.82593620252982369</v>
      </c>
      <c r="J141" s="134">
        <f ca="1">'10 Gillies Street'!AB55</f>
        <v>918.15899999999988</v>
      </c>
      <c r="K141" s="138">
        <f t="shared" ca="1" si="15"/>
        <v>-193.4994999999999</v>
      </c>
      <c r="L141" s="327">
        <f ca="1">'10 Gillies Street'!AC55</f>
        <v>1</v>
      </c>
      <c r="M141" s="136">
        <f ca="1">'10 Gillies Street'!AD55</f>
        <v>1111.6584999999998</v>
      </c>
      <c r="N141" s="485">
        <v>0</v>
      </c>
      <c r="O141" s="485">
        <f t="shared" ca="1" si="16"/>
        <v>1111.6584999999998</v>
      </c>
    </row>
    <row r="142" spans="1:15" x14ac:dyDescent="0.25">
      <c r="A142" s="338" t="s">
        <v>72</v>
      </c>
      <c r="B142" s="324">
        <f ca="1">'10 Gillies Street'!T56</f>
        <v>46.108685999999999</v>
      </c>
      <c r="C142" s="324">
        <f>'10 Gillies Street'!U56</f>
        <v>0</v>
      </c>
      <c r="D142" s="324">
        <f>'10 Gillies Street'!V56</f>
        <v>0</v>
      </c>
      <c r="E142" s="324">
        <f>'10 Gillies Street'!W56</f>
        <v>0</v>
      </c>
      <c r="F142" s="324">
        <f>'10 Gillies Street'!X56</f>
        <v>0</v>
      </c>
      <c r="G142" s="325">
        <f ca="1">'10 Gillies Street'!Y56</f>
        <v>1810.812686</v>
      </c>
      <c r="H142" s="325">
        <f>'10 Gillies Street'!Z56</f>
        <v>0</v>
      </c>
      <c r="I142" s="326">
        <f ca="1">'10 Gillies Street'!AA56</f>
        <v>0.99101397945474745</v>
      </c>
      <c r="J142" s="134">
        <f ca="1">'10 Gillies Street'!AB56</f>
        <v>1794.5406860000001</v>
      </c>
      <c r="K142" s="138">
        <f t="shared" ca="1" si="15"/>
        <v>29.8366860000001</v>
      </c>
      <c r="L142" s="327">
        <f ca="1">'10 Gillies Street'!AC56</f>
        <v>0.97453702066675274</v>
      </c>
      <c r="M142" s="136">
        <f ca="1">'10 Gillies Street'!AD56</f>
        <v>1764.704</v>
      </c>
      <c r="N142" s="485">
        <v>0</v>
      </c>
      <c r="O142" s="485">
        <f t="shared" ca="1" si="16"/>
        <v>1764.704</v>
      </c>
    </row>
    <row r="143" spans="1:15" x14ac:dyDescent="0.25">
      <c r="A143" s="338" t="s">
        <v>164</v>
      </c>
      <c r="B143" s="324">
        <f ca="1">'10 Gillies Street'!T57</f>
        <v>593.29012499999999</v>
      </c>
      <c r="C143" s="324">
        <f>'10 Gillies Street'!U57</f>
        <v>0</v>
      </c>
      <c r="D143" s="324">
        <f>'10 Gillies Street'!V57</f>
        <v>0</v>
      </c>
      <c r="E143" s="324">
        <f>'10 Gillies Street'!W57</f>
        <v>0</v>
      </c>
      <c r="F143" s="324">
        <f>'10 Gillies Street'!X57</f>
        <v>0</v>
      </c>
      <c r="G143" s="325">
        <f ca="1">'10 Gillies Street'!Y57</f>
        <v>4599.0801250000004</v>
      </c>
      <c r="H143" s="325">
        <f>'10 Gillies Street'!Z57</f>
        <v>0</v>
      </c>
      <c r="I143" s="326">
        <f ca="1">'10 Gillies Street'!AA57</f>
        <v>1</v>
      </c>
      <c r="J143" s="134">
        <f ca="1">'10 Gillies Street'!AB57</f>
        <v>4599.0801250000004</v>
      </c>
      <c r="K143" s="138">
        <f t="shared" ca="1" si="15"/>
        <v>132.7600250000005</v>
      </c>
      <c r="L143" s="327">
        <f ca="1">'10 Gillies Street'!AC57</f>
        <v>0.97113335245491061</v>
      </c>
      <c r="M143" s="136">
        <f ca="1">'10 Gillies Street'!AD57</f>
        <v>4466.3200999999999</v>
      </c>
      <c r="N143" s="485">
        <v>0</v>
      </c>
      <c r="O143" s="485">
        <f t="shared" ca="1" si="16"/>
        <v>4466.3200999999999</v>
      </c>
    </row>
    <row r="144" spans="1:15" x14ac:dyDescent="0.25">
      <c r="A144" s="338" t="s">
        <v>24</v>
      </c>
      <c r="B144" s="324">
        <f ca="1">'10 Gillies Street'!T58</f>
        <v>3307.08</v>
      </c>
      <c r="C144" s="324">
        <f>'10 Gillies Street'!U58</f>
        <v>0</v>
      </c>
      <c r="D144" s="324">
        <f>'10 Gillies Street'!V58</f>
        <v>0</v>
      </c>
      <c r="E144" s="324">
        <f>'10 Gillies Street'!W58</f>
        <v>0</v>
      </c>
      <c r="F144" s="324">
        <f>'10 Gillies Street'!X58</f>
        <v>0</v>
      </c>
      <c r="G144" s="325">
        <f ca="1">'10 Gillies Street'!Y58</f>
        <v>4182.5510202000005</v>
      </c>
      <c r="H144" s="325">
        <f>'10 Gillies Street'!Z58</f>
        <v>0</v>
      </c>
      <c r="I144" s="326">
        <f ca="1">'10 Gillies Street'!AA58</f>
        <v>1</v>
      </c>
      <c r="J144" s="134">
        <f ca="1">'10 Gillies Street'!AB58</f>
        <v>4182.5510202000005</v>
      </c>
      <c r="K144" s="138">
        <f t="shared" ca="1" si="15"/>
        <v>3209.4770202000009</v>
      </c>
      <c r="L144" s="327">
        <f ca="1">'10 Gillies Street'!AC58</f>
        <v>0.23265083804129413</v>
      </c>
      <c r="M144" s="136">
        <f ca="1">'10 Gillies Street'!AD58</f>
        <v>973.07399999999984</v>
      </c>
      <c r="N144" s="485">
        <v>0</v>
      </c>
      <c r="O144" s="485">
        <f t="shared" ca="1" si="16"/>
        <v>973.07399999999984</v>
      </c>
    </row>
    <row r="145" spans="1:15" x14ac:dyDescent="0.25">
      <c r="A145" s="338" t="s">
        <v>312</v>
      </c>
      <c r="B145" s="324">
        <f ca="1">'10 Gillies Street'!T59</f>
        <v>870.32231999999999</v>
      </c>
      <c r="C145" s="324">
        <f>'10 Gillies Street'!U59</f>
        <v>0</v>
      </c>
      <c r="D145" s="324">
        <f>'10 Gillies Street'!V59</f>
        <v>0</v>
      </c>
      <c r="E145" s="324">
        <f>'10 Gillies Street'!W59</f>
        <v>0</v>
      </c>
      <c r="F145" s="324">
        <f>'10 Gillies Street'!X59</f>
        <v>0</v>
      </c>
      <c r="G145" s="325">
        <f ca="1">'10 Gillies Street'!Y59</f>
        <v>2626.3723199999999</v>
      </c>
      <c r="H145" s="325">
        <f>'10 Gillies Street'!Z59</f>
        <v>0</v>
      </c>
      <c r="I145" s="326">
        <f ca="1">'10 Gillies Street'!AA59</f>
        <v>0.66862188069359485</v>
      </c>
      <c r="J145" s="134">
        <f ca="1">'10 Gillies Street'!AB59</f>
        <v>1756.05</v>
      </c>
      <c r="K145" s="138">
        <f t="shared" ca="1" si="15"/>
        <v>315.54599999999982</v>
      </c>
      <c r="L145" s="327">
        <f ca="1">'10 Gillies Street'!AC59</f>
        <v>0.54847669122556097</v>
      </c>
      <c r="M145" s="136">
        <f ca="1">'10 Gillies Street'!AD59</f>
        <v>1440.5040000000001</v>
      </c>
      <c r="N145" s="485">
        <v>0</v>
      </c>
      <c r="O145" s="485">
        <f t="shared" ca="1" si="16"/>
        <v>1440.5040000000001</v>
      </c>
    </row>
    <row r="146" spans="1:15" x14ac:dyDescent="0.25">
      <c r="A146" s="338"/>
      <c r="B146" s="324"/>
      <c r="C146" s="324"/>
      <c r="D146" s="324"/>
      <c r="E146" s="324"/>
      <c r="F146" s="324"/>
      <c r="G146" s="325"/>
      <c r="H146" s="325"/>
      <c r="I146" s="326"/>
      <c r="J146" s="134"/>
      <c r="K146" s="138"/>
      <c r="L146" s="327"/>
      <c r="M146" s="136"/>
      <c r="N146" s="485"/>
      <c r="O146" s="485"/>
    </row>
    <row r="147" spans="1:15" x14ac:dyDescent="0.25">
      <c r="A147" s="338" t="s">
        <v>515</v>
      </c>
      <c r="B147" s="324"/>
      <c r="C147" s="324"/>
      <c r="D147" s="324"/>
      <c r="E147" s="324"/>
      <c r="F147" s="324"/>
      <c r="G147" s="325"/>
      <c r="H147" s="325"/>
      <c r="I147" s="326"/>
      <c r="J147" s="134"/>
      <c r="K147" s="138"/>
      <c r="L147" s="327"/>
      <c r="M147" s="136"/>
      <c r="N147" s="485"/>
      <c r="O147" s="485"/>
    </row>
    <row r="148" spans="1:15" x14ac:dyDescent="0.25">
      <c r="A148" s="338" t="s">
        <v>372</v>
      </c>
      <c r="B148" s="324">
        <f ca="1">'17 Ascham Street'!T78</f>
        <v>399.99552</v>
      </c>
      <c r="C148" s="324">
        <f>'17 Ascham Street'!U78</f>
        <v>0</v>
      </c>
      <c r="D148" s="324">
        <f>'17 Ascham Street'!V78</f>
        <v>0</v>
      </c>
      <c r="E148" s="324">
        <f>'17 Ascham Street'!W78</f>
        <v>0</v>
      </c>
      <c r="F148" s="324">
        <f>'17 Ascham Street'!X78</f>
        <v>0</v>
      </c>
      <c r="G148" s="325">
        <f ca="1">'17 Ascham Street'!Y78</f>
        <v>399.99552</v>
      </c>
      <c r="H148" s="325">
        <f>'17 Ascham Street'!Z78</f>
        <v>0</v>
      </c>
      <c r="I148" s="326">
        <f ca="1">'17 Ascham Street'!AA78</f>
        <v>1</v>
      </c>
      <c r="J148" s="134">
        <f ca="1">'17 Ascham Street'!AB78</f>
        <v>399.99552</v>
      </c>
      <c r="K148" s="138">
        <f t="shared" ref="K148:K156" ca="1" si="17">J148-M148</f>
        <v>0</v>
      </c>
      <c r="L148" s="327">
        <f ca="1">'17 Ascham Street'!AC78</f>
        <v>1</v>
      </c>
      <c r="M148" s="136">
        <f ca="1">'17 Ascham Street'!AD78</f>
        <v>399.99552</v>
      </c>
      <c r="N148" s="485">
        <v>0</v>
      </c>
      <c r="O148" s="485">
        <f t="shared" ca="1" si="16"/>
        <v>399.99552</v>
      </c>
    </row>
    <row r="149" spans="1:15" x14ac:dyDescent="0.25">
      <c r="A149" s="338" t="s">
        <v>308</v>
      </c>
      <c r="B149" s="324">
        <f ca="1">'17 Ascham Street'!T79</f>
        <v>222.29999999999998</v>
      </c>
      <c r="C149" s="324">
        <f>'17 Ascham Street'!U79</f>
        <v>0</v>
      </c>
      <c r="D149" s="324">
        <f>'17 Ascham Street'!V79</f>
        <v>0</v>
      </c>
      <c r="E149" s="324">
        <f>'17 Ascham Street'!W79</f>
        <v>0</v>
      </c>
      <c r="F149" s="324">
        <f>'17 Ascham Street'!X79</f>
        <v>0</v>
      </c>
      <c r="G149" s="325">
        <f ca="1">'17 Ascham Street'!Y79</f>
        <v>2804.0400000000004</v>
      </c>
      <c r="H149" s="325">
        <f>'17 Ascham Street'!Z79</f>
        <v>0</v>
      </c>
      <c r="I149" s="326">
        <f ca="1">'17 Ascham Street'!AA79</f>
        <v>1</v>
      </c>
      <c r="J149" s="134">
        <f ca="1">'17 Ascham Street'!AB79</f>
        <v>2804.0400000000004</v>
      </c>
      <c r="K149" s="138">
        <f t="shared" ca="1" si="17"/>
        <v>2581.7400000000002</v>
      </c>
      <c r="L149" s="327">
        <f ca="1">'17 Ascham Street'!AC79</f>
        <v>7.927846963666707E-2</v>
      </c>
      <c r="M149" s="136">
        <f ca="1">'17 Ascham Street'!AD79</f>
        <v>222.29999999999998</v>
      </c>
      <c r="N149" s="485">
        <v>0</v>
      </c>
      <c r="O149" s="485">
        <f t="shared" ca="1" si="16"/>
        <v>222.29999999999998</v>
      </c>
    </row>
    <row r="150" spans="1:15" x14ac:dyDescent="0.25">
      <c r="A150" s="338" t="s">
        <v>285</v>
      </c>
      <c r="B150" s="324">
        <f ca="1">'17 Ascham Street'!T80</f>
        <v>490.28563200000002</v>
      </c>
      <c r="C150" s="324">
        <f>'17 Ascham Street'!U80</f>
        <v>0</v>
      </c>
      <c r="D150" s="324">
        <f>'17 Ascham Street'!V80</f>
        <v>0</v>
      </c>
      <c r="E150" s="324">
        <f>'17 Ascham Street'!W80</f>
        <v>0</v>
      </c>
      <c r="F150" s="324">
        <f>'17 Ascham Street'!X80</f>
        <v>0</v>
      </c>
      <c r="G150" s="325">
        <f ca="1">'17 Ascham Street'!Y80</f>
        <v>490.28563200000002</v>
      </c>
      <c r="H150" s="325">
        <f>'17 Ascham Street'!Z80</f>
        <v>0</v>
      </c>
      <c r="I150" s="326">
        <f ca="1">'17 Ascham Street'!AA80</f>
        <v>0</v>
      </c>
      <c r="J150" s="134">
        <f ca="1">'17 Ascham Street'!AB80</f>
        <v>0</v>
      </c>
      <c r="K150" s="138">
        <f t="shared" ca="1" si="17"/>
        <v>0</v>
      </c>
      <c r="L150" s="327">
        <f ca="1">'17 Ascham Street'!AC80</f>
        <v>0</v>
      </c>
      <c r="M150" s="136">
        <f ca="1">'17 Ascham Street'!AD80</f>
        <v>0</v>
      </c>
      <c r="N150" s="485">
        <v>0</v>
      </c>
      <c r="O150" s="485">
        <f t="shared" ca="1" si="16"/>
        <v>0</v>
      </c>
    </row>
    <row r="151" spans="1:15" x14ac:dyDescent="0.25">
      <c r="A151" s="338" t="s">
        <v>189</v>
      </c>
      <c r="B151" s="324">
        <f ca="1">'17 Ascham Street'!T81</f>
        <v>639.10199999999998</v>
      </c>
      <c r="C151" s="324">
        <f>'17 Ascham Street'!U81</f>
        <v>0</v>
      </c>
      <c r="D151" s="324">
        <f>'17 Ascham Street'!V81</f>
        <v>0</v>
      </c>
      <c r="E151" s="324">
        <f>'17 Ascham Street'!W81</f>
        <v>0</v>
      </c>
      <c r="F151" s="324">
        <f>'17 Ascham Street'!X81</f>
        <v>0</v>
      </c>
      <c r="G151" s="325">
        <f ca="1">'17 Ascham Street'!Y81</f>
        <v>3078.674</v>
      </c>
      <c r="H151" s="325">
        <f>'17 Ascham Street'!Z81</f>
        <v>0</v>
      </c>
      <c r="I151" s="326">
        <f ca="1">'17 Ascham Street'!AA81</f>
        <v>0.83319344626940051</v>
      </c>
      <c r="J151" s="134">
        <f ca="1">'17 Ascham Street'!AB81</f>
        <v>2565.1310000000003</v>
      </c>
      <c r="K151" s="138">
        <f t="shared" ca="1" si="17"/>
        <v>1940.4620000000004</v>
      </c>
      <c r="L151" s="327">
        <f ca="1">'17 Ascham Street'!AC81</f>
        <v>0.20290196363759203</v>
      </c>
      <c r="M151" s="136">
        <f ca="1">'17 Ascham Street'!AD81</f>
        <v>624.66899999999998</v>
      </c>
      <c r="N151" s="485">
        <v>0</v>
      </c>
      <c r="O151" s="485">
        <f t="shared" ca="1" si="16"/>
        <v>624.66899999999998</v>
      </c>
    </row>
    <row r="152" spans="1:15" x14ac:dyDescent="0.25">
      <c r="A152" s="338" t="s">
        <v>72</v>
      </c>
      <c r="B152" s="324">
        <f ca="1">'17 Ascham Street'!T82</f>
        <v>1222.4000000000001</v>
      </c>
      <c r="C152" s="324">
        <f>'17 Ascham Street'!U82</f>
        <v>0</v>
      </c>
      <c r="D152" s="324">
        <f>'17 Ascham Street'!V82</f>
        <v>0</v>
      </c>
      <c r="E152" s="324">
        <f>'17 Ascham Street'!W82</f>
        <v>0</v>
      </c>
      <c r="F152" s="324">
        <f>'17 Ascham Street'!X82</f>
        <v>0</v>
      </c>
      <c r="G152" s="325">
        <f ca="1">'17 Ascham Street'!Y82</f>
        <v>7519.1720000000005</v>
      </c>
      <c r="H152" s="325">
        <f>'17 Ascham Street'!Z82</f>
        <v>0</v>
      </c>
      <c r="I152" s="326">
        <f ca="1">'17 Ascham Street'!AA82</f>
        <v>1</v>
      </c>
      <c r="J152" s="134">
        <f ca="1">'17 Ascham Street'!AB82</f>
        <v>7519.1720000000005</v>
      </c>
      <c r="K152" s="138">
        <f t="shared" ca="1" si="17"/>
        <v>7014.0840000000007</v>
      </c>
      <c r="L152" s="327">
        <f ca="1">'17 Ascham Street'!AC82</f>
        <v>6.7173353661812762E-2</v>
      </c>
      <c r="M152" s="136">
        <f ca="1">'17 Ascham Street'!AD82</f>
        <v>505.08800000000002</v>
      </c>
      <c r="N152" s="485">
        <v>0</v>
      </c>
      <c r="O152" s="485">
        <f t="shared" ca="1" si="16"/>
        <v>505.08800000000002</v>
      </c>
    </row>
    <row r="153" spans="1:15" x14ac:dyDescent="0.25">
      <c r="A153" s="338" t="s">
        <v>164</v>
      </c>
      <c r="B153" s="324">
        <f ca="1">'17 Ascham Street'!T83</f>
        <v>1262.7305999999999</v>
      </c>
      <c r="C153" s="324">
        <f>'17 Ascham Street'!U83</f>
        <v>0</v>
      </c>
      <c r="D153" s="324">
        <f>'17 Ascham Street'!V83</f>
        <v>0</v>
      </c>
      <c r="E153" s="324">
        <f>'17 Ascham Street'!W83</f>
        <v>0</v>
      </c>
      <c r="F153" s="324">
        <f>'17 Ascham Street'!X83</f>
        <v>0</v>
      </c>
      <c r="G153" s="325">
        <f ca="1">'17 Ascham Street'!Y83</f>
        <v>5589.5506000000005</v>
      </c>
      <c r="H153" s="325">
        <f>'17 Ascham Street'!Z83</f>
        <v>0</v>
      </c>
      <c r="I153" s="326">
        <f ca="1">'17 Ascham Street'!AA83</f>
        <v>1</v>
      </c>
      <c r="J153" s="134">
        <f ca="1">'17 Ascham Street'!AB83</f>
        <v>5589.5506000000005</v>
      </c>
      <c r="K153" s="138">
        <f t="shared" ca="1" si="17"/>
        <v>1125.56448</v>
      </c>
      <c r="L153" s="327">
        <f ca="1">'17 Ascham Street'!AC83</f>
        <v>0.79863059473868969</v>
      </c>
      <c r="M153" s="136">
        <f ca="1">'17 Ascham Street'!AD83</f>
        <v>4463.9861200000005</v>
      </c>
      <c r="N153" s="485">
        <v>0</v>
      </c>
      <c r="O153" s="485">
        <f t="shared" ca="1" si="16"/>
        <v>4463.9861200000005</v>
      </c>
    </row>
    <row r="154" spans="1:15" x14ac:dyDescent="0.25">
      <c r="A154" s="338" t="s">
        <v>24</v>
      </c>
      <c r="B154" s="324">
        <f ca="1">'17 Ascham Street'!T84</f>
        <v>3999.8904000000002</v>
      </c>
      <c r="C154" s="324">
        <f>'17 Ascham Street'!U84</f>
        <v>0</v>
      </c>
      <c r="D154" s="324">
        <f>'17 Ascham Street'!V84</f>
        <v>0</v>
      </c>
      <c r="E154" s="324">
        <f>'17 Ascham Street'!W84</f>
        <v>0</v>
      </c>
      <c r="F154" s="324">
        <f>'17 Ascham Street'!X84</f>
        <v>0</v>
      </c>
      <c r="G154" s="325">
        <f ca="1">'17 Ascham Street'!Y84</f>
        <v>6411.064047584</v>
      </c>
      <c r="H154" s="325">
        <f>'17 Ascham Street'!Z84</f>
        <v>0</v>
      </c>
      <c r="I154" s="326">
        <f ca="1">'17 Ascham Street'!AA84</f>
        <v>0.61874515741325153</v>
      </c>
      <c r="J154" s="134">
        <f ca="1">'17 Ascham Street'!AB84</f>
        <v>3966.8148333087997</v>
      </c>
      <c r="K154" s="138">
        <f t="shared" ca="1" si="17"/>
        <v>2785.8977133087997</v>
      </c>
      <c r="L154" s="327">
        <f ca="1">'17 Ascham Street'!AC84</f>
        <v>0.18419986311711031</v>
      </c>
      <c r="M154" s="136">
        <f ca="1">'17 Ascham Street'!AD84</f>
        <v>1180.9171200000001</v>
      </c>
      <c r="N154" s="485">
        <v>0</v>
      </c>
      <c r="O154" s="485">
        <f t="shared" ca="1" si="16"/>
        <v>1180.9171200000001</v>
      </c>
    </row>
    <row r="155" spans="1:15" x14ac:dyDescent="0.25">
      <c r="A155" s="338" t="s">
        <v>312</v>
      </c>
      <c r="B155" s="324">
        <f ca="1">'17 Ascham Street'!T85</f>
        <v>1109.41975</v>
      </c>
      <c r="C155" s="324">
        <f>'17 Ascham Street'!U85</f>
        <v>0</v>
      </c>
      <c r="D155" s="324">
        <f>'17 Ascham Street'!V85</f>
        <v>0</v>
      </c>
      <c r="E155" s="324">
        <f>'17 Ascham Street'!W85</f>
        <v>0</v>
      </c>
      <c r="F155" s="324">
        <f>'17 Ascham Street'!X85</f>
        <v>0</v>
      </c>
      <c r="G155" s="325">
        <f ca="1">'17 Ascham Street'!Y85</f>
        <v>1109.41975</v>
      </c>
      <c r="H155" s="325">
        <f>'17 Ascham Street'!Z85</f>
        <v>0</v>
      </c>
      <c r="I155" s="326">
        <f ca="1">'17 Ascham Street'!AA85</f>
        <v>0</v>
      </c>
      <c r="J155" s="134">
        <f ca="1">'17 Ascham Street'!AB85</f>
        <v>0</v>
      </c>
      <c r="K155" s="138">
        <f t="shared" ca="1" si="17"/>
        <v>0</v>
      </c>
      <c r="L155" s="327">
        <f ca="1">'17 Ascham Street'!AC85</f>
        <v>0</v>
      </c>
      <c r="M155" s="136">
        <f ca="1">'17 Ascham Street'!AD85</f>
        <v>0</v>
      </c>
      <c r="N155" s="485">
        <v>0</v>
      </c>
      <c r="O155" s="485">
        <f t="shared" ca="1" si="16"/>
        <v>0</v>
      </c>
    </row>
    <row r="156" spans="1:15" x14ac:dyDescent="0.25">
      <c r="A156" s="338" t="s">
        <v>341</v>
      </c>
      <c r="B156" s="324">
        <f ca="1">'17 Ascham Street'!T86</f>
        <v>2824.7906149999999</v>
      </c>
      <c r="C156" s="324">
        <f>'17 Ascham Street'!U86</f>
        <v>0</v>
      </c>
      <c r="D156" s="324">
        <f>'17 Ascham Street'!V86</f>
        <v>0</v>
      </c>
      <c r="E156" s="324">
        <f>'17 Ascham Street'!W86</f>
        <v>0</v>
      </c>
      <c r="F156" s="324">
        <f>'17 Ascham Street'!X86</f>
        <v>0</v>
      </c>
      <c r="G156" s="325">
        <f ca="1">'17 Ascham Street'!Y86</f>
        <v>3005.0406149999999</v>
      </c>
      <c r="H156" s="325">
        <f>'17 Ascham Street'!Z86</f>
        <v>0</v>
      </c>
      <c r="I156" s="326">
        <f ca="1">'17 Ascham Street'!AA86</f>
        <v>5.9982550352318621E-2</v>
      </c>
      <c r="J156" s="134">
        <f ca="1">'17 Ascham Street'!AB86</f>
        <v>180.25</v>
      </c>
      <c r="K156" s="138">
        <f t="shared" ca="1" si="17"/>
        <v>0</v>
      </c>
      <c r="L156" s="327">
        <f ca="1">'17 Ascham Street'!AC86</f>
        <v>5.9982550352318621E-2</v>
      </c>
      <c r="M156" s="136">
        <f ca="1">'17 Ascham Street'!AD86</f>
        <v>180.25</v>
      </c>
      <c r="N156" s="485">
        <v>0</v>
      </c>
      <c r="O156" s="485">
        <f t="shared" ca="1" si="16"/>
        <v>180.25</v>
      </c>
    </row>
    <row r="157" spans="1:15" x14ac:dyDescent="0.25">
      <c r="A157" s="338"/>
      <c r="B157" s="324"/>
      <c r="C157" s="324"/>
      <c r="D157" s="324"/>
      <c r="E157" s="324"/>
      <c r="F157" s="324"/>
      <c r="G157" s="325"/>
      <c r="H157" s="325"/>
      <c r="I157" s="326"/>
      <c r="J157" s="134"/>
      <c r="K157" s="138"/>
      <c r="L157" s="327"/>
      <c r="M157" s="136"/>
      <c r="N157" s="485"/>
      <c r="O157" s="485"/>
    </row>
    <row r="158" spans="1:15" x14ac:dyDescent="0.25">
      <c r="A158" s="338" t="s">
        <v>516</v>
      </c>
      <c r="B158" s="324"/>
      <c r="C158" s="324"/>
      <c r="D158" s="324"/>
      <c r="E158" s="324"/>
      <c r="F158" s="324"/>
      <c r="G158" s="325"/>
      <c r="H158" s="325"/>
      <c r="I158" s="326"/>
      <c r="J158" s="134"/>
      <c r="K158" s="138"/>
      <c r="L158" s="327"/>
      <c r="M158" s="136"/>
      <c r="N158" s="485"/>
      <c r="O158" s="485"/>
    </row>
    <row r="159" spans="1:15" x14ac:dyDescent="0.25">
      <c r="A159" s="338" t="s">
        <v>372</v>
      </c>
      <c r="B159" s="324">
        <f ca="1">'13 Doynton Street'!T67</f>
        <v>399.99552</v>
      </c>
      <c r="C159" s="324">
        <f>'13 Doynton Street'!U67</f>
        <v>0</v>
      </c>
      <c r="D159" s="324">
        <f>'13 Doynton Street'!V67</f>
        <v>0</v>
      </c>
      <c r="E159" s="324">
        <f>'13 Doynton Street'!W67</f>
        <v>0</v>
      </c>
      <c r="F159" s="324">
        <f>'13 Doynton Street'!X67</f>
        <v>0</v>
      </c>
      <c r="G159" s="325">
        <f ca="1">'13 Doynton Street'!Y67</f>
        <v>399.99552</v>
      </c>
      <c r="H159" s="325">
        <f>'13 Doynton Street'!Z67</f>
        <v>0</v>
      </c>
      <c r="I159" s="326">
        <f ca="1">'13 Doynton Street'!AA67</f>
        <v>0</v>
      </c>
      <c r="J159" s="134">
        <f ca="1">'13 Doynton Street'!AB67</f>
        <v>0</v>
      </c>
      <c r="K159" s="138">
        <f t="shared" ref="K159:K168" ca="1" si="18">J159-M159</f>
        <v>0</v>
      </c>
      <c r="L159" s="327">
        <f ca="1">'13 Doynton Street'!AC67</f>
        <v>0</v>
      </c>
      <c r="M159" s="136">
        <f ca="1">'13 Doynton Street'!AD67</f>
        <v>0</v>
      </c>
      <c r="N159" s="485">
        <v>0</v>
      </c>
      <c r="O159" s="485">
        <f t="shared" ca="1" si="16"/>
        <v>0</v>
      </c>
    </row>
    <row r="160" spans="1:15" x14ac:dyDescent="0.25">
      <c r="A160" s="338" t="s">
        <v>308</v>
      </c>
      <c r="B160" s="324">
        <f ca="1">'13 Doynton Street'!T68</f>
        <v>222.29999999999998</v>
      </c>
      <c r="C160" s="324">
        <f>'13 Doynton Street'!U68</f>
        <v>0</v>
      </c>
      <c r="D160" s="324">
        <f>'13 Doynton Street'!V68</f>
        <v>0</v>
      </c>
      <c r="E160" s="324">
        <f>'13 Doynton Street'!W68</f>
        <v>0</v>
      </c>
      <c r="F160" s="324">
        <f>'13 Doynton Street'!X68</f>
        <v>0</v>
      </c>
      <c r="G160" s="325">
        <f ca="1">'13 Doynton Street'!Y68</f>
        <v>222.29999999999998</v>
      </c>
      <c r="H160" s="325">
        <f>'13 Doynton Street'!Z68</f>
        <v>0</v>
      </c>
      <c r="I160" s="326">
        <f ca="1">'13 Doynton Street'!AA68</f>
        <v>1</v>
      </c>
      <c r="J160" s="134">
        <f ca="1">'13 Doynton Street'!AB68</f>
        <v>222.29999999999998</v>
      </c>
      <c r="K160" s="138">
        <f t="shared" ca="1" si="18"/>
        <v>0</v>
      </c>
      <c r="L160" s="327">
        <f ca="1">'13 Doynton Street'!AC68</f>
        <v>1</v>
      </c>
      <c r="M160" s="136">
        <f ca="1">'13 Doynton Street'!AD68</f>
        <v>222.29999999999998</v>
      </c>
      <c r="N160" s="485">
        <v>0</v>
      </c>
      <c r="O160" s="485">
        <f t="shared" ca="1" si="16"/>
        <v>222.29999999999998</v>
      </c>
    </row>
    <row r="161" spans="1:15" x14ac:dyDescent="0.25">
      <c r="A161" s="338" t="s">
        <v>285</v>
      </c>
      <c r="B161" s="324">
        <f ca="1">'13 Doynton Street'!T69</f>
        <v>0</v>
      </c>
      <c r="C161" s="324">
        <f>'13 Doynton Street'!U69</f>
        <v>0</v>
      </c>
      <c r="D161" s="324">
        <f>'13 Doynton Street'!V69</f>
        <v>0</v>
      </c>
      <c r="E161" s="324">
        <f>'13 Doynton Street'!W69</f>
        <v>0</v>
      </c>
      <c r="F161" s="324">
        <f>'13 Doynton Street'!X69</f>
        <v>0</v>
      </c>
      <c r="G161" s="325">
        <f ca="1">'13 Doynton Street'!Y69</f>
        <v>0</v>
      </c>
      <c r="H161" s="325">
        <f>'13 Doynton Street'!Z69</f>
        <v>0</v>
      </c>
      <c r="I161" s="326" t="e">
        <f ca="1">'13 Doynton Street'!AA69</f>
        <v>#DIV/0!</v>
      </c>
      <c r="J161" s="134">
        <f ca="1">'13 Doynton Street'!AB69</f>
        <v>0</v>
      </c>
      <c r="K161" s="138">
        <f t="shared" ca="1" si="18"/>
        <v>0</v>
      </c>
      <c r="L161" s="327" t="e">
        <f ca="1">'13 Doynton Street'!AC69</f>
        <v>#DIV/0!</v>
      </c>
      <c r="M161" s="136">
        <f ca="1">'13 Doynton Street'!AD69</f>
        <v>0</v>
      </c>
      <c r="N161" s="485">
        <v>0</v>
      </c>
      <c r="O161" s="485">
        <f t="shared" ca="1" si="16"/>
        <v>0</v>
      </c>
    </row>
    <row r="162" spans="1:15" x14ac:dyDescent="0.25">
      <c r="A162" s="338" t="s">
        <v>189</v>
      </c>
      <c r="B162" s="324">
        <f ca="1">'13 Doynton Street'!T70</f>
        <v>1294.6544999999999</v>
      </c>
      <c r="C162" s="324">
        <f>'13 Doynton Street'!U70</f>
        <v>0</v>
      </c>
      <c r="D162" s="324">
        <f>'13 Doynton Street'!V70</f>
        <v>0</v>
      </c>
      <c r="E162" s="324">
        <f>'13 Doynton Street'!W70</f>
        <v>0</v>
      </c>
      <c r="F162" s="324">
        <f>'13 Doynton Street'!X70</f>
        <v>0</v>
      </c>
      <c r="G162" s="325">
        <f ca="1">'13 Doynton Street'!Y70</f>
        <v>1294.6544999999999</v>
      </c>
      <c r="H162" s="325">
        <f>'13 Doynton Street'!Z70</f>
        <v>0</v>
      </c>
      <c r="I162" s="326">
        <f ca="1">'13 Doynton Street'!AA70</f>
        <v>0.89227396189485308</v>
      </c>
      <c r="J162" s="134">
        <f ca="1">'13 Doynton Street'!AB70</f>
        <v>1155.1865</v>
      </c>
      <c r="K162" s="138">
        <f t="shared" ca="1" si="18"/>
        <v>0</v>
      </c>
      <c r="L162" s="327">
        <f ca="1">'13 Doynton Street'!AC70</f>
        <v>0.89227396189485308</v>
      </c>
      <c r="M162" s="136">
        <f ca="1">'13 Doynton Street'!AD70</f>
        <v>1155.1865</v>
      </c>
      <c r="N162" s="485">
        <v>0</v>
      </c>
      <c r="O162" s="485">
        <f t="shared" ca="1" si="16"/>
        <v>1155.1865</v>
      </c>
    </row>
    <row r="163" spans="1:15" x14ac:dyDescent="0.25">
      <c r="A163" s="338" t="s">
        <v>72</v>
      </c>
      <c r="B163" s="324">
        <f ca="1">'13 Doynton Street'!T71</f>
        <v>916.8</v>
      </c>
      <c r="C163" s="324">
        <f>'13 Doynton Street'!U71</f>
        <v>0</v>
      </c>
      <c r="D163" s="324">
        <f>'13 Doynton Street'!V71</f>
        <v>0</v>
      </c>
      <c r="E163" s="324">
        <f>'13 Doynton Street'!W71</f>
        <v>0</v>
      </c>
      <c r="F163" s="324">
        <f>'13 Doynton Street'!X71</f>
        <v>0</v>
      </c>
      <c r="G163" s="325">
        <f ca="1">'13 Doynton Street'!Y71</f>
        <v>4286.32</v>
      </c>
      <c r="H163" s="325">
        <f>'13 Doynton Street'!Z71</f>
        <v>0</v>
      </c>
      <c r="I163" s="326">
        <f ca="1">'13 Doynton Street'!AA71</f>
        <v>0.30009891935273147</v>
      </c>
      <c r="J163" s="134">
        <f ca="1">'13 Doynton Street'!AB71</f>
        <v>1286.32</v>
      </c>
      <c r="K163" s="138">
        <f t="shared" ca="1" si="18"/>
        <v>0</v>
      </c>
      <c r="L163" s="327">
        <f ca="1">'13 Doynton Street'!AC71</f>
        <v>0.30009891935273147</v>
      </c>
      <c r="M163" s="136">
        <f ca="1">'13 Doynton Street'!AD71</f>
        <v>1286.32</v>
      </c>
      <c r="N163" s="485">
        <v>0</v>
      </c>
      <c r="O163" s="485">
        <f t="shared" ca="1" si="16"/>
        <v>1286.32</v>
      </c>
    </row>
    <row r="164" spans="1:15" x14ac:dyDescent="0.25">
      <c r="A164" s="338" t="s">
        <v>164</v>
      </c>
      <c r="B164" s="324">
        <f ca="1">'13 Doynton Street'!T72</f>
        <v>367.18829999999997</v>
      </c>
      <c r="C164" s="324">
        <f>'13 Doynton Street'!U72</f>
        <v>0</v>
      </c>
      <c r="D164" s="324">
        <f>'13 Doynton Street'!V72</f>
        <v>0</v>
      </c>
      <c r="E164" s="324">
        <f>'13 Doynton Street'!W72</f>
        <v>0</v>
      </c>
      <c r="F164" s="324">
        <f>'13 Doynton Street'!X72</f>
        <v>0</v>
      </c>
      <c r="G164" s="325">
        <f ca="1">'13 Doynton Street'!Y72</f>
        <v>4231.3083000000006</v>
      </c>
      <c r="H164" s="325">
        <f>'13 Doynton Street'!Z72</f>
        <v>0</v>
      </c>
      <c r="I164" s="326">
        <f ca="1">'13 Doynton Street'!AA72</f>
        <v>0.90546659055781864</v>
      </c>
      <c r="J164" s="134">
        <f ca="1">'13 Doynton Street'!AB72</f>
        <v>3831.3083000000001</v>
      </c>
      <c r="K164" s="138">
        <f t="shared" ca="1" si="18"/>
        <v>1530.71</v>
      </c>
      <c r="L164" s="327">
        <f ca="1">'13 Doynton Street'!AC72</f>
        <v>0.54370850263971537</v>
      </c>
      <c r="M164" s="136">
        <f ca="1">'13 Doynton Street'!AD72</f>
        <v>2300.5983000000001</v>
      </c>
      <c r="N164" s="485">
        <v>0</v>
      </c>
      <c r="O164" s="485">
        <f t="shared" ca="1" si="16"/>
        <v>2300.5983000000001</v>
      </c>
    </row>
    <row r="165" spans="1:15" x14ac:dyDescent="0.25">
      <c r="A165" s="338" t="s">
        <v>24</v>
      </c>
      <c r="B165" s="324">
        <f ca="1">'13 Doynton Street'!T73</f>
        <v>1681.9879999999998</v>
      </c>
      <c r="C165" s="324">
        <f>'13 Doynton Street'!U73</f>
        <v>0</v>
      </c>
      <c r="D165" s="324">
        <f>'13 Doynton Street'!V73</f>
        <v>0</v>
      </c>
      <c r="E165" s="324">
        <f>'13 Doynton Street'!W73</f>
        <v>0</v>
      </c>
      <c r="F165" s="324">
        <f>'13 Doynton Street'!X73</f>
        <v>0</v>
      </c>
      <c r="G165" s="325">
        <f ca="1">'13 Doynton Street'!Y73</f>
        <v>3392.3502305199995</v>
      </c>
      <c r="H165" s="325">
        <f>'13 Doynton Street'!Z73</f>
        <v>0</v>
      </c>
      <c r="I165" s="326">
        <f ca="1">'13 Doynton Street'!AA73</f>
        <v>1</v>
      </c>
      <c r="J165" s="134">
        <f ca="1">'13 Doynton Street'!AB73</f>
        <v>3392.3502305199995</v>
      </c>
      <c r="K165" s="138">
        <f t="shared" ca="1" si="18"/>
        <v>2887.7538305199996</v>
      </c>
      <c r="L165" s="327">
        <f ca="1">'13 Doynton Street'!AC73</f>
        <v>0.1487453728864111</v>
      </c>
      <c r="M165" s="136">
        <f ca="1">'13 Doynton Street'!AD73</f>
        <v>504.59639999999996</v>
      </c>
      <c r="N165" s="485">
        <v>0</v>
      </c>
      <c r="O165" s="485">
        <f t="shared" ca="1" si="16"/>
        <v>504.59639999999996</v>
      </c>
    </row>
    <row r="166" spans="1:15" x14ac:dyDescent="0.25">
      <c r="A166" s="338" t="s">
        <v>312</v>
      </c>
      <c r="B166" s="324">
        <f ca="1">'13 Doynton Street'!T74</f>
        <v>0</v>
      </c>
      <c r="C166" s="324">
        <f>'13 Doynton Street'!U74</f>
        <v>0</v>
      </c>
      <c r="D166" s="324">
        <f>'13 Doynton Street'!V74</f>
        <v>0</v>
      </c>
      <c r="E166" s="324">
        <f>'13 Doynton Street'!W74</f>
        <v>0</v>
      </c>
      <c r="F166" s="324">
        <f>'13 Doynton Street'!X74</f>
        <v>0</v>
      </c>
      <c r="G166" s="325">
        <f ca="1">'13 Doynton Street'!Y74</f>
        <v>0</v>
      </c>
      <c r="H166" s="325">
        <f>'13 Doynton Street'!Z74</f>
        <v>0</v>
      </c>
      <c r="I166" s="326" t="e">
        <f ca="1">'13 Doynton Street'!AA74</f>
        <v>#DIV/0!</v>
      </c>
      <c r="J166" s="134">
        <f ca="1">'13 Doynton Street'!AB74</f>
        <v>0</v>
      </c>
      <c r="K166" s="138">
        <f t="shared" ca="1" si="18"/>
        <v>0</v>
      </c>
      <c r="L166" s="327" t="e">
        <f ca="1">'13 Doynton Street'!AC74</f>
        <v>#DIV/0!</v>
      </c>
      <c r="M166" s="136">
        <f ca="1">'13 Doynton Street'!AD74</f>
        <v>0</v>
      </c>
      <c r="N166" s="485">
        <v>0</v>
      </c>
      <c r="O166" s="485">
        <f t="shared" ca="1" si="16"/>
        <v>0</v>
      </c>
    </row>
    <row r="167" spans="1:15" x14ac:dyDescent="0.25">
      <c r="A167" s="338" t="s">
        <v>341</v>
      </c>
      <c r="B167" s="324">
        <f ca="1">'13 Doynton Street'!T75</f>
        <v>2786.4756849999999</v>
      </c>
      <c r="C167" s="324">
        <f>'13 Doynton Street'!U75</f>
        <v>0</v>
      </c>
      <c r="D167" s="324">
        <f>'13 Doynton Street'!V75</f>
        <v>0</v>
      </c>
      <c r="E167" s="324">
        <f>'13 Doynton Street'!W75</f>
        <v>0</v>
      </c>
      <c r="F167" s="324">
        <f>'13 Doynton Street'!X75</f>
        <v>0</v>
      </c>
      <c r="G167" s="325">
        <f ca="1">'13 Doynton Street'!Y75</f>
        <v>8168.3956849999995</v>
      </c>
      <c r="H167" s="325">
        <f>'13 Doynton Street'!Z75</f>
        <v>0</v>
      </c>
      <c r="I167" s="326">
        <f ca="1">'13 Doynton Street'!AA75</f>
        <v>3.6726918181853481E-2</v>
      </c>
      <c r="J167" s="134">
        <f ca="1">'13 Doynton Street'!AB75</f>
        <v>300</v>
      </c>
      <c r="K167" s="138">
        <f t="shared" ca="1" si="18"/>
        <v>300</v>
      </c>
      <c r="L167" s="327">
        <f ca="1">'13 Doynton Street'!AC75</f>
        <v>0</v>
      </c>
      <c r="M167" s="136">
        <f ca="1">'13 Doynton Street'!AD75</f>
        <v>0</v>
      </c>
      <c r="N167" s="485">
        <v>0</v>
      </c>
      <c r="O167" s="485">
        <f t="shared" ca="1" si="16"/>
        <v>0</v>
      </c>
    </row>
    <row r="168" spans="1:15" x14ac:dyDescent="0.25">
      <c r="A168" s="338" t="s">
        <v>755</v>
      </c>
      <c r="B168" s="324">
        <f ca="1">'13 Doynton Street'!T76</f>
        <v>0</v>
      </c>
      <c r="C168" s="324">
        <f>'13 Doynton Street'!U76</f>
        <v>0</v>
      </c>
      <c r="D168" s="324">
        <f>'13 Doynton Street'!V76</f>
        <v>0</v>
      </c>
      <c r="E168" s="324">
        <f>'13 Doynton Street'!W76</f>
        <v>0</v>
      </c>
      <c r="F168" s="324">
        <f>'13 Doynton Street'!X76</f>
        <v>0</v>
      </c>
      <c r="G168" s="325">
        <f ca="1">'13 Doynton Street'!Y76</f>
        <v>500</v>
      </c>
      <c r="H168" s="325">
        <f>'13 Doynton Street'!Z76</f>
        <v>0</v>
      </c>
      <c r="I168" s="326">
        <f ca="1">'13 Doynton Street'!AA76</f>
        <v>0</v>
      </c>
      <c r="J168" s="134">
        <f ca="1">'13 Doynton Street'!AB76</f>
        <v>0</v>
      </c>
      <c r="K168" s="138">
        <f t="shared" ca="1" si="18"/>
        <v>0</v>
      </c>
      <c r="L168" s="327">
        <f ca="1">'13 Doynton Street'!AC76</f>
        <v>0</v>
      </c>
      <c r="M168" s="136">
        <f ca="1">'13 Doynton Street'!AD76</f>
        <v>0</v>
      </c>
      <c r="N168" s="485">
        <v>0</v>
      </c>
      <c r="O168" s="485">
        <f t="shared" ca="1" si="16"/>
        <v>0</v>
      </c>
    </row>
    <row r="169" spans="1:15" x14ac:dyDescent="0.25">
      <c r="A169" s="338"/>
      <c r="B169" s="324"/>
      <c r="C169" s="324"/>
      <c r="D169" s="324"/>
      <c r="E169" s="324"/>
      <c r="F169" s="324"/>
      <c r="G169" s="325"/>
      <c r="H169" s="325"/>
      <c r="I169" s="326"/>
      <c r="J169" s="134"/>
      <c r="K169" s="138"/>
      <c r="L169" s="327"/>
      <c r="M169" s="136"/>
      <c r="N169" s="485"/>
      <c r="O169" s="485"/>
    </row>
    <row r="170" spans="1:15" x14ac:dyDescent="0.25">
      <c r="A170" s="338" t="s">
        <v>517</v>
      </c>
      <c r="B170" s="324"/>
      <c r="C170" s="324"/>
      <c r="D170" s="324"/>
      <c r="E170" s="324"/>
      <c r="F170" s="324"/>
      <c r="G170" s="325"/>
      <c r="H170" s="325"/>
      <c r="I170" s="326"/>
      <c r="J170" s="134"/>
      <c r="K170" s="138"/>
      <c r="L170" s="327"/>
      <c r="M170" s="136"/>
      <c r="N170" s="485"/>
      <c r="O170" s="485"/>
    </row>
    <row r="171" spans="1:15" x14ac:dyDescent="0.25">
      <c r="A171" s="338" t="s">
        <v>372</v>
      </c>
      <c r="B171" s="324">
        <f ca="1">'111 Chetwynd Road'!T71</f>
        <v>399.99552</v>
      </c>
      <c r="C171" s="324">
        <f>'111 Chetwynd Road'!U71</f>
        <v>0</v>
      </c>
      <c r="D171" s="324">
        <f>'111 Chetwynd Road'!V71</f>
        <v>0</v>
      </c>
      <c r="E171" s="324">
        <f>'111 Chetwynd Road'!W71</f>
        <v>0</v>
      </c>
      <c r="F171" s="324">
        <f>'111 Chetwynd Road'!X71</f>
        <v>0</v>
      </c>
      <c r="G171" s="325">
        <f ca="1">'111 Chetwynd Road'!Y71</f>
        <v>399.99552</v>
      </c>
      <c r="H171" s="325">
        <f>'111 Chetwynd Road'!Z71</f>
        <v>0</v>
      </c>
      <c r="I171" s="326">
        <f ca="1">'111 Chetwynd Road'!AA71</f>
        <v>0</v>
      </c>
      <c r="J171" s="134">
        <f ca="1">'111 Chetwynd Road'!AB71</f>
        <v>0</v>
      </c>
      <c r="K171" s="138">
        <f t="shared" ref="K171:K179" ca="1" si="19">J171-M171</f>
        <v>0</v>
      </c>
      <c r="L171" s="327">
        <f ca="1">'111 Chetwynd Road'!AC71</f>
        <v>0</v>
      </c>
      <c r="M171" s="136">
        <f ca="1">'111 Chetwynd Road'!AD71</f>
        <v>0</v>
      </c>
      <c r="N171" s="485">
        <v>0</v>
      </c>
      <c r="O171" s="485">
        <f t="shared" ca="1" si="16"/>
        <v>0</v>
      </c>
    </row>
    <row r="172" spans="1:15" x14ac:dyDescent="0.25">
      <c r="A172" s="338" t="s">
        <v>308</v>
      </c>
      <c r="B172" s="324">
        <f ca="1">'111 Chetwynd Road'!T72</f>
        <v>222.29999999999998</v>
      </c>
      <c r="C172" s="324">
        <f>'111 Chetwynd Road'!U72</f>
        <v>0</v>
      </c>
      <c r="D172" s="324">
        <f>'111 Chetwynd Road'!V72</f>
        <v>0</v>
      </c>
      <c r="E172" s="324">
        <f>'111 Chetwynd Road'!W72</f>
        <v>0</v>
      </c>
      <c r="F172" s="324">
        <f>'111 Chetwynd Road'!X72</f>
        <v>0</v>
      </c>
      <c r="G172" s="325">
        <f ca="1">'111 Chetwynd Road'!Y72</f>
        <v>222.29999999999998</v>
      </c>
      <c r="H172" s="325">
        <f>'111 Chetwynd Road'!Z72</f>
        <v>0</v>
      </c>
      <c r="I172" s="326">
        <f ca="1">'111 Chetwynd Road'!AA72</f>
        <v>0</v>
      </c>
      <c r="J172" s="134">
        <f ca="1">'111 Chetwynd Road'!AB72</f>
        <v>0</v>
      </c>
      <c r="K172" s="138">
        <f t="shared" ca="1" si="19"/>
        <v>0</v>
      </c>
      <c r="L172" s="327">
        <f ca="1">'111 Chetwynd Road'!AC72</f>
        <v>0</v>
      </c>
      <c r="M172" s="136">
        <f ca="1">'111 Chetwynd Road'!AD72</f>
        <v>0</v>
      </c>
      <c r="N172" s="485">
        <v>0</v>
      </c>
      <c r="O172" s="485">
        <f t="shared" ca="1" si="16"/>
        <v>0</v>
      </c>
    </row>
    <row r="173" spans="1:15" x14ac:dyDescent="0.25">
      <c r="A173" s="338" t="s">
        <v>285</v>
      </c>
      <c r="B173" s="324">
        <f ca="1">'111 Chetwynd Road'!T73</f>
        <v>1238.791745</v>
      </c>
      <c r="C173" s="324">
        <f>'111 Chetwynd Road'!U73</f>
        <v>0</v>
      </c>
      <c r="D173" s="324">
        <f>'111 Chetwynd Road'!V73</f>
        <v>0</v>
      </c>
      <c r="E173" s="324">
        <f>'111 Chetwynd Road'!W73</f>
        <v>0</v>
      </c>
      <c r="F173" s="324">
        <f>'111 Chetwynd Road'!X73</f>
        <v>0</v>
      </c>
      <c r="G173" s="325">
        <f ca="1">'111 Chetwynd Road'!Y73</f>
        <v>1238.791745</v>
      </c>
      <c r="H173" s="325">
        <f>'111 Chetwynd Road'!Z73</f>
        <v>0</v>
      </c>
      <c r="I173" s="326">
        <f ca="1">'111 Chetwynd Road'!AA73</f>
        <v>0</v>
      </c>
      <c r="J173" s="134">
        <f ca="1">'111 Chetwynd Road'!AB73</f>
        <v>0</v>
      </c>
      <c r="K173" s="138">
        <f t="shared" ca="1" si="19"/>
        <v>0</v>
      </c>
      <c r="L173" s="327">
        <f ca="1">'111 Chetwynd Road'!AC73</f>
        <v>0</v>
      </c>
      <c r="M173" s="136">
        <f ca="1">'111 Chetwynd Road'!AD73</f>
        <v>0</v>
      </c>
      <c r="N173" s="485">
        <v>0</v>
      </c>
      <c r="O173" s="485">
        <f t="shared" ca="1" si="16"/>
        <v>0</v>
      </c>
    </row>
    <row r="174" spans="1:15" x14ac:dyDescent="0.25">
      <c r="A174" s="338" t="s">
        <v>189</v>
      </c>
      <c r="B174" s="324">
        <f ca="1">'111 Chetwynd Road'!T74</f>
        <v>2649.0124999999998</v>
      </c>
      <c r="C174" s="324">
        <f>'111 Chetwynd Road'!U74</f>
        <v>0</v>
      </c>
      <c r="D174" s="324">
        <f>'111 Chetwynd Road'!V74</f>
        <v>0</v>
      </c>
      <c r="E174" s="324">
        <f>'111 Chetwynd Road'!W74</f>
        <v>0</v>
      </c>
      <c r="F174" s="324">
        <f>'111 Chetwynd Road'!X74</f>
        <v>0</v>
      </c>
      <c r="G174" s="325">
        <f ca="1">'111 Chetwynd Road'!Y74</f>
        <v>2649.0124999999998</v>
      </c>
      <c r="H174" s="325">
        <f>'111 Chetwynd Road'!Z74</f>
        <v>0</v>
      </c>
      <c r="I174" s="326">
        <f ca="1">'111 Chetwynd Road'!AA74</f>
        <v>0</v>
      </c>
      <c r="J174" s="134">
        <f ca="1">'111 Chetwynd Road'!AB74</f>
        <v>0</v>
      </c>
      <c r="K174" s="138">
        <f t="shared" ca="1" si="19"/>
        <v>0</v>
      </c>
      <c r="L174" s="327">
        <f ca="1">'111 Chetwynd Road'!AC74</f>
        <v>0</v>
      </c>
      <c r="M174" s="136">
        <f ca="1">'111 Chetwynd Road'!AD74</f>
        <v>0</v>
      </c>
      <c r="N174" s="485">
        <v>0</v>
      </c>
      <c r="O174" s="485">
        <f t="shared" ca="1" si="16"/>
        <v>0</v>
      </c>
    </row>
    <row r="175" spans="1:15" x14ac:dyDescent="0.25">
      <c r="A175" s="338" t="s">
        <v>72</v>
      </c>
      <c r="B175" s="324">
        <f ca="1">'111 Chetwynd Road'!T75</f>
        <v>93.177778999999987</v>
      </c>
      <c r="C175" s="324">
        <f>'111 Chetwynd Road'!U75</f>
        <v>0</v>
      </c>
      <c r="D175" s="324">
        <f>'111 Chetwynd Road'!V75</f>
        <v>0</v>
      </c>
      <c r="E175" s="324">
        <f>'111 Chetwynd Road'!W75</f>
        <v>0</v>
      </c>
      <c r="F175" s="324">
        <f>'111 Chetwynd Road'!X75</f>
        <v>0</v>
      </c>
      <c r="G175" s="325">
        <f ca="1">'111 Chetwynd Road'!Y75</f>
        <v>93.177778999999987</v>
      </c>
      <c r="H175" s="325">
        <f>'111 Chetwynd Road'!Z75</f>
        <v>0</v>
      </c>
      <c r="I175" s="326">
        <f ca="1">'111 Chetwynd Road'!AA75</f>
        <v>0</v>
      </c>
      <c r="J175" s="134">
        <f ca="1">'111 Chetwynd Road'!AB75</f>
        <v>0</v>
      </c>
      <c r="K175" s="138">
        <f t="shared" ca="1" si="19"/>
        <v>0</v>
      </c>
      <c r="L175" s="327">
        <f ca="1">'111 Chetwynd Road'!AC75</f>
        <v>0</v>
      </c>
      <c r="M175" s="136">
        <f ca="1">'111 Chetwynd Road'!AD75</f>
        <v>0</v>
      </c>
      <c r="N175" s="485">
        <v>0</v>
      </c>
      <c r="O175" s="485">
        <f t="shared" ca="1" si="16"/>
        <v>0</v>
      </c>
    </row>
    <row r="176" spans="1:15" x14ac:dyDescent="0.25">
      <c r="A176" s="338" t="s">
        <v>164</v>
      </c>
      <c r="B176" s="324">
        <f ca="1">'111 Chetwynd Road'!T76</f>
        <v>13009.024034999999</v>
      </c>
      <c r="C176" s="324">
        <f>'111 Chetwynd Road'!U76</f>
        <v>0</v>
      </c>
      <c r="D176" s="324">
        <f>'111 Chetwynd Road'!V76</f>
        <v>0</v>
      </c>
      <c r="E176" s="324">
        <f>'111 Chetwynd Road'!W76</f>
        <v>0</v>
      </c>
      <c r="F176" s="324">
        <f>'111 Chetwynd Road'!X76</f>
        <v>0</v>
      </c>
      <c r="G176" s="325">
        <f ca="1">'111 Chetwynd Road'!Y76</f>
        <v>13009.024034999999</v>
      </c>
      <c r="H176" s="325">
        <f>'111 Chetwynd Road'!Z76</f>
        <v>0</v>
      </c>
      <c r="I176" s="326">
        <f ca="1">'111 Chetwynd Road'!AA76</f>
        <v>0</v>
      </c>
      <c r="J176" s="134">
        <f ca="1">'111 Chetwynd Road'!AB76</f>
        <v>0</v>
      </c>
      <c r="K176" s="138">
        <f t="shared" ca="1" si="19"/>
        <v>0</v>
      </c>
      <c r="L176" s="327">
        <f ca="1">'111 Chetwynd Road'!AC76</f>
        <v>0</v>
      </c>
      <c r="M176" s="136">
        <f ca="1">'111 Chetwynd Road'!AD76</f>
        <v>0</v>
      </c>
      <c r="N176" s="485">
        <v>0</v>
      </c>
      <c r="O176" s="485">
        <f t="shared" ca="1" si="16"/>
        <v>0</v>
      </c>
    </row>
    <row r="177" spans="1:15" x14ac:dyDescent="0.25">
      <c r="A177" s="338" t="s">
        <v>24</v>
      </c>
      <c r="B177" s="324">
        <f ca="1">'111 Chetwynd Road'!T77</f>
        <v>5162.8040000000001</v>
      </c>
      <c r="C177" s="324">
        <f>'111 Chetwynd Road'!U77</f>
        <v>0</v>
      </c>
      <c r="D177" s="324">
        <f>'111 Chetwynd Road'!V77</f>
        <v>0</v>
      </c>
      <c r="E177" s="324">
        <f>'111 Chetwynd Road'!W77</f>
        <v>0</v>
      </c>
      <c r="F177" s="324">
        <f>'111 Chetwynd Road'!X77</f>
        <v>0</v>
      </c>
      <c r="G177" s="325">
        <f ca="1">'111 Chetwynd Road'!Y77</f>
        <v>5162.8040000000001</v>
      </c>
      <c r="H177" s="325">
        <f>'111 Chetwynd Road'!Z77</f>
        <v>0</v>
      </c>
      <c r="I177" s="326">
        <f ca="1">'111 Chetwynd Road'!AA77</f>
        <v>0</v>
      </c>
      <c r="J177" s="134">
        <f ca="1">'111 Chetwynd Road'!AB77</f>
        <v>0</v>
      </c>
      <c r="K177" s="138">
        <f t="shared" ca="1" si="19"/>
        <v>0</v>
      </c>
      <c r="L177" s="327">
        <f ca="1">'111 Chetwynd Road'!AC77</f>
        <v>0</v>
      </c>
      <c r="M177" s="136">
        <f ca="1">'111 Chetwynd Road'!AD77</f>
        <v>0</v>
      </c>
      <c r="N177" s="485">
        <v>0</v>
      </c>
      <c r="O177" s="485">
        <f t="shared" ca="1" si="16"/>
        <v>0</v>
      </c>
    </row>
    <row r="178" spans="1:15" x14ac:dyDescent="0.25">
      <c r="A178" s="338" t="s">
        <v>312</v>
      </c>
      <c r="B178" s="324">
        <f ca="1">'111 Chetwynd Road'!T78</f>
        <v>2171.1702</v>
      </c>
      <c r="C178" s="324">
        <f>'111 Chetwynd Road'!U78</f>
        <v>0</v>
      </c>
      <c r="D178" s="324">
        <f>'111 Chetwynd Road'!V78</f>
        <v>0</v>
      </c>
      <c r="E178" s="324">
        <f>'111 Chetwynd Road'!W78</f>
        <v>0</v>
      </c>
      <c r="F178" s="324">
        <f>'111 Chetwynd Road'!X78</f>
        <v>0</v>
      </c>
      <c r="G178" s="325">
        <f ca="1">'111 Chetwynd Road'!Y78</f>
        <v>2171.1702</v>
      </c>
      <c r="H178" s="325">
        <f>'111 Chetwynd Road'!Z78</f>
        <v>0</v>
      </c>
      <c r="I178" s="326">
        <f ca="1">'111 Chetwynd Road'!AA78</f>
        <v>0</v>
      </c>
      <c r="J178" s="134">
        <f ca="1">'111 Chetwynd Road'!AB78</f>
        <v>0</v>
      </c>
      <c r="K178" s="138">
        <f t="shared" ca="1" si="19"/>
        <v>0</v>
      </c>
      <c r="L178" s="327">
        <f ca="1">'111 Chetwynd Road'!AC78</f>
        <v>0</v>
      </c>
      <c r="M178" s="136">
        <f ca="1">'111 Chetwynd Road'!AD78</f>
        <v>0</v>
      </c>
      <c r="N178" s="485">
        <v>0</v>
      </c>
      <c r="O178" s="485">
        <f t="shared" ca="1" si="16"/>
        <v>0</v>
      </c>
    </row>
    <row r="179" spans="1:15" x14ac:dyDescent="0.25">
      <c r="A179" s="338" t="s">
        <v>341</v>
      </c>
      <c r="B179" s="324">
        <f ca="1">'111 Chetwynd Road'!T79</f>
        <v>4842.5746399999998</v>
      </c>
      <c r="C179" s="324">
        <f>'111 Chetwynd Road'!U79</f>
        <v>0</v>
      </c>
      <c r="D179" s="324">
        <f>'111 Chetwynd Road'!V79</f>
        <v>0</v>
      </c>
      <c r="E179" s="324">
        <f>'111 Chetwynd Road'!W79</f>
        <v>0</v>
      </c>
      <c r="F179" s="324">
        <f>'111 Chetwynd Road'!X79</f>
        <v>0</v>
      </c>
      <c r="G179" s="325">
        <f ca="1">'111 Chetwynd Road'!Y79</f>
        <v>4842.5746399999998</v>
      </c>
      <c r="H179" s="325">
        <f>'111 Chetwynd Road'!Z79</f>
        <v>0</v>
      </c>
      <c r="I179" s="326">
        <f ca="1">'111 Chetwynd Road'!AA79</f>
        <v>0</v>
      </c>
      <c r="J179" s="134">
        <f ca="1">'111 Chetwynd Road'!AB79</f>
        <v>0</v>
      </c>
      <c r="K179" s="138">
        <f t="shared" ca="1" si="19"/>
        <v>0</v>
      </c>
      <c r="L179" s="327">
        <f ca="1">'111 Chetwynd Road'!AC79</f>
        <v>0</v>
      </c>
      <c r="M179" s="136">
        <f ca="1">'111 Chetwynd Road'!AD79</f>
        <v>0</v>
      </c>
      <c r="N179" s="485">
        <v>0</v>
      </c>
      <c r="O179" s="485">
        <f t="shared" ca="1" si="16"/>
        <v>0</v>
      </c>
    </row>
    <row r="180" spans="1:15" x14ac:dyDescent="0.25">
      <c r="A180" s="338"/>
      <c r="B180" s="324"/>
      <c r="C180" s="324"/>
      <c r="D180" s="324"/>
      <c r="E180" s="324"/>
      <c r="F180" s="324"/>
      <c r="G180" s="325"/>
      <c r="H180" s="325"/>
      <c r="I180" s="326"/>
      <c r="J180" s="134"/>
      <c r="K180" s="138"/>
      <c r="L180" s="327"/>
      <c r="M180" s="136"/>
      <c r="N180" s="485"/>
      <c r="O180" s="485"/>
    </row>
    <row r="181" spans="1:15" x14ac:dyDescent="0.25">
      <c r="A181" s="338" t="s">
        <v>606</v>
      </c>
      <c r="B181" s="324"/>
      <c r="C181" s="324"/>
      <c r="D181" s="324"/>
      <c r="E181" s="324"/>
      <c r="F181" s="324"/>
      <c r="G181" s="325"/>
      <c r="H181" s="325"/>
      <c r="I181" s="326"/>
      <c r="J181" s="134"/>
      <c r="K181" s="138"/>
      <c r="L181" s="327"/>
      <c r="M181" s="136"/>
      <c r="N181" s="485"/>
      <c r="O181" s="485"/>
    </row>
    <row r="182" spans="1:15" x14ac:dyDescent="0.25">
      <c r="A182" s="338" t="s">
        <v>372</v>
      </c>
      <c r="B182" s="324">
        <f ca="1">'19 Ascham Street'!T93</f>
        <v>399.99552</v>
      </c>
      <c r="C182" s="324">
        <f>'19 Ascham Street'!U93</f>
        <v>0</v>
      </c>
      <c r="D182" s="324">
        <f>'19 Ascham Street'!V93</f>
        <v>0</v>
      </c>
      <c r="E182" s="324">
        <f>'19 Ascham Street'!W93</f>
        <v>0</v>
      </c>
      <c r="F182" s="324">
        <f>'19 Ascham Street'!X93</f>
        <v>0</v>
      </c>
      <c r="G182" s="325">
        <f ca="1">'19 Ascham Street'!Y93</f>
        <v>399.99552</v>
      </c>
      <c r="H182" s="325">
        <f>'19 Ascham Street'!Z93</f>
        <v>0</v>
      </c>
      <c r="I182" s="326">
        <f ca="1">'19 Ascham Street'!AA93</f>
        <v>1</v>
      </c>
      <c r="J182" s="134">
        <f ca="1">'19 Ascham Street'!AB93</f>
        <v>399.99552</v>
      </c>
      <c r="K182" s="138">
        <f t="shared" ref="K182:K191" ca="1" si="20">J182-M182</f>
        <v>399.99552</v>
      </c>
      <c r="L182" s="327">
        <f ca="1">'19 Ascham Street'!AC93</f>
        <v>0</v>
      </c>
      <c r="M182" s="136">
        <f ca="1">'19 Ascham Street'!AD93</f>
        <v>0</v>
      </c>
      <c r="N182" s="485">
        <v>0</v>
      </c>
      <c r="O182" s="485">
        <f t="shared" ca="1" si="16"/>
        <v>0</v>
      </c>
    </row>
    <row r="183" spans="1:15" x14ac:dyDescent="0.25">
      <c r="A183" s="338" t="s">
        <v>308</v>
      </c>
      <c r="B183" s="324">
        <f ca="1">'19 Ascham Street'!T94</f>
        <v>222.29999999999998</v>
      </c>
      <c r="C183" s="324">
        <f>'19 Ascham Street'!U94</f>
        <v>0</v>
      </c>
      <c r="D183" s="324">
        <f>'19 Ascham Street'!V94</f>
        <v>0</v>
      </c>
      <c r="E183" s="324">
        <f>'19 Ascham Street'!W94</f>
        <v>0</v>
      </c>
      <c r="F183" s="324">
        <f>'19 Ascham Street'!X94</f>
        <v>0</v>
      </c>
      <c r="G183" s="325">
        <f ca="1">'19 Ascham Street'!Y94</f>
        <v>222.29999999999998</v>
      </c>
      <c r="H183" s="325">
        <f>'19 Ascham Street'!Z94</f>
        <v>0</v>
      </c>
      <c r="I183" s="326">
        <f ca="1">'19 Ascham Street'!AA94</f>
        <v>1</v>
      </c>
      <c r="J183" s="134">
        <f ca="1">'19 Ascham Street'!AB94</f>
        <v>222.29999999999998</v>
      </c>
      <c r="K183" s="138">
        <f t="shared" ca="1" si="20"/>
        <v>222.29999999999998</v>
      </c>
      <c r="L183" s="327">
        <f ca="1">'19 Ascham Street'!AC94</f>
        <v>0</v>
      </c>
      <c r="M183" s="136">
        <f ca="1">'19 Ascham Street'!AD94</f>
        <v>0</v>
      </c>
      <c r="N183" s="485">
        <v>0</v>
      </c>
      <c r="O183" s="485">
        <f t="shared" ca="1" si="16"/>
        <v>0</v>
      </c>
    </row>
    <row r="184" spans="1:15" x14ac:dyDescent="0.25">
      <c r="A184" s="338" t="s">
        <v>285</v>
      </c>
      <c r="B184" s="324">
        <f ca="1">'19 Ascham Street'!T95</f>
        <v>921.31601599999999</v>
      </c>
      <c r="C184" s="324">
        <f>'19 Ascham Street'!U95</f>
        <v>0</v>
      </c>
      <c r="D184" s="324">
        <f>'19 Ascham Street'!V95</f>
        <v>0</v>
      </c>
      <c r="E184" s="324">
        <f>'19 Ascham Street'!W95</f>
        <v>0</v>
      </c>
      <c r="F184" s="324">
        <f>'19 Ascham Street'!X95</f>
        <v>0</v>
      </c>
      <c r="G184" s="325">
        <f ca="1">'19 Ascham Street'!Y95</f>
        <v>921.31601599999999</v>
      </c>
      <c r="H184" s="325">
        <f>'19 Ascham Street'!Z95</f>
        <v>0</v>
      </c>
      <c r="I184" s="326">
        <f ca="1">'19 Ascham Street'!AA95</f>
        <v>0</v>
      </c>
      <c r="J184" s="134">
        <f ca="1">'19 Ascham Street'!AB95</f>
        <v>0</v>
      </c>
      <c r="K184" s="138">
        <f t="shared" ca="1" si="20"/>
        <v>0</v>
      </c>
      <c r="L184" s="327">
        <f ca="1">'19 Ascham Street'!AC95</f>
        <v>0</v>
      </c>
      <c r="M184" s="136">
        <f ca="1">'19 Ascham Street'!AD95</f>
        <v>0</v>
      </c>
      <c r="N184" s="485">
        <v>0</v>
      </c>
      <c r="O184" s="485">
        <f t="shared" ca="1" si="16"/>
        <v>0</v>
      </c>
    </row>
    <row r="185" spans="1:15" x14ac:dyDescent="0.25">
      <c r="A185" s="338" t="s">
        <v>189</v>
      </c>
      <c r="B185" s="324">
        <f ca="1">'19 Ascham Street'!T96</f>
        <v>1594.0582499999998</v>
      </c>
      <c r="C185" s="324">
        <f>'19 Ascham Street'!U96</f>
        <v>0</v>
      </c>
      <c r="D185" s="324">
        <f>'19 Ascham Street'!V96</f>
        <v>0</v>
      </c>
      <c r="E185" s="324">
        <f>'19 Ascham Street'!W96</f>
        <v>0</v>
      </c>
      <c r="F185" s="324">
        <f>'19 Ascham Street'!X96</f>
        <v>0</v>
      </c>
      <c r="G185" s="325">
        <f ca="1">'19 Ascham Street'!Y96</f>
        <v>4521.3802500000002</v>
      </c>
      <c r="H185" s="325">
        <f>'19 Ascham Street'!Z96</f>
        <v>0</v>
      </c>
      <c r="I185" s="326">
        <f ca="1">'19 Ascham Street'!AA96</f>
        <v>0.93757694898587673</v>
      </c>
      <c r="J185" s="134">
        <f ca="1">'19 Ascham Street'!AB96</f>
        <v>4239.1419000000005</v>
      </c>
      <c r="K185" s="138">
        <f t="shared" ca="1" si="20"/>
        <v>1312.3560000000002</v>
      </c>
      <c r="L185" s="327">
        <f ca="1">'19 Ascham Street'!AC96</f>
        <v>0.64732133511663836</v>
      </c>
      <c r="M185" s="136">
        <f ca="1">'19 Ascham Street'!AD96</f>
        <v>2926.7859000000003</v>
      </c>
      <c r="N185" s="485">
        <v>0</v>
      </c>
      <c r="O185" s="485">
        <f t="shared" ca="1" si="16"/>
        <v>2926.7859000000003</v>
      </c>
    </row>
    <row r="186" spans="1:15" x14ac:dyDescent="0.25">
      <c r="A186" s="338" t="s">
        <v>72</v>
      </c>
      <c r="B186" s="324">
        <f ca="1">'19 Ascham Street'!T97</f>
        <v>1443.450863</v>
      </c>
      <c r="C186" s="324">
        <f>'19 Ascham Street'!U97</f>
        <v>0</v>
      </c>
      <c r="D186" s="324">
        <f>'19 Ascham Street'!V97</f>
        <v>0</v>
      </c>
      <c r="E186" s="324">
        <f>'19 Ascham Street'!W97</f>
        <v>0</v>
      </c>
      <c r="F186" s="324">
        <f>'19 Ascham Street'!X97</f>
        <v>0</v>
      </c>
      <c r="G186" s="325">
        <f ca="1">'19 Ascham Street'!Y97</f>
        <v>6697.688000000001</v>
      </c>
      <c r="H186" s="325">
        <f>'19 Ascham Street'!Z97</f>
        <v>0</v>
      </c>
      <c r="I186" s="326">
        <f ca="1">'19 Ascham Street'!AA97</f>
        <v>1</v>
      </c>
      <c r="J186" s="134">
        <f ca="1">'19 Ascham Street'!AB97</f>
        <v>6697.688000000001</v>
      </c>
      <c r="K186" s="138">
        <f t="shared" ca="1" si="20"/>
        <v>6114.1200000000008</v>
      </c>
      <c r="L186" s="327">
        <f ca="1">'19 Ascham Street'!AC97</f>
        <v>8.7129767764637572E-2</v>
      </c>
      <c r="M186" s="136">
        <f ca="1">'19 Ascham Street'!AD97</f>
        <v>583.56799999999998</v>
      </c>
      <c r="N186" s="485">
        <v>0</v>
      </c>
      <c r="O186" s="485">
        <f t="shared" ca="1" si="16"/>
        <v>583.56799999999998</v>
      </c>
    </row>
    <row r="187" spans="1:15" x14ac:dyDescent="0.25">
      <c r="A187" s="338" t="s">
        <v>164</v>
      </c>
      <c r="B187" s="324">
        <f ca="1">'19 Ascham Street'!T98</f>
        <v>540.63427499999989</v>
      </c>
      <c r="C187" s="324">
        <f>'19 Ascham Street'!U98</f>
        <v>0</v>
      </c>
      <c r="D187" s="324">
        <f>'19 Ascham Street'!V98</f>
        <v>0</v>
      </c>
      <c r="E187" s="324">
        <f>'19 Ascham Street'!W98</f>
        <v>0</v>
      </c>
      <c r="F187" s="324">
        <f>'19 Ascham Street'!X98</f>
        <v>0</v>
      </c>
      <c r="G187" s="325">
        <f ca="1">'19 Ascham Street'!Y98</f>
        <v>540.63427499999989</v>
      </c>
      <c r="H187" s="325">
        <f>'19 Ascham Street'!Z98</f>
        <v>0</v>
      </c>
      <c r="I187" s="326">
        <f ca="1">'19 Ascham Street'!AA98</f>
        <v>1</v>
      </c>
      <c r="J187" s="134">
        <f ca="1">'19 Ascham Street'!AB98</f>
        <v>540.63427499999989</v>
      </c>
      <c r="K187" s="138">
        <f t="shared" ca="1" si="20"/>
        <v>0</v>
      </c>
      <c r="L187" s="327">
        <f ca="1">'19 Ascham Street'!AC98</f>
        <v>1</v>
      </c>
      <c r="M187" s="136">
        <f ca="1">'19 Ascham Street'!AD98</f>
        <v>540.63427499999989</v>
      </c>
      <c r="N187" s="485">
        <v>0</v>
      </c>
      <c r="O187" s="485">
        <f t="shared" ca="1" si="16"/>
        <v>540.63427499999989</v>
      </c>
    </row>
    <row r="188" spans="1:15" x14ac:dyDescent="0.25">
      <c r="A188" s="338" t="s">
        <v>24</v>
      </c>
      <c r="B188" s="324">
        <f ca="1">'19 Ascham Street'!T99</f>
        <v>2720.0860000000002</v>
      </c>
      <c r="C188" s="324">
        <f>'19 Ascham Street'!U99</f>
        <v>0</v>
      </c>
      <c r="D188" s="324">
        <f>'19 Ascham Street'!V99</f>
        <v>0</v>
      </c>
      <c r="E188" s="324">
        <f>'19 Ascham Street'!W99</f>
        <v>0</v>
      </c>
      <c r="F188" s="324">
        <f>'19 Ascham Street'!X99</f>
        <v>0</v>
      </c>
      <c r="G188" s="325">
        <f ca="1">'19 Ascham Street'!Y99</f>
        <v>6191.6250626000001</v>
      </c>
      <c r="H188" s="325">
        <f>'19 Ascham Street'!Z99</f>
        <v>0</v>
      </c>
      <c r="I188" s="326">
        <f ca="1">'19 Ascham Street'!AA99</f>
        <v>0.75983889467693622</v>
      </c>
      <c r="J188" s="134">
        <f ca="1">'19 Ascham Street'!AB99</f>
        <v>4704.6375438200002</v>
      </c>
      <c r="K188" s="138">
        <f t="shared" ca="1" si="20"/>
        <v>3553.2555438200002</v>
      </c>
      <c r="L188" s="327">
        <f ca="1">'19 Ascham Street'!AC99</f>
        <v>0.18595796553554703</v>
      </c>
      <c r="M188" s="136">
        <f ca="1">'19 Ascham Street'!AD99</f>
        <v>1151.3820000000001</v>
      </c>
      <c r="N188" s="485">
        <v>0</v>
      </c>
      <c r="O188" s="485">
        <f t="shared" ca="1" si="16"/>
        <v>1151.3820000000001</v>
      </c>
    </row>
    <row r="189" spans="1:15" x14ac:dyDescent="0.25">
      <c r="A189" s="338" t="s">
        <v>312</v>
      </c>
      <c r="B189" s="324">
        <f ca="1">'19 Ascham Street'!T100</f>
        <v>2343.779</v>
      </c>
      <c r="C189" s="324">
        <f>'19 Ascham Street'!U100</f>
        <v>0</v>
      </c>
      <c r="D189" s="324">
        <f>'19 Ascham Street'!V100</f>
        <v>0</v>
      </c>
      <c r="E189" s="324">
        <f>'19 Ascham Street'!W100</f>
        <v>0</v>
      </c>
      <c r="F189" s="324">
        <f>'19 Ascham Street'!X100</f>
        <v>0</v>
      </c>
      <c r="G189" s="325">
        <f ca="1">'19 Ascham Street'!Y100</f>
        <v>2343.779</v>
      </c>
      <c r="H189" s="325">
        <f>'19 Ascham Street'!Z100</f>
        <v>0</v>
      </c>
      <c r="I189" s="326">
        <f ca="1">'19 Ascham Street'!AA100</f>
        <v>0.20880855234217902</v>
      </c>
      <c r="J189" s="134">
        <f ca="1">'19 Ascham Street'!AB100</f>
        <v>489.40109999999999</v>
      </c>
      <c r="K189" s="138">
        <f t="shared" ca="1" si="20"/>
        <v>489.40109999999999</v>
      </c>
      <c r="L189" s="327">
        <f ca="1">'19 Ascham Street'!AC100</f>
        <v>0</v>
      </c>
      <c r="M189" s="136">
        <f ca="1">'19 Ascham Street'!AD100</f>
        <v>0</v>
      </c>
      <c r="N189" s="485">
        <v>0</v>
      </c>
      <c r="O189" s="485">
        <f t="shared" ca="1" si="16"/>
        <v>0</v>
      </c>
    </row>
    <row r="190" spans="1:15" x14ac:dyDescent="0.25">
      <c r="A190" s="338" t="s">
        <v>341</v>
      </c>
      <c r="B190" s="324">
        <f ca="1">'19 Ascham Street'!T101</f>
        <v>2830.8897350000002</v>
      </c>
      <c r="C190" s="324">
        <f>'19 Ascham Street'!U101</f>
        <v>0</v>
      </c>
      <c r="D190" s="324">
        <f>'19 Ascham Street'!V101</f>
        <v>0</v>
      </c>
      <c r="E190" s="324">
        <f>'19 Ascham Street'!W101</f>
        <v>0</v>
      </c>
      <c r="F190" s="324">
        <f>'19 Ascham Street'!X101</f>
        <v>0</v>
      </c>
      <c r="G190" s="325">
        <f ca="1">'19 Ascham Street'!Y101</f>
        <v>9387.2097350000004</v>
      </c>
      <c r="H190" s="325">
        <f>'19 Ascham Street'!Z101</f>
        <v>0</v>
      </c>
      <c r="I190" s="326">
        <f ca="1">'19 Ascham Street'!AA101</f>
        <v>0.15333885580857323</v>
      </c>
      <c r="J190" s="134">
        <f ca="1">'19 Ascham Street'!AB101</f>
        <v>1439.424</v>
      </c>
      <c r="K190" s="138">
        <f t="shared" ca="1" si="20"/>
        <v>1439.424</v>
      </c>
      <c r="L190" s="327">
        <f ca="1">'19 Ascham Street'!AC101</f>
        <v>0</v>
      </c>
      <c r="M190" s="136">
        <f ca="1">'19 Ascham Street'!AD101</f>
        <v>0</v>
      </c>
      <c r="N190" s="485">
        <v>0</v>
      </c>
      <c r="O190" s="485">
        <f t="shared" ca="1" si="16"/>
        <v>0</v>
      </c>
    </row>
    <row r="191" spans="1:15" x14ac:dyDescent="0.25">
      <c r="A191" s="338" t="s">
        <v>710</v>
      </c>
      <c r="B191" s="324">
        <f ca="1">'19 Ascham Street'!T102</f>
        <v>0</v>
      </c>
      <c r="C191" s="324">
        <f>'19 Ascham Street'!U102</f>
        <v>0</v>
      </c>
      <c r="D191" s="324">
        <f>'19 Ascham Street'!V102</f>
        <v>0</v>
      </c>
      <c r="E191" s="324">
        <f>'19 Ascham Street'!W102</f>
        <v>0</v>
      </c>
      <c r="F191" s="324">
        <f>'19 Ascham Street'!X102</f>
        <v>0</v>
      </c>
      <c r="G191" s="325">
        <f ca="1">'19 Ascham Street'!Y102</f>
        <v>4211.4400000000005</v>
      </c>
      <c r="H191" s="325">
        <f>'19 Ascham Street'!Z102</f>
        <v>0</v>
      </c>
      <c r="I191" s="326">
        <f ca="1">'19 Ascham Street'!AA102</f>
        <v>1</v>
      </c>
      <c r="J191" s="134">
        <f ca="1">'19 Ascham Street'!AB102</f>
        <v>4211.4400000000005</v>
      </c>
      <c r="K191" s="138">
        <f t="shared" ca="1" si="20"/>
        <v>0</v>
      </c>
      <c r="L191" s="327">
        <f ca="1">'19 Ascham Street'!AC102</f>
        <v>1</v>
      </c>
      <c r="M191" s="136">
        <f ca="1">'19 Ascham Street'!AD102</f>
        <v>4211.4400000000005</v>
      </c>
      <c r="N191" s="485">
        <v>0</v>
      </c>
      <c r="O191" s="485">
        <f t="shared" ca="1" si="16"/>
        <v>4211.4400000000005</v>
      </c>
    </row>
    <row r="192" spans="1:15" x14ac:dyDescent="0.25">
      <c r="A192" s="338"/>
      <c r="B192" s="324"/>
      <c r="C192" s="324"/>
      <c r="D192" s="324"/>
      <c r="E192" s="324"/>
      <c r="F192" s="324"/>
      <c r="G192" s="325"/>
      <c r="H192" s="325"/>
      <c r="I192" s="326"/>
      <c r="J192" s="134"/>
      <c r="K192" s="138"/>
      <c r="L192" s="327"/>
      <c r="M192" s="136"/>
      <c r="N192" s="485"/>
      <c r="O192" s="485"/>
    </row>
    <row r="193" spans="1:15" x14ac:dyDescent="0.25">
      <c r="A193" s="338" t="s">
        <v>607</v>
      </c>
      <c r="B193" s="324"/>
      <c r="C193" s="324"/>
      <c r="D193" s="324"/>
      <c r="E193" s="324"/>
      <c r="F193" s="324"/>
      <c r="G193" s="325"/>
      <c r="H193" s="325"/>
      <c r="I193" s="326"/>
      <c r="J193" s="134"/>
      <c r="K193" s="138"/>
      <c r="L193" s="327"/>
      <c r="M193" s="136"/>
      <c r="N193" s="485"/>
      <c r="O193" s="485"/>
    </row>
    <row r="194" spans="1:15" x14ac:dyDescent="0.25">
      <c r="A194" s="338" t="s">
        <v>372</v>
      </c>
      <c r="B194" s="324">
        <f ca="1">'66 Leverton Street'!T69</f>
        <v>399.99552</v>
      </c>
      <c r="C194" s="324">
        <f>'66 Leverton Street'!U69</f>
        <v>0</v>
      </c>
      <c r="D194" s="324">
        <f>'66 Leverton Street'!V69</f>
        <v>0</v>
      </c>
      <c r="E194" s="324">
        <f>'66 Leverton Street'!W69</f>
        <v>0</v>
      </c>
      <c r="F194" s="324">
        <f>'66 Leverton Street'!X69</f>
        <v>0</v>
      </c>
      <c r="G194" s="325">
        <f ca="1">'66 Leverton Street'!Y69</f>
        <v>399.99552</v>
      </c>
      <c r="H194" s="325">
        <f>'66 Leverton Street'!Z69</f>
        <v>0</v>
      </c>
      <c r="I194" s="326">
        <f ca="1">'66 Leverton Street'!AA69</f>
        <v>1</v>
      </c>
      <c r="J194" s="134">
        <f ca="1">'66 Leverton Street'!AB69</f>
        <v>399.99552</v>
      </c>
      <c r="K194" s="138">
        <f t="shared" ref="K194:K203" ca="1" si="21">J194-M194</f>
        <v>0</v>
      </c>
      <c r="L194" s="327">
        <f ca="1">'66 Leverton Street'!AC69</f>
        <v>1</v>
      </c>
      <c r="M194" s="136">
        <f ca="1">'66 Leverton Street'!AD69</f>
        <v>399.99552</v>
      </c>
      <c r="N194" s="485">
        <v>0</v>
      </c>
      <c r="O194" s="485">
        <f t="shared" ca="1" si="16"/>
        <v>399.99552</v>
      </c>
    </row>
    <row r="195" spans="1:15" x14ac:dyDescent="0.25">
      <c r="A195" s="338" t="s">
        <v>308</v>
      </c>
      <c r="B195" s="324">
        <f ca="1">'66 Leverton Street'!T70</f>
        <v>222.29999999999998</v>
      </c>
      <c r="C195" s="324">
        <f>'66 Leverton Street'!U70</f>
        <v>0</v>
      </c>
      <c r="D195" s="324">
        <f>'66 Leverton Street'!V70</f>
        <v>0</v>
      </c>
      <c r="E195" s="324">
        <f>'66 Leverton Street'!W70</f>
        <v>0</v>
      </c>
      <c r="F195" s="324">
        <f>'66 Leverton Street'!X70</f>
        <v>0</v>
      </c>
      <c r="G195" s="325">
        <f ca="1">'66 Leverton Street'!Y70</f>
        <v>222.29999999999998</v>
      </c>
      <c r="H195" s="325">
        <f>'66 Leverton Street'!Z70</f>
        <v>0</v>
      </c>
      <c r="I195" s="326">
        <f ca="1">'66 Leverton Street'!AA70</f>
        <v>1</v>
      </c>
      <c r="J195" s="134">
        <f ca="1">'66 Leverton Street'!AB70</f>
        <v>222.29999999999998</v>
      </c>
      <c r="K195" s="138">
        <f t="shared" ca="1" si="21"/>
        <v>222.29999999999998</v>
      </c>
      <c r="L195" s="327">
        <f ca="1">'66 Leverton Street'!AC70</f>
        <v>0</v>
      </c>
      <c r="M195" s="136">
        <f ca="1">'66 Leverton Street'!AD70</f>
        <v>0</v>
      </c>
      <c r="N195" s="485">
        <v>0</v>
      </c>
      <c r="O195" s="485">
        <f t="shared" ca="1" si="16"/>
        <v>0</v>
      </c>
    </row>
    <row r="196" spans="1:15" x14ac:dyDescent="0.25">
      <c r="A196" s="338" t="s">
        <v>285</v>
      </c>
      <c r="B196" s="324">
        <f ca="1">'66 Leverton Street'!T71</f>
        <v>479.13225599999998</v>
      </c>
      <c r="C196" s="324">
        <f>'66 Leverton Street'!U71</f>
        <v>0</v>
      </c>
      <c r="D196" s="324">
        <f>'66 Leverton Street'!V71</f>
        <v>0</v>
      </c>
      <c r="E196" s="324">
        <f>'66 Leverton Street'!W71</f>
        <v>0</v>
      </c>
      <c r="F196" s="324">
        <f>'66 Leverton Street'!X71</f>
        <v>0</v>
      </c>
      <c r="G196" s="325">
        <f ca="1">'66 Leverton Street'!Y71</f>
        <v>2479.1322559999999</v>
      </c>
      <c r="H196" s="325">
        <f>'66 Leverton Street'!Z71</f>
        <v>0</v>
      </c>
      <c r="I196" s="326">
        <f ca="1">'66 Leverton Street'!AA71</f>
        <v>0.80673388648774058</v>
      </c>
      <c r="J196" s="134">
        <f ca="1">'66 Leverton Street'!AB71</f>
        <v>2000</v>
      </c>
      <c r="K196" s="138">
        <f t="shared" ca="1" si="21"/>
        <v>2000</v>
      </c>
      <c r="L196" s="327">
        <f ca="1">'66 Leverton Street'!AC71</f>
        <v>0</v>
      </c>
      <c r="M196" s="136">
        <f ca="1">'66 Leverton Street'!AD71</f>
        <v>0</v>
      </c>
      <c r="N196" s="485">
        <v>0</v>
      </c>
      <c r="O196" s="485">
        <f t="shared" ca="1" si="16"/>
        <v>0</v>
      </c>
    </row>
    <row r="197" spans="1:15" x14ac:dyDescent="0.25">
      <c r="A197" s="338" t="s">
        <v>189</v>
      </c>
      <c r="B197" s="324">
        <f ca="1">'66 Leverton Street'!T72</f>
        <v>1067.3145</v>
      </c>
      <c r="C197" s="324">
        <f>'66 Leverton Street'!U72</f>
        <v>0</v>
      </c>
      <c r="D197" s="324">
        <f>'66 Leverton Street'!V72</f>
        <v>0</v>
      </c>
      <c r="E197" s="324">
        <f>'66 Leverton Street'!W72</f>
        <v>0</v>
      </c>
      <c r="F197" s="324">
        <f>'66 Leverton Street'!X72</f>
        <v>0</v>
      </c>
      <c r="G197" s="325">
        <f ca="1">'66 Leverton Street'!Y72</f>
        <v>4618.4665000000005</v>
      </c>
      <c r="H197" s="325">
        <f>'66 Leverton Street'!Z72</f>
        <v>0</v>
      </c>
      <c r="I197" s="326">
        <f ca="1">'66 Leverton Street'!AA72</f>
        <v>0.34814975923285357</v>
      </c>
      <c r="J197" s="134">
        <f ca="1">'66 Leverton Street'!AB72</f>
        <v>1607.9180000000001</v>
      </c>
      <c r="K197" s="138">
        <f t="shared" ca="1" si="21"/>
        <v>727.05600000000004</v>
      </c>
      <c r="L197" s="327">
        <f ca="1">'66 Leverton Street'!AC72</f>
        <v>0.19072607758441032</v>
      </c>
      <c r="M197" s="136">
        <f ca="1">'66 Leverton Street'!AD72</f>
        <v>880.86200000000008</v>
      </c>
      <c r="N197" s="485">
        <v>0</v>
      </c>
      <c r="O197" s="485">
        <f t="shared" ca="1" si="16"/>
        <v>880.86200000000008</v>
      </c>
    </row>
    <row r="198" spans="1:15" x14ac:dyDescent="0.25">
      <c r="A198" s="338" t="s">
        <v>72</v>
      </c>
      <c r="B198" s="324">
        <f ca="1">'66 Leverton Street'!T73</f>
        <v>4424.96</v>
      </c>
      <c r="C198" s="324">
        <f>'66 Leverton Street'!U73</f>
        <v>0</v>
      </c>
      <c r="D198" s="324">
        <f>'66 Leverton Street'!V73</f>
        <v>0</v>
      </c>
      <c r="E198" s="324">
        <f>'66 Leverton Street'!W73</f>
        <v>0</v>
      </c>
      <c r="F198" s="324">
        <f>'66 Leverton Street'!X73</f>
        <v>0</v>
      </c>
      <c r="G198" s="325">
        <f ca="1">'66 Leverton Street'!Y73</f>
        <v>9082.5680000000011</v>
      </c>
      <c r="H198" s="325">
        <f>'66 Leverton Street'!Z73</f>
        <v>0</v>
      </c>
      <c r="I198" s="326">
        <f ca="1">'66 Leverton Street'!AA73</f>
        <v>1</v>
      </c>
      <c r="J198" s="134">
        <f ca="1">'66 Leverton Street'!AB73</f>
        <v>9082.5680000000011</v>
      </c>
      <c r="K198" s="138">
        <f t="shared" ca="1" si="21"/>
        <v>4577.6080000000011</v>
      </c>
      <c r="L198" s="327">
        <f ca="1">'66 Leverton Street'!AC73</f>
        <v>0.49600069055359669</v>
      </c>
      <c r="M198" s="136">
        <f ca="1">'66 Leverton Street'!AD73</f>
        <v>4504.96</v>
      </c>
      <c r="N198" s="485">
        <v>0</v>
      </c>
      <c r="O198" s="485">
        <f t="shared" ca="1" si="16"/>
        <v>4504.96</v>
      </c>
    </row>
    <row r="199" spans="1:15" x14ac:dyDescent="0.25">
      <c r="A199" s="338" t="s">
        <v>164</v>
      </c>
      <c r="B199" s="324">
        <f ca="1">'66 Leverton Street'!T74</f>
        <v>2531.6489699999997</v>
      </c>
      <c r="C199" s="324">
        <f>'66 Leverton Street'!U74</f>
        <v>0</v>
      </c>
      <c r="D199" s="324">
        <f>'66 Leverton Street'!V74</f>
        <v>0</v>
      </c>
      <c r="E199" s="324">
        <f>'66 Leverton Street'!W74</f>
        <v>0</v>
      </c>
      <c r="F199" s="324">
        <f>'66 Leverton Street'!X74</f>
        <v>0</v>
      </c>
      <c r="G199" s="325">
        <f ca="1">'66 Leverton Street'!Y74</f>
        <v>2571.6489699999997</v>
      </c>
      <c r="H199" s="325">
        <f>'66 Leverton Street'!Z74</f>
        <v>0</v>
      </c>
      <c r="I199" s="326">
        <f ca="1">'66 Leverton Street'!AA74</f>
        <v>0.26178415983422498</v>
      </c>
      <c r="J199" s="134">
        <f ca="1">'66 Leverton Street'!AB74</f>
        <v>673.21696499999996</v>
      </c>
      <c r="K199" s="138">
        <f t="shared" ca="1" si="21"/>
        <v>0</v>
      </c>
      <c r="L199" s="327">
        <f ca="1">'66 Leverton Street'!AC74</f>
        <v>0.26178415983422498</v>
      </c>
      <c r="M199" s="136">
        <f ca="1">'66 Leverton Street'!AD74</f>
        <v>673.21696499999996</v>
      </c>
      <c r="N199" s="485">
        <v>0</v>
      </c>
      <c r="O199" s="485">
        <f t="shared" ca="1" si="16"/>
        <v>673.21696499999996</v>
      </c>
    </row>
    <row r="200" spans="1:15" x14ac:dyDescent="0.25">
      <c r="A200" s="338" t="s">
        <v>24</v>
      </c>
      <c r="B200" s="324">
        <f ca="1">'66 Leverton Street'!T75</f>
        <v>3586.0227999999997</v>
      </c>
      <c r="C200" s="324">
        <f>'66 Leverton Street'!U75</f>
        <v>0</v>
      </c>
      <c r="D200" s="324">
        <f>'66 Leverton Street'!V75</f>
        <v>0</v>
      </c>
      <c r="E200" s="324">
        <f>'66 Leverton Street'!W75</f>
        <v>0</v>
      </c>
      <c r="F200" s="324">
        <f>'66 Leverton Street'!X75</f>
        <v>0</v>
      </c>
      <c r="G200" s="325">
        <f ca="1">'66 Leverton Street'!Y75</f>
        <v>14680.624611843999</v>
      </c>
      <c r="H200" s="325">
        <f>'66 Leverton Street'!Z75</f>
        <v>0</v>
      </c>
      <c r="I200" s="326">
        <f ca="1">'66 Leverton Street'!AA75</f>
        <v>0.21793604242898257</v>
      </c>
      <c r="J200" s="134">
        <f ca="1">'66 Leverton Street'!AB75</f>
        <v>3199.4372282907998</v>
      </c>
      <c r="K200" s="138">
        <f t="shared" ca="1" si="21"/>
        <v>2142.6803882907998</v>
      </c>
      <c r="L200" s="327">
        <f ca="1">'66 Leverton Street'!AC75</f>
        <v>7.1983097990764799E-2</v>
      </c>
      <c r="M200" s="136">
        <f ca="1">'66 Leverton Street'!AD75</f>
        <v>1056.75684</v>
      </c>
      <c r="N200" s="485">
        <v>0</v>
      </c>
      <c r="O200" s="485">
        <f t="shared" ca="1" si="16"/>
        <v>1056.75684</v>
      </c>
    </row>
    <row r="201" spans="1:15" x14ac:dyDescent="0.25">
      <c r="A201" s="338" t="s">
        <v>312</v>
      </c>
      <c r="B201" s="324">
        <f ca="1">'66 Leverton Street'!T76</f>
        <v>4573.0185899999997</v>
      </c>
      <c r="C201" s="324">
        <f>'66 Leverton Street'!U76</f>
        <v>0</v>
      </c>
      <c r="D201" s="324">
        <f>'66 Leverton Street'!V76</f>
        <v>0</v>
      </c>
      <c r="E201" s="324">
        <f>'66 Leverton Street'!W76</f>
        <v>0</v>
      </c>
      <c r="F201" s="324">
        <f>'66 Leverton Street'!X76</f>
        <v>0</v>
      </c>
      <c r="G201" s="325">
        <f ca="1">'66 Leverton Street'!Y76</f>
        <v>6236.7185899999995</v>
      </c>
      <c r="H201" s="325">
        <f>'66 Leverton Street'!Z76</f>
        <v>0</v>
      </c>
      <c r="I201" s="326">
        <f ca="1">'66 Leverton Street'!AA76</f>
        <v>0.18673120859859094</v>
      </c>
      <c r="J201" s="134">
        <f ca="1">'66 Leverton Street'!AB76</f>
        <v>1164.5899999999999</v>
      </c>
      <c r="K201" s="138">
        <f t="shared" ca="1" si="21"/>
        <v>1164.5899999999999</v>
      </c>
      <c r="L201" s="327">
        <f ca="1">'66 Leverton Street'!AC76</f>
        <v>0</v>
      </c>
      <c r="M201" s="136">
        <f ca="1">'66 Leverton Street'!AD76</f>
        <v>0</v>
      </c>
      <c r="N201" s="485">
        <v>0</v>
      </c>
      <c r="O201" s="485">
        <f t="shared" ca="1" si="16"/>
        <v>0</v>
      </c>
    </row>
    <row r="202" spans="1:15" x14ac:dyDescent="0.25">
      <c r="A202" s="338" t="s">
        <v>710</v>
      </c>
      <c r="B202" s="324">
        <f ca="1">'66 Leverton Street'!T77</f>
        <v>0</v>
      </c>
      <c r="C202" s="324">
        <f>'66 Leverton Street'!U77</f>
        <v>0</v>
      </c>
      <c r="D202" s="324">
        <f>'66 Leverton Street'!V77</f>
        <v>0</v>
      </c>
      <c r="E202" s="324">
        <f>'66 Leverton Street'!W77</f>
        <v>0</v>
      </c>
      <c r="F202" s="324">
        <f>'66 Leverton Street'!X77</f>
        <v>0</v>
      </c>
      <c r="G202" s="325">
        <f ca="1">'66 Leverton Street'!Y77</f>
        <v>141.04</v>
      </c>
      <c r="H202" s="325">
        <f>'66 Leverton Street'!Z77</f>
        <v>0</v>
      </c>
      <c r="I202" s="326">
        <f ca="1">'66 Leverton Street'!AA77</f>
        <v>1</v>
      </c>
      <c r="J202" s="134">
        <f ca="1">'66 Leverton Street'!AB77</f>
        <v>141.04</v>
      </c>
      <c r="K202" s="138">
        <f t="shared" ca="1" si="21"/>
        <v>141.04</v>
      </c>
      <c r="L202" s="327">
        <f ca="1">'66 Leverton Street'!AC77</f>
        <v>0</v>
      </c>
      <c r="M202" s="136">
        <f ca="1">'66 Leverton Street'!AD77</f>
        <v>0</v>
      </c>
      <c r="N202" s="485">
        <v>0</v>
      </c>
      <c r="O202" s="485">
        <f t="shared" ca="1" si="16"/>
        <v>0</v>
      </c>
    </row>
    <row r="203" spans="1:15" x14ac:dyDescent="0.25">
      <c r="A203" s="338" t="s">
        <v>341</v>
      </c>
      <c r="B203" s="324">
        <f ca="1">'66 Leverton Street'!T78</f>
        <v>0</v>
      </c>
      <c r="C203" s="324">
        <f>'66 Leverton Street'!U78</f>
        <v>0</v>
      </c>
      <c r="D203" s="324">
        <f>'66 Leverton Street'!V78</f>
        <v>0</v>
      </c>
      <c r="E203" s="324">
        <f>'66 Leverton Street'!W78</f>
        <v>0</v>
      </c>
      <c r="F203" s="324">
        <f>'66 Leverton Street'!X78</f>
        <v>0</v>
      </c>
      <c r="G203" s="325">
        <f ca="1">'66 Leverton Street'!Y78</f>
        <v>6000</v>
      </c>
      <c r="H203" s="325">
        <f>'66 Leverton Street'!Z78</f>
        <v>0</v>
      </c>
      <c r="I203" s="326">
        <f ca="1">'66 Leverton Street'!AA78</f>
        <v>0</v>
      </c>
      <c r="J203" s="134">
        <f ca="1">'66 Leverton Street'!AB78</f>
        <v>0</v>
      </c>
      <c r="K203" s="138">
        <f t="shared" ca="1" si="21"/>
        <v>0</v>
      </c>
      <c r="L203" s="327">
        <f ca="1">'66 Leverton Street'!AC78</f>
        <v>0</v>
      </c>
      <c r="M203" s="136">
        <f ca="1">'66 Leverton Street'!AD78</f>
        <v>0</v>
      </c>
      <c r="N203" s="485">
        <v>0</v>
      </c>
      <c r="O203" s="485">
        <f t="shared" ref="O203:O261" ca="1" si="22">M203-N203</f>
        <v>0</v>
      </c>
    </row>
    <row r="204" spans="1:15" x14ac:dyDescent="0.25">
      <c r="A204" s="338"/>
      <c r="B204" s="324"/>
      <c r="C204" s="324"/>
      <c r="D204" s="324"/>
      <c r="E204" s="324"/>
      <c r="F204" s="324"/>
      <c r="G204" s="325"/>
      <c r="H204" s="325"/>
      <c r="I204" s="326"/>
      <c r="J204" s="134"/>
      <c r="K204" s="138"/>
      <c r="L204" s="327"/>
      <c r="M204" s="136"/>
      <c r="N204" s="485"/>
      <c r="O204" s="485"/>
    </row>
    <row r="205" spans="1:15" x14ac:dyDescent="0.25">
      <c r="A205" s="339" t="s">
        <v>608</v>
      </c>
      <c r="B205" s="324"/>
      <c r="C205" s="324"/>
      <c r="D205" s="324"/>
      <c r="E205" s="324"/>
      <c r="F205" s="324"/>
      <c r="G205" s="325"/>
      <c r="H205" s="325"/>
      <c r="I205" s="326"/>
      <c r="J205" s="134"/>
      <c r="K205" s="138"/>
      <c r="L205" s="327"/>
      <c r="M205" s="136"/>
      <c r="N205" s="485"/>
      <c r="O205" s="485"/>
    </row>
    <row r="206" spans="1:15" x14ac:dyDescent="0.25">
      <c r="A206" s="338" t="s">
        <v>372</v>
      </c>
      <c r="B206" s="324">
        <f ca="1">'13 Oseney Street'!T65</f>
        <v>399.99552</v>
      </c>
      <c r="C206" s="324">
        <f>'13 Oseney Street'!U65</f>
        <v>0</v>
      </c>
      <c r="D206" s="324">
        <f>'13 Oseney Street'!V65</f>
        <v>0</v>
      </c>
      <c r="E206" s="324">
        <f>'13 Oseney Street'!W65</f>
        <v>0</v>
      </c>
      <c r="F206" s="324">
        <f>'13 Oseney Street'!X65</f>
        <v>0</v>
      </c>
      <c r="G206" s="325">
        <f ca="1">'13 Oseney Street'!Y65</f>
        <v>0</v>
      </c>
      <c r="H206" s="325">
        <f>'13 Oseney Street'!Z65</f>
        <v>0</v>
      </c>
      <c r="I206" s="326" t="e">
        <f ca="1">'13 Oseney Street'!AA65</f>
        <v>#DIV/0!</v>
      </c>
      <c r="J206" s="134">
        <f ca="1">'13 Oseney Street'!AB65</f>
        <v>0</v>
      </c>
      <c r="K206" s="138">
        <f t="shared" ref="K206:K213" ca="1" si="23">J206-M206</f>
        <v>0</v>
      </c>
      <c r="L206" s="327" t="e">
        <f ca="1">'13 Oseney Street'!AC65</f>
        <v>#DIV/0!</v>
      </c>
      <c r="M206" s="136">
        <f ca="1">'13 Oseney Street'!AD65</f>
        <v>0</v>
      </c>
      <c r="N206" s="485">
        <v>0</v>
      </c>
      <c r="O206" s="485">
        <f t="shared" ca="1" si="22"/>
        <v>0</v>
      </c>
    </row>
    <row r="207" spans="1:15" x14ac:dyDescent="0.25">
      <c r="A207" s="338" t="s">
        <v>308</v>
      </c>
      <c r="B207" s="324">
        <f ca="1">'13 Oseney Street'!T66</f>
        <v>222.29999999999998</v>
      </c>
      <c r="C207" s="324">
        <f>'13 Oseney Street'!U66</f>
        <v>0</v>
      </c>
      <c r="D207" s="324">
        <f>'13 Oseney Street'!V66</f>
        <v>0</v>
      </c>
      <c r="E207" s="324">
        <f>'13 Oseney Street'!W66</f>
        <v>0</v>
      </c>
      <c r="F207" s="324">
        <f>'13 Oseney Street'!X66</f>
        <v>0</v>
      </c>
      <c r="G207" s="325">
        <f ca="1">'13 Oseney Street'!Y66</f>
        <v>0</v>
      </c>
      <c r="H207" s="325">
        <f>'13 Oseney Street'!Z66</f>
        <v>0</v>
      </c>
      <c r="I207" s="326" t="e">
        <f ca="1">'13 Oseney Street'!AA66</f>
        <v>#DIV/0!</v>
      </c>
      <c r="J207" s="134">
        <f ca="1">'13 Oseney Street'!AB66</f>
        <v>0</v>
      </c>
      <c r="K207" s="138">
        <f t="shared" ca="1" si="23"/>
        <v>0</v>
      </c>
      <c r="L207" s="327" t="e">
        <f ca="1">'13 Oseney Street'!AC66</f>
        <v>#DIV/0!</v>
      </c>
      <c r="M207" s="136">
        <f ca="1">'13 Oseney Street'!AD66</f>
        <v>0</v>
      </c>
      <c r="N207" s="485">
        <v>0</v>
      </c>
      <c r="O207" s="485">
        <f t="shared" ca="1" si="22"/>
        <v>0</v>
      </c>
    </row>
    <row r="208" spans="1:15" x14ac:dyDescent="0.25">
      <c r="A208" s="338" t="s">
        <v>285</v>
      </c>
      <c r="B208" s="324">
        <f ca="1">'13 Oseney Street'!T67</f>
        <v>1400</v>
      </c>
      <c r="C208" s="324">
        <f>'13 Oseney Street'!U67</f>
        <v>0</v>
      </c>
      <c r="D208" s="324">
        <f>'13 Oseney Street'!V67</f>
        <v>0</v>
      </c>
      <c r="E208" s="324">
        <f>'13 Oseney Street'!W67</f>
        <v>0</v>
      </c>
      <c r="F208" s="324">
        <f>'13 Oseney Street'!X67</f>
        <v>0</v>
      </c>
      <c r="G208" s="325">
        <f ca="1">'13 Oseney Street'!Y67</f>
        <v>0</v>
      </c>
      <c r="H208" s="325">
        <f>'13 Oseney Street'!Z67</f>
        <v>0</v>
      </c>
      <c r="I208" s="326" t="e">
        <f ca="1">'13 Oseney Street'!AA67</f>
        <v>#DIV/0!</v>
      </c>
      <c r="J208" s="134">
        <f ca="1">'13 Oseney Street'!AB67</f>
        <v>0</v>
      </c>
      <c r="K208" s="138">
        <f t="shared" ca="1" si="23"/>
        <v>0</v>
      </c>
      <c r="L208" s="327" t="e">
        <f ca="1">'13 Oseney Street'!AC67</f>
        <v>#DIV/0!</v>
      </c>
      <c r="M208" s="136">
        <f ca="1">'13 Oseney Street'!AD67</f>
        <v>0</v>
      </c>
      <c r="N208" s="485">
        <v>0</v>
      </c>
      <c r="O208" s="485">
        <f t="shared" ca="1" si="22"/>
        <v>0</v>
      </c>
    </row>
    <row r="209" spans="1:15" x14ac:dyDescent="0.25">
      <c r="A209" s="338" t="s">
        <v>189</v>
      </c>
      <c r="B209" s="324">
        <f ca="1">'13 Oseney Street'!T68</f>
        <v>1787.472</v>
      </c>
      <c r="C209" s="324">
        <f>'13 Oseney Street'!U68</f>
        <v>0</v>
      </c>
      <c r="D209" s="324">
        <f>'13 Oseney Street'!V68</f>
        <v>0</v>
      </c>
      <c r="E209" s="324">
        <f>'13 Oseney Street'!W68</f>
        <v>0</v>
      </c>
      <c r="F209" s="324">
        <f>'13 Oseney Street'!X68</f>
        <v>0</v>
      </c>
      <c r="G209" s="325">
        <f ca="1">'13 Oseney Street'!Y68</f>
        <v>0</v>
      </c>
      <c r="H209" s="325">
        <f>'13 Oseney Street'!Z68</f>
        <v>0</v>
      </c>
      <c r="I209" s="326" t="e">
        <f ca="1">'13 Oseney Street'!AA68</f>
        <v>#DIV/0!</v>
      </c>
      <c r="J209" s="134">
        <f ca="1">'13 Oseney Street'!AB68</f>
        <v>0</v>
      </c>
      <c r="K209" s="138">
        <f t="shared" ca="1" si="23"/>
        <v>0</v>
      </c>
      <c r="L209" s="327" t="e">
        <f ca="1">'13 Oseney Street'!AC68</f>
        <v>#DIV/0!</v>
      </c>
      <c r="M209" s="136">
        <f ca="1">'13 Oseney Street'!AD68</f>
        <v>0</v>
      </c>
      <c r="N209" s="485">
        <v>0</v>
      </c>
      <c r="O209" s="485">
        <f t="shared" ca="1" si="22"/>
        <v>0</v>
      </c>
    </row>
    <row r="210" spans="1:15" x14ac:dyDescent="0.25">
      <c r="A210" s="338" t="s">
        <v>72</v>
      </c>
      <c r="B210" s="324">
        <f ca="1">'13 Oseney Street'!T69</f>
        <v>2950</v>
      </c>
      <c r="C210" s="324">
        <f>'13 Oseney Street'!U69</f>
        <v>0</v>
      </c>
      <c r="D210" s="324">
        <f>'13 Oseney Street'!V69</f>
        <v>0</v>
      </c>
      <c r="E210" s="324">
        <f>'13 Oseney Street'!W69</f>
        <v>0</v>
      </c>
      <c r="F210" s="324">
        <f>'13 Oseney Street'!X69</f>
        <v>0</v>
      </c>
      <c r="G210" s="325">
        <f ca="1">'13 Oseney Street'!Y69</f>
        <v>0</v>
      </c>
      <c r="H210" s="325">
        <f>'13 Oseney Street'!Z69</f>
        <v>0</v>
      </c>
      <c r="I210" s="326" t="e">
        <f ca="1">'13 Oseney Street'!AA69</f>
        <v>#DIV/0!</v>
      </c>
      <c r="J210" s="134">
        <f ca="1">'13 Oseney Street'!AB69</f>
        <v>0</v>
      </c>
      <c r="K210" s="138">
        <f t="shared" ca="1" si="23"/>
        <v>0</v>
      </c>
      <c r="L210" s="327" t="e">
        <f ca="1">'13 Oseney Street'!AC69</f>
        <v>#DIV/0!</v>
      </c>
      <c r="M210" s="136">
        <f ca="1">'13 Oseney Street'!AD69</f>
        <v>0</v>
      </c>
      <c r="N210" s="485">
        <v>0</v>
      </c>
      <c r="O210" s="485">
        <f t="shared" ca="1" si="22"/>
        <v>0</v>
      </c>
    </row>
    <row r="211" spans="1:15" x14ac:dyDescent="0.25">
      <c r="A211" s="338" t="s">
        <v>164</v>
      </c>
      <c r="B211" s="324">
        <f ca="1">'13 Oseney Street'!T70</f>
        <v>647.71729499999992</v>
      </c>
      <c r="C211" s="324">
        <f>'13 Oseney Street'!U70</f>
        <v>0</v>
      </c>
      <c r="D211" s="324">
        <f>'13 Oseney Street'!V70</f>
        <v>0</v>
      </c>
      <c r="E211" s="324">
        <f>'13 Oseney Street'!W70</f>
        <v>0</v>
      </c>
      <c r="F211" s="324">
        <f>'13 Oseney Street'!X70</f>
        <v>0</v>
      </c>
      <c r="G211" s="325">
        <f ca="1">'13 Oseney Street'!Y70</f>
        <v>0</v>
      </c>
      <c r="H211" s="325">
        <f>'13 Oseney Street'!Z70</f>
        <v>0</v>
      </c>
      <c r="I211" s="326" t="e">
        <f ca="1">'13 Oseney Street'!AA70</f>
        <v>#DIV/0!</v>
      </c>
      <c r="J211" s="134">
        <f ca="1">'13 Oseney Street'!AB70</f>
        <v>0</v>
      </c>
      <c r="K211" s="138">
        <f t="shared" ca="1" si="23"/>
        <v>0</v>
      </c>
      <c r="L211" s="327" t="e">
        <f ca="1">'13 Oseney Street'!AC70</f>
        <v>#DIV/0!</v>
      </c>
      <c r="M211" s="136">
        <f ca="1">'13 Oseney Street'!AD70</f>
        <v>0</v>
      </c>
      <c r="N211" s="485">
        <v>0</v>
      </c>
      <c r="O211" s="485">
        <f t="shared" ca="1" si="22"/>
        <v>0</v>
      </c>
    </row>
    <row r="212" spans="1:15" x14ac:dyDescent="0.25">
      <c r="A212" s="338" t="s">
        <v>24</v>
      </c>
      <c r="B212" s="324">
        <f ca="1">'13 Oseney Street'!T71</f>
        <v>4773.93</v>
      </c>
      <c r="C212" s="324">
        <f>'13 Oseney Street'!U71</f>
        <v>0</v>
      </c>
      <c r="D212" s="324">
        <f>'13 Oseney Street'!V71</f>
        <v>0</v>
      </c>
      <c r="E212" s="324">
        <f>'13 Oseney Street'!W71</f>
        <v>0</v>
      </c>
      <c r="F212" s="324">
        <f>'13 Oseney Street'!X71</f>
        <v>0</v>
      </c>
      <c r="G212" s="325">
        <f ca="1">'13 Oseney Street'!Y71</f>
        <v>0</v>
      </c>
      <c r="H212" s="325">
        <f>'13 Oseney Street'!Z71</f>
        <v>0</v>
      </c>
      <c r="I212" s="326" t="e">
        <f ca="1">'13 Oseney Street'!AA71</f>
        <v>#DIV/0!</v>
      </c>
      <c r="J212" s="134">
        <f ca="1">'13 Oseney Street'!AB71</f>
        <v>0</v>
      </c>
      <c r="K212" s="138">
        <f t="shared" ca="1" si="23"/>
        <v>0</v>
      </c>
      <c r="L212" s="327" t="e">
        <f ca="1">'13 Oseney Street'!AC71</f>
        <v>#DIV/0!</v>
      </c>
      <c r="M212" s="136">
        <f ca="1">'13 Oseney Street'!AD71</f>
        <v>0</v>
      </c>
      <c r="N212" s="485">
        <v>0</v>
      </c>
      <c r="O212" s="485">
        <f t="shared" ca="1" si="22"/>
        <v>0</v>
      </c>
    </row>
    <row r="213" spans="1:15" x14ac:dyDescent="0.25">
      <c r="A213" s="338" t="s">
        <v>312</v>
      </c>
      <c r="B213" s="324">
        <f ca="1">'13 Oseney Street'!T72</f>
        <v>1150</v>
      </c>
      <c r="C213" s="324">
        <f>'13 Oseney Street'!U72</f>
        <v>0</v>
      </c>
      <c r="D213" s="324">
        <f>'13 Oseney Street'!V72</f>
        <v>0</v>
      </c>
      <c r="E213" s="324">
        <f>'13 Oseney Street'!W72</f>
        <v>0</v>
      </c>
      <c r="F213" s="324">
        <f>'13 Oseney Street'!X72</f>
        <v>0</v>
      </c>
      <c r="G213" s="325">
        <f ca="1">'13 Oseney Street'!Y72</f>
        <v>0</v>
      </c>
      <c r="H213" s="325">
        <f>'13 Oseney Street'!Z72</f>
        <v>0</v>
      </c>
      <c r="I213" s="326" t="e">
        <f ca="1">'13 Oseney Street'!AA72</f>
        <v>#DIV/0!</v>
      </c>
      <c r="J213" s="134">
        <f ca="1">'13 Oseney Street'!AB72</f>
        <v>0</v>
      </c>
      <c r="K213" s="138">
        <f t="shared" ca="1" si="23"/>
        <v>0</v>
      </c>
      <c r="L213" s="327" t="e">
        <f ca="1">'13 Oseney Street'!AC72</f>
        <v>#DIV/0!</v>
      </c>
      <c r="M213" s="136">
        <f ca="1">'13 Oseney Street'!AD72</f>
        <v>0</v>
      </c>
      <c r="N213" s="485">
        <v>0</v>
      </c>
      <c r="O213" s="485">
        <f t="shared" ca="1" si="22"/>
        <v>0</v>
      </c>
    </row>
    <row r="214" spans="1:15" x14ac:dyDescent="0.25">
      <c r="A214" s="338"/>
      <c r="B214" s="324"/>
      <c r="C214" s="324"/>
      <c r="D214" s="324"/>
      <c r="E214" s="324"/>
      <c r="F214" s="324"/>
      <c r="G214" s="325"/>
      <c r="H214" s="325"/>
      <c r="I214" s="326"/>
      <c r="J214" s="134"/>
      <c r="K214" s="138"/>
      <c r="L214" s="327"/>
      <c r="M214" s="136"/>
      <c r="N214" s="485"/>
      <c r="O214" s="485"/>
    </row>
    <row r="215" spans="1:15" x14ac:dyDescent="0.25">
      <c r="A215" s="338" t="s">
        <v>609</v>
      </c>
      <c r="B215" s="324"/>
      <c r="C215" s="324"/>
      <c r="D215" s="324"/>
      <c r="E215" s="324"/>
      <c r="F215" s="324"/>
      <c r="G215" s="325"/>
      <c r="H215" s="325"/>
      <c r="I215" s="326"/>
      <c r="J215" s="134"/>
      <c r="K215" s="138"/>
      <c r="L215" s="327"/>
      <c r="M215" s="136"/>
      <c r="N215" s="485"/>
      <c r="O215" s="485"/>
    </row>
    <row r="216" spans="1:15" x14ac:dyDescent="0.25">
      <c r="A216" s="338" t="s">
        <v>372</v>
      </c>
      <c r="B216" s="324">
        <f ca="1">'29 Grove Terrace'!T72</f>
        <v>399.99552</v>
      </c>
      <c r="C216" s="324">
        <f>'29 Grove Terrace'!U72</f>
        <v>0</v>
      </c>
      <c r="D216" s="324">
        <f>'29 Grove Terrace'!V72</f>
        <v>0</v>
      </c>
      <c r="E216" s="324">
        <f>'29 Grove Terrace'!W72</f>
        <v>0</v>
      </c>
      <c r="F216" s="324">
        <f>'29 Grove Terrace'!X72</f>
        <v>0</v>
      </c>
      <c r="G216" s="325">
        <f ca="1">'29 Grove Terrace'!Y72</f>
        <v>399.99552</v>
      </c>
      <c r="H216" s="325">
        <f>'29 Grove Terrace'!Z72</f>
        <v>0</v>
      </c>
      <c r="I216" s="326">
        <f ca="1">'29 Grove Terrace'!AA72</f>
        <v>0</v>
      </c>
      <c r="J216" s="134">
        <f ca="1">'29 Grove Terrace'!AB72</f>
        <v>0</v>
      </c>
      <c r="K216" s="138">
        <f t="shared" ref="K216:K223" ca="1" si="24">J216-M216</f>
        <v>0</v>
      </c>
      <c r="L216" s="327">
        <f ca="1">'29 Grove Terrace'!AC72</f>
        <v>0</v>
      </c>
      <c r="M216" s="136">
        <f ca="1">'29 Grove Terrace'!AD72</f>
        <v>0</v>
      </c>
      <c r="N216" s="485">
        <v>0</v>
      </c>
      <c r="O216" s="485">
        <f t="shared" ca="1" si="22"/>
        <v>0</v>
      </c>
    </row>
    <row r="217" spans="1:15" x14ac:dyDescent="0.25">
      <c r="A217" s="338" t="s">
        <v>308</v>
      </c>
      <c r="B217" s="324">
        <f ca="1">'29 Grove Terrace'!T73</f>
        <v>222.29999999999998</v>
      </c>
      <c r="C217" s="324">
        <f>'29 Grove Terrace'!U73</f>
        <v>0</v>
      </c>
      <c r="D217" s="324">
        <f>'29 Grove Terrace'!V73</f>
        <v>0</v>
      </c>
      <c r="E217" s="324">
        <f>'29 Grove Terrace'!W73</f>
        <v>0</v>
      </c>
      <c r="F217" s="324">
        <f>'29 Grove Terrace'!X73</f>
        <v>0</v>
      </c>
      <c r="G217" s="325">
        <f ca="1">'29 Grove Terrace'!Y73</f>
        <v>6638.4920000000011</v>
      </c>
      <c r="H217" s="325">
        <f>'29 Grove Terrace'!Z73</f>
        <v>0</v>
      </c>
      <c r="I217" s="326">
        <f ca="1">'29 Grove Terrace'!AA73</f>
        <v>1</v>
      </c>
      <c r="J217" s="134">
        <f ca="1">'29 Grove Terrace'!AB73</f>
        <v>6638.4920000000011</v>
      </c>
      <c r="K217" s="138">
        <f t="shared" ca="1" si="24"/>
        <v>222.30000000000018</v>
      </c>
      <c r="L217" s="327">
        <f ca="1">'29 Grove Terrace'!AC73</f>
        <v>0.96651347926607423</v>
      </c>
      <c r="M217" s="136">
        <f ca="1">'29 Grove Terrace'!AD73</f>
        <v>6416.1920000000009</v>
      </c>
      <c r="N217" s="485">
        <v>0</v>
      </c>
      <c r="O217" s="485">
        <f t="shared" ca="1" si="22"/>
        <v>6416.1920000000009</v>
      </c>
    </row>
    <row r="218" spans="1:15" x14ac:dyDescent="0.25">
      <c r="A218" s="338" t="s">
        <v>285</v>
      </c>
      <c r="B218" s="324">
        <f ca="1">'29 Grove Terrace'!T74</f>
        <v>1408</v>
      </c>
      <c r="C218" s="324">
        <f>'29 Grove Terrace'!U74</f>
        <v>0</v>
      </c>
      <c r="D218" s="324">
        <f>'29 Grove Terrace'!V74</f>
        <v>0</v>
      </c>
      <c r="E218" s="324">
        <f>'29 Grove Terrace'!W74</f>
        <v>0</v>
      </c>
      <c r="F218" s="324">
        <f>'29 Grove Terrace'!X74</f>
        <v>0</v>
      </c>
      <c r="G218" s="325">
        <f ca="1">'29 Grove Terrace'!Y74</f>
        <v>1408</v>
      </c>
      <c r="H218" s="325">
        <f>'29 Grove Terrace'!Z74</f>
        <v>0</v>
      </c>
      <c r="I218" s="326">
        <f ca="1">'29 Grove Terrace'!AA74</f>
        <v>0</v>
      </c>
      <c r="J218" s="134">
        <f ca="1">'29 Grove Terrace'!AB74</f>
        <v>0</v>
      </c>
      <c r="K218" s="138">
        <f t="shared" ca="1" si="24"/>
        <v>0</v>
      </c>
      <c r="L218" s="327">
        <f ca="1">'29 Grove Terrace'!AC74</f>
        <v>0</v>
      </c>
      <c r="M218" s="136">
        <f ca="1">'29 Grove Terrace'!AD74</f>
        <v>0</v>
      </c>
      <c r="N218" s="485">
        <v>0</v>
      </c>
      <c r="O218" s="485">
        <f t="shared" ca="1" si="22"/>
        <v>0</v>
      </c>
    </row>
    <row r="219" spans="1:15" x14ac:dyDescent="0.25">
      <c r="A219" s="338" t="s">
        <v>189</v>
      </c>
      <c r="B219" s="324">
        <f ca="1">'29 Grove Terrace'!T75</f>
        <v>3112.8249999999998</v>
      </c>
      <c r="C219" s="324">
        <f>'29 Grove Terrace'!U75</f>
        <v>0</v>
      </c>
      <c r="D219" s="324">
        <f>'29 Grove Terrace'!V75</f>
        <v>0</v>
      </c>
      <c r="E219" s="324">
        <f>'29 Grove Terrace'!W75</f>
        <v>0</v>
      </c>
      <c r="F219" s="324">
        <f>'29 Grove Terrace'!X75</f>
        <v>0</v>
      </c>
      <c r="G219" s="325">
        <f ca="1">'29 Grove Terrace'!Y75</f>
        <v>3347.1129999999998</v>
      </c>
      <c r="H219" s="325">
        <f>'29 Grove Terrace'!Z75</f>
        <v>0</v>
      </c>
      <c r="I219" s="326">
        <f ca="1">'29 Grove Terrace'!AA75</f>
        <v>0.11991348962523825</v>
      </c>
      <c r="J219" s="134">
        <f ca="1">'29 Grove Terrace'!AB75</f>
        <v>401.36400000000003</v>
      </c>
      <c r="K219" s="138">
        <f t="shared" ca="1" si="24"/>
        <v>0</v>
      </c>
      <c r="L219" s="327">
        <f ca="1">'29 Grove Terrace'!AC75</f>
        <v>0.11991348962523825</v>
      </c>
      <c r="M219" s="136">
        <f ca="1">'29 Grove Terrace'!AD75</f>
        <v>401.36400000000003</v>
      </c>
      <c r="N219" s="485">
        <v>0</v>
      </c>
      <c r="O219" s="485">
        <f t="shared" ca="1" si="22"/>
        <v>401.36400000000003</v>
      </c>
    </row>
    <row r="220" spans="1:15" x14ac:dyDescent="0.25">
      <c r="A220" s="338" t="s">
        <v>72</v>
      </c>
      <c r="B220" s="324">
        <f ca="1">'29 Grove Terrace'!T76</f>
        <v>570.30234300000006</v>
      </c>
      <c r="C220" s="324">
        <f>'29 Grove Terrace'!U76</f>
        <v>0</v>
      </c>
      <c r="D220" s="324">
        <f>'29 Grove Terrace'!V76</f>
        <v>0</v>
      </c>
      <c r="E220" s="324">
        <f>'29 Grove Terrace'!W76</f>
        <v>0</v>
      </c>
      <c r="F220" s="324">
        <f>'29 Grove Terrace'!X76</f>
        <v>0</v>
      </c>
      <c r="G220" s="325">
        <f ca="1">'29 Grove Terrace'!Y76</f>
        <v>3387.7663430000002</v>
      </c>
      <c r="H220" s="325">
        <f>'29 Grove Terrace'!Z76</f>
        <v>0</v>
      </c>
      <c r="I220" s="326">
        <f ca="1">'29 Grove Terrace'!AA76</f>
        <v>1</v>
      </c>
      <c r="J220" s="134">
        <f ca="1">'29 Grove Terrace'!AB76</f>
        <v>3387.7663430000002</v>
      </c>
      <c r="K220" s="138">
        <f t="shared" ca="1" si="24"/>
        <v>2214.6143430000002</v>
      </c>
      <c r="L220" s="327">
        <f ca="1">'29 Grove Terrace'!AC76</f>
        <v>0.34629070638948728</v>
      </c>
      <c r="M220" s="136">
        <f ca="1">'29 Grove Terrace'!AD76</f>
        <v>1173.152</v>
      </c>
      <c r="N220" s="485">
        <v>0</v>
      </c>
      <c r="O220" s="485">
        <f t="shared" ca="1" si="22"/>
        <v>1173.152</v>
      </c>
    </row>
    <row r="221" spans="1:15" x14ac:dyDescent="0.25">
      <c r="A221" s="338" t="s">
        <v>164</v>
      </c>
      <c r="B221" s="324">
        <f ca="1">'29 Grove Terrace'!T77</f>
        <v>1416.1611899999998</v>
      </c>
      <c r="C221" s="324">
        <f>'29 Grove Terrace'!U77</f>
        <v>0</v>
      </c>
      <c r="D221" s="324">
        <f>'29 Grove Terrace'!V77</f>
        <v>0</v>
      </c>
      <c r="E221" s="324">
        <f>'29 Grove Terrace'!W77</f>
        <v>0</v>
      </c>
      <c r="F221" s="324">
        <f>'29 Grove Terrace'!X77</f>
        <v>0</v>
      </c>
      <c r="G221" s="325">
        <f ca="1">'29 Grove Terrace'!Y77</f>
        <v>6416.1611899999998</v>
      </c>
      <c r="H221" s="325">
        <f>'29 Grove Terrace'!Z77</f>
        <v>0</v>
      </c>
      <c r="I221" s="326">
        <f ca="1">'29 Grove Terrace'!AA77</f>
        <v>0.17396090231330361</v>
      </c>
      <c r="J221" s="134">
        <f ca="1">'29 Grove Terrace'!AB77</f>
        <v>1116.1611899999998</v>
      </c>
      <c r="K221" s="138">
        <f t="shared" ca="1" si="24"/>
        <v>574.54242299999987</v>
      </c>
      <c r="L221" s="327">
        <f ca="1">'29 Grove Terrace'!AC77</f>
        <v>8.4414769355256797E-2</v>
      </c>
      <c r="M221" s="136">
        <f ca="1">'29 Grove Terrace'!AD77</f>
        <v>541.61876699999993</v>
      </c>
      <c r="N221" s="485">
        <v>0</v>
      </c>
      <c r="O221" s="485">
        <f t="shared" ca="1" si="22"/>
        <v>541.61876699999993</v>
      </c>
    </row>
    <row r="222" spans="1:15" x14ac:dyDescent="0.25">
      <c r="A222" s="338" t="s">
        <v>24</v>
      </c>
      <c r="B222" s="324">
        <f ca="1">'29 Grove Terrace'!T78</f>
        <v>5343.2963999999993</v>
      </c>
      <c r="C222" s="324">
        <f>'29 Grove Terrace'!U78</f>
        <v>0</v>
      </c>
      <c r="D222" s="324">
        <f>'29 Grove Terrace'!V78</f>
        <v>0</v>
      </c>
      <c r="E222" s="324">
        <f>'29 Grove Terrace'!W78</f>
        <v>0</v>
      </c>
      <c r="F222" s="324">
        <f>'29 Grove Terrace'!X78</f>
        <v>0</v>
      </c>
      <c r="G222" s="325">
        <f ca="1">'29 Grove Terrace'!Y78</f>
        <v>6955.2963999999993</v>
      </c>
      <c r="H222" s="325">
        <f>'29 Grove Terrace'!Z78</f>
        <v>0</v>
      </c>
      <c r="I222" s="326">
        <f ca="1">'29 Grove Terrace'!AA78</f>
        <v>0.71777063016322362</v>
      </c>
      <c r="J222" s="134">
        <f ca="1">'29 Grove Terrace'!AB78</f>
        <v>4992.3074800000004</v>
      </c>
      <c r="K222" s="138">
        <f t="shared" ca="1" si="24"/>
        <v>2320.1223600000003</v>
      </c>
      <c r="L222" s="327">
        <f ca="1">'29 Grove Terrace'!AC78</f>
        <v>0.38419428394165928</v>
      </c>
      <c r="M222" s="136">
        <f ca="1">'29 Grove Terrace'!AD78</f>
        <v>2672.1851200000001</v>
      </c>
      <c r="N222" s="485">
        <v>0</v>
      </c>
      <c r="O222" s="485">
        <f t="shared" ca="1" si="22"/>
        <v>2672.1851200000001</v>
      </c>
    </row>
    <row r="223" spans="1:15" x14ac:dyDescent="0.25">
      <c r="A223" s="338" t="s">
        <v>312</v>
      </c>
      <c r="B223" s="324">
        <f ca="1">'29 Grove Terrace'!T79</f>
        <v>1479.2844600000001</v>
      </c>
      <c r="C223" s="324">
        <f>'29 Grove Terrace'!U79</f>
        <v>0</v>
      </c>
      <c r="D223" s="324">
        <f>'29 Grove Terrace'!V79</f>
        <v>0</v>
      </c>
      <c r="E223" s="324">
        <f>'29 Grove Terrace'!W79</f>
        <v>0</v>
      </c>
      <c r="F223" s="324">
        <f>'29 Grove Terrace'!X79</f>
        <v>0</v>
      </c>
      <c r="G223" s="325">
        <f ca="1">'29 Grove Terrace'!Y79</f>
        <v>1841.35446</v>
      </c>
      <c r="H223" s="325">
        <f>'29 Grove Terrace'!Z79</f>
        <v>0</v>
      </c>
      <c r="I223" s="326">
        <f ca="1">'29 Grove Terrace'!AA79</f>
        <v>0</v>
      </c>
      <c r="J223" s="134">
        <f ca="1">'29 Grove Terrace'!AB79</f>
        <v>0</v>
      </c>
      <c r="K223" s="138">
        <f t="shared" ca="1" si="24"/>
        <v>0</v>
      </c>
      <c r="L223" s="327">
        <f ca="1">'29 Grove Terrace'!AC79</f>
        <v>0</v>
      </c>
      <c r="M223" s="136">
        <f ca="1">'29 Grove Terrace'!AD79</f>
        <v>0</v>
      </c>
      <c r="N223" s="485">
        <v>0</v>
      </c>
      <c r="O223" s="485">
        <f t="shared" ca="1" si="22"/>
        <v>0</v>
      </c>
    </row>
    <row r="224" spans="1:15" x14ac:dyDescent="0.25">
      <c r="A224" s="338"/>
      <c r="B224" s="324"/>
      <c r="C224" s="324"/>
      <c r="D224" s="324"/>
      <c r="E224" s="324"/>
      <c r="F224" s="324"/>
      <c r="G224" s="325"/>
      <c r="H224" s="325"/>
      <c r="I224" s="326"/>
      <c r="J224" s="134"/>
      <c r="K224" s="138"/>
      <c r="L224" s="327"/>
      <c r="M224" s="136"/>
      <c r="N224" s="485"/>
      <c r="O224" s="485"/>
    </row>
    <row r="225" spans="1:15" x14ac:dyDescent="0.25">
      <c r="A225" s="338" t="s">
        <v>610</v>
      </c>
      <c r="B225" s="324"/>
      <c r="C225" s="324"/>
      <c r="D225" s="324"/>
      <c r="E225" s="324"/>
      <c r="F225" s="324"/>
      <c r="G225" s="325"/>
      <c r="H225" s="325"/>
      <c r="I225" s="326"/>
      <c r="J225" s="134"/>
      <c r="K225" s="138"/>
      <c r="L225" s="327"/>
      <c r="M225" s="136"/>
      <c r="N225" s="485"/>
      <c r="O225" s="485"/>
    </row>
    <row r="226" spans="1:15" x14ac:dyDescent="0.25">
      <c r="A226" s="338" t="s">
        <v>372</v>
      </c>
      <c r="B226" s="324">
        <f ca="1">'28 Leighton Road'!T79</f>
        <v>399.99552</v>
      </c>
      <c r="C226" s="324">
        <f>'28 Leighton Road'!U79</f>
        <v>0</v>
      </c>
      <c r="D226" s="324">
        <f>'28 Leighton Road'!V79</f>
        <v>0</v>
      </c>
      <c r="E226" s="324">
        <f>'28 Leighton Road'!W79</f>
        <v>0</v>
      </c>
      <c r="F226" s="324">
        <f>'28 Leighton Road'!X79</f>
        <v>0</v>
      </c>
      <c r="G226" s="325">
        <f ca="1">'28 Leighton Road'!Y79</f>
        <v>399.99552</v>
      </c>
      <c r="H226" s="325">
        <f>'28 Leighton Road'!Z79</f>
        <v>0</v>
      </c>
      <c r="I226" s="326">
        <f ca="1">'28 Leighton Road'!AA79</f>
        <v>0</v>
      </c>
      <c r="J226" s="134">
        <f ca="1">'28 Leighton Road'!AB79</f>
        <v>0</v>
      </c>
      <c r="K226" s="138">
        <f t="shared" ref="K226:K234" ca="1" si="25">J226-M226</f>
        <v>0</v>
      </c>
      <c r="L226" s="327">
        <f ca="1">'28 Leighton Road'!AC79</f>
        <v>0</v>
      </c>
      <c r="M226" s="136">
        <f ca="1">'28 Leighton Road'!AD79</f>
        <v>0</v>
      </c>
      <c r="N226" s="485">
        <v>0</v>
      </c>
      <c r="O226" s="485">
        <f t="shared" ca="1" si="22"/>
        <v>0</v>
      </c>
    </row>
    <row r="227" spans="1:15" x14ac:dyDescent="0.25">
      <c r="A227" s="338" t="s">
        <v>308</v>
      </c>
      <c r="B227" s="324">
        <f ca="1">'28 Leighton Road'!T80</f>
        <v>222.29999999999998</v>
      </c>
      <c r="C227" s="324">
        <f>'28 Leighton Road'!U80</f>
        <v>0</v>
      </c>
      <c r="D227" s="324">
        <f>'28 Leighton Road'!V80</f>
        <v>0</v>
      </c>
      <c r="E227" s="324">
        <f>'28 Leighton Road'!W80</f>
        <v>0</v>
      </c>
      <c r="F227" s="324">
        <f>'28 Leighton Road'!X80</f>
        <v>0</v>
      </c>
      <c r="G227" s="325">
        <f ca="1">'28 Leighton Road'!Y80</f>
        <v>222.29999999999998</v>
      </c>
      <c r="H227" s="325">
        <f>'28 Leighton Road'!Z80</f>
        <v>0</v>
      </c>
      <c r="I227" s="326">
        <f ca="1">'28 Leighton Road'!AA80</f>
        <v>1</v>
      </c>
      <c r="J227" s="134">
        <f ca="1">'28 Leighton Road'!AB80</f>
        <v>222.29999999999998</v>
      </c>
      <c r="K227" s="138">
        <f t="shared" ca="1" si="25"/>
        <v>0</v>
      </c>
      <c r="L227" s="327">
        <f ca="1">'28 Leighton Road'!AC80</f>
        <v>1</v>
      </c>
      <c r="M227" s="136">
        <f ca="1">'28 Leighton Road'!AD80</f>
        <v>222.29999999999998</v>
      </c>
      <c r="N227" s="485">
        <v>0</v>
      </c>
      <c r="O227" s="485">
        <f t="shared" ca="1" si="22"/>
        <v>222.29999999999998</v>
      </c>
    </row>
    <row r="228" spans="1:15" x14ac:dyDescent="0.25">
      <c r="A228" s="338" t="s">
        <v>285</v>
      </c>
      <c r="B228" s="324">
        <f ca="1">'28 Leighton Road'!T81</f>
        <v>690.28563200000008</v>
      </c>
      <c r="C228" s="324">
        <f>'28 Leighton Road'!U81</f>
        <v>0</v>
      </c>
      <c r="D228" s="324">
        <f>'28 Leighton Road'!V81</f>
        <v>0</v>
      </c>
      <c r="E228" s="324">
        <f>'28 Leighton Road'!W81</f>
        <v>0</v>
      </c>
      <c r="F228" s="324">
        <f>'28 Leighton Road'!X81</f>
        <v>0</v>
      </c>
      <c r="G228" s="325">
        <f ca="1">'28 Leighton Road'!Y81</f>
        <v>690.28563200000008</v>
      </c>
      <c r="H228" s="325">
        <f>'28 Leighton Road'!Z81</f>
        <v>0</v>
      </c>
      <c r="I228" s="326">
        <f ca="1">'28 Leighton Road'!AA81</f>
        <v>0</v>
      </c>
      <c r="J228" s="134">
        <f ca="1">'28 Leighton Road'!AB81</f>
        <v>0</v>
      </c>
      <c r="K228" s="138">
        <f t="shared" ca="1" si="25"/>
        <v>0</v>
      </c>
      <c r="L228" s="327">
        <f ca="1">'28 Leighton Road'!AC81</f>
        <v>0</v>
      </c>
      <c r="M228" s="136">
        <f ca="1">'28 Leighton Road'!AD81</f>
        <v>0</v>
      </c>
      <c r="N228" s="485">
        <v>0</v>
      </c>
      <c r="O228" s="485">
        <f t="shared" ca="1" si="22"/>
        <v>0</v>
      </c>
    </row>
    <row r="229" spans="1:15" x14ac:dyDescent="0.25">
      <c r="A229" s="338" t="s">
        <v>189</v>
      </c>
      <c r="B229" s="324">
        <f ca="1">'28 Leighton Road'!T82</f>
        <v>5433.8332500000006</v>
      </c>
      <c r="C229" s="324">
        <f>'28 Leighton Road'!U82</f>
        <v>0</v>
      </c>
      <c r="D229" s="324">
        <f>'28 Leighton Road'!V82</f>
        <v>0</v>
      </c>
      <c r="E229" s="324">
        <f>'28 Leighton Road'!W82</f>
        <v>0</v>
      </c>
      <c r="F229" s="324">
        <f>'28 Leighton Road'!X82</f>
        <v>0</v>
      </c>
      <c r="G229" s="325">
        <f ca="1">'28 Leighton Road'!Y82</f>
        <v>7298.4232500000007</v>
      </c>
      <c r="H229" s="325">
        <f>'28 Leighton Road'!Z82</f>
        <v>0</v>
      </c>
      <c r="I229" s="326">
        <f ca="1">'28 Leighton Road'!AA82</f>
        <v>0</v>
      </c>
      <c r="J229" s="134">
        <f ca="1">'28 Leighton Road'!AB82</f>
        <v>0</v>
      </c>
      <c r="K229" s="138">
        <f t="shared" ca="1" si="25"/>
        <v>0</v>
      </c>
      <c r="L229" s="327">
        <f ca="1">'28 Leighton Road'!AC82</f>
        <v>0</v>
      </c>
      <c r="M229" s="136">
        <f ca="1">'28 Leighton Road'!AD82</f>
        <v>0</v>
      </c>
      <c r="N229" s="485">
        <v>0</v>
      </c>
      <c r="O229" s="485">
        <f t="shared" ca="1" si="22"/>
        <v>0</v>
      </c>
    </row>
    <row r="230" spans="1:15" x14ac:dyDescent="0.25">
      <c r="A230" s="338" t="s">
        <v>72</v>
      </c>
      <c r="B230" s="324">
        <f ca="1">'28 Leighton Road'!T83</f>
        <v>1849.4246089999999</v>
      </c>
      <c r="C230" s="324">
        <f>'28 Leighton Road'!U83</f>
        <v>0</v>
      </c>
      <c r="D230" s="324">
        <f>'28 Leighton Road'!V83</f>
        <v>0</v>
      </c>
      <c r="E230" s="324">
        <f>'28 Leighton Road'!W83</f>
        <v>0</v>
      </c>
      <c r="F230" s="324">
        <f>'28 Leighton Road'!X83</f>
        <v>0</v>
      </c>
      <c r="G230" s="325">
        <f ca="1">'28 Leighton Road'!Y83</f>
        <v>1849.4246089999999</v>
      </c>
      <c r="H230" s="325">
        <f>'28 Leighton Road'!Z83</f>
        <v>0</v>
      </c>
      <c r="I230" s="326">
        <f ca="1">'28 Leighton Road'!AA83</f>
        <v>0</v>
      </c>
      <c r="J230" s="134">
        <f ca="1">'28 Leighton Road'!AB83</f>
        <v>0</v>
      </c>
      <c r="K230" s="138">
        <f t="shared" ca="1" si="25"/>
        <v>0</v>
      </c>
      <c r="L230" s="327">
        <f ca="1">'28 Leighton Road'!AC83</f>
        <v>0</v>
      </c>
      <c r="M230" s="136">
        <f ca="1">'28 Leighton Road'!AD83</f>
        <v>0</v>
      </c>
      <c r="N230" s="485">
        <v>0</v>
      </c>
      <c r="O230" s="485">
        <f t="shared" ca="1" si="22"/>
        <v>0</v>
      </c>
    </row>
    <row r="231" spans="1:15" x14ac:dyDescent="0.25">
      <c r="A231" s="338" t="s">
        <v>164</v>
      </c>
      <c r="B231" s="324">
        <f ca="1">'28 Leighton Road'!T84</f>
        <v>1594.4854950000001</v>
      </c>
      <c r="C231" s="324">
        <f>'28 Leighton Road'!U84</f>
        <v>0</v>
      </c>
      <c r="D231" s="324">
        <f>'28 Leighton Road'!V84</f>
        <v>0</v>
      </c>
      <c r="E231" s="324">
        <f>'28 Leighton Road'!W84</f>
        <v>0</v>
      </c>
      <c r="F231" s="324">
        <f>'28 Leighton Road'!X84</f>
        <v>0</v>
      </c>
      <c r="G231" s="325">
        <f ca="1">'28 Leighton Road'!Y84</f>
        <v>8341.5154949999996</v>
      </c>
      <c r="H231" s="325">
        <f>'28 Leighton Road'!Z84</f>
        <v>0</v>
      </c>
      <c r="I231" s="326">
        <f ca="1">'28 Leighton Road'!AA84</f>
        <v>0</v>
      </c>
      <c r="J231" s="134">
        <f ca="1">'28 Leighton Road'!AB84</f>
        <v>0</v>
      </c>
      <c r="K231" s="138">
        <f t="shared" ca="1" si="25"/>
        <v>0</v>
      </c>
      <c r="L231" s="327">
        <f ca="1">'28 Leighton Road'!AC84</f>
        <v>0</v>
      </c>
      <c r="M231" s="136">
        <f ca="1">'28 Leighton Road'!AD84</f>
        <v>0</v>
      </c>
      <c r="N231" s="485">
        <v>0</v>
      </c>
      <c r="O231" s="485">
        <f t="shared" ca="1" si="22"/>
        <v>0</v>
      </c>
    </row>
    <row r="232" spans="1:15" x14ac:dyDescent="0.25">
      <c r="A232" s="338" t="s">
        <v>24</v>
      </c>
      <c r="B232" s="324">
        <f ca="1">'28 Leighton Road'!T85</f>
        <v>3008.3760000000002</v>
      </c>
      <c r="C232" s="324">
        <f>'28 Leighton Road'!U85</f>
        <v>0</v>
      </c>
      <c r="D232" s="324">
        <f>'28 Leighton Road'!V85</f>
        <v>0</v>
      </c>
      <c r="E232" s="324">
        <f>'28 Leighton Road'!W85</f>
        <v>0</v>
      </c>
      <c r="F232" s="324">
        <f>'28 Leighton Road'!X85</f>
        <v>0</v>
      </c>
      <c r="G232" s="325">
        <f ca="1">'28 Leighton Road'!Y85</f>
        <v>4077.7160000000003</v>
      </c>
      <c r="H232" s="325">
        <f>'28 Leighton Road'!Z85</f>
        <v>0</v>
      </c>
      <c r="I232" s="326">
        <f ca="1">'28 Leighton Road'!AA85</f>
        <v>0.51643204185872671</v>
      </c>
      <c r="J232" s="134">
        <f ca="1">'28 Leighton Road'!AB85</f>
        <v>2105.8631999999998</v>
      </c>
      <c r="K232" s="138">
        <f t="shared" ca="1" si="25"/>
        <v>2105.8631999999998</v>
      </c>
      <c r="L232" s="327">
        <f ca="1">'28 Leighton Road'!AC85</f>
        <v>0</v>
      </c>
      <c r="M232" s="136">
        <f ca="1">'28 Leighton Road'!AD85</f>
        <v>0</v>
      </c>
      <c r="N232" s="485">
        <v>0</v>
      </c>
      <c r="O232" s="485">
        <f t="shared" ca="1" si="22"/>
        <v>0</v>
      </c>
    </row>
    <row r="233" spans="1:15" x14ac:dyDescent="0.25">
      <c r="A233" s="338" t="s">
        <v>312</v>
      </c>
      <c r="B233" s="324">
        <f ca="1">'28 Leighton Road'!T86</f>
        <v>1013.8864999999998</v>
      </c>
      <c r="C233" s="324">
        <f>'28 Leighton Road'!U86</f>
        <v>0</v>
      </c>
      <c r="D233" s="324">
        <f>'28 Leighton Road'!V86</f>
        <v>0</v>
      </c>
      <c r="E233" s="324">
        <f>'28 Leighton Road'!W86</f>
        <v>0</v>
      </c>
      <c r="F233" s="324">
        <f>'28 Leighton Road'!X86</f>
        <v>0</v>
      </c>
      <c r="G233" s="325">
        <f ca="1">'28 Leighton Road'!Y86</f>
        <v>1013.8864999999998</v>
      </c>
      <c r="H233" s="325">
        <f>'28 Leighton Road'!Z86</f>
        <v>0</v>
      </c>
      <c r="I233" s="326">
        <f ca="1">'28 Leighton Road'!AA86</f>
        <v>0</v>
      </c>
      <c r="J233" s="134">
        <f ca="1">'28 Leighton Road'!AB86</f>
        <v>0</v>
      </c>
      <c r="K233" s="138">
        <f t="shared" ca="1" si="25"/>
        <v>0</v>
      </c>
      <c r="L233" s="327">
        <f ca="1">'28 Leighton Road'!AC86</f>
        <v>0</v>
      </c>
      <c r="M233" s="136">
        <f ca="1">'28 Leighton Road'!AD86</f>
        <v>0</v>
      </c>
      <c r="N233" s="485">
        <v>0</v>
      </c>
      <c r="O233" s="485">
        <f t="shared" ca="1" si="22"/>
        <v>0</v>
      </c>
    </row>
    <row r="234" spans="1:15" x14ac:dyDescent="0.25">
      <c r="A234" s="338" t="s">
        <v>341</v>
      </c>
      <c r="B234" s="324">
        <f ca="1">'28 Leighton Road'!T87</f>
        <v>2896.103865</v>
      </c>
      <c r="C234" s="324">
        <f>'28 Leighton Road'!U87</f>
        <v>0</v>
      </c>
      <c r="D234" s="324">
        <f>'28 Leighton Road'!V87</f>
        <v>0</v>
      </c>
      <c r="E234" s="324">
        <f>'28 Leighton Road'!W87</f>
        <v>0</v>
      </c>
      <c r="F234" s="324">
        <f>'28 Leighton Road'!X87</f>
        <v>0</v>
      </c>
      <c r="G234" s="325">
        <f ca="1">'28 Leighton Road'!Y87</f>
        <v>2973.353865</v>
      </c>
      <c r="H234" s="325">
        <f>'28 Leighton Road'!Z87</f>
        <v>0</v>
      </c>
      <c r="I234" s="326">
        <f ca="1">'28 Leighton Road'!AA87</f>
        <v>0</v>
      </c>
      <c r="J234" s="134">
        <f ca="1">'28 Leighton Road'!AB87</f>
        <v>0</v>
      </c>
      <c r="K234" s="138">
        <f t="shared" ca="1" si="25"/>
        <v>0</v>
      </c>
      <c r="L234" s="327">
        <f ca="1">'28 Leighton Road'!AC87</f>
        <v>0</v>
      </c>
      <c r="M234" s="136">
        <f ca="1">'28 Leighton Road'!AD87</f>
        <v>0</v>
      </c>
      <c r="N234" s="485">
        <v>0</v>
      </c>
      <c r="O234" s="485">
        <f t="shared" ca="1" si="22"/>
        <v>0</v>
      </c>
    </row>
    <row r="235" spans="1:15" x14ac:dyDescent="0.25">
      <c r="A235" s="338"/>
      <c r="B235" s="324"/>
      <c r="C235" s="324"/>
      <c r="D235" s="324"/>
      <c r="E235" s="324"/>
      <c r="F235" s="324"/>
      <c r="G235" s="325"/>
      <c r="H235" s="325"/>
      <c r="I235" s="326"/>
      <c r="J235" s="134"/>
      <c r="K235" s="138"/>
      <c r="L235" s="327"/>
      <c r="M235" s="136"/>
      <c r="N235" s="485"/>
      <c r="O235" s="485"/>
    </row>
    <row r="236" spans="1:15" x14ac:dyDescent="0.25">
      <c r="A236" s="338" t="s">
        <v>522</v>
      </c>
      <c r="B236" s="324"/>
      <c r="C236" s="324"/>
      <c r="D236" s="324"/>
      <c r="E236" s="324"/>
      <c r="F236" s="324"/>
      <c r="G236" s="325"/>
      <c r="H236" s="325"/>
      <c r="I236" s="326"/>
      <c r="J236" s="134"/>
      <c r="K236" s="138"/>
      <c r="L236" s="327"/>
      <c r="M236" s="136"/>
      <c r="N236" s="485"/>
      <c r="O236" s="485"/>
    </row>
    <row r="237" spans="1:15" x14ac:dyDescent="0.25">
      <c r="A237" s="338" t="s">
        <v>372</v>
      </c>
      <c r="B237" s="324">
        <f ca="1">'13 Mortimer Terrace'!T57</f>
        <v>399.99552</v>
      </c>
      <c r="C237" s="324">
        <f>'13 Mortimer Terrace'!U57</f>
        <v>0</v>
      </c>
      <c r="D237" s="324">
        <f>'13 Mortimer Terrace'!V57</f>
        <v>0</v>
      </c>
      <c r="E237" s="324">
        <f>'13 Mortimer Terrace'!W57</f>
        <v>0</v>
      </c>
      <c r="F237" s="324">
        <f>'13 Mortimer Terrace'!X57</f>
        <v>0</v>
      </c>
      <c r="G237" s="325">
        <f ca="1">'13 Mortimer Terrace'!Y57</f>
        <v>399.99552</v>
      </c>
      <c r="H237" s="325">
        <f>'13 Mortimer Terrace'!Z57</f>
        <v>0</v>
      </c>
      <c r="I237" s="326">
        <f ca="1">'13 Mortimer Terrace'!AA57</f>
        <v>0</v>
      </c>
      <c r="J237" s="134">
        <f ca="1">'13 Mortimer Terrace'!AB57</f>
        <v>0</v>
      </c>
      <c r="K237" s="138">
        <f t="shared" ref="K237:K245" ca="1" si="26">J237-M237</f>
        <v>0</v>
      </c>
      <c r="L237" s="327">
        <f ca="1">'13 Mortimer Terrace'!AC57</f>
        <v>0</v>
      </c>
      <c r="M237" s="136">
        <f ca="1">'13 Mortimer Terrace'!AD57</f>
        <v>0</v>
      </c>
      <c r="N237" s="485">
        <v>0</v>
      </c>
      <c r="O237" s="485">
        <f t="shared" ca="1" si="22"/>
        <v>0</v>
      </c>
    </row>
    <row r="238" spans="1:15" x14ac:dyDescent="0.25">
      <c r="A238" s="338" t="s">
        <v>308</v>
      </c>
      <c r="B238" s="324">
        <f ca="1">'13 Mortimer Terrace'!T58</f>
        <v>222.29999999999998</v>
      </c>
      <c r="C238" s="324">
        <f>'13 Mortimer Terrace'!U58</f>
        <v>0</v>
      </c>
      <c r="D238" s="324">
        <f>'13 Mortimer Terrace'!V58</f>
        <v>0</v>
      </c>
      <c r="E238" s="324">
        <f>'13 Mortimer Terrace'!W58</f>
        <v>0</v>
      </c>
      <c r="F238" s="324">
        <f>'13 Mortimer Terrace'!X58</f>
        <v>0</v>
      </c>
      <c r="G238" s="325">
        <f ca="1">'13 Mortimer Terrace'!Y58</f>
        <v>222.29999999999998</v>
      </c>
      <c r="H238" s="325">
        <f>'13 Mortimer Terrace'!Z58</f>
        <v>0</v>
      </c>
      <c r="I238" s="326">
        <f ca="1">'13 Mortimer Terrace'!AA58</f>
        <v>1</v>
      </c>
      <c r="J238" s="134">
        <f ca="1">'13 Mortimer Terrace'!AB58</f>
        <v>222.29999999999998</v>
      </c>
      <c r="K238" s="138">
        <f t="shared" ca="1" si="26"/>
        <v>222.29999999999998</v>
      </c>
      <c r="L238" s="327">
        <f ca="1">'13 Mortimer Terrace'!AC58</f>
        <v>0</v>
      </c>
      <c r="M238" s="136">
        <f ca="1">'13 Mortimer Terrace'!AD58</f>
        <v>0</v>
      </c>
      <c r="N238" s="485">
        <v>0</v>
      </c>
      <c r="O238" s="485">
        <f t="shared" ca="1" si="22"/>
        <v>0</v>
      </c>
    </row>
    <row r="239" spans="1:15" x14ac:dyDescent="0.25">
      <c r="A239" s="338" t="s">
        <v>285</v>
      </c>
      <c r="B239" s="324">
        <f ca="1">'13 Mortimer Terrace'!T59</f>
        <v>987.13777799999991</v>
      </c>
      <c r="C239" s="324">
        <f>'13 Mortimer Terrace'!U59</f>
        <v>0</v>
      </c>
      <c r="D239" s="324">
        <f>'13 Mortimer Terrace'!V59</f>
        <v>0</v>
      </c>
      <c r="E239" s="324">
        <f>'13 Mortimer Terrace'!W59</f>
        <v>0</v>
      </c>
      <c r="F239" s="324">
        <f>'13 Mortimer Terrace'!X59</f>
        <v>0</v>
      </c>
      <c r="G239" s="325">
        <f ca="1">'13 Mortimer Terrace'!Y59</f>
        <v>987.13777799999991</v>
      </c>
      <c r="H239" s="325">
        <f>'13 Mortimer Terrace'!Z59</f>
        <v>0</v>
      </c>
      <c r="I239" s="326">
        <f ca="1">'13 Mortimer Terrace'!AA59</f>
        <v>0</v>
      </c>
      <c r="J239" s="134">
        <f ca="1">'13 Mortimer Terrace'!AB59</f>
        <v>0</v>
      </c>
      <c r="K239" s="138">
        <f t="shared" ca="1" si="26"/>
        <v>0</v>
      </c>
      <c r="L239" s="327">
        <f ca="1">'13 Mortimer Terrace'!AC59</f>
        <v>0</v>
      </c>
      <c r="M239" s="136">
        <f ca="1">'13 Mortimer Terrace'!AD59</f>
        <v>0</v>
      </c>
      <c r="N239" s="485">
        <v>0</v>
      </c>
      <c r="O239" s="485">
        <f t="shared" ca="1" si="22"/>
        <v>0</v>
      </c>
    </row>
    <row r="240" spans="1:15" x14ac:dyDescent="0.25">
      <c r="A240" s="338" t="s">
        <v>189</v>
      </c>
      <c r="B240" s="324">
        <f ca="1">'13 Mortimer Terrace'!T60</f>
        <v>903.31974999999989</v>
      </c>
      <c r="C240" s="324">
        <f>'13 Mortimer Terrace'!U60</f>
        <v>0</v>
      </c>
      <c r="D240" s="324">
        <f>'13 Mortimer Terrace'!V60</f>
        <v>0</v>
      </c>
      <c r="E240" s="324">
        <f>'13 Mortimer Terrace'!W60</f>
        <v>0</v>
      </c>
      <c r="F240" s="324">
        <f>'13 Mortimer Terrace'!X60</f>
        <v>0</v>
      </c>
      <c r="G240" s="325">
        <f ca="1">'13 Mortimer Terrace'!Y60</f>
        <v>903.31974999999989</v>
      </c>
      <c r="H240" s="325">
        <f>'13 Mortimer Terrace'!Z60</f>
        <v>0</v>
      </c>
      <c r="I240" s="326">
        <f ca="1">'13 Mortimer Terrace'!AA60</f>
        <v>0</v>
      </c>
      <c r="J240" s="134">
        <f ca="1">'13 Mortimer Terrace'!AB60</f>
        <v>0</v>
      </c>
      <c r="K240" s="138">
        <f t="shared" ca="1" si="26"/>
        <v>0</v>
      </c>
      <c r="L240" s="327">
        <f ca="1">'13 Mortimer Terrace'!AC60</f>
        <v>0</v>
      </c>
      <c r="M240" s="136">
        <f ca="1">'13 Mortimer Terrace'!AD60</f>
        <v>0</v>
      </c>
      <c r="N240" s="485">
        <v>0</v>
      </c>
      <c r="O240" s="485">
        <f t="shared" ca="1" si="22"/>
        <v>0</v>
      </c>
    </row>
    <row r="241" spans="1:15" x14ac:dyDescent="0.25">
      <c r="A241" s="338" t="s">
        <v>72</v>
      </c>
      <c r="B241" s="324">
        <f ca="1">'13 Mortimer Terrace'!T61</f>
        <v>0</v>
      </c>
      <c r="C241" s="324">
        <f>'13 Mortimer Terrace'!U61</f>
        <v>0</v>
      </c>
      <c r="D241" s="324">
        <f>'13 Mortimer Terrace'!V61</f>
        <v>0</v>
      </c>
      <c r="E241" s="324">
        <f>'13 Mortimer Terrace'!W61</f>
        <v>0</v>
      </c>
      <c r="F241" s="324">
        <f>'13 Mortimer Terrace'!X61</f>
        <v>0</v>
      </c>
      <c r="G241" s="325">
        <f ca="1">'13 Mortimer Terrace'!Y61</f>
        <v>0</v>
      </c>
      <c r="H241" s="325">
        <f>'13 Mortimer Terrace'!Z61</f>
        <v>0</v>
      </c>
      <c r="I241" s="326" t="e">
        <f ca="1">'13 Mortimer Terrace'!AA61</f>
        <v>#DIV/0!</v>
      </c>
      <c r="J241" s="134">
        <f ca="1">'13 Mortimer Terrace'!AB61</f>
        <v>0</v>
      </c>
      <c r="K241" s="138">
        <f t="shared" ca="1" si="26"/>
        <v>0</v>
      </c>
      <c r="L241" s="327" t="e">
        <f ca="1">'13 Mortimer Terrace'!AC61</f>
        <v>#DIV/0!</v>
      </c>
      <c r="M241" s="136">
        <f ca="1">'13 Mortimer Terrace'!AD61</f>
        <v>0</v>
      </c>
      <c r="N241" s="485">
        <v>0</v>
      </c>
      <c r="O241" s="485">
        <f t="shared" ca="1" si="22"/>
        <v>0</v>
      </c>
    </row>
    <row r="242" spans="1:15" x14ac:dyDescent="0.25">
      <c r="A242" s="338" t="s">
        <v>164</v>
      </c>
      <c r="B242" s="324">
        <f ca="1">'13 Mortimer Terrace'!T62</f>
        <v>318.17371499999996</v>
      </c>
      <c r="C242" s="324">
        <f>'13 Mortimer Terrace'!U62</f>
        <v>0</v>
      </c>
      <c r="D242" s="324">
        <f>'13 Mortimer Terrace'!V62</f>
        <v>0</v>
      </c>
      <c r="E242" s="324">
        <f>'13 Mortimer Terrace'!W62</f>
        <v>0</v>
      </c>
      <c r="F242" s="324">
        <f>'13 Mortimer Terrace'!X62</f>
        <v>0</v>
      </c>
      <c r="G242" s="325">
        <f ca="1">'13 Mortimer Terrace'!Y62</f>
        <v>318.17371499999996</v>
      </c>
      <c r="H242" s="325">
        <f>'13 Mortimer Terrace'!Z62</f>
        <v>0</v>
      </c>
      <c r="I242" s="326">
        <f ca="1">'13 Mortimer Terrace'!AA62</f>
        <v>0</v>
      </c>
      <c r="J242" s="134">
        <f ca="1">'13 Mortimer Terrace'!AB62</f>
        <v>0</v>
      </c>
      <c r="K242" s="138">
        <f t="shared" ca="1" si="26"/>
        <v>0</v>
      </c>
      <c r="L242" s="327">
        <f ca="1">'13 Mortimer Terrace'!AC62</f>
        <v>0</v>
      </c>
      <c r="M242" s="136">
        <f ca="1">'13 Mortimer Terrace'!AD62</f>
        <v>0</v>
      </c>
      <c r="N242" s="485">
        <v>0</v>
      </c>
      <c r="O242" s="485">
        <f t="shared" ca="1" si="22"/>
        <v>0</v>
      </c>
    </row>
    <row r="243" spans="1:15" x14ac:dyDescent="0.25">
      <c r="A243" s="338" t="s">
        <v>24</v>
      </c>
      <c r="B243" s="324">
        <f ca="1">'13 Mortimer Terrace'!T63</f>
        <v>3386.328</v>
      </c>
      <c r="C243" s="324">
        <f>'13 Mortimer Terrace'!U63</f>
        <v>0</v>
      </c>
      <c r="D243" s="324">
        <f>'13 Mortimer Terrace'!V63</f>
        <v>0</v>
      </c>
      <c r="E243" s="324">
        <f>'13 Mortimer Terrace'!W63</f>
        <v>0</v>
      </c>
      <c r="F243" s="324">
        <f>'13 Mortimer Terrace'!X63</f>
        <v>0</v>
      </c>
      <c r="G243" s="325">
        <f ca="1">'13 Mortimer Terrace'!Y63</f>
        <v>3386.328</v>
      </c>
      <c r="H243" s="325">
        <f>'13 Mortimer Terrace'!Z63</f>
        <v>0</v>
      </c>
      <c r="I243" s="326">
        <f ca="1">'13 Mortimer Terrace'!AA63</f>
        <v>1</v>
      </c>
      <c r="J243" s="134">
        <f ca="1">'13 Mortimer Terrace'!AB63</f>
        <v>3386.328</v>
      </c>
      <c r="K243" s="138">
        <f t="shared" ca="1" si="26"/>
        <v>2878.3788</v>
      </c>
      <c r="L243" s="327">
        <f ca="1">'13 Mortimer Terrace'!AC63</f>
        <v>0.15</v>
      </c>
      <c r="M243" s="136">
        <f ca="1">'13 Mortimer Terrace'!AD63</f>
        <v>507.94919999999996</v>
      </c>
      <c r="N243" s="485">
        <v>0</v>
      </c>
      <c r="O243" s="485">
        <f t="shared" ca="1" si="22"/>
        <v>507.94919999999996</v>
      </c>
    </row>
    <row r="244" spans="1:15" x14ac:dyDescent="0.25">
      <c r="A244" s="338" t="s">
        <v>312</v>
      </c>
      <c r="B244" s="324">
        <f ca="1">'13 Mortimer Terrace'!T64</f>
        <v>0</v>
      </c>
      <c r="C244" s="324">
        <f>'13 Mortimer Terrace'!U64</f>
        <v>0</v>
      </c>
      <c r="D244" s="324">
        <f>'13 Mortimer Terrace'!V64</f>
        <v>0</v>
      </c>
      <c r="E244" s="324">
        <f>'13 Mortimer Terrace'!W64</f>
        <v>0</v>
      </c>
      <c r="F244" s="324">
        <f>'13 Mortimer Terrace'!X64</f>
        <v>0</v>
      </c>
      <c r="G244" s="325">
        <f ca="1">'13 Mortimer Terrace'!Y64</f>
        <v>0</v>
      </c>
      <c r="H244" s="325">
        <f>'13 Mortimer Terrace'!Z64</f>
        <v>0</v>
      </c>
      <c r="I244" s="326" t="e">
        <f ca="1">'13 Mortimer Terrace'!AA64</f>
        <v>#DIV/0!</v>
      </c>
      <c r="J244" s="134">
        <f ca="1">'13 Mortimer Terrace'!AB64</f>
        <v>0</v>
      </c>
      <c r="K244" s="138">
        <f t="shared" ca="1" si="26"/>
        <v>0</v>
      </c>
      <c r="L244" s="327" t="e">
        <f ca="1">'13 Mortimer Terrace'!AC64</f>
        <v>#DIV/0!</v>
      </c>
      <c r="M244" s="136">
        <f ca="1">'13 Mortimer Terrace'!AD64</f>
        <v>0</v>
      </c>
      <c r="N244" s="485">
        <v>0</v>
      </c>
      <c r="O244" s="485">
        <f t="shared" ca="1" si="22"/>
        <v>0</v>
      </c>
    </row>
    <row r="245" spans="1:15" x14ac:dyDescent="0.25">
      <c r="A245" s="338" t="s">
        <v>341</v>
      </c>
      <c r="B245" s="324">
        <f ca="1">'13 Mortimer Terrace'!T65</f>
        <v>3300.0193300000001</v>
      </c>
      <c r="C245" s="324">
        <f>'13 Mortimer Terrace'!U65</f>
        <v>0</v>
      </c>
      <c r="D245" s="324">
        <f>'13 Mortimer Terrace'!V65</f>
        <v>0</v>
      </c>
      <c r="E245" s="324">
        <f>'13 Mortimer Terrace'!W65</f>
        <v>0</v>
      </c>
      <c r="F245" s="324">
        <f>'13 Mortimer Terrace'!X65</f>
        <v>0</v>
      </c>
      <c r="G245" s="325">
        <f ca="1">'13 Mortimer Terrace'!Y65</f>
        <v>3300.0193300000001</v>
      </c>
      <c r="H245" s="325">
        <f>'13 Mortimer Terrace'!Z65</f>
        <v>0</v>
      </c>
      <c r="I245" s="326">
        <f ca="1">'13 Mortimer Terrace'!AA65</f>
        <v>0</v>
      </c>
      <c r="J245" s="134">
        <f ca="1">'13 Mortimer Terrace'!AB65</f>
        <v>0</v>
      </c>
      <c r="K245" s="138">
        <f t="shared" ca="1" si="26"/>
        <v>0</v>
      </c>
      <c r="L245" s="327">
        <f ca="1">'13 Mortimer Terrace'!AC65</f>
        <v>0</v>
      </c>
      <c r="M245" s="136">
        <f ca="1">'13 Mortimer Terrace'!AD65</f>
        <v>0</v>
      </c>
      <c r="N245" s="485">
        <v>0</v>
      </c>
      <c r="O245" s="485">
        <f t="shared" ca="1" si="22"/>
        <v>0</v>
      </c>
    </row>
    <row r="246" spans="1:15" x14ac:dyDescent="0.25">
      <c r="A246" s="338"/>
      <c r="B246" s="324"/>
      <c r="C246" s="324"/>
      <c r="D246" s="324"/>
      <c r="E246" s="324"/>
      <c r="F246" s="324"/>
      <c r="G246" s="325"/>
      <c r="H246" s="325"/>
      <c r="I246" s="326"/>
      <c r="J246" s="134"/>
      <c r="K246" s="138"/>
      <c r="L246" s="327"/>
      <c r="M246" s="136"/>
      <c r="N246" s="485"/>
      <c r="O246" s="485"/>
    </row>
    <row r="247" spans="1:15" x14ac:dyDescent="0.25">
      <c r="A247" s="339" t="s">
        <v>523</v>
      </c>
      <c r="B247" s="324"/>
      <c r="C247" s="324"/>
      <c r="D247" s="324"/>
      <c r="E247" s="324"/>
      <c r="F247" s="324"/>
      <c r="G247" s="325"/>
      <c r="H247" s="325"/>
      <c r="I247" s="326"/>
      <c r="J247" s="134"/>
      <c r="K247" s="138"/>
      <c r="L247" s="327"/>
      <c r="M247" s="136"/>
      <c r="N247" s="485"/>
      <c r="O247" s="485"/>
    </row>
    <row r="248" spans="1:15" x14ac:dyDescent="0.25">
      <c r="A248" s="338" t="s">
        <v>372</v>
      </c>
      <c r="B248" s="324">
        <f ca="1">'13 Winscombe Terrace'!T50</f>
        <v>399.99552</v>
      </c>
      <c r="C248" s="324">
        <f>'13 Winscombe Terrace'!U50</f>
        <v>0</v>
      </c>
      <c r="D248" s="324">
        <f>'13 Winscombe Terrace'!V50</f>
        <v>0</v>
      </c>
      <c r="E248" s="324">
        <f>'13 Winscombe Terrace'!W50</f>
        <v>0</v>
      </c>
      <c r="F248" s="324">
        <f>'13 Winscombe Terrace'!X50</f>
        <v>0</v>
      </c>
      <c r="G248" s="325">
        <f ca="1">'13 Winscombe Terrace'!Y50</f>
        <v>0</v>
      </c>
      <c r="H248" s="325">
        <f>'13 Winscombe Terrace'!Z50</f>
        <v>0</v>
      </c>
      <c r="I248" s="326" t="e">
        <f ca="1">'13 Winscombe Terrace'!AA50</f>
        <v>#DIV/0!</v>
      </c>
      <c r="J248" s="134">
        <f ca="1">'13 Winscombe Terrace'!AB50</f>
        <v>0</v>
      </c>
      <c r="K248" s="138">
        <f t="shared" ref="K248:K256" ca="1" si="27">J248-M248</f>
        <v>0</v>
      </c>
      <c r="L248" s="327" t="e">
        <f ca="1">'13 Winscombe Terrace'!AC50</f>
        <v>#DIV/0!</v>
      </c>
      <c r="M248" s="136">
        <f ca="1">'13 Winscombe Terrace'!AD50</f>
        <v>0</v>
      </c>
      <c r="N248" s="485">
        <v>0</v>
      </c>
      <c r="O248" s="485">
        <f t="shared" ca="1" si="22"/>
        <v>0</v>
      </c>
    </row>
    <row r="249" spans="1:15" x14ac:dyDescent="0.25">
      <c r="A249" s="338" t="s">
        <v>308</v>
      </c>
      <c r="B249" s="324">
        <f ca="1">'13 Winscombe Terrace'!T51</f>
        <v>222.29999999999998</v>
      </c>
      <c r="C249" s="324">
        <f>'13 Winscombe Terrace'!U51</f>
        <v>0</v>
      </c>
      <c r="D249" s="324">
        <f>'13 Winscombe Terrace'!V51</f>
        <v>0</v>
      </c>
      <c r="E249" s="324">
        <f>'13 Winscombe Terrace'!W51</f>
        <v>0</v>
      </c>
      <c r="F249" s="324">
        <f>'13 Winscombe Terrace'!X51</f>
        <v>0</v>
      </c>
      <c r="G249" s="325">
        <f ca="1">'13 Winscombe Terrace'!Y51</f>
        <v>0</v>
      </c>
      <c r="H249" s="325">
        <f>'13 Winscombe Terrace'!Z51</f>
        <v>0</v>
      </c>
      <c r="I249" s="326" t="e">
        <f ca="1">'13 Winscombe Terrace'!AA51</f>
        <v>#DIV/0!</v>
      </c>
      <c r="J249" s="134">
        <f ca="1">'13 Winscombe Terrace'!AB51</f>
        <v>0</v>
      </c>
      <c r="K249" s="138">
        <f t="shared" ca="1" si="27"/>
        <v>0</v>
      </c>
      <c r="L249" s="327" t="e">
        <f ca="1">'13 Winscombe Terrace'!AC51</f>
        <v>#DIV/0!</v>
      </c>
      <c r="M249" s="136">
        <f ca="1">'13 Winscombe Terrace'!AD51</f>
        <v>0</v>
      </c>
      <c r="N249" s="485">
        <v>0</v>
      </c>
      <c r="O249" s="485">
        <f t="shared" ca="1" si="22"/>
        <v>0</v>
      </c>
    </row>
    <row r="250" spans="1:15" x14ac:dyDescent="0.25">
      <c r="A250" s="338" t="s">
        <v>285</v>
      </c>
      <c r="B250" s="324">
        <f ca="1">'13 Winscombe Terrace'!T52</f>
        <v>408</v>
      </c>
      <c r="C250" s="324">
        <f>'13 Winscombe Terrace'!U52</f>
        <v>0</v>
      </c>
      <c r="D250" s="324">
        <f>'13 Winscombe Terrace'!V52</f>
        <v>0</v>
      </c>
      <c r="E250" s="324">
        <f>'13 Winscombe Terrace'!W52</f>
        <v>0</v>
      </c>
      <c r="F250" s="324">
        <f>'13 Winscombe Terrace'!X52</f>
        <v>0</v>
      </c>
      <c r="G250" s="325">
        <f ca="1">'13 Winscombe Terrace'!Y52</f>
        <v>0</v>
      </c>
      <c r="H250" s="325">
        <f>'13 Winscombe Terrace'!Z52</f>
        <v>0</v>
      </c>
      <c r="I250" s="326" t="e">
        <f ca="1">'13 Winscombe Terrace'!AA52</f>
        <v>#DIV/0!</v>
      </c>
      <c r="J250" s="134">
        <f ca="1">'13 Winscombe Terrace'!AB52</f>
        <v>0</v>
      </c>
      <c r="K250" s="138">
        <f t="shared" ca="1" si="27"/>
        <v>0</v>
      </c>
      <c r="L250" s="327" t="e">
        <f ca="1">'13 Winscombe Terrace'!AC52</f>
        <v>#DIV/0!</v>
      </c>
      <c r="M250" s="136">
        <f ca="1">'13 Winscombe Terrace'!AD52</f>
        <v>0</v>
      </c>
      <c r="N250" s="485">
        <v>0</v>
      </c>
      <c r="O250" s="485">
        <f t="shared" ca="1" si="22"/>
        <v>0</v>
      </c>
    </row>
    <row r="251" spans="1:15" x14ac:dyDescent="0.25">
      <c r="A251" s="338" t="s">
        <v>189</v>
      </c>
      <c r="B251" s="324">
        <f ca="1">'13 Winscombe Terrace'!T53</f>
        <v>543.91450000000009</v>
      </c>
      <c r="C251" s="324">
        <f>'13 Winscombe Terrace'!U53</f>
        <v>0</v>
      </c>
      <c r="D251" s="324">
        <f>'13 Winscombe Terrace'!V53</f>
        <v>0</v>
      </c>
      <c r="E251" s="324">
        <f>'13 Winscombe Terrace'!W53</f>
        <v>0</v>
      </c>
      <c r="F251" s="324">
        <f>'13 Winscombe Terrace'!X53</f>
        <v>0</v>
      </c>
      <c r="G251" s="325">
        <f ca="1">'13 Winscombe Terrace'!Y53</f>
        <v>0</v>
      </c>
      <c r="H251" s="325">
        <f>'13 Winscombe Terrace'!Z53</f>
        <v>0</v>
      </c>
      <c r="I251" s="326" t="e">
        <f ca="1">'13 Winscombe Terrace'!AA53</f>
        <v>#DIV/0!</v>
      </c>
      <c r="J251" s="134">
        <f ca="1">'13 Winscombe Terrace'!AB53</f>
        <v>0</v>
      </c>
      <c r="K251" s="138">
        <f t="shared" ca="1" si="27"/>
        <v>0</v>
      </c>
      <c r="L251" s="327" t="e">
        <f ca="1">'13 Winscombe Terrace'!AC53</f>
        <v>#DIV/0!</v>
      </c>
      <c r="M251" s="136">
        <f ca="1">'13 Winscombe Terrace'!AD53</f>
        <v>0</v>
      </c>
      <c r="N251" s="485">
        <v>0</v>
      </c>
      <c r="O251" s="485">
        <f t="shared" ca="1" si="22"/>
        <v>0</v>
      </c>
    </row>
    <row r="252" spans="1:15" x14ac:dyDescent="0.25">
      <c r="A252" s="338" t="s">
        <v>72</v>
      </c>
      <c r="B252" s="324">
        <f ca="1">'13 Winscombe Terrace'!T54</f>
        <v>0</v>
      </c>
      <c r="C252" s="324">
        <f>'13 Winscombe Terrace'!U54</f>
        <v>0</v>
      </c>
      <c r="D252" s="324">
        <f>'13 Winscombe Terrace'!V54</f>
        <v>0</v>
      </c>
      <c r="E252" s="324">
        <f>'13 Winscombe Terrace'!W54</f>
        <v>0</v>
      </c>
      <c r="F252" s="324">
        <f>'13 Winscombe Terrace'!X54</f>
        <v>0</v>
      </c>
      <c r="G252" s="325">
        <f ca="1">'13 Winscombe Terrace'!Y54</f>
        <v>0</v>
      </c>
      <c r="H252" s="325">
        <f>'13 Winscombe Terrace'!Z54</f>
        <v>0</v>
      </c>
      <c r="I252" s="326" t="e">
        <f ca="1">'13 Winscombe Terrace'!AA54</f>
        <v>#DIV/0!</v>
      </c>
      <c r="J252" s="134">
        <f ca="1">'13 Winscombe Terrace'!AB54</f>
        <v>0</v>
      </c>
      <c r="K252" s="138">
        <f t="shared" ca="1" si="27"/>
        <v>0</v>
      </c>
      <c r="L252" s="327" t="e">
        <f ca="1">'13 Winscombe Terrace'!AC54</f>
        <v>#DIV/0!</v>
      </c>
      <c r="M252" s="136">
        <f ca="1">'13 Winscombe Terrace'!AD54</f>
        <v>0</v>
      </c>
      <c r="N252" s="485">
        <v>0</v>
      </c>
      <c r="O252" s="485">
        <f t="shared" ca="1" si="22"/>
        <v>0</v>
      </c>
    </row>
    <row r="253" spans="1:15" x14ac:dyDescent="0.25">
      <c r="A253" s="338" t="s">
        <v>164</v>
      </c>
      <c r="B253" s="324">
        <f ca="1">'13 Winscombe Terrace'!T55</f>
        <v>209.34697499999999</v>
      </c>
      <c r="C253" s="324">
        <f>'13 Winscombe Terrace'!U55</f>
        <v>0</v>
      </c>
      <c r="D253" s="324">
        <f>'13 Winscombe Terrace'!V55</f>
        <v>0</v>
      </c>
      <c r="E253" s="324">
        <f>'13 Winscombe Terrace'!W55</f>
        <v>0</v>
      </c>
      <c r="F253" s="324">
        <f>'13 Winscombe Terrace'!X55</f>
        <v>0</v>
      </c>
      <c r="G253" s="325">
        <f ca="1">'13 Winscombe Terrace'!Y55</f>
        <v>0</v>
      </c>
      <c r="H253" s="325">
        <f>'13 Winscombe Terrace'!Z55</f>
        <v>0</v>
      </c>
      <c r="I253" s="326" t="e">
        <f ca="1">'13 Winscombe Terrace'!AA55</f>
        <v>#DIV/0!</v>
      </c>
      <c r="J253" s="134">
        <f ca="1">'13 Winscombe Terrace'!AB55</f>
        <v>0</v>
      </c>
      <c r="K253" s="138">
        <f t="shared" ca="1" si="27"/>
        <v>0</v>
      </c>
      <c r="L253" s="327" t="e">
        <f ca="1">'13 Winscombe Terrace'!AC55</f>
        <v>#DIV/0!</v>
      </c>
      <c r="M253" s="136">
        <f ca="1">'13 Winscombe Terrace'!AD55</f>
        <v>0</v>
      </c>
      <c r="N253" s="485">
        <v>0</v>
      </c>
      <c r="O253" s="485">
        <f t="shared" ca="1" si="22"/>
        <v>0</v>
      </c>
    </row>
    <row r="254" spans="1:15" x14ac:dyDescent="0.25">
      <c r="A254" s="338" t="s">
        <v>24</v>
      </c>
      <c r="B254" s="324">
        <f ca="1">'13 Winscombe Terrace'!T56</f>
        <v>3376.422</v>
      </c>
      <c r="C254" s="324">
        <f>'13 Winscombe Terrace'!U56</f>
        <v>0</v>
      </c>
      <c r="D254" s="324">
        <f>'13 Winscombe Terrace'!V56</f>
        <v>0</v>
      </c>
      <c r="E254" s="324">
        <f>'13 Winscombe Terrace'!W56</f>
        <v>0</v>
      </c>
      <c r="F254" s="324">
        <f>'13 Winscombe Terrace'!X56</f>
        <v>0</v>
      </c>
      <c r="G254" s="325">
        <f ca="1">'13 Winscombe Terrace'!Y56</f>
        <v>0</v>
      </c>
      <c r="H254" s="325">
        <f>'13 Winscombe Terrace'!Z56</f>
        <v>0</v>
      </c>
      <c r="I254" s="326" t="e">
        <f ca="1">'13 Winscombe Terrace'!AA56</f>
        <v>#DIV/0!</v>
      </c>
      <c r="J254" s="134">
        <f ca="1">'13 Winscombe Terrace'!AB56</f>
        <v>0</v>
      </c>
      <c r="K254" s="138">
        <f t="shared" ca="1" si="27"/>
        <v>0</v>
      </c>
      <c r="L254" s="327" t="e">
        <f ca="1">'13 Winscombe Terrace'!AC56</f>
        <v>#DIV/0!</v>
      </c>
      <c r="M254" s="136">
        <f ca="1">'13 Winscombe Terrace'!AD56</f>
        <v>0</v>
      </c>
      <c r="N254" s="485">
        <v>0</v>
      </c>
      <c r="O254" s="485">
        <f t="shared" ca="1" si="22"/>
        <v>0</v>
      </c>
    </row>
    <row r="255" spans="1:15" x14ac:dyDescent="0.25">
      <c r="A255" s="338" t="s">
        <v>312</v>
      </c>
      <c r="B255" s="324">
        <f ca="1">'13 Winscombe Terrace'!T57</f>
        <v>0</v>
      </c>
      <c r="C255" s="324">
        <f>'13 Winscombe Terrace'!U57</f>
        <v>0</v>
      </c>
      <c r="D255" s="324">
        <f>'13 Winscombe Terrace'!V57</f>
        <v>0</v>
      </c>
      <c r="E255" s="324">
        <f>'13 Winscombe Terrace'!W57</f>
        <v>0</v>
      </c>
      <c r="F255" s="324">
        <f>'13 Winscombe Terrace'!X57</f>
        <v>0</v>
      </c>
      <c r="G255" s="325">
        <f ca="1">'13 Winscombe Terrace'!Y57</f>
        <v>0</v>
      </c>
      <c r="H255" s="325">
        <f>'13 Winscombe Terrace'!Z57</f>
        <v>0</v>
      </c>
      <c r="I255" s="326" t="e">
        <f ca="1">'13 Winscombe Terrace'!AA57</f>
        <v>#DIV/0!</v>
      </c>
      <c r="J255" s="134">
        <f ca="1">'13 Winscombe Terrace'!AB57</f>
        <v>0</v>
      </c>
      <c r="K255" s="138">
        <f t="shared" ca="1" si="27"/>
        <v>0</v>
      </c>
      <c r="L255" s="327" t="e">
        <f ca="1">'13 Winscombe Terrace'!AC57</f>
        <v>#DIV/0!</v>
      </c>
      <c r="M255" s="136">
        <f ca="1">'13 Winscombe Terrace'!AD57</f>
        <v>0</v>
      </c>
      <c r="N255" s="485">
        <v>0</v>
      </c>
      <c r="O255" s="485">
        <f t="shared" ca="1" si="22"/>
        <v>0</v>
      </c>
    </row>
    <row r="256" spans="1:15" x14ac:dyDescent="0.25">
      <c r="A256" s="338" t="s">
        <v>341</v>
      </c>
      <c r="B256" s="324">
        <f ca="1">'13 Winscombe Terrace'!T58</f>
        <v>2795.1722500000001</v>
      </c>
      <c r="C256" s="324">
        <f>'13 Winscombe Terrace'!U58</f>
        <v>0</v>
      </c>
      <c r="D256" s="324">
        <f>'13 Winscombe Terrace'!V58</f>
        <v>0</v>
      </c>
      <c r="E256" s="324">
        <f>'13 Winscombe Terrace'!W58</f>
        <v>0</v>
      </c>
      <c r="F256" s="324">
        <f>'13 Winscombe Terrace'!X58</f>
        <v>0</v>
      </c>
      <c r="G256" s="325">
        <f ca="1">'13 Winscombe Terrace'!Y58</f>
        <v>0</v>
      </c>
      <c r="H256" s="325">
        <f>'13 Winscombe Terrace'!Z58</f>
        <v>0</v>
      </c>
      <c r="I256" s="326" t="e">
        <f ca="1">'13 Winscombe Terrace'!AA58</f>
        <v>#DIV/0!</v>
      </c>
      <c r="J256" s="134">
        <f ca="1">'13 Winscombe Terrace'!AB58</f>
        <v>0</v>
      </c>
      <c r="K256" s="138">
        <f t="shared" ca="1" si="27"/>
        <v>0</v>
      </c>
      <c r="L256" s="327" t="e">
        <f ca="1">'13 Winscombe Terrace'!AC58</f>
        <v>#DIV/0!</v>
      </c>
      <c r="M256" s="136">
        <f ca="1">'13 Winscombe Terrace'!AD58</f>
        <v>0</v>
      </c>
      <c r="N256" s="485">
        <v>0</v>
      </c>
      <c r="O256" s="485">
        <f t="shared" ca="1" si="22"/>
        <v>0</v>
      </c>
    </row>
    <row r="257" spans="1:15" x14ac:dyDescent="0.25">
      <c r="A257" s="338"/>
      <c r="B257" s="324"/>
      <c r="C257" s="324"/>
      <c r="D257" s="324"/>
      <c r="E257" s="324"/>
      <c r="F257" s="324"/>
      <c r="G257" s="325"/>
      <c r="H257" s="325"/>
      <c r="I257" s="326"/>
      <c r="J257" s="134"/>
      <c r="K257" s="138"/>
      <c r="L257" s="327"/>
      <c r="M257" s="136"/>
      <c r="N257" s="485"/>
      <c r="O257" s="485"/>
    </row>
    <row r="258" spans="1:15" x14ac:dyDescent="0.25">
      <c r="A258" s="338"/>
      <c r="B258" s="324"/>
      <c r="C258" s="324"/>
      <c r="D258" s="324"/>
      <c r="E258" s="324"/>
      <c r="F258" s="324"/>
      <c r="G258" s="325"/>
      <c r="H258" s="325"/>
      <c r="I258" s="326"/>
      <c r="J258" s="134"/>
      <c r="K258" s="138"/>
      <c r="L258" s="327"/>
      <c r="M258" s="136"/>
      <c r="N258" s="485"/>
      <c r="O258" s="485"/>
    </row>
    <row r="259" spans="1:15" x14ac:dyDescent="0.25">
      <c r="A259" s="324" t="s">
        <v>579</v>
      </c>
      <c r="B259" s="324">
        <f>'Project Overheads &amp; Scaffold'!M57</f>
        <v>207657.78750000003</v>
      </c>
      <c r="C259" s="324"/>
      <c r="D259" s="324"/>
      <c r="E259" s="324"/>
      <c r="F259" s="324"/>
      <c r="G259" s="325">
        <f>'Project Overheads &amp; Scaffold'!S57</f>
        <v>428376.97625000001</v>
      </c>
      <c r="H259" s="325"/>
      <c r="I259" s="326">
        <f>'Project Overheads &amp; Scaffold'!D73</f>
        <v>0.88153310104529625</v>
      </c>
      <c r="J259" s="134">
        <f>'Project Overheads &amp; Scaffold'!U57</f>
        <v>366828.38468205585</v>
      </c>
      <c r="K259" s="138">
        <f>J259-M259</f>
        <v>150042.78234689104</v>
      </c>
      <c r="L259" s="327">
        <f>'Project Overheads &amp; Scaffold'!D91</f>
        <v>1.043956043956044</v>
      </c>
      <c r="M259" s="136">
        <f>'Project Overheads &amp; Scaffold'!AB57</f>
        <v>216785.60233516482</v>
      </c>
      <c r="N259" s="485">
        <v>0</v>
      </c>
      <c r="O259" s="485">
        <f t="shared" si="22"/>
        <v>216785.60233516482</v>
      </c>
    </row>
    <row r="260" spans="1:15" x14ac:dyDescent="0.25">
      <c r="A260" s="324"/>
      <c r="B260" s="324"/>
      <c r="C260" s="324"/>
      <c r="D260" s="324"/>
      <c r="E260" s="324"/>
      <c r="F260" s="324"/>
      <c r="G260" s="325"/>
      <c r="H260" s="325"/>
      <c r="I260" s="326"/>
      <c r="J260" s="134"/>
      <c r="K260" s="138"/>
      <c r="L260" s="327"/>
      <c r="M260" s="136"/>
      <c r="N260" s="485"/>
      <c r="O260" s="485"/>
    </row>
    <row r="261" spans="1:15" x14ac:dyDescent="0.25">
      <c r="A261" s="324" t="s">
        <v>580</v>
      </c>
      <c r="B261" s="324">
        <f ca="1">SUM(B8:B259)*0.04</f>
        <v>34792.506379239996</v>
      </c>
      <c r="C261" s="324"/>
      <c r="D261" s="324"/>
      <c r="E261" s="324"/>
      <c r="F261" s="324"/>
      <c r="G261" s="325">
        <f ca="1">SUM(G8:G259)*0.04</f>
        <v>60830.553331676667</v>
      </c>
      <c r="H261" s="325"/>
      <c r="I261" s="326"/>
      <c r="J261" s="134">
        <f ca="1">SUM(J8:J259)*0.04</f>
        <v>31880.162471763335</v>
      </c>
      <c r="K261" s="138">
        <f ca="1">J261-M261</f>
        <v>11586.635262551943</v>
      </c>
      <c r="L261" s="327"/>
      <c r="M261" s="136">
        <f ca="1">SUM(M8:M259)*0.04</f>
        <v>20293.527209211392</v>
      </c>
      <c r="N261" s="485">
        <v>0</v>
      </c>
      <c r="O261" s="485">
        <f t="shared" ca="1" si="22"/>
        <v>20293.527209211392</v>
      </c>
    </row>
    <row r="262" spans="1:15" ht="15.75" thickBot="1" x14ac:dyDescent="0.3">
      <c r="A262" s="328"/>
      <c r="B262" s="328"/>
      <c r="C262" s="328"/>
      <c r="D262" s="328"/>
      <c r="E262" s="328"/>
      <c r="F262" s="328"/>
      <c r="G262" s="329"/>
      <c r="H262" s="329"/>
      <c r="I262" s="330"/>
      <c r="J262" s="165"/>
      <c r="K262" s="138"/>
      <c r="L262" s="331"/>
      <c r="M262" s="166"/>
      <c r="N262" s="486"/>
      <c r="O262" s="486"/>
    </row>
    <row r="263" spans="1:15" ht="17.25" thickTop="1" thickBot="1" x14ac:dyDescent="0.3">
      <c r="A263" s="162" t="s">
        <v>5</v>
      </c>
      <c r="B263" s="332">
        <f ca="1">SUM(B8:B262)</f>
        <v>904605.16586023988</v>
      </c>
      <c r="C263" s="332"/>
      <c r="D263" s="332"/>
      <c r="E263" s="332"/>
      <c r="F263" s="332"/>
      <c r="G263" s="333">
        <f ca="1">SUM(G8:G262)</f>
        <v>1581594.3866235933</v>
      </c>
      <c r="H263" s="333"/>
      <c r="I263" s="334"/>
      <c r="J263" s="168">
        <f ca="1">SUM(J8:J262)</f>
        <v>828884.22426584666</v>
      </c>
      <c r="K263" s="170">
        <f ca="1">SUM(K8:K262)</f>
        <v>301252.51682635059</v>
      </c>
      <c r="L263" s="335"/>
      <c r="M263" s="169">
        <f ca="1">SUM(M8:M262)</f>
        <v>527631.70743949618</v>
      </c>
      <c r="N263" s="487">
        <f>SUM(N8:N262)</f>
        <v>0</v>
      </c>
      <c r="O263" s="487">
        <f ca="1">SUM(O8:O262)</f>
        <v>527631.70743949618</v>
      </c>
    </row>
  </sheetData>
  <autoFilter ref="A7:O263" xr:uid="{00000000-0009-0000-0000-000003000000}">
    <filterColumn colId="8" showButton="0"/>
    <filterColumn colId="11" showButton="0"/>
  </autoFilter>
  <mergeCells count="2">
    <mergeCell ref="I7:J7"/>
    <mergeCell ref="L7:M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AE92"/>
  <sheetViews>
    <sheetView zoomScale="60" zoomScaleNormal="60" workbookViewId="0">
      <pane xSplit="5" ySplit="8" topLeftCell="S42" activePane="bottomRight" state="frozen"/>
      <selection pane="topRight" activeCell="F1" sqref="F1"/>
      <selection pane="bottomLeft" activeCell="A3" sqref="A3"/>
      <selection pane="bottomRight" activeCell="AF13" sqref="AF13"/>
    </sheetView>
  </sheetViews>
  <sheetFormatPr defaultRowHeight="15" x14ac:dyDescent="0.25"/>
  <cols>
    <col min="1" max="1" width="13.28515625" bestFit="1" customWidth="1"/>
    <col min="3" max="3" width="22.85546875" style="150" customWidth="1"/>
    <col min="4" max="4" width="14.42578125" style="151" customWidth="1"/>
    <col min="5" max="5" width="78" customWidth="1"/>
    <col min="6" max="6" width="13.7109375" style="151" customWidth="1"/>
    <col min="7" max="7" width="15.42578125" style="151" customWidth="1"/>
    <col min="8" max="8" width="12.85546875" style="151" customWidth="1"/>
    <col min="9" max="9" width="13.42578125" style="157" customWidth="1"/>
    <col min="10" max="10" width="13.7109375" style="151" customWidth="1"/>
    <col min="11" max="11" width="16.5703125" style="152" customWidth="1"/>
    <col min="12" max="12" width="16.7109375" style="151" customWidth="1"/>
    <col min="13" max="13" width="17.42578125" style="152" customWidth="1"/>
    <col min="14" max="14" width="12.85546875" style="151" customWidth="1"/>
    <col min="15" max="15" width="13.42578125" style="157" customWidth="1"/>
    <col min="16" max="16" width="13.7109375" style="181" customWidth="1"/>
    <col min="17" max="17" width="16.5703125" style="152" customWidth="1"/>
    <col min="18" max="18" width="16.7109375" style="151" customWidth="1"/>
    <col min="19" max="19" width="17.42578125" style="152" customWidth="1"/>
    <col min="20" max="20" width="16.5703125" style="157" customWidth="1"/>
    <col min="21" max="26" width="17.42578125" style="152" customWidth="1"/>
    <col min="27" max="27" width="16.5703125" style="157" customWidth="1"/>
    <col min="28" max="28" width="17.42578125" style="152" customWidth="1"/>
  </cols>
  <sheetData>
    <row r="1" spans="1:31" s="140" customFormat="1" x14ac:dyDescent="0.25">
      <c r="C1" s="155" t="s">
        <v>593</v>
      </c>
      <c r="D1" s="156"/>
      <c r="F1" s="156"/>
      <c r="G1" s="156"/>
      <c r="H1" s="156"/>
      <c r="I1" s="288"/>
      <c r="J1" s="156"/>
      <c r="K1" s="289"/>
      <c r="L1" s="156"/>
      <c r="M1" s="289"/>
      <c r="N1" s="156"/>
      <c r="O1" s="288"/>
      <c r="P1" s="290"/>
      <c r="Q1" s="289"/>
      <c r="R1" s="156"/>
      <c r="S1" s="289"/>
      <c r="T1" s="288"/>
      <c r="U1" s="289"/>
      <c r="V1" s="289"/>
      <c r="W1" s="289"/>
      <c r="X1" s="289"/>
      <c r="Y1" s="289"/>
      <c r="Z1" s="289"/>
      <c r="AA1" s="288"/>
      <c r="AB1" s="289"/>
    </row>
    <row r="2" spans="1:31" s="140" customFormat="1" x14ac:dyDescent="0.25">
      <c r="C2" s="155"/>
      <c r="D2" s="156"/>
      <c r="F2" s="156"/>
      <c r="G2" s="156"/>
      <c r="H2" s="156"/>
      <c r="I2" s="288"/>
      <c r="J2" s="156"/>
      <c r="K2" s="289"/>
      <c r="L2" s="156"/>
      <c r="M2" s="289"/>
      <c r="N2" s="156"/>
      <c r="O2" s="288"/>
      <c r="P2" s="290"/>
      <c r="Q2" s="289"/>
      <c r="R2" s="156"/>
      <c r="S2" s="289"/>
      <c r="T2" s="288"/>
      <c r="U2" s="289"/>
      <c r="V2" s="289"/>
      <c r="W2" s="289"/>
      <c r="X2" s="289"/>
      <c r="Y2" s="289"/>
      <c r="Z2" s="289"/>
      <c r="AA2" s="288"/>
      <c r="AB2" s="289"/>
    </row>
    <row r="3" spans="1:31" s="140" customFormat="1" x14ac:dyDescent="0.25">
      <c r="C3" s="155" t="s">
        <v>594</v>
      </c>
      <c r="D3" s="156"/>
      <c r="F3" s="156"/>
      <c r="G3" s="156"/>
      <c r="H3" s="156"/>
      <c r="I3" s="288"/>
      <c r="J3" s="156"/>
      <c r="K3" s="289"/>
      <c r="L3" s="156"/>
      <c r="M3" s="289"/>
      <c r="N3" s="156"/>
      <c r="O3" s="288"/>
      <c r="P3" s="290"/>
      <c r="Q3" s="289"/>
      <c r="R3" s="156"/>
      <c r="S3" s="289"/>
      <c r="T3" s="288"/>
      <c r="U3" s="289"/>
      <c r="V3" s="289"/>
      <c r="W3" s="289"/>
      <c r="X3" s="289"/>
      <c r="Y3" s="289"/>
      <c r="Z3" s="289"/>
      <c r="AA3" s="288"/>
      <c r="AB3" s="289"/>
    </row>
    <row r="4" spans="1:31" s="140" customFormat="1" x14ac:dyDescent="0.25">
      <c r="C4" s="155"/>
      <c r="D4" s="156"/>
      <c r="F4" s="156"/>
      <c r="G4" s="156"/>
      <c r="H4" s="156"/>
      <c r="I4" s="288"/>
      <c r="J4" s="156"/>
      <c r="K4" s="289"/>
      <c r="L4" s="156"/>
      <c r="M4" s="289"/>
      <c r="N4" s="156"/>
      <c r="O4" s="288"/>
      <c r="P4" s="290"/>
      <c r="Q4" s="289"/>
      <c r="R4" s="156"/>
      <c r="S4" s="289"/>
      <c r="T4" s="288"/>
      <c r="U4" s="289"/>
      <c r="V4" s="289"/>
      <c r="W4" s="289"/>
      <c r="X4" s="289"/>
      <c r="Y4" s="289"/>
      <c r="Z4" s="289"/>
      <c r="AA4" s="288"/>
      <c r="AB4" s="289"/>
    </row>
    <row r="5" spans="1:31" s="140" customFormat="1" x14ac:dyDescent="0.25">
      <c r="C5" s="155" t="s">
        <v>657</v>
      </c>
      <c r="D5" s="156"/>
      <c r="F5" s="156"/>
      <c r="G5" s="156"/>
      <c r="H5" s="156"/>
      <c r="I5" s="288"/>
      <c r="J5" s="156"/>
      <c r="K5" s="289"/>
      <c r="L5" s="156"/>
      <c r="M5" s="289"/>
      <c r="N5" s="156"/>
      <c r="O5" s="288"/>
      <c r="P5" s="290"/>
      <c r="Q5" s="289"/>
      <c r="R5" s="156"/>
      <c r="S5" s="289"/>
      <c r="T5" s="288"/>
      <c r="U5" s="289"/>
      <c r="V5" s="289"/>
      <c r="W5" s="289"/>
      <c r="X5" s="289"/>
      <c r="Y5" s="289"/>
      <c r="Z5" s="289"/>
      <c r="AA5" s="288"/>
      <c r="AB5" s="289"/>
    </row>
    <row r="6" spans="1:31" s="140" customFormat="1" ht="15.75" thickBot="1" x14ac:dyDescent="0.3">
      <c r="C6" s="155"/>
      <c r="D6" s="156"/>
      <c r="F6" s="156"/>
      <c r="G6" s="156"/>
      <c r="H6" s="156"/>
      <c r="I6" s="288"/>
      <c r="J6" s="156"/>
      <c r="K6" s="289"/>
      <c r="L6" s="156"/>
      <c r="M6" s="289"/>
      <c r="N6" s="156"/>
      <c r="O6" s="288"/>
      <c r="P6" s="290"/>
      <c r="Q6" s="289"/>
      <c r="R6" s="156"/>
      <c r="S6" s="289"/>
      <c r="T6" s="288"/>
      <c r="U6" s="289"/>
      <c r="V6" s="289"/>
      <c r="W6" s="289"/>
      <c r="X6" s="289"/>
      <c r="Y6" s="289"/>
      <c r="Z6" s="289"/>
      <c r="AA6" s="288"/>
      <c r="AB6" s="289"/>
    </row>
    <row r="7" spans="1:31" s="140" customFormat="1" ht="15.75" thickBot="1" x14ac:dyDescent="0.3">
      <c r="C7" s="155"/>
      <c r="D7" s="156"/>
      <c r="F7" s="156"/>
      <c r="G7" s="156"/>
      <c r="H7" s="546" t="s">
        <v>576</v>
      </c>
      <c r="I7" s="547"/>
      <c r="J7" s="547"/>
      <c r="K7" s="547"/>
      <c r="L7" s="547"/>
      <c r="M7" s="548"/>
      <c r="N7" s="546" t="s">
        <v>581</v>
      </c>
      <c r="O7" s="547"/>
      <c r="P7" s="547"/>
      <c r="Q7" s="547"/>
      <c r="R7" s="547"/>
      <c r="S7" s="548"/>
      <c r="T7" s="546" t="s">
        <v>577</v>
      </c>
      <c r="U7" s="548"/>
      <c r="V7" s="546" t="s">
        <v>614</v>
      </c>
      <c r="W7" s="547"/>
      <c r="X7" s="547"/>
      <c r="Y7" s="547"/>
      <c r="Z7" s="547"/>
      <c r="AA7" s="546" t="s">
        <v>582</v>
      </c>
      <c r="AB7" s="548"/>
    </row>
    <row r="8" spans="1:31" s="140" customFormat="1" ht="39" customHeight="1" thickBot="1" x14ac:dyDescent="0.3">
      <c r="A8" s="473" t="s">
        <v>527</v>
      </c>
      <c r="B8" s="474"/>
      <c r="C8" s="475" t="s">
        <v>6</v>
      </c>
      <c r="D8" s="475" t="s">
        <v>528</v>
      </c>
      <c r="E8" s="476" t="s">
        <v>8</v>
      </c>
      <c r="F8" s="476" t="s">
        <v>13</v>
      </c>
      <c r="G8" s="477" t="s">
        <v>14</v>
      </c>
      <c r="H8" s="473" t="s">
        <v>529</v>
      </c>
      <c r="I8" s="478" t="s">
        <v>530</v>
      </c>
      <c r="J8" s="476" t="s">
        <v>531</v>
      </c>
      <c r="K8" s="479" t="s">
        <v>21</v>
      </c>
      <c r="L8" s="475" t="s">
        <v>532</v>
      </c>
      <c r="M8" s="480" t="s">
        <v>17</v>
      </c>
      <c r="N8" s="473" t="s">
        <v>529</v>
      </c>
      <c r="O8" s="478" t="s">
        <v>530</v>
      </c>
      <c r="P8" s="481" t="s">
        <v>531</v>
      </c>
      <c r="Q8" s="479" t="s">
        <v>21</v>
      </c>
      <c r="R8" s="475" t="s">
        <v>532</v>
      </c>
      <c r="S8" s="480" t="s">
        <v>17</v>
      </c>
      <c r="T8" s="482" t="s">
        <v>578</v>
      </c>
      <c r="U8" s="480" t="s">
        <v>17</v>
      </c>
      <c r="V8" s="304" t="s">
        <v>529</v>
      </c>
      <c r="W8" s="305" t="s">
        <v>530</v>
      </c>
      <c r="X8" s="306" t="s">
        <v>531</v>
      </c>
      <c r="Y8" s="307" t="s">
        <v>615</v>
      </c>
      <c r="Z8" s="456" t="s">
        <v>17</v>
      </c>
      <c r="AA8" s="482" t="s">
        <v>578</v>
      </c>
      <c r="AB8" s="480" t="s">
        <v>17</v>
      </c>
      <c r="AC8" s="139"/>
      <c r="AD8" s="139"/>
      <c r="AE8" s="139"/>
    </row>
    <row r="9" spans="1:31" x14ac:dyDescent="0.25">
      <c r="A9" s="466"/>
      <c r="B9" s="68"/>
      <c r="C9" s="148"/>
      <c r="D9" s="149"/>
      <c r="E9" s="68"/>
      <c r="F9" s="149"/>
      <c r="G9" s="467"/>
      <c r="H9" s="461"/>
      <c r="I9" s="159"/>
      <c r="J9" s="149"/>
      <c r="K9" s="183"/>
      <c r="L9" s="149"/>
      <c r="M9" s="310"/>
      <c r="N9" s="461"/>
      <c r="O9" s="159"/>
      <c r="P9" s="182"/>
      <c r="Q9" s="183"/>
      <c r="R9" s="149"/>
      <c r="S9" s="310"/>
      <c r="T9" s="232"/>
      <c r="U9" s="310"/>
      <c r="V9" s="309"/>
      <c r="W9" s="183"/>
      <c r="X9" s="183"/>
      <c r="Y9" s="183"/>
      <c r="Z9" s="183"/>
      <c r="AA9" s="232"/>
      <c r="AB9" s="310"/>
    </row>
    <row r="10" spans="1:31" ht="30" x14ac:dyDescent="0.25">
      <c r="A10" s="466"/>
      <c r="B10" s="113"/>
      <c r="C10" s="141" t="s">
        <v>533</v>
      </c>
      <c r="D10" s="142" t="s">
        <v>378</v>
      </c>
      <c r="E10" s="113"/>
      <c r="F10" s="142"/>
      <c r="G10" s="468"/>
      <c r="H10" s="313"/>
      <c r="I10" s="158"/>
      <c r="J10" s="142"/>
      <c r="K10" s="144"/>
      <c r="L10" s="142"/>
      <c r="M10" s="312"/>
      <c r="N10" s="313"/>
      <c r="O10" s="158"/>
      <c r="P10" s="143"/>
      <c r="Q10" s="144"/>
      <c r="R10" s="142"/>
      <c r="S10" s="312"/>
      <c r="T10" s="458"/>
      <c r="U10" s="312"/>
      <c r="V10" s="311"/>
      <c r="W10" s="144"/>
      <c r="X10" s="144"/>
      <c r="Y10" s="144"/>
      <c r="Z10" s="308"/>
      <c r="AA10" s="458"/>
      <c r="AB10" s="312"/>
    </row>
    <row r="11" spans="1:31" ht="30" x14ac:dyDescent="0.25">
      <c r="A11" s="466"/>
      <c r="B11" s="113"/>
      <c r="C11" s="141" t="s">
        <v>533</v>
      </c>
      <c r="D11" s="142" t="s">
        <v>25</v>
      </c>
      <c r="E11" s="145" t="s">
        <v>534</v>
      </c>
      <c r="F11" s="142">
        <v>1.01</v>
      </c>
      <c r="G11" s="468" t="s">
        <v>535</v>
      </c>
      <c r="H11" s="313"/>
      <c r="I11" s="158"/>
      <c r="J11" s="142"/>
      <c r="K11" s="144">
        <v>6098.25</v>
      </c>
      <c r="L11" s="142"/>
      <c r="M11" s="312">
        <f>H11*I11*J11*K11</f>
        <v>0</v>
      </c>
      <c r="N11" s="313"/>
      <c r="O11" s="158"/>
      <c r="P11" s="143"/>
      <c r="Q11" s="144">
        <v>6098.25</v>
      </c>
      <c r="R11" s="142"/>
      <c r="S11" s="312">
        <f>N11*O11*P11*Q11</f>
        <v>0</v>
      </c>
      <c r="T11" s="458">
        <f>$D$73</f>
        <v>0.88153310104529625</v>
      </c>
      <c r="U11" s="312">
        <f>S11*T11</f>
        <v>0</v>
      </c>
      <c r="V11" s="313"/>
      <c r="W11" s="158"/>
      <c r="X11" s="142"/>
      <c r="Y11" s="144">
        <v>6098.25</v>
      </c>
      <c r="Z11" s="308">
        <f>V11*W11*X11*Y11</f>
        <v>0</v>
      </c>
      <c r="AA11" s="459"/>
      <c r="AB11" s="312">
        <f>Z11*AA11</f>
        <v>0</v>
      </c>
    </row>
    <row r="12" spans="1:31" ht="30" x14ac:dyDescent="0.25">
      <c r="A12" s="466"/>
      <c r="B12" s="113"/>
      <c r="C12" s="141" t="s">
        <v>533</v>
      </c>
      <c r="D12" s="142" t="s">
        <v>25</v>
      </c>
      <c r="E12" s="145" t="s">
        <v>536</v>
      </c>
      <c r="F12" s="142">
        <v>1.02</v>
      </c>
      <c r="G12" s="468" t="s">
        <v>535</v>
      </c>
      <c r="H12" s="313"/>
      <c r="I12" s="158"/>
      <c r="J12" s="142"/>
      <c r="K12" s="144">
        <v>7355</v>
      </c>
      <c r="L12" s="142"/>
      <c r="M12" s="312">
        <f t="shared" ref="M12:M23" si="0">H12*I12*J12*K12</f>
        <v>0</v>
      </c>
      <c r="N12" s="313"/>
      <c r="O12" s="158"/>
      <c r="P12" s="143"/>
      <c r="Q12" s="144">
        <v>7355</v>
      </c>
      <c r="R12" s="142"/>
      <c r="S12" s="312">
        <f t="shared" ref="S12:S37" si="1">N12*O12*P12*Q12</f>
        <v>0</v>
      </c>
      <c r="T12" s="458">
        <f>$D$73</f>
        <v>0.88153310104529625</v>
      </c>
      <c r="U12" s="312">
        <f t="shared" ref="U12:U23" si="2">S12*T12</f>
        <v>0</v>
      </c>
      <c r="V12" s="313"/>
      <c r="W12" s="158"/>
      <c r="X12" s="142"/>
      <c r="Y12" s="144">
        <v>7355</v>
      </c>
      <c r="Z12" s="308">
        <f t="shared" ref="Z12:Z49" si="3">V12*W12*X12*Y12</f>
        <v>0</v>
      </c>
      <c r="AA12" s="459"/>
      <c r="AB12" s="312">
        <f t="shared" ref="AB12:AB50" si="4">Z12*AA12</f>
        <v>0</v>
      </c>
    </row>
    <row r="13" spans="1:31" ht="30" x14ac:dyDescent="0.25">
      <c r="A13" s="466"/>
      <c r="B13" s="113"/>
      <c r="C13" s="141" t="s">
        <v>533</v>
      </c>
      <c r="D13" s="142" t="s">
        <v>25</v>
      </c>
      <c r="E13" s="145" t="s">
        <v>537</v>
      </c>
      <c r="F13" s="142">
        <v>1.03</v>
      </c>
      <c r="G13" s="468" t="s">
        <v>535</v>
      </c>
      <c r="H13" s="313">
        <v>1</v>
      </c>
      <c r="I13" s="158">
        <v>0.4</v>
      </c>
      <c r="J13" s="142">
        <v>3.25</v>
      </c>
      <c r="K13" s="144">
        <v>5427</v>
      </c>
      <c r="L13" s="142"/>
      <c r="M13" s="312">
        <f t="shared" si="0"/>
        <v>7055.1</v>
      </c>
      <c r="N13" s="313">
        <v>1</v>
      </c>
      <c r="O13" s="158">
        <v>0.4</v>
      </c>
      <c r="P13" s="143">
        <f>$D$68</f>
        <v>10.25</v>
      </c>
      <c r="Q13" s="144">
        <v>5427</v>
      </c>
      <c r="R13" s="142"/>
      <c r="S13" s="312">
        <f t="shared" si="1"/>
        <v>22250.700000000004</v>
      </c>
      <c r="T13" s="458">
        <f>$D$73</f>
        <v>0.88153310104529625</v>
      </c>
      <c r="U13" s="312">
        <f t="shared" si="2"/>
        <v>19614.728571428575</v>
      </c>
      <c r="V13" s="313">
        <v>1</v>
      </c>
      <c r="W13" s="158">
        <v>0.4</v>
      </c>
      <c r="X13" s="143">
        <f>$D$86</f>
        <v>3.25</v>
      </c>
      <c r="Y13" s="144">
        <v>5427</v>
      </c>
      <c r="Z13" s="308">
        <f t="shared" si="3"/>
        <v>7055.1</v>
      </c>
      <c r="AA13" s="459">
        <f>$D$91</f>
        <v>1.043956043956044</v>
      </c>
      <c r="AB13" s="312">
        <f t="shared" si="4"/>
        <v>7365.2142857142862</v>
      </c>
    </row>
    <row r="14" spans="1:31" ht="30" x14ac:dyDescent="0.25">
      <c r="A14" s="466"/>
      <c r="B14" s="113"/>
      <c r="C14" s="141" t="s">
        <v>533</v>
      </c>
      <c r="D14" s="142" t="s">
        <v>25</v>
      </c>
      <c r="E14" s="145" t="s">
        <v>538</v>
      </c>
      <c r="F14" s="142">
        <v>1.04</v>
      </c>
      <c r="G14" s="468" t="s">
        <v>535</v>
      </c>
      <c r="H14" s="313"/>
      <c r="I14" s="158"/>
      <c r="J14" s="142"/>
      <c r="K14" s="144">
        <v>4996.75</v>
      </c>
      <c r="L14" s="142"/>
      <c r="M14" s="312">
        <f t="shared" si="0"/>
        <v>0</v>
      </c>
      <c r="N14" s="313"/>
      <c r="O14" s="158"/>
      <c r="P14" s="143"/>
      <c r="Q14" s="144">
        <v>4996.75</v>
      </c>
      <c r="R14" s="142"/>
      <c r="S14" s="312">
        <f t="shared" si="1"/>
        <v>0</v>
      </c>
      <c r="T14" s="458">
        <f t="shared" ref="T14:T23" si="5">$D$73</f>
        <v>0.88153310104529625</v>
      </c>
      <c r="U14" s="312">
        <f t="shared" si="2"/>
        <v>0</v>
      </c>
      <c r="V14" s="313"/>
      <c r="W14" s="158"/>
      <c r="X14" s="142"/>
      <c r="Y14" s="144">
        <v>4996.75</v>
      </c>
      <c r="Z14" s="308">
        <f t="shared" si="3"/>
        <v>0</v>
      </c>
      <c r="AA14" s="459"/>
      <c r="AB14" s="312">
        <f t="shared" si="4"/>
        <v>0</v>
      </c>
    </row>
    <row r="15" spans="1:31" ht="30" x14ac:dyDescent="0.25">
      <c r="A15" s="466"/>
      <c r="B15" s="113"/>
      <c r="C15" s="141" t="s">
        <v>533</v>
      </c>
      <c r="D15" s="142" t="s">
        <v>25</v>
      </c>
      <c r="E15" s="145" t="s">
        <v>539</v>
      </c>
      <c r="F15" s="142">
        <v>1.05</v>
      </c>
      <c r="G15" s="468" t="s">
        <v>535</v>
      </c>
      <c r="H15" s="313">
        <v>2</v>
      </c>
      <c r="I15" s="158">
        <v>1</v>
      </c>
      <c r="J15" s="142">
        <v>3.25</v>
      </c>
      <c r="K15" s="144">
        <v>4471.5</v>
      </c>
      <c r="L15" s="142"/>
      <c r="M15" s="312">
        <f t="shared" si="0"/>
        <v>29064.75</v>
      </c>
      <c r="N15" s="313">
        <v>2</v>
      </c>
      <c r="O15" s="158">
        <v>1</v>
      </c>
      <c r="P15" s="143">
        <f>$D$68</f>
        <v>10.25</v>
      </c>
      <c r="Q15" s="144">
        <v>4471.5</v>
      </c>
      <c r="R15" s="142"/>
      <c r="S15" s="312">
        <f t="shared" si="1"/>
        <v>91665.75</v>
      </c>
      <c r="T15" s="458">
        <f t="shared" si="5"/>
        <v>0.88153310104529625</v>
      </c>
      <c r="U15" s="312">
        <f t="shared" si="2"/>
        <v>80806.39285714287</v>
      </c>
      <c r="V15" s="313">
        <v>2</v>
      </c>
      <c r="W15" s="158">
        <v>1</v>
      </c>
      <c r="X15" s="142">
        <v>3.25</v>
      </c>
      <c r="Y15" s="144">
        <v>4471.5</v>
      </c>
      <c r="Z15" s="308">
        <f t="shared" si="3"/>
        <v>29064.75</v>
      </c>
      <c r="AA15" s="459">
        <f>$D$91</f>
        <v>1.043956043956044</v>
      </c>
      <c r="AB15" s="312">
        <f t="shared" si="4"/>
        <v>30342.321428571431</v>
      </c>
    </row>
    <row r="16" spans="1:31" ht="30" x14ac:dyDescent="0.25">
      <c r="A16" s="466"/>
      <c r="B16" s="113"/>
      <c r="C16" s="141" t="s">
        <v>533</v>
      </c>
      <c r="D16" s="142" t="s">
        <v>25</v>
      </c>
      <c r="E16" s="145" t="s">
        <v>540</v>
      </c>
      <c r="F16" s="142">
        <v>1.06</v>
      </c>
      <c r="G16" s="468" t="s">
        <v>535</v>
      </c>
      <c r="H16" s="313"/>
      <c r="I16" s="158"/>
      <c r="J16" s="142"/>
      <c r="K16" s="144">
        <v>3910.5</v>
      </c>
      <c r="L16" s="142"/>
      <c r="M16" s="312">
        <f t="shared" si="0"/>
        <v>0</v>
      </c>
      <c r="N16" s="313"/>
      <c r="O16" s="158"/>
      <c r="P16" s="143"/>
      <c r="Q16" s="144">
        <v>3910.5</v>
      </c>
      <c r="R16" s="142"/>
      <c r="S16" s="312">
        <f t="shared" si="1"/>
        <v>0</v>
      </c>
      <c r="T16" s="458">
        <f t="shared" si="5"/>
        <v>0.88153310104529625</v>
      </c>
      <c r="U16" s="312">
        <f t="shared" si="2"/>
        <v>0</v>
      </c>
      <c r="V16" s="313"/>
      <c r="W16" s="158"/>
      <c r="X16" s="142"/>
      <c r="Y16" s="144">
        <v>3910.5</v>
      </c>
      <c r="Z16" s="308">
        <f t="shared" si="3"/>
        <v>0</v>
      </c>
      <c r="AA16" s="459"/>
      <c r="AB16" s="312">
        <f t="shared" si="4"/>
        <v>0</v>
      </c>
    </row>
    <row r="17" spans="1:28" ht="30" x14ac:dyDescent="0.25">
      <c r="A17" s="466"/>
      <c r="B17" s="113"/>
      <c r="C17" s="141" t="s">
        <v>533</v>
      </c>
      <c r="D17" s="142" t="s">
        <v>25</v>
      </c>
      <c r="E17" s="145" t="s">
        <v>541</v>
      </c>
      <c r="F17" s="142">
        <v>1.07</v>
      </c>
      <c r="G17" s="468" t="s">
        <v>535</v>
      </c>
      <c r="H17" s="313"/>
      <c r="I17" s="158"/>
      <c r="J17" s="142"/>
      <c r="K17" s="144">
        <v>2903.8</v>
      </c>
      <c r="L17" s="142"/>
      <c r="M17" s="312">
        <f t="shared" si="0"/>
        <v>0</v>
      </c>
      <c r="N17" s="313"/>
      <c r="O17" s="158"/>
      <c r="P17" s="143"/>
      <c r="Q17" s="144">
        <v>2903.8</v>
      </c>
      <c r="R17" s="142"/>
      <c r="S17" s="312">
        <f t="shared" si="1"/>
        <v>0</v>
      </c>
      <c r="T17" s="458">
        <f t="shared" si="5"/>
        <v>0.88153310104529625</v>
      </c>
      <c r="U17" s="312">
        <f t="shared" si="2"/>
        <v>0</v>
      </c>
      <c r="V17" s="313"/>
      <c r="W17" s="158"/>
      <c r="X17" s="142"/>
      <c r="Y17" s="144">
        <v>2903.8</v>
      </c>
      <c r="Z17" s="308">
        <f t="shared" si="3"/>
        <v>0</v>
      </c>
      <c r="AA17" s="459"/>
      <c r="AB17" s="312">
        <f t="shared" si="4"/>
        <v>0</v>
      </c>
    </row>
    <row r="18" spans="1:28" ht="30" x14ac:dyDescent="0.25">
      <c r="A18" s="466"/>
      <c r="B18" s="113"/>
      <c r="C18" s="141" t="s">
        <v>533</v>
      </c>
      <c r="D18" s="142" t="s">
        <v>25</v>
      </c>
      <c r="E18" s="146" t="s">
        <v>542</v>
      </c>
      <c r="F18" s="142">
        <v>1.08</v>
      </c>
      <c r="G18" s="468" t="s">
        <v>535</v>
      </c>
      <c r="H18" s="313"/>
      <c r="I18" s="158"/>
      <c r="J18" s="142"/>
      <c r="K18" s="144">
        <v>3693.5</v>
      </c>
      <c r="L18" s="142"/>
      <c r="M18" s="312">
        <f t="shared" si="0"/>
        <v>0</v>
      </c>
      <c r="N18" s="313"/>
      <c r="O18" s="158"/>
      <c r="P18" s="143"/>
      <c r="Q18" s="144">
        <v>3693.5</v>
      </c>
      <c r="R18" s="142"/>
      <c r="S18" s="312">
        <f t="shared" si="1"/>
        <v>0</v>
      </c>
      <c r="T18" s="458">
        <f t="shared" si="5"/>
        <v>0.88153310104529625</v>
      </c>
      <c r="U18" s="312">
        <f t="shared" si="2"/>
        <v>0</v>
      </c>
      <c r="V18" s="313"/>
      <c r="W18" s="158"/>
      <c r="X18" s="142"/>
      <c r="Y18" s="144">
        <v>3693.5</v>
      </c>
      <c r="Z18" s="308">
        <f t="shared" si="3"/>
        <v>0</v>
      </c>
      <c r="AA18" s="459"/>
      <c r="AB18" s="312">
        <f t="shared" si="4"/>
        <v>0</v>
      </c>
    </row>
    <row r="19" spans="1:28" ht="30" x14ac:dyDescent="0.25">
      <c r="A19" s="466"/>
      <c r="B19" s="113"/>
      <c r="C19" s="141" t="s">
        <v>533</v>
      </c>
      <c r="D19" s="142" t="s">
        <v>25</v>
      </c>
      <c r="E19" s="145" t="s">
        <v>543</v>
      </c>
      <c r="F19" s="142">
        <v>1.0900000000000001</v>
      </c>
      <c r="G19" s="468" t="s">
        <v>535</v>
      </c>
      <c r="H19" s="313">
        <v>2</v>
      </c>
      <c r="I19" s="158">
        <v>1</v>
      </c>
      <c r="J19" s="142">
        <v>3.25</v>
      </c>
      <c r="K19" s="144">
        <v>2479.4</v>
      </c>
      <c r="L19" s="142"/>
      <c r="M19" s="312">
        <f t="shared" si="0"/>
        <v>16116.1</v>
      </c>
      <c r="N19" s="313">
        <v>2</v>
      </c>
      <c r="O19" s="158">
        <v>1</v>
      </c>
      <c r="P19" s="143">
        <f>$D$68</f>
        <v>10.25</v>
      </c>
      <c r="Q19" s="144">
        <v>2479.4</v>
      </c>
      <c r="R19" s="142"/>
      <c r="S19" s="312">
        <f t="shared" si="1"/>
        <v>50827.700000000004</v>
      </c>
      <c r="T19" s="458">
        <f t="shared" si="5"/>
        <v>0.88153310104529625</v>
      </c>
      <c r="U19" s="312">
        <f t="shared" si="2"/>
        <v>44806.30000000001</v>
      </c>
      <c r="V19" s="313">
        <v>2</v>
      </c>
      <c r="W19" s="158">
        <v>1</v>
      </c>
      <c r="X19" s="142">
        <v>3.25</v>
      </c>
      <c r="Y19" s="144">
        <v>2479.4</v>
      </c>
      <c r="Z19" s="308">
        <f t="shared" si="3"/>
        <v>16116.1</v>
      </c>
      <c r="AA19" s="459">
        <f>$D$91</f>
        <v>1.043956043956044</v>
      </c>
      <c r="AB19" s="312">
        <f t="shared" si="4"/>
        <v>16824.5</v>
      </c>
    </row>
    <row r="20" spans="1:28" ht="30" x14ac:dyDescent="0.25">
      <c r="A20" s="466"/>
      <c r="B20" s="113"/>
      <c r="C20" s="141" t="s">
        <v>533</v>
      </c>
      <c r="D20" s="142" t="s">
        <v>25</v>
      </c>
      <c r="E20" s="145" t="s">
        <v>544</v>
      </c>
      <c r="F20" s="142">
        <v>1.1000000000000001</v>
      </c>
      <c r="G20" s="468" t="s">
        <v>535</v>
      </c>
      <c r="H20" s="313"/>
      <c r="I20" s="158"/>
      <c r="J20" s="142"/>
      <c r="K20" s="144">
        <v>6388</v>
      </c>
      <c r="L20" s="142"/>
      <c r="M20" s="312">
        <f t="shared" si="0"/>
        <v>0</v>
      </c>
      <c r="N20" s="313"/>
      <c r="O20" s="158"/>
      <c r="P20" s="143"/>
      <c r="Q20" s="144">
        <v>6388</v>
      </c>
      <c r="R20" s="142"/>
      <c r="S20" s="312">
        <f t="shared" si="1"/>
        <v>0</v>
      </c>
      <c r="T20" s="458">
        <f t="shared" si="5"/>
        <v>0.88153310104529625</v>
      </c>
      <c r="U20" s="312">
        <f t="shared" si="2"/>
        <v>0</v>
      </c>
      <c r="V20" s="313"/>
      <c r="W20" s="158"/>
      <c r="X20" s="142"/>
      <c r="Y20" s="144">
        <v>6388</v>
      </c>
      <c r="Z20" s="308">
        <f t="shared" si="3"/>
        <v>0</v>
      </c>
      <c r="AA20" s="459"/>
      <c r="AB20" s="312">
        <f t="shared" si="4"/>
        <v>0</v>
      </c>
    </row>
    <row r="21" spans="1:28" ht="30" x14ac:dyDescent="0.25">
      <c r="A21" s="466"/>
      <c r="B21" s="113"/>
      <c r="C21" s="141" t="s">
        <v>533</v>
      </c>
      <c r="D21" s="142" t="s">
        <v>25</v>
      </c>
      <c r="E21" s="145" t="s">
        <v>545</v>
      </c>
      <c r="F21" s="142">
        <v>1.1100000000000001</v>
      </c>
      <c r="G21" s="468" t="s">
        <v>535</v>
      </c>
      <c r="H21" s="313">
        <v>1</v>
      </c>
      <c r="I21" s="158">
        <v>0.5</v>
      </c>
      <c r="J21" s="142">
        <v>3.25</v>
      </c>
      <c r="K21" s="144">
        <v>5935.5</v>
      </c>
      <c r="L21" s="142"/>
      <c r="M21" s="312">
        <f t="shared" si="0"/>
        <v>9645.1875</v>
      </c>
      <c r="N21" s="313">
        <v>1</v>
      </c>
      <c r="O21" s="158">
        <v>0.5</v>
      </c>
      <c r="P21" s="143">
        <f>$D$68</f>
        <v>10.25</v>
      </c>
      <c r="Q21" s="144">
        <v>5935.5</v>
      </c>
      <c r="R21" s="142"/>
      <c r="S21" s="312">
        <f t="shared" si="1"/>
        <v>30419.4375</v>
      </c>
      <c r="T21" s="458">
        <f t="shared" si="5"/>
        <v>0.88153310104529625</v>
      </c>
      <c r="U21" s="312">
        <f t="shared" si="2"/>
        <v>26815.741071428572</v>
      </c>
      <c r="V21" s="313">
        <v>1</v>
      </c>
      <c r="W21" s="158">
        <v>0.5</v>
      </c>
      <c r="X21" s="142">
        <v>3.25</v>
      </c>
      <c r="Y21" s="144">
        <v>5935.5</v>
      </c>
      <c r="Z21" s="308">
        <f t="shared" si="3"/>
        <v>9645.1875</v>
      </c>
      <c r="AA21" s="459">
        <f>$D$91</f>
        <v>1.043956043956044</v>
      </c>
      <c r="AB21" s="312">
        <f t="shared" si="4"/>
        <v>10069.151785714286</v>
      </c>
    </row>
    <row r="22" spans="1:28" ht="30" x14ac:dyDescent="0.25">
      <c r="A22" s="466"/>
      <c r="B22" s="113"/>
      <c r="C22" s="141" t="s">
        <v>533</v>
      </c>
      <c r="D22" s="142" t="s">
        <v>25</v>
      </c>
      <c r="E22" s="145" t="s">
        <v>575</v>
      </c>
      <c r="F22" s="142">
        <v>1.1200000000000001</v>
      </c>
      <c r="G22" s="468" t="s">
        <v>535</v>
      </c>
      <c r="H22" s="313"/>
      <c r="I22" s="158"/>
      <c r="J22" s="142"/>
      <c r="K22" s="144">
        <v>2389.75</v>
      </c>
      <c r="L22" s="142"/>
      <c r="M22" s="312">
        <f t="shared" si="0"/>
        <v>0</v>
      </c>
      <c r="N22" s="313">
        <v>1</v>
      </c>
      <c r="O22" s="158">
        <v>0.5</v>
      </c>
      <c r="P22" s="143">
        <f>$D$68</f>
        <v>10.25</v>
      </c>
      <c r="Q22" s="144">
        <v>2389.75</v>
      </c>
      <c r="R22" s="142"/>
      <c r="S22" s="312">
        <f t="shared" si="1"/>
        <v>12247.46875</v>
      </c>
      <c r="T22" s="458">
        <f t="shared" si="5"/>
        <v>0.88153310104529625</v>
      </c>
      <c r="U22" s="312">
        <f t="shared" si="2"/>
        <v>10796.549107142859</v>
      </c>
      <c r="V22" s="313"/>
      <c r="W22" s="158"/>
      <c r="X22" s="142"/>
      <c r="Y22" s="144">
        <v>2389.75</v>
      </c>
      <c r="Z22" s="308">
        <f t="shared" si="3"/>
        <v>0</v>
      </c>
      <c r="AA22" s="459"/>
      <c r="AB22" s="312">
        <f t="shared" si="4"/>
        <v>0</v>
      </c>
    </row>
    <row r="23" spans="1:28" ht="30" x14ac:dyDescent="0.25">
      <c r="A23" s="466"/>
      <c r="B23" s="113"/>
      <c r="C23" s="141" t="s">
        <v>533</v>
      </c>
      <c r="D23" s="142" t="s">
        <v>25</v>
      </c>
      <c r="E23" s="145" t="s">
        <v>546</v>
      </c>
      <c r="F23" s="142">
        <v>1.1299999999999999</v>
      </c>
      <c r="G23" s="468" t="s">
        <v>535</v>
      </c>
      <c r="H23" s="313"/>
      <c r="I23" s="158"/>
      <c r="J23" s="142"/>
      <c r="K23" s="144">
        <v>1694.55</v>
      </c>
      <c r="L23" s="142"/>
      <c r="M23" s="312">
        <f t="shared" si="0"/>
        <v>0</v>
      </c>
      <c r="N23" s="313"/>
      <c r="O23" s="158"/>
      <c r="P23" s="143"/>
      <c r="Q23" s="144">
        <v>1694.55</v>
      </c>
      <c r="R23" s="142"/>
      <c r="S23" s="312">
        <f t="shared" si="1"/>
        <v>0</v>
      </c>
      <c r="T23" s="458">
        <f t="shared" si="5"/>
        <v>0.88153310104529625</v>
      </c>
      <c r="U23" s="312">
        <f t="shared" si="2"/>
        <v>0</v>
      </c>
      <c r="V23" s="313"/>
      <c r="W23" s="158"/>
      <c r="X23" s="142"/>
      <c r="Y23" s="144">
        <v>1694.55</v>
      </c>
      <c r="Z23" s="308">
        <f t="shared" si="3"/>
        <v>0</v>
      </c>
      <c r="AA23" s="459"/>
      <c r="AB23" s="312">
        <f t="shared" si="4"/>
        <v>0</v>
      </c>
    </row>
    <row r="24" spans="1:28" ht="30" x14ac:dyDescent="0.25">
      <c r="A24" s="466"/>
      <c r="B24" s="113"/>
      <c r="C24" s="141" t="s">
        <v>547</v>
      </c>
      <c r="D24" s="142" t="s">
        <v>378</v>
      </c>
      <c r="E24" s="145"/>
      <c r="F24" s="142"/>
      <c r="G24" s="468"/>
      <c r="H24" s="313"/>
      <c r="I24" s="158"/>
      <c r="J24" s="142"/>
      <c r="K24" s="144"/>
      <c r="L24" s="142"/>
      <c r="M24" s="312"/>
      <c r="N24" s="313"/>
      <c r="O24" s="158"/>
      <c r="P24" s="143"/>
      <c r="Q24" s="144"/>
      <c r="R24" s="142"/>
      <c r="S24" s="312"/>
      <c r="T24" s="458"/>
      <c r="U24" s="312"/>
      <c r="V24" s="313"/>
      <c r="W24" s="158"/>
      <c r="X24" s="142"/>
      <c r="Y24" s="144"/>
      <c r="Z24" s="308"/>
      <c r="AA24" s="458"/>
      <c r="AB24" s="312"/>
    </row>
    <row r="25" spans="1:28" ht="30" x14ac:dyDescent="0.25">
      <c r="A25" s="466"/>
      <c r="B25" s="113"/>
      <c r="C25" s="141" t="s">
        <v>547</v>
      </c>
      <c r="D25" s="142" t="s">
        <v>25</v>
      </c>
      <c r="E25" s="146" t="s">
        <v>572</v>
      </c>
      <c r="F25" s="142">
        <v>2.0099999999999998</v>
      </c>
      <c r="G25" s="468" t="s">
        <v>535</v>
      </c>
      <c r="H25" s="313">
        <v>1</v>
      </c>
      <c r="I25" s="158">
        <v>1</v>
      </c>
      <c r="J25" s="142">
        <v>3.25</v>
      </c>
      <c r="K25" s="144">
        <v>142.56</v>
      </c>
      <c r="L25" s="142"/>
      <c r="M25" s="312">
        <f>H25*I25*J25*K25</f>
        <v>463.32</v>
      </c>
      <c r="N25" s="313">
        <v>1</v>
      </c>
      <c r="O25" s="158">
        <v>1</v>
      </c>
      <c r="P25" s="143">
        <f>$D$68</f>
        <v>10.25</v>
      </c>
      <c r="Q25" s="144">
        <v>142.56</v>
      </c>
      <c r="R25" s="142"/>
      <c r="S25" s="312">
        <f t="shared" si="1"/>
        <v>1461.24</v>
      </c>
      <c r="T25" s="458">
        <f t="shared" ref="T25:T38" si="6">$D$73</f>
        <v>0.88153310104529625</v>
      </c>
      <c r="U25" s="312">
        <f t="shared" ref="U25:U38" si="7">S25*T25</f>
        <v>1288.1314285714286</v>
      </c>
      <c r="V25" s="313">
        <v>1</v>
      </c>
      <c r="W25" s="158">
        <v>1</v>
      </c>
      <c r="X25" s="142">
        <v>3.25</v>
      </c>
      <c r="Y25" s="144">
        <v>142.56</v>
      </c>
      <c r="Z25" s="308">
        <f t="shared" si="3"/>
        <v>463.32</v>
      </c>
      <c r="AA25" s="459">
        <f>$D$91</f>
        <v>1.043956043956044</v>
      </c>
      <c r="AB25" s="312">
        <f t="shared" si="4"/>
        <v>483.68571428571431</v>
      </c>
    </row>
    <row r="26" spans="1:28" ht="30" x14ac:dyDescent="0.25">
      <c r="A26" s="466"/>
      <c r="B26" s="113"/>
      <c r="C26" s="141" t="s">
        <v>547</v>
      </c>
      <c r="D26" s="142" t="s">
        <v>25</v>
      </c>
      <c r="E26" s="146" t="s">
        <v>571</v>
      </c>
      <c r="F26" s="142">
        <v>2.02</v>
      </c>
      <c r="G26" s="468" t="s">
        <v>535</v>
      </c>
      <c r="H26" s="313">
        <v>2</v>
      </c>
      <c r="I26" s="158">
        <v>1</v>
      </c>
      <c r="J26" s="142">
        <v>3.25</v>
      </c>
      <c r="K26" s="144">
        <v>39.1</v>
      </c>
      <c r="L26" s="142"/>
      <c r="M26" s="312">
        <f>H26*I26*J26*K26</f>
        <v>254.15</v>
      </c>
      <c r="N26" s="313">
        <v>2</v>
      </c>
      <c r="O26" s="158">
        <v>1</v>
      </c>
      <c r="P26" s="143">
        <f>$D$68</f>
        <v>10.25</v>
      </c>
      <c r="Q26" s="144">
        <v>39.1</v>
      </c>
      <c r="R26" s="142"/>
      <c r="S26" s="312">
        <f>N26*O26*P26*Q26</f>
        <v>801.55000000000007</v>
      </c>
      <c r="T26" s="458">
        <f t="shared" si="6"/>
        <v>0.88153310104529625</v>
      </c>
      <c r="U26" s="312">
        <f t="shared" si="7"/>
        <v>706.59285714285727</v>
      </c>
      <c r="V26" s="313">
        <v>2</v>
      </c>
      <c r="W26" s="158">
        <v>1</v>
      </c>
      <c r="X26" s="142">
        <v>3.25</v>
      </c>
      <c r="Y26" s="144">
        <v>39.1</v>
      </c>
      <c r="Z26" s="308">
        <f t="shared" si="3"/>
        <v>254.15</v>
      </c>
      <c r="AA26" s="459">
        <f>$D$91</f>
        <v>1.043956043956044</v>
      </c>
      <c r="AB26" s="312">
        <f t="shared" si="4"/>
        <v>265.32142857142861</v>
      </c>
    </row>
    <row r="27" spans="1:28" ht="30" x14ac:dyDescent="0.25">
      <c r="A27" s="466"/>
      <c r="B27" s="113"/>
      <c r="C27" s="141" t="s">
        <v>547</v>
      </c>
      <c r="D27" s="142" t="s">
        <v>25</v>
      </c>
      <c r="E27" s="146" t="s">
        <v>548</v>
      </c>
      <c r="F27" s="142">
        <v>2.0299999999999998</v>
      </c>
      <c r="G27" s="468" t="s">
        <v>535</v>
      </c>
      <c r="H27" s="313"/>
      <c r="I27" s="158"/>
      <c r="J27" s="142"/>
      <c r="K27" s="144">
        <v>928.8</v>
      </c>
      <c r="L27" s="142"/>
      <c r="M27" s="312">
        <f t="shared" ref="M27:M37" si="8">H27*I27*J27*K27</f>
        <v>0</v>
      </c>
      <c r="N27" s="313"/>
      <c r="O27" s="158"/>
      <c r="P27" s="143"/>
      <c r="Q27" s="144">
        <v>928.8</v>
      </c>
      <c r="R27" s="142"/>
      <c r="S27" s="312">
        <f t="shared" si="1"/>
        <v>0</v>
      </c>
      <c r="T27" s="458">
        <f t="shared" si="6"/>
        <v>0.88153310104529625</v>
      </c>
      <c r="U27" s="312">
        <f t="shared" si="7"/>
        <v>0</v>
      </c>
      <c r="V27" s="313"/>
      <c r="W27" s="158"/>
      <c r="X27" s="142"/>
      <c r="Y27" s="144">
        <v>928.8</v>
      </c>
      <c r="Z27" s="308">
        <f t="shared" si="3"/>
        <v>0</v>
      </c>
      <c r="AA27" s="459"/>
      <c r="AB27" s="312">
        <f t="shared" si="4"/>
        <v>0</v>
      </c>
    </row>
    <row r="28" spans="1:28" ht="30" x14ac:dyDescent="0.25">
      <c r="A28" s="466"/>
      <c r="B28" s="113"/>
      <c r="C28" s="141" t="s">
        <v>547</v>
      </c>
      <c r="D28" s="142" t="s">
        <v>25</v>
      </c>
      <c r="E28" s="146" t="s">
        <v>549</v>
      </c>
      <c r="F28" s="142">
        <v>2.04</v>
      </c>
      <c r="G28" s="468" t="s">
        <v>535</v>
      </c>
      <c r="H28" s="313">
        <v>1</v>
      </c>
      <c r="I28" s="158">
        <v>1</v>
      </c>
      <c r="J28" s="142">
        <v>3.25</v>
      </c>
      <c r="K28" s="144">
        <v>928.8</v>
      </c>
      <c r="L28" s="142"/>
      <c r="M28" s="312">
        <f t="shared" si="8"/>
        <v>3018.6</v>
      </c>
      <c r="N28" s="313">
        <v>1</v>
      </c>
      <c r="O28" s="158">
        <v>1</v>
      </c>
      <c r="P28" s="143">
        <f>$D$68</f>
        <v>10.25</v>
      </c>
      <c r="Q28" s="144">
        <v>928.8</v>
      </c>
      <c r="R28" s="142"/>
      <c r="S28" s="312">
        <f t="shared" si="1"/>
        <v>9520.1999999999989</v>
      </c>
      <c r="T28" s="458">
        <f t="shared" si="6"/>
        <v>0.88153310104529625</v>
      </c>
      <c r="U28" s="312">
        <f t="shared" si="7"/>
        <v>8392.3714285714286</v>
      </c>
      <c r="V28" s="313">
        <v>1</v>
      </c>
      <c r="W28" s="158">
        <v>1</v>
      </c>
      <c r="X28" s="142">
        <v>3.25</v>
      </c>
      <c r="Y28" s="144">
        <v>928.8</v>
      </c>
      <c r="Z28" s="308">
        <f t="shared" si="3"/>
        <v>3018.6</v>
      </c>
      <c r="AA28" s="459">
        <f>$D$91</f>
        <v>1.043956043956044</v>
      </c>
      <c r="AB28" s="312">
        <f t="shared" si="4"/>
        <v>3151.2857142857142</v>
      </c>
    </row>
    <row r="29" spans="1:28" ht="30" x14ac:dyDescent="0.25">
      <c r="A29" s="466"/>
      <c r="B29" s="113"/>
      <c r="C29" s="141" t="s">
        <v>547</v>
      </c>
      <c r="D29" s="142" t="s">
        <v>25</v>
      </c>
      <c r="E29" s="146" t="s">
        <v>570</v>
      </c>
      <c r="F29" s="142">
        <v>2.0499999999999998</v>
      </c>
      <c r="G29" s="468" t="s">
        <v>535</v>
      </c>
      <c r="H29" s="313"/>
      <c r="I29" s="158"/>
      <c r="J29" s="142"/>
      <c r="K29" s="144">
        <v>129.6</v>
      </c>
      <c r="L29" s="142"/>
      <c r="M29" s="312">
        <f t="shared" si="8"/>
        <v>0</v>
      </c>
      <c r="N29" s="313"/>
      <c r="O29" s="158"/>
      <c r="P29" s="143"/>
      <c r="Q29" s="144">
        <v>129.6</v>
      </c>
      <c r="R29" s="142"/>
      <c r="S29" s="312">
        <f t="shared" si="1"/>
        <v>0</v>
      </c>
      <c r="T29" s="458">
        <f t="shared" si="6"/>
        <v>0.88153310104529625</v>
      </c>
      <c r="U29" s="312">
        <f t="shared" si="7"/>
        <v>0</v>
      </c>
      <c r="V29" s="313"/>
      <c r="W29" s="158"/>
      <c r="X29" s="142"/>
      <c r="Y29" s="144">
        <v>129.6</v>
      </c>
      <c r="Z29" s="308">
        <f t="shared" si="3"/>
        <v>0</v>
      </c>
      <c r="AA29" s="459"/>
      <c r="AB29" s="312">
        <f t="shared" si="4"/>
        <v>0</v>
      </c>
    </row>
    <row r="30" spans="1:28" ht="30" x14ac:dyDescent="0.25">
      <c r="A30" s="466"/>
      <c r="B30" s="113"/>
      <c r="C30" s="141" t="s">
        <v>547</v>
      </c>
      <c r="D30" s="142" t="s">
        <v>25</v>
      </c>
      <c r="E30" s="146" t="s">
        <v>550</v>
      </c>
      <c r="F30" s="142">
        <v>2.06</v>
      </c>
      <c r="G30" s="468" t="s">
        <v>535</v>
      </c>
      <c r="H30" s="313">
        <v>6</v>
      </c>
      <c r="I30" s="158">
        <v>1</v>
      </c>
      <c r="J30" s="142">
        <v>3.25</v>
      </c>
      <c r="K30" s="144">
        <v>86.4</v>
      </c>
      <c r="L30" s="142"/>
      <c r="M30" s="312">
        <f t="shared" si="8"/>
        <v>1684.8000000000002</v>
      </c>
      <c r="N30" s="313">
        <v>6</v>
      </c>
      <c r="O30" s="158">
        <v>1</v>
      </c>
      <c r="P30" s="143">
        <f t="shared" ref="P30:P38" si="9">$D$68</f>
        <v>10.25</v>
      </c>
      <c r="Q30" s="144">
        <v>86.4</v>
      </c>
      <c r="R30" s="142"/>
      <c r="S30" s="312">
        <f t="shared" si="1"/>
        <v>5313.6</v>
      </c>
      <c r="T30" s="458">
        <f t="shared" si="6"/>
        <v>0.88153310104529625</v>
      </c>
      <c r="U30" s="312">
        <f t="shared" si="7"/>
        <v>4684.1142857142868</v>
      </c>
      <c r="V30" s="313">
        <v>6</v>
      </c>
      <c r="W30" s="158">
        <v>1</v>
      </c>
      <c r="X30" s="142">
        <v>3.25</v>
      </c>
      <c r="Y30" s="144">
        <v>86.4</v>
      </c>
      <c r="Z30" s="308">
        <f t="shared" si="3"/>
        <v>1684.8000000000002</v>
      </c>
      <c r="AA30" s="459">
        <f t="shared" ref="AA30:AA38" si="10">$D$91</f>
        <v>1.043956043956044</v>
      </c>
      <c r="AB30" s="312">
        <f t="shared" si="4"/>
        <v>1758.8571428571431</v>
      </c>
    </row>
    <row r="31" spans="1:28" ht="30" x14ac:dyDescent="0.25">
      <c r="A31" s="466"/>
      <c r="B31" s="113"/>
      <c r="C31" s="141" t="s">
        <v>547</v>
      </c>
      <c r="D31" s="142" t="s">
        <v>25</v>
      </c>
      <c r="E31" s="146" t="s">
        <v>551</v>
      </c>
      <c r="F31" s="142">
        <v>2.0699999999999998</v>
      </c>
      <c r="G31" s="468" t="s">
        <v>535</v>
      </c>
      <c r="H31" s="313">
        <v>1</v>
      </c>
      <c r="I31" s="158">
        <v>1</v>
      </c>
      <c r="J31" s="142">
        <v>3.25</v>
      </c>
      <c r="K31" s="144">
        <v>250</v>
      </c>
      <c r="L31" s="142"/>
      <c r="M31" s="312">
        <f t="shared" si="8"/>
        <v>812.5</v>
      </c>
      <c r="N31" s="313">
        <v>1</v>
      </c>
      <c r="O31" s="158">
        <v>1</v>
      </c>
      <c r="P31" s="143">
        <f t="shared" si="9"/>
        <v>10.25</v>
      </c>
      <c r="Q31" s="144">
        <v>250</v>
      </c>
      <c r="R31" s="142"/>
      <c r="S31" s="312">
        <f t="shared" si="1"/>
        <v>2562.5</v>
      </c>
      <c r="T31" s="458">
        <f t="shared" si="6"/>
        <v>0.88153310104529625</v>
      </c>
      <c r="U31" s="312">
        <f t="shared" si="7"/>
        <v>2258.9285714285716</v>
      </c>
      <c r="V31" s="313">
        <v>1</v>
      </c>
      <c r="W31" s="158">
        <v>1</v>
      </c>
      <c r="X31" s="142">
        <v>3.25</v>
      </c>
      <c r="Y31" s="144">
        <v>250</v>
      </c>
      <c r="Z31" s="308">
        <f t="shared" si="3"/>
        <v>812.5</v>
      </c>
      <c r="AA31" s="459">
        <f t="shared" si="10"/>
        <v>1.043956043956044</v>
      </c>
      <c r="AB31" s="312">
        <f t="shared" si="4"/>
        <v>848.21428571428578</v>
      </c>
    </row>
    <row r="32" spans="1:28" ht="30" x14ac:dyDescent="0.25">
      <c r="A32" s="466"/>
      <c r="B32" s="113"/>
      <c r="C32" s="141" t="s">
        <v>547</v>
      </c>
      <c r="D32" s="142" t="s">
        <v>25</v>
      </c>
      <c r="E32" s="145" t="s">
        <v>573</v>
      </c>
      <c r="F32" s="142">
        <v>2.08</v>
      </c>
      <c r="G32" s="468" t="s">
        <v>535</v>
      </c>
      <c r="H32" s="313">
        <v>23</v>
      </c>
      <c r="I32" s="158">
        <v>1</v>
      </c>
      <c r="J32" s="142">
        <v>3.25</v>
      </c>
      <c r="K32" s="144">
        <v>129.6</v>
      </c>
      <c r="L32" s="142"/>
      <c r="M32" s="312">
        <f t="shared" si="8"/>
        <v>9687.6</v>
      </c>
      <c r="N32" s="313">
        <v>23</v>
      </c>
      <c r="O32" s="158">
        <v>1</v>
      </c>
      <c r="P32" s="143">
        <f t="shared" si="9"/>
        <v>10.25</v>
      </c>
      <c r="Q32" s="144">
        <v>129.6</v>
      </c>
      <c r="R32" s="142"/>
      <c r="S32" s="312">
        <f t="shared" si="1"/>
        <v>30553.199999999997</v>
      </c>
      <c r="T32" s="458">
        <f t="shared" si="6"/>
        <v>0.88153310104529625</v>
      </c>
      <c r="U32" s="312">
        <f t="shared" si="7"/>
        <v>26933.657142857144</v>
      </c>
      <c r="V32" s="313">
        <v>23</v>
      </c>
      <c r="W32" s="158">
        <v>1</v>
      </c>
      <c r="X32" s="142">
        <v>3.25</v>
      </c>
      <c r="Y32" s="144">
        <v>129.6</v>
      </c>
      <c r="Z32" s="308">
        <f t="shared" si="3"/>
        <v>9687.6</v>
      </c>
      <c r="AA32" s="459">
        <f t="shared" si="10"/>
        <v>1.043956043956044</v>
      </c>
      <c r="AB32" s="312">
        <f t="shared" si="4"/>
        <v>10113.428571428572</v>
      </c>
    </row>
    <row r="33" spans="1:28" ht="30" x14ac:dyDescent="0.25">
      <c r="A33" s="466"/>
      <c r="B33" s="113"/>
      <c r="C33" s="141" t="s">
        <v>547</v>
      </c>
      <c r="D33" s="142" t="s">
        <v>25</v>
      </c>
      <c r="E33" s="145" t="s">
        <v>552</v>
      </c>
      <c r="F33" s="142">
        <v>2.09</v>
      </c>
      <c r="G33" s="468" t="s">
        <v>535</v>
      </c>
      <c r="H33" s="313">
        <v>1</v>
      </c>
      <c r="I33" s="158">
        <v>1</v>
      </c>
      <c r="J33" s="142">
        <v>3.25</v>
      </c>
      <c r="K33" s="144">
        <v>90</v>
      </c>
      <c r="L33" s="142"/>
      <c r="M33" s="312">
        <f t="shared" si="8"/>
        <v>292.5</v>
      </c>
      <c r="N33" s="313">
        <v>1</v>
      </c>
      <c r="O33" s="158">
        <v>1</v>
      </c>
      <c r="P33" s="143">
        <f t="shared" si="9"/>
        <v>10.25</v>
      </c>
      <c r="Q33" s="144">
        <v>90</v>
      </c>
      <c r="R33" s="142"/>
      <c r="S33" s="312">
        <f t="shared" si="1"/>
        <v>922.5</v>
      </c>
      <c r="T33" s="458">
        <f t="shared" si="6"/>
        <v>0.88153310104529625</v>
      </c>
      <c r="U33" s="312">
        <f t="shared" si="7"/>
        <v>813.21428571428578</v>
      </c>
      <c r="V33" s="313">
        <v>1</v>
      </c>
      <c r="W33" s="158">
        <v>1</v>
      </c>
      <c r="X33" s="142">
        <v>3.25</v>
      </c>
      <c r="Y33" s="144">
        <v>90</v>
      </c>
      <c r="Z33" s="308">
        <f t="shared" si="3"/>
        <v>292.5</v>
      </c>
      <c r="AA33" s="459">
        <f t="shared" si="10"/>
        <v>1.043956043956044</v>
      </c>
      <c r="AB33" s="312">
        <f t="shared" si="4"/>
        <v>305.35714285714289</v>
      </c>
    </row>
    <row r="34" spans="1:28" ht="30" x14ac:dyDescent="0.25">
      <c r="A34" s="466"/>
      <c r="B34" s="113"/>
      <c r="C34" s="141" t="s">
        <v>547</v>
      </c>
      <c r="D34" s="142" t="s">
        <v>25</v>
      </c>
      <c r="E34" s="146" t="s">
        <v>553</v>
      </c>
      <c r="F34" s="142">
        <v>2.1</v>
      </c>
      <c r="G34" s="468" t="s">
        <v>535</v>
      </c>
      <c r="H34" s="313">
        <v>1</v>
      </c>
      <c r="I34" s="158">
        <v>1</v>
      </c>
      <c r="J34" s="142">
        <v>3.25</v>
      </c>
      <c r="K34" s="144">
        <v>80</v>
      </c>
      <c r="L34" s="142"/>
      <c r="M34" s="312">
        <f t="shared" si="8"/>
        <v>260</v>
      </c>
      <c r="N34" s="313">
        <v>1</v>
      </c>
      <c r="O34" s="158">
        <v>1</v>
      </c>
      <c r="P34" s="143">
        <f t="shared" si="9"/>
        <v>10.25</v>
      </c>
      <c r="Q34" s="144">
        <v>80</v>
      </c>
      <c r="R34" s="142"/>
      <c r="S34" s="312">
        <f t="shared" si="1"/>
        <v>820</v>
      </c>
      <c r="T34" s="458">
        <f t="shared" si="6"/>
        <v>0.88153310104529625</v>
      </c>
      <c r="U34" s="312">
        <f t="shared" si="7"/>
        <v>722.85714285714289</v>
      </c>
      <c r="V34" s="313">
        <v>1</v>
      </c>
      <c r="W34" s="158">
        <v>1</v>
      </c>
      <c r="X34" s="142">
        <v>3.25</v>
      </c>
      <c r="Y34" s="144">
        <v>80</v>
      </c>
      <c r="Z34" s="308">
        <f t="shared" si="3"/>
        <v>260</v>
      </c>
      <c r="AA34" s="459">
        <f t="shared" si="10"/>
        <v>1.043956043956044</v>
      </c>
      <c r="AB34" s="312">
        <f t="shared" si="4"/>
        <v>271.42857142857144</v>
      </c>
    </row>
    <row r="35" spans="1:28" ht="30" x14ac:dyDescent="0.25">
      <c r="A35" s="466"/>
      <c r="B35" s="113"/>
      <c r="C35" s="141" t="s">
        <v>547</v>
      </c>
      <c r="D35" s="142" t="s">
        <v>25</v>
      </c>
      <c r="E35" s="146" t="s">
        <v>554</v>
      </c>
      <c r="F35" s="142">
        <v>2.11</v>
      </c>
      <c r="G35" s="468" t="s">
        <v>535</v>
      </c>
      <c r="H35" s="313">
        <v>1</v>
      </c>
      <c r="I35" s="158">
        <v>1</v>
      </c>
      <c r="J35" s="142">
        <v>3.25</v>
      </c>
      <c r="K35" s="144">
        <v>200</v>
      </c>
      <c r="L35" s="142"/>
      <c r="M35" s="312">
        <f t="shared" si="8"/>
        <v>650</v>
      </c>
      <c r="N35" s="313">
        <v>1</v>
      </c>
      <c r="O35" s="158">
        <v>1</v>
      </c>
      <c r="P35" s="143">
        <f t="shared" si="9"/>
        <v>10.25</v>
      </c>
      <c r="Q35" s="144">
        <v>200</v>
      </c>
      <c r="R35" s="142"/>
      <c r="S35" s="312">
        <f t="shared" si="1"/>
        <v>2050</v>
      </c>
      <c r="T35" s="458">
        <f t="shared" si="6"/>
        <v>0.88153310104529625</v>
      </c>
      <c r="U35" s="312">
        <f t="shared" si="7"/>
        <v>1807.1428571428573</v>
      </c>
      <c r="V35" s="313">
        <v>1</v>
      </c>
      <c r="W35" s="158">
        <v>1</v>
      </c>
      <c r="X35" s="142">
        <v>3.25</v>
      </c>
      <c r="Y35" s="144">
        <v>200</v>
      </c>
      <c r="Z35" s="308">
        <f t="shared" si="3"/>
        <v>650</v>
      </c>
      <c r="AA35" s="459">
        <f t="shared" si="10"/>
        <v>1.043956043956044</v>
      </c>
      <c r="AB35" s="312">
        <f t="shared" si="4"/>
        <v>678.57142857142867</v>
      </c>
    </row>
    <row r="36" spans="1:28" ht="30" x14ac:dyDescent="0.25">
      <c r="A36" s="466"/>
      <c r="B36" s="113"/>
      <c r="C36" s="141" t="s">
        <v>547</v>
      </c>
      <c r="D36" s="142" t="s">
        <v>25</v>
      </c>
      <c r="E36" s="145" t="s">
        <v>569</v>
      </c>
      <c r="F36" s="142">
        <v>2.12</v>
      </c>
      <c r="G36" s="468" t="s">
        <v>535</v>
      </c>
      <c r="H36" s="313">
        <v>1</v>
      </c>
      <c r="I36" s="158">
        <v>1</v>
      </c>
      <c r="J36" s="142">
        <v>3.25</v>
      </c>
      <c r="K36" s="144">
        <v>300</v>
      </c>
      <c r="L36" s="142"/>
      <c r="M36" s="312">
        <f t="shared" si="8"/>
        <v>975</v>
      </c>
      <c r="N36" s="313">
        <v>1</v>
      </c>
      <c r="O36" s="158">
        <v>1</v>
      </c>
      <c r="P36" s="143">
        <f t="shared" si="9"/>
        <v>10.25</v>
      </c>
      <c r="Q36" s="144">
        <v>300</v>
      </c>
      <c r="R36" s="142"/>
      <c r="S36" s="312">
        <f t="shared" si="1"/>
        <v>3075</v>
      </c>
      <c r="T36" s="458">
        <f t="shared" si="6"/>
        <v>0.88153310104529625</v>
      </c>
      <c r="U36" s="312">
        <f t="shared" si="7"/>
        <v>2710.7142857142858</v>
      </c>
      <c r="V36" s="313">
        <v>1</v>
      </c>
      <c r="W36" s="158">
        <v>1</v>
      </c>
      <c r="X36" s="142">
        <v>3.25</v>
      </c>
      <c r="Y36" s="144">
        <v>300</v>
      </c>
      <c r="Z36" s="308">
        <f t="shared" si="3"/>
        <v>975</v>
      </c>
      <c r="AA36" s="459">
        <f t="shared" si="10"/>
        <v>1.043956043956044</v>
      </c>
      <c r="AB36" s="312">
        <f t="shared" si="4"/>
        <v>1017.8571428571429</v>
      </c>
    </row>
    <row r="37" spans="1:28" ht="30" x14ac:dyDescent="0.25">
      <c r="A37" s="466"/>
      <c r="B37" s="113"/>
      <c r="C37" s="141" t="s">
        <v>547</v>
      </c>
      <c r="D37" s="142" t="s">
        <v>25</v>
      </c>
      <c r="E37" s="145" t="s">
        <v>555</v>
      </c>
      <c r="F37" s="142">
        <v>2.13</v>
      </c>
      <c r="G37" s="468" t="s">
        <v>535</v>
      </c>
      <c r="H37" s="313">
        <v>1</v>
      </c>
      <c r="I37" s="158">
        <v>1</v>
      </c>
      <c r="J37" s="142">
        <v>3.25</v>
      </c>
      <c r="K37" s="144">
        <v>301</v>
      </c>
      <c r="L37" s="142"/>
      <c r="M37" s="312">
        <f t="shared" si="8"/>
        <v>978.25</v>
      </c>
      <c r="N37" s="313">
        <v>1</v>
      </c>
      <c r="O37" s="158">
        <v>1</v>
      </c>
      <c r="P37" s="143">
        <f t="shared" si="9"/>
        <v>10.25</v>
      </c>
      <c r="Q37" s="144">
        <v>301</v>
      </c>
      <c r="R37" s="142"/>
      <c r="S37" s="312">
        <f t="shared" si="1"/>
        <v>3085.25</v>
      </c>
      <c r="T37" s="458">
        <f t="shared" si="6"/>
        <v>0.88153310104529625</v>
      </c>
      <c r="U37" s="312">
        <f t="shared" si="7"/>
        <v>2719.7500000000005</v>
      </c>
      <c r="V37" s="313">
        <v>1</v>
      </c>
      <c r="W37" s="158">
        <v>1</v>
      </c>
      <c r="X37" s="142">
        <v>3.25</v>
      </c>
      <c r="Y37" s="144">
        <v>301</v>
      </c>
      <c r="Z37" s="308">
        <f t="shared" si="3"/>
        <v>978.25</v>
      </c>
      <c r="AA37" s="459">
        <f t="shared" si="10"/>
        <v>1.043956043956044</v>
      </c>
      <c r="AB37" s="312">
        <f t="shared" si="4"/>
        <v>1021.2500000000001</v>
      </c>
    </row>
    <row r="38" spans="1:28" ht="30" x14ac:dyDescent="0.25">
      <c r="A38" s="466"/>
      <c r="B38" s="113"/>
      <c r="C38" s="141" t="s">
        <v>547</v>
      </c>
      <c r="D38" s="142" t="s">
        <v>25</v>
      </c>
      <c r="E38" s="146" t="s">
        <v>556</v>
      </c>
      <c r="F38" s="142">
        <v>2.14</v>
      </c>
      <c r="G38" s="468" t="s">
        <v>535</v>
      </c>
      <c r="H38" s="313">
        <v>1</v>
      </c>
      <c r="I38" s="158">
        <v>1</v>
      </c>
      <c r="J38" s="142">
        <v>3.25</v>
      </c>
      <c r="K38" s="144">
        <v>129</v>
      </c>
      <c r="L38" s="142"/>
      <c r="M38" s="312">
        <f>H38*I38*J38*K38</f>
        <v>419.25</v>
      </c>
      <c r="N38" s="313">
        <v>1</v>
      </c>
      <c r="O38" s="158">
        <v>1</v>
      </c>
      <c r="P38" s="143">
        <f t="shared" si="9"/>
        <v>10.25</v>
      </c>
      <c r="Q38" s="144">
        <v>129</v>
      </c>
      <c r="R38" s="142"/>
      <c r="S38" s="312">
        <f>N38*O38*P38*Q38</f>
        <v>1322.25</v>
      </c>
      <c r="T38" s="458">
        <f t="shared" si="6"/>
        <v>0.88153310104529625</v>
      </c>
      <c r="U38" s="312">
        <f t="shared" si="7"/>
        <v>1165.6071428571429</v>
      </c>
      <c r="V38" s="313">
        <v>1</v>
      </c>
      <c r="W38" s="158">
        <v>1</v>
      </c>
      <c r="X38" s="142">
        <v>3.25</v>
      </c>
      <c r="Y38" s="144">
        <v>129</v>
      </c>
      <c r="Z38" s="308">
        <f t="shared" si="3"/>
        <v>419.25</v>
      </c>
      <c r="AA38" s="459">
        <f t="shared" si="10"/>
        <v>1.043956043956044</v>
      </c>
      <c r="AB38" s="312">
        <f t="shared" si="4"/>
        <v>437.67857142857144</v>
      </c>
    </row>
    <row r="39" spans="1:28" ht="100.15" customHeight="1" x14ac:dyDescent="0.25">
      <c r="A39" s="466"/>
      <c r="B39" s="113"/>
      <c r="C39" s="147"/>
      <c r="D39" s="142"/>
      <c r="E39" s="146" t="s">
        <v>557</v>
      </c>
      <c r="F39" s="142"/>
      <c r="G39" s="468"/>
      <c r="H39" s="314"/>
      <c r="I39" s="158"/>
      <c r="J39" s="142"/>
      <c r="K39" s="144"/>
      <c r="L39" s="142"/>
      <c r="M39" s="312"/>
      <c r="N39" s="314"/>
      <c r="O39" s="158"/>
      <c r="P39" s="143"/>
      <c r="Q39" s="144"/>
      <c r="R39" s="142"/>
      <c r="S39" s="312"/>
      <c r="T39" s="458"/>
      <c r="U39" s="312"/>
      <c r="V39" s="314"/>
      <c r="W39" s="158"/>
      <c r="X39" s="142"/>
      <c r="Y39" s="144"/>
      <c r="Z39" s="308"/>
      <c r="AA39" s="458"/>
      <c r="AB39" s="312"/>
    </row>
    <row r="40" spans="1:28" x14ac:dyDescent="0.25">
      <c r="A40" s="466"/>
      <c r="B40" s="113"/>
      <c r="C40" s="147" t="s">
        <v>558</v>
      </c>
      <c r="D40" s="142" t="s">
        <v>25</v>
      </c>
      <c r="E40" s="113" t="s">
        <v>574</v>
      </c>
      <c r="F40" s="142"/>
      <c r="G40" s="468"/>
      <c r="H40" s="314">
        <v>2</v>
      </c>
      <c r="I40" s="158">
        <v>1</v>
      </c>
      <c r="J40" s="142">
        <v>3.25</v>
      </c>
      <c r="K40" s="144">
        <v>1760</v>
      </c>
      <c r="L40" s="142"/>
      <c r="M40" s="312">
        <f>H40*I40*J40*K40</f>
        <v>11440</v>
      </c>
      <c r="N40" s="314">
        <v>2</v>
      </c>
      <c r="O40" s="158">
        <v>1</v>
      </c>
      <c r="P40" s="143">
        <f>$D$68</f>
        <v>10.25</v>
      </c>
      <c r="Q40" s="144">
        <v>1760</v>
      </c>
      <c r="R40" s="142"/>
      <c r="S40" s="312">
        <f>N40*O40*P40*Q40</f>
        <v>36080</v>
      </c>
      <c r="T40" s="458">
        <f>$D$73</f>
        <v>0.88153310104529625</v>
      </c>
      <c r="U40" s="312">
        <f t="shared" ref="U40:U49" si="11">S40*T40</f>
        <v>31805.71428571429</v>
      </c>
      <c r="V40" s="314">
        <v>2</v>
      </c>
      <c r="W40" s="158">
        <v>1</v>
      </c>
      <c r="X40" s="142">
        <v>3.25</v>
      </c>
      <c r="Y40" s="144">
        <v>1760</v>
      </c>
      <c r="Z40" s="308">
        <f t="shared" si="3"/>
        <v>11440</v>
      </c>
      <c r="AA40" s="459">
        <f t="shared" ref="AA40:AA50" si="12">$D$91</f>
        <v>1.043956043956044</v>
      </c>
      <c r="AB40" s="312">
        <f t="shared" si="4"/>
        <v>11942.857142857143</v>
      </c>
    </row>
    <row r="41" spans="1:28" x14ac:dyDescent="0.25">
      <c r="A41" s="466"/>
      <c r="B41" s="113"/>
      <c r="C41" s="147" t="s">
        <v>558</v>
      </c>
      <c r="D41" s="142" t="s">
        <v>25</v>
      </c>
      <c r="E41" s="113" t="s">
        <v>559</v>
      </c>
      <c r="F41" s="142"/>
      <c r="G41" s="468"/>
      <c r="H41" s="314">
        <v>1</v>
      </c>
      <c r="I41" s="158">
        <v>1</v>
      </c>
      <c r="J41" s="142">
        <v>1</v>
      </c>
      <c r="K41" s="144">
        <v>6000</v>
      </c>
      <c r="L41" s="142"/>
      <c r="M41" s="312">
        <f t="shared" ref="M41:M48" si="13">H41*I41*J41*K41</f>
        <v>6000</v>
      </c>
      <c r="N41" s="314">
        <v>1</v>
      </c>
      <c r="O41" s="158">
        <v>1</v>
      </c>
      <c r="P41" s="143">
        <v>1</v>
      </c>
      <c r="Q41" s="144">
        <v>6000</v>
      </c>
      <c r="R41" s="142"/>
      <c r="S41" s="312">
        <f t="shared" ref="S41:S48" si="14">N41*O41*P41*Q41</f>
        <v>6000</v>
      </c>
      <c r="T41" s="458">
        <v>0</v>
      </c>
      <c r="U41" s="312">
        <f t="shared" si="11"/>
        <v>0</v>
      </c>
      <c r="V41" s="314">
        <v>1</v>
      </c>
      <c r="W41" s="158">
        <v>1</v>
      </c>
      <c r="X41" s="142">
        <v>1</v>
      </c>
      <c r="Y41" s="144">
        <v>6000</v>
      </c>
      <c r="Z41" s="308">
        <f t="shared" si="3"/>
        <v>6000</v>
      </c>
      <c r="AA41" s="459">
        <f t="shared" si="12"/>
        <v>1.043956043956044</v>
      </c>
      <c r="AB41" s="312">
        <f t="shared" si="4"/>
        <v>6263.7362637362639</v>
      </c>
    </row>
    <row r="42" spans="1:28" x14ac:dyDescent="0.25">
      <c r="A42" s="466"/>
      <c r="B42" s="113"/>
      <c r="C42" s="147" t="s">
        <v>558</v>
      </c>
      <c r="D42" s="142" t="s">
        <v>25</v>
      </c>
      <c r="E42" s="113" t="s">
        <v>560</v>
      </c>
      <c r="F42" s="142"/>
      <c r="G42" s="468"/>
      <c r="H42" s="314">
        <v>1</v>
      </c>
      <c r="I42" s="158">
        <v>1</v>
      </c>
      <c r="J42" s="142">
        <v>1</v>
      </c>
      <c r="K42" s="144">
        <v>5720</v>
      </c>
      <c r="L42" s="142"/>
      <c r="M42" s="312">
        <f t="shared" si="13"/>
        <v>5720</v>
      </c>
      <c r="N42" s="314">
        <v>1</v>
      </c>
      <c r="O42" s="158">
        <v>1</v>
      </c>
      <c r="P42" s="143">
        <v>1</v>
      </c>
      <c r="Q42" s="144">
        <v>5720</v>
      </c>
      <c r="R42" s="142"/>
      <c r="S42" s="312">
        <f t="shared" si="14"/>
        <v>5720</v>
      </c>
      <c r="T42" s="458">
        <f>$D$73</f>
        <v>0.88153310104529625</v>
      </c>
      <c r="U42" s="312">
        <f t="shared" si="11"/>
        <v>5042.3693379790948</v>
      </c>
      <c r="V42" s="314">
        <v>1</v>
      </c>
      <c r="W42" s="158">
        <v>1</v>
      </c>
      <c r="X42" s="142">
        <v>1</v>
      </c>
      <c r="Y42" s="144">
        <v>5720</v>
      </c>
      <c r="Z42" s="308">
        <f t="shared" si="3"/>
        <v>5720</v>
      </c>
      <c r="AA42" s="459">
        <f t="shared" si="12"/>
        <v>1.043956043956044</v>
      </c>
      <c r="AB42" s="312">
        <f t="shared" si="4"/>
        <v>5971.4285714285716</v>
      </c>
    </row>
    <row r="43" spans="1:28" x14ac:dyDescent="0.25">
      <c r="A43" s="466"/>
      <c r="B43" s="113"/>
      <c r="C43" s="147" t="s">
        <v>558</v>
      </c>
      <c r="D43" s="142" t="s">
        <v>25</v>
      </c>
      <c r="E43" s="113" t="s">
        <v>561</v>
      </c>
      <c r="F43" s="142"/>
      <c r="G43" s="468"/>
      <c r="H43" s="314">
        <v>1</v>
      </c>
      <c r="I43" s="158">
        <v>1</v>
      </c>
      <c r="J43" s="142">
        <v>1</v>
      </c>
      <c r="K43" s="144">
        <v>425</v>
      </c>
      <c r="L43" s="142"/>
      <c r="M43" s="312">
        <f t="shared" si="13"/>
        <v>425</v>
      </c>
      <c r="N43" s="314">
        <v>1</v>
      </c>
      <c r="O43" s="158">
        <v>1</v>
      </c>
      <c r="P43" s="143">
        <v>1</v>
      </c>
      <c r="Q43" s="144">
        <v>425</v>
      </c>
      <c r="R43" s="142"/>
      <c r="S43" s="312">
        <f t="shared" si="14"/>
        <v>425</v>
      </c>
      <c r="T43" s="458">
        <v>1</v>
      </c>
      <c r="U43" s="312">
        <f t="shared" si="11"/>
        <v>425</v>
      </c>
      <c r="V43" s="314">
        <v>1</v>
      </c>
      <c r="W43" s="158">
        <v>1</v>
      </c>
      <c r="X43" s="142">
        <v>1</v>
      </c>
      <c r="Y43" s="144">
        <v>425</v>
      </c>
      <c r="Z43" s="308">
        <f t="shared" si="3"/>
        <v>425</v>
      </c>
      <c r="AA43" s="459">
        <f t="shared" si="12"/>
        <v>1.043956043956044</v>
      </c>
      <c r="AB43" s="312">
        <f t="shared" si="4"/>
        <v>443.68131868131871</v>
      </c>
    </row>
    <row r="44" spans="1:28" x14ac:dyDescent="0.25">
      <c r="A44" s="466"/>
      <c r="B44" s="113"/>
      <c r="C44" s="147" t="s">
        <v>558</v>
      </c>
      <c r="D44" s="142" t="s">
        <v>25</v>
      </c>
      <c r="E44" s="113" t="s">
        <v>562</v>
      </c>
      <c r="F44" s="142"/>
      <c r="G44" s="468"/>
      <c r="H44" s="314">
        <v>1</v>
      </c>
      <c r="I44" s="158">
        <v>1</v>
      </c>
      <c r="J44" s="142">
        <v>1</v>
      </c>
      <c r="K44" s="144">
        <v>1000</v>
      </c>
      <c r="L44" s="142"/>
      <c r="M44" s="312">
        <f t="shared" si="13"/>
        <v>1000</v>
      </c>
      <c r="N44" s="314">
        <v>1</v>
      </c>
      <c r="O44" s="158">
        <v>1</v>
      </c>
      <c r="P44" s="143">
        <v>1</v>
      </c>
      <c r="Q44" s="144">
        <v>1000</v>
      </c>
      <c r="R44" s="142"/>
      <c r="S44" s="312">
        <f t="shared" si="14"/>
        <v>1000</v>
      </c>
      <c r="T44" s="458">
        <v>0.8</v>
      </c>
      <c r="U44" s="312">
        <f t="shared" si="11"/>
        <v>800</v>
      </c>
      <c r="V44" s="314">
        <v>1</v>
      </c>
      <c r="W44" s="158">
        <v>1</v>
      </c>
      <c r="X44" s="142">
        <v>1</v>
      </c>
      <c r="Y44" s="144">
        <v>1000</v>
      </c>
      <c r="Z44" s="308">
        <f t="shared" si="3"/>
        <v>1000</v>
      </c>
      <c r="AA44" s="459">
        <f t="shared" si="12"/>
        <v>1.043956043956044</v>
      </c>
      <c r="AB44" s="312">
        <f t="shared" si="4"/>
        <v>1043.9560439560439</v>
      </c>
    </row>
    <row r="45" spans="1:28" x14ac:dyDescent="0.25">
      <c r="A45" s="466"/>
      <c r="B45" s="113"/>
      <c r="C45" s="147" t="s">
        <v>558</v>
      </c>
      <c r="D45" s="142" t="s">
        <v>25</v>
      </c>
      <c r="E45" s="113" t="s">
        <v>563</v>
      </c>
      <c r="F45" s="142"/>
      <c r="G45" s="468"/>
      <c r="H45" s="314">
        <v>0</v>
      </c>
      <c r="I45" s="158">
        <v>1</v>
      </c>
      <c r="J45" s="142">
        <v>1</v>
      </c>
      <c r="K45" s="144">
        <v>3275.5</v>
      </c>
      <c r="L45" s="142"/>
      <c r="M45" s="312">
        <f t="shared" si="13"/>
        <v>0</v>
      </c>
      <c r="N45" s="314">
        <v>1</v>
      </c>
      <c r="O45" s="158">
        <v>1</v>
      </c>
      <c r="P45" s="143">
        <v>1</v>
      </c>
      <c r="Q45" s="144">
        <v>3275.5</v>
      </c>
      <c r="R45" s="142"/>
      <c r="S45" s="312">
        <f t="shared" si="14"/>
        <v>3275.5</v>
      </c>
      <c r="T45" s="458">
        <v>0.8</v>
      </c>
      <c r="U45" s="312">
        <f t="shared" si="11"/>
        <v>2620.4</v>
      </c>
      <c r="V45" s="314">
        <v>0</v>
      </c>
      <c r="W45" s="158">
        <v>1</v>
      </c>
      <c r="X45" s="142">
        <v>1</v>
      </c>
      <c r="Y45" s="144">
        <v>3275.5</v>
      </c>
      <c r="Z45" s="308">
        <f t="shared" si="3"/>
        <v>0</v>
      </c>
      <c r="AA45" s="459">
        <f t="shared" si="12"/>
        <v>1.043956043956044</v>
      </c>
      <c r="AB45" s="312">
        <f t="shared" si="4"/>
        <v>0</v>
      </c>
    </row>
    <row r="46" spans="1:28" x14ac:dyDescent="0.25">
      <c r="A46" s="466"/>
      <c r="B46" s="113"/>
      <c r="C46" s="147" t="s">
        <v>558</v>
      </c>
      <c r="D46" s="142" t="s">
        <v>25</v>
      </c>
      <c r="E46" s="113" t="s">
        <v>564</v>
      </c>
      <c r="F46" s="142"/>
      <c r="G46" s="468"/>
      <c r="H46" s="314">
        <v>1</v>
      </c>
      <c r="I46" s="158">
        <v>1</v>
      </c>
      <c r="J46" s="142">
        <v>1</v>
      </c>
      <c r="K46" s="144">
        <v>3000</v>
      </c>
      <c r="L46" s="142"/>
      <c r="M46" s="312">
        <f t="shared" si="13"/>
        <v>3000</v>
      </c>
      <c r="N46" s="314">
        <v>1</v>
      </c>
      <c r="O46" s="158">
        <v>1</v>
      </c>
      <c r="P46" s="143">
        <v>1</v>
      </c>
      <c r="Q46" s="144">
        <v>3000</v>
      </c>
      <c r="R46" s="142"/>
      <c r="S46" s="312">
        <f t="shared" si="14"/>
        <v>3000</v>
      </c>
      <c r="T46" s="458">
        <v>0.5</v>
      </c>
      <c r="U46" s="312">
        <f t="shared" si="11"/>
        <v>1500</v>
      </c>
      <c r="V46" s="314">
        <v>1</v>
      </c>
      <c r="W46" s="158">
        <v>1</v>
      </c>
      <c r="X46" s="142">
        <v>1</v>
      </c>
      <c r="Y46" s="144">
        <v>3000</v>
      </c>
      <c r="Z46" s="308">
        <f t="shared" si="3"/>
        <v>3000</v>
      </c>
      <c r="AA46" s="459">
        <f t="shared" si="12"/>
        <v>1.043956043956044</v>
      </c>
      <c r="AB46" s="312">
        <f t="shared" si="4"/>
        <v>3131.868131868132</v>
      </c>
    </row>
    <row r="47" spans="1:28" x14ac:dyDescent="0.25">
      <c r="A47" s="466"/>
      <c r="B47" s="113"/>
      <c r="C47" s="147" t="s">
        <v>558</v>
      </c>
      <c r="D47" s="142" t="s">
        <v>25</v>
      </c>
      <c r="E47" s="113" t="s">
        <v>565</v>
      </c>
      <c r="F47" s="142"/>
      <c r="G47" s="468"/>
      <c r="H47" s="314">
        <v>1</v>
      </c>
      <c r="I47" s="158">
        <v>1</v>
      </c>
      <c r="J47" s="142">
        <v>1</v>
      </c>
      <c r="K47" s="144">
        <v>7432.47</v>
      </c>
      <c r="L47" s="142"/>
      <c r="M47" s="312">
        <f t="shared" si="13"/>
        <v>7432.47</v>
      </c>
      <c r="N47" s="314">
        <v>1</v>
      </c>
      <c r="O47" s="158">
        <v>1</v>
      </c>
      <c r="P47" s="143">
        <v>1</v>
      </c>
      <c r="Q47" s="144">
        <v>7432.47</v>
      </c>
      <c r="R47" s="142"/>
      <c r="S47" s="312">
        <f t="shared" si="14"/>
        <v>7432.47</v>
      </c>
      <c r="T47" s="458">
        <v>0.25</v>
      </c>
      <c r="U47" s="312">
        <f t="shared" si="11"/>
        <v>1858.1175000000001</v>
      </c>
      <c r="V47" s="314">
        <v>1</v>
      </c>
      <c r="W47" s="158">
        <v>1</v>
      </c>
      <c r="X47" s="142">
        <v>1</v>
      </c>
      <c r="Y47" s="144">
        <v>7432.47</v>
      </c>
      <c r="Z47" s="308">
        <f t="shared" si="3"/>
        <v>7432.47</v>
      </c>
      <c r="AA47" s="459">
        <f t="shared" si="12"/>
        <v>1.043956043956044</v>
      </c>
      <c r="AB47" s="312">
        <f t="shared" si="4"/>
        <v>7759.1719780219792</v>
      </c>
    </row>
    <row r="48" spans="1:28" x14ac:dyDescent="0.25">
      <c r="A48" s="466"/>
      <c r="B48" s="113"/>
      <c r="C48" s="147" t="s">
        <v>558</v>
      </c>
      <c r="D48" s="142" t="s">
        <v>25</v>
      </c>
      <c r="E48" s="113" t="s">
        <v>566</v>
      </c>
      <c r="F48" s="142"/>
      <c r="G48" s="468"/>
      <c r="H48" s="314">
        <v>1</v>
      </c>
      <c r="I48" s="158">
        <v>1</v>
      </c>
      <c r="J48" s="142">
        <v>1</v>
      </c>
      <c r="K48" s="144">
        <v>72716.009999999995</v>
      </c>
      <c r="L48" s="142"/>
      <c r="M48" s="312">
        <f t="shared" si="13"/>
        <v>72716.009999999995</v>
      </c>
      <c r="N48" s="314">
        <v>1</v>
      </c>
      <c r="O48" s="158">
        <v>1</v>
      </c>
      <c r="P48" s="143">
        <v>1</v>
      </c>
      <c r="Q48" s="144">
        <v>72716.009999999995</v>
      </c>
      <c r="R48" s="142"/>
      <c r="S48" s="312">
        <f t="shared" si="14"/>
        <v>72716.009999999995</v>
      </c>
      <c r="T48" s="458">
        <f>$D$73</f>
        <v>0.88153310104529625</v>
      </c>
      <c r="U48" s="312">
        <f t="shared" si="11"/>
        <v>64101.569790940768</v>
      </c>
      <c r="V48" s="314">
        <v>1</v>
      </c>
      <c r="W48" s="158">
        <v>1</v>
      </c>
      <c r="X48" s="142">
        <v>1</v>
      </c>
      <c r="Y48" s="144">
        <v>72716.009999999995</v>
      </c>
      <c r="Z48" s="308">
        <f t="shared" si="3"/>
        <v>72716.009999999995</v>
      </c>
      <c r="AA48" s="459">
        <f t="shared" si="12"/>
        <v>1.043956043956044</v>
      </c>
      <c r="AB48" s="312">
        <f t="shared" si="4"/>
        <v>75912.318131868131</v>
      </c>
    </row>
    <row r="49" spans="1:28" x14ac:dyDescent="0.25">
      <c r="A49" s="466"/>
      <c r="B49" s="113"/>
      <c r="C49" s="147" t="s">
        <v>558</v>
      </c>
      <c r="D49" s="142" t="s">
        <v>25</v>
      </c>
      <c r="E49" s="113" t="s">
        <v>567</v>
      </c>
      <c r="F49" s="142"/>
      <c r="G49" s="468"/>
      <c r="H49" s="314">
        <v>1</v>
      </c>
      <c r="I49" s="158">
        <v>1</v>
      </c>
      <c r="J49" s="142">
        <v>1</v>
      </c>
      <c r="K49" s="144">
        <v>18547.2</v>
      </c>
      <c r="L49" s="142"/>
      <c r="M49" s="312">
        <f>H49*I49*J49*K49</f>
        <v>18547.2</v>
      </c>
      <c r="N49" s="314">
        <v>1</v>
      </c>
      <c r="O49" s="158">
        <v>1</v>
      </c>
      <c r="P49" s="143">
        <v>1</v>
      </c>
      <c r="Q49" s="144">
        <v>18547.2</v>
      </c>
      <c r="R49" s="142"/>
      <c r="S49" s="312">
        <f>N49*O49*P49*Q49</f>
        <v>18547.2</v>
      </c>
      <c r="T49" s="458">
        <f>$D$73</f>
        <v>0.88153310104529625</v>
      </c>
      <c r="U49" s="312">
        <f t="shared" si="11"/>
        <v>16349.970731707319</v>
      </c>
      <c r="V49" s="314">
        <v>1</v>
      </c>
      <c r="W49" s="158">
        <v>1</v>
      </c>
      <c r="X49" s="142">
        <v>1</v>
      </c>
      <c r="Y49" s="144">
        <v>18547.2</v>
      </c>
      <c r="Z49" s="308">
        <f t="shared" si="3"/>
        <v>18547.2</v>
      </c>
      <c r="AA49" s="459">
        <f t="shared" si="12"/>
        <v>1.043956043956044</v>
      </c>
      <c r="AB49" s="312">
        <f t="shared" si="4"/>
        <v>19362.461538461539</v>
      </c>
    </row>
    <row r="50" spans="1:28" x14ac:dyDescent="0.25">
      <c r="A50" s="466"/>
      <c r="B50" s="113"/>
      <c r="C50" s="147" t="s">
        <v>558</v>
      </c>
      <c r="D50" s="142" t="s">
        <v>25</v>
      </c>
      <c r="E50" s="113" t="s">
        <v>592</v>
      </c>
      <c r="F50" s="142"/>
      <c r="G50" s="468"/>
      <c r="H50" s="314"/>
      <c r="I50" s="158"/>
      <c r="J50" s="142"/>
      <c r="K50" s="144"/>
      <c r="L50" s="142"/>
      <c r="M50" s="312"/>
      <c r="N50" s="314">
        <v>1</v>
      </c>
      <c r="O50" s="158">
        <v>1</v>
      </c>
      <c r="P50" s="143">
        <v>1</v>
      </c>
      <c r="Q50" s="144">
        <v>5282.45</v>
      </c>
      <c r="R50" s="142"/>
      <c r="S50" s="312">
        <f>N50*O50*P50*Q50</f>
        <v>5282.45</v>
      </c>
      <c r="T50" s="458">
        <v>1</v>
      </c>
      <c r="U50" s="312">
        <f>S50*T50</f>
        <v>5282.45</v>
      </c>
      <c r="V50" s="311"/>
      <c r="W50" s="144"/>
      <c r="X50" s="144"/>
      <c r="Y50" s="144"/>
      <c r="Z50" s="308"/>
      <c r="AA50" s="459">
        <f t="shared" si="12"/>
        <v>1.043956043956044</v>
      </c>
      <c r="AB50" s="312">
        <f t="shared" si="4"/>
        <v>0</v>
      </c>
    </row>
    <row r="51" spans="1:28" x14ac:dyDescent="0.25">
      <c r="A51" s="466"/>
      <c r="B51" s="113"/>
      <c r="C51" s="147" t="s">
        <v>558</v>
      </c>
      <c r="D51" s="142" t="s">
        <v>25</v>
      </c>
      <c r="E51" s="113"/>
      <c r="F51" s="142"/>
      <c r="G51" s="468"/>
      <c r="H51" s="314"/>
      <c r="I51" s="158"/>
      <c r="J51" s="142"/>
      <c r="K51" s="144"/>
      <c r="L51" s="142"/>
      <c r="M51" s="312"/>
      <c r="N51" s="314"/>
      <c r="O51" s="158"/>
      <c r="P51" s="143"/>
      <c r="Q51" s="144"/>
      <c r="R51" s="142"/>
      <c r="S51" s="312"/>
      <c r="T51" s="458"/>
      <c r="U51" s="312"/>
      <c r="V51" s="311"/>
      <c r="W51" s="144"/>
      <c r="X51" s="144"/>
      <c r="Y51" s="144"/>
      <c r="Z51" s="308"/>
      <c r="AA51" s="458"/>
      <c r="AB51" s="312"/>
    </row>
    <row r="52" spans="1:28" x14ac:dyDescent="0.25">
      <c r="A52" s="466"/>
      <c r="B52" s="113"/>
      <c r="C52" s="147" t="s">
        <v>558</v>
      </c>
      <c r="D52" s="142" t="s">
        <v>25</v>
      </c>
      <c r="E52" s="113"/>
      <c r="F52" s="142"/>
      <c r="G52" s="468"/>
      <c r="H52" s="314"/>
      <c r="I52" s="158"/>
      <c r="J52" s="142"/>
      <c r="K52" s="144"/>
      <c r="L52" s="142"/>
      <c r="M52" s="312"/>
      <c r="N52" s="314"/>
      <c r="O52" s="158"/>
      <c r="P52" s="143"/>
      <c r="Q52" s="144"/>
      <c r="R52" s="142"/>
      <c r="S52" s="312"/>
      <c r="T52" s="458"/>
      <c r="U52" s="312"/>
      <c r="V52" s="311"/>
      <c r="W52" s="144"/>
      <c r="X52" s="144"/>
      <c r="Y52" s="144"/>
      <c r="Z52" s="308"/>
      <c r="AA52" s="458"/>
      <c r="AB52" s="312"/>
    </row>
    <row r="53" spans="1:28" x14ac:dyDescent="0.25">
      <c r="A53" s="466"/>
      <c r="B53" s="113"/>
      <c r="C53" s="147" t="s">
        <v>558</v>
      </c>
      <c r="D53" s="142" t="s">
        <v>25</v>
      </c>
      <c r="E53" s="113"/>
      <c r="F53" s="142"/>
      <c r="G53" s="468"/>
      <c r="H53" s="314"/>
      <c r="I53" s="158"/>
      <c r="J53" s="142"/>
      <c r="K53" s="144"/>
      <c r="L53" s="142"/>
      <c r="M53" s="312"/>
      <c r="N53" s="314"/>
      <c r="O53" s="158"/>
      <c r="P53" s="143"/>
      <c r="Q53" s="144"/>
      <c r="R53" s="142"/>
      <c r="S53" s="312"/>
      <c r="T53" s="458"/>
      <c r="U53" s="312"/>
      <c r="V53" s="311"/>
      <c r="W53" s="144"/>
      <c r="X53" s="144"/>
      <c r="Y53" s="144"/>
      <c r="Z53" s="308"/>
      <c r="AA53" s="458"/>
      <c r="AB53" s="312"/>
    </row>
    <row r="54" spans="1:28" x14ac:dyDescent="0.25">
      <c r="A54" s="466"/>
      <c r="B54" s="113"/>
      <c r="C54" s="147" t="s">
        <v>558</v>
      </c>
      <c r="D54" s="142" t="s">
        <v>25</v>
      </c>
      <c r="E54" s="113"/>
      <c r="F54" s="142"/>
      <c r="G54" s="468"/>
      <c r="H54" s="314"/>
      <c r="I54" s="158"/>
      <c r="J54" s="142"/>
      <c r="K54" s="144"/>
      <c r="L54" s="142"/>
      <c r="M54" s="312"/>
      <c r="N54" s="314"/>
      <c r="O54" s="158"/>
      <c r="P54" s="143"/>
      <c r="Q54" s="144"/>
      <c r="R54" s="142"/>
      <c r="S54" s="312"/>
      <c r="T54" s="458"/>
      <c r="U54" s="312"/>
      <c r="V54" s="311"/>
      <c r="W54" s="144"/>
      <c r="X54" s="144"/>
      <c r="Y54" s="144"/>
      <c r="Z54" s="308"/>
      <c r="AA54" s="458"/>
      <c r="AB54" s="312"/>
    </row>
    <row r="55" spans="1:28" ht="15.75" thickBot="1" x14ac:dyDescent="0.3">
      <c r="A55" s="469"/>
      <c r="B55" s="470"/>
      <c r="C55" s="471" t="s">
        <v>558</v>
      </c>
      <c r="D55" s="465" t="s">
        <v>25</v>
      </c>
      <c r="E55" s="470"/>
      <c r="F55" s="465"/>
      <c r="G55" s="472"/>
      <c r="H55" s="462"/>
      <c r="I55" s="463"/>
      <c r="J55" s="465"/>
      <c r="K55" s="316"/>
      <c r="L55" s="465"/>
      <c r="M55" s="317"/>
      <c r="N55" s="462"/>
      <c r="O55" s="463"/>
      <c r="P55" s="464"/>
      <c r="Q55" s="316"/>
      <c r="R55" s="465"/>
      <c r="S55" s="317"/>
      <c r="T55" s="460"/>
      <c r="U55" s="317"/>
      <c r="V55" s="315"/>
      <c r="W55" s="316"/>
      <c r="X55" s="316"/>
      <c r="Y55" s="316"/>
      <c r="Z55" s="457"/>
      <c r="AA55" s="460"/>
      <c r="AB55" s="317"/>
    </row>
    <row r="56" spans="1:28" ht="15.75" thickBot="1" x14ac:dyDescent="0.3">
      <c r="B56" s="68"/>
      <c r="C56" s="148"/>
      <c r="D56" s="149"/>
      <c r="E56" s="68"/>
      <c r="F56" s="149"/>
      <c r="G56" s="149"/>
      <c r="H56" s="149"/>
      <c r="I56" s="159"/>
      <c r="J56" s="149"/>
      <c r="K56" s="183"/>
      <c r="L56" s="149"/>
      <c r="M56" s="183"/>
      <c r="N56" s="149"/>
      <c r="O56" s="159"/>
      <c r="P56" s="182"/>
      <c r="Q56" s="183"/>
      <c r="R56" s="149"/>
      <c r="S56" s="183"/>
      <c r="T56" s="159"/>
      <c r="U56" s="183"/>
      <c r="V56" s="183"/>
      <c r="W56" s="183"/>
      <c r="X56" s="183"/>
      <c r="Y56" s="183"/>
      <c r="Z56" s="183"/>
      <c r="AA56" s="159"/>
      <c r="AB56" s="183"/>
    </row>
    <row r="57" spans="1:28" ht="27" customHeight="1" thickBot="1" x14ac:dyDescent="0.3">
      <c r="B57" s="68"/>
      <c r="C57" s="148"/>
      <c r="D57" s="149"/>
      <c r="E57" s="68"/>
      <c r="F57" s="149"/>
      <c r="G57" s="149"/>
      <c r="H57" s="149"/>
      <c r="I57" s="159"/>
      <c r="J57" s="149"/>
      <c r="K57" s="183"/>
      <c r="L57" s="153" t="s">
        <v>5</v>
      </c>
      <c r="M57" s="154">
        <f>SUM(M10:M55)</f>
        <v>207657.78750000003</v>
      </c>
      <c r="N57" s="149"/>
      <c r="O57" s="159"/>
      <c r="P57" s="182"/>
      <c r="Q57" s="183"/>
      <c r="R57" s="153" t="s">
        <v>5</v>
      </c>
      <c r="S57" s="154">
        <f>SUM(S10:S55)</f>
        <v>428376.97625000001</v>
      </c>
      <c r="T57" s="159"/>
      <c r="U57" s="154">
        <f>SUM(U10:U55)</f>
        <v>366828.38468205585</v>
      </c>
      <c r="V57" s="220"/>
      <c r="W57" s="220"/>
      <c r="X57" s="220"/>
      <c r="Y57" s="154" t="s">
        <v>5</v>
      </c>
      <c r="Z57" s="154">
        <f>SUM(Z10:Z55)</f>
        <v>207657.78750000003</v>
      </c>
      <c r="AA57" s="159"/>
      <c r="AB57" s="154">
        <f>SUM(AB10:AB55)</f>
        <v>216785.60233516482</v>
      </c>
    </row>
    <row r="58" spans="1:28" s="140" customFormat="1" ht="15.75" x14ac:dyDescent="0.25">
      <c r="B58" s="189"/>
      <c r="C58" s="221"/>
      <c r="D58" s="225"/>
      <c r="E58" s="226" t="s">
        <v>612</v>
      </c>
      <c r="F58" s="219"/>
      <c r="G58" s="219"/>
      <c r="H58" s="219"/>
      <c r="I58" s="222"/>
      <c r="J58" s="219"/>
      <c r="K58" s="223"/>
      <c r="L58" s="219"/>
      <c r="M58" s="220"/>
      <c r="N58" s="219"/>
      <c r="O58" s="222"/>
      <c r="P58" s="224"/>
      <c r="Q58" s="223"/>
      <c r="R58" s="219"/>
      <c r="S58" s="220"/>
      <c r="T58" s="222"/>
      <c r="U58" s="220"/>
      <c r="V58" s="220"/>
      <c r="W58" s="220"/>
      <c r="X58" s="220"/>
      <c r="Y58" s="220"/>
      <c r="Z58" s="220"/>
      <c r="AA58" s="222"/>
      <c r="AB58" s="220"/>
    </row>
    <row r="59" spans="1:28" s="140" customFormat="1" ht="15.75" x14ac:dyDescent="0.25">
      <c r="B59" s="189"/>
      <c r="C59" s="221"/>
      <c r="D59" s="235"/>
      <c r="E59" s="236"/>
      <c r="F59" s="219"/>
      <c r="G59" s="219"/>
      <c r="H59" s="219"/>
      <c r="I59" s="222"/>
      <c r="J59" s="219"/>
      <c r="K59" s="223"/>
      <c r="L59" s="219"/>
      <c r="M59" s="220"/>
      <c r="N59" s="219"/>
      <c r="O59" s="222"/>
      <c r="P59" s="224"/>
      <c r="Q59" s="223"/>
      <c r="R59" s="219"/>
      <c r="S59" s="220"/>
      <c r="T59" s="222"/>
      <c r="U59" s="220"/>
      <c r="V59" s="220"/>
      <c r="W59" s="220"/>
      <c r="X59" s="220"/>
      <c r="Y59" s="220"/>
      <c r="Z59" s="220"/>
      <c r="AA59" s="222"/>
      <c r="AB59" s="220"/>
    </row>
    <row r="60" spans="1:28" x14ac:dyDescent="0.25">
      <c r="C60"/>
      <c r="D60" s="227">
        <v>42786</v>
      </c>
      <c r="E60" s="228" t="s">
        <v>583</v>
      </c>
    </row>
    <row r="61" spans="1:28" x14ac:dyDescent="0.25">
      <c r="C61"/>
      <c r="D61" s="227">
        <v>42877</v>
      </c>
      <c r="E61" s="228" t="s">
        <v>584</v>
      </c>
    </row>
    <row r="62" spans="1:28" x14ac:dyDescent="0.25">
      <c r="C62"/>
      <c r="D62" s="229">
        <f>(D61-D60)/7</f>
        <v>13</v>
      </c>
      <c r="E62" s="228" t="s">
        <v>585</v>
      </c>
    </row>
    <row r="63" spans="1:28" x14ac:dyDescent="0.25">
      <c r="D63" s="229">
        <f>D62/4</f>
        <v>3.25</v>
      </c>
      <c r="E63" s="228" t="s">
        <v>590</v>
      </c>
    </row>
    <row r="64" spans="1:28" x14ac:dyDescent="0.25">
      <c r="C64"/>
      <c r="D64" s="230"/>
      <c r="E64" s="228"/>
    </row>
    <row r="65" spans="3:5" x14ac:dyDescent="0.25">
      <c r="C65"/>
      <c r="D65" s="227">
        <v>42786</v>
      </c>
      <c r="E65" s="228" t="s">
        <v>586</v>
      </c>
    </row>
    <row r="66" spans="3:5" x14ac:dyDescent="0.25">
      <c r="C66"/>
      <c r="D66" s="231">
        <v>43073</v>
      </c>
      <c r="E66" s="228" t="s">
        <v>587</v>
      </c>
    </row>
    <row r="67" spans="3:5" x14ac:dyDescent="0.25">
      <c r="C67"/>
      <c r="D67" s="229">
        <f>(D66-D65)/7</f>
        <v>41</v>
      </c>
      <c r="E67" s="228" t="s">
        <v>585</v>
      </c>
    </row>
    <row r="68" spans="3:5" x14ac:dyDescent="0.25">
      <c r="C68"/>
      <c r="D68" s="229">
        <f>D67/4</f>
        <v>10.25</v>
      </c>
      <c r="E68" s="228" t="s">
        <v>590</v>
      </c>
    </row>
    <row r="69" spans="3:5" x14ac:dyDescent="0.25">
      <c r="C69"/>
      <c r="D69" s="230"/>
      <c r="E69" s="228"/>
    </row>
    <row r="70" spans="3:5" x14ac:dyDescent="0.25">
      <c r="C70"/>
      <c r="D70" s="231">
        <v>43039</v>
      </c>
      <c r="E70" s="228" t="s">
        <v>588</v>
      </c>
    </row>
    <row r="71" spans="3:5" x14ac:dyDescent="0.25">
      <c r="C71"/>
      <c r="D71" s="229">
        <f>(D70-D65)/7</f>
        <v>36.142857142857146</v>
      </c>
      <c r="E71" s="228" t="s">
        <v>589</v>
      </c>
    </row>
    <row r="72" spans="3:5" x14ac:dyDescent="0.25">
      <c r="D72" s="229">
        <f>D71/4</f>
        <v>9.0357142857142865</v>
      </c>
      <c r="E72" s="228" t="s">
        <v>591</v>
      </c>
    </row>
    <row r="73" spans="3:5" x14ac:dyDescent="0.25">
      <c r="D73" s="232">
        <f>D72/D68</f>
        <v>0.88153310104529625</v>
      </c>
      <c r="E73" s="228" t="s">
        <v>578</v>
      </c>
    </row>
    <row r="74" spans="3:5" ht="15.75" thickBot="1" x14ac:dyDescent="0.3">
      <c r="D74" s="233"/>
      <c r="E74" s="234"/>
    </row>
    <row r="75" spans="3:5" ht="15.75" thickBot="1" x14ac:dyDescent="0.3"/>
    <row r="76" spans="3:5" x14ac:dyDescent="0.25">
      <c r="D76" s="225"/>
      <c r="E76" s="226" t="s">
        <v>611</v>
      </c>
    </row>
    <row r="77" spans="3:5" x14ac:dyDescent="0.25">
      <c r="D77" s="235"/>
      <c r="E77" s="236"/>
    </row>
    <row r="78" spans="3:5" x14ac:dyDescent="0.25">
      <c r="D78" s="301">
        <v>42786</v>
      </c>
      <c r="E78" s="228" t="s">
        <v>583</v>
      </c>
    </row>
    <row r="79" spans="3:5" x14ac:dyDescent="0.25">
      <c r="D79" s="301">
        <v>42877</v>
      </c>
      <c r="E79" s="228" t="s">
        <v>584</v>
      </c>
    </row>
    <row r="80" spans="3:5" x14ac:dyDescent="0.25">
      <c r="D80" s="302">
        <f>(D79-D78)/7</f>
        <v>13</v>
      </c>
      <c r="E80" s="228" t="s">
        <v>585</v>
      </c>
    </row>
    <row r="81" spans="4:5" x14ac:dyDescent="0.25">
      <c r="D81" s="302">
        <f>D80/4</f>
        <v>3.25</v>
      </c>
      <c r="E81" s="228" t="s">
        <v>590</v>
      </c>
    </row>
    <row r="82" spans="4:5" x14ac:dyDescent="0.25">
      <c r="D82" s="303"/>
      <c r="E82" s="228"/>
    </row>
    <row r="83" spans="4:5" x14ac:dyDescent="0.25">
      <c r="D83" s="301">
        <v>42786</v>
      </c>
      <c r="E83" s="228" t="s">
        <v>586</v>
      </c>
    </row>
    <row r="84" spans="4:5" x14ac:dyDescent="0.25">
      <c r="D84" s="294">
        <v>42877</v>
      </c>
      <c r="E84" s="228" t="s">
        <v>587</v>
      </c>
    </row>
    <row r="85" spans="4:5" x14ac:dyDescent="0.25">
      <c r="D85" s="229">
        <f>(D84-D83)/7</f>
        <v>13</v>
      </c>
      <c r="E85" s="228" t="s">
        <v>585</v>
      </c>
    </row>
    <row r="86" spans="4:5" x14ac:dyDescent="0.25">
      <c r="D86" s="229">
        <f>D85/4</f>
        <v>3.25</v>
      </c>
      <c r="E86" s="228" t="s">
        <v>590</v>
      </c>
    </row>
    <row r="87" spans="4:5" x14ac:dyDescent="0.25">
      <c r="D87" s="230"/>
      <c r="E87" s="228"/>
    </row>
    <row r="88" spans="4:5" x14ac:dyDescent="0.25">
      <c r="D88" s="294">
        <v>42881</v>
      </c>
      <c r="E88" s="228" t="s">
        <v>588</v>
      </c>
    </row>
    <row r="89" spans="4:5" x14ac:dyDescent="0.25">
      <c r="D89" s="229">
        <f>(D88-D83)/7</f>
        <v>13.571428571428571</v>
      </c>
      <c r="E89" s="228" t="s">
        <v>589</v>
      </c>
    </row>
    <row r="90" spans="4:5" x14ac:dyDescent="0.25">
      <c r="D90" s="229">
        <f>D89/4</f>
        <v>3.3928571428571428</v>
      </c>
      <c r="E90" s="228" t="s">
        <v>591</v>
      </c>
    </row>
    <row r="91" spans="4:5" x14ac:dyDescent="0.25">
      <c r="D91" s="232">
        <f>D90/D86</f>
        <v>1.043956043956044</v>
      </c>
      <c r="E91" s="228" t="s">
        <v>578</v>
      </c>
    </row>
    <row r="92" spans="4:5" ht="15.75" thickBot="1" x14ac:dyDescent="0.3">
      <c r="D92" s="233"/>
      <c r="E92" s="234"/>
    </row>
  </sheetData>
  <autoFilter ref="A8:AB55" xr:uid="{00000000-0009-0000-0000-000004000000}"/>
  <mergeCells count="5">
    <mergeCell ref="N7:S7"/>
    <mergeCell ref="T7:U7"/>
    <mergeCell ref="AA7:AB7"/>
    <mergeCell ref="H7:M7"/>
    <mergeCell ref="V7:Z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0070C0"/>
    <pageSetUpPr fitToPage="1"/>
  </sheetPr>
  <dimension ref="A1:AG81"/>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V80" sqref="V80"/>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1.7109375" style="68" customWidth="1"/>
    <col min="22" max="23" width="8.7109375" customWidth="1"/>
    <col min="24" max="25" width="15.7109375" customWidth="1"/>
    <col min="26" max="26" width="1.7109375" customWidth="1"/>
    <col min="27" max="27" width="15.7109375" customWidth="1"/>
    <col min="28" max="28" width="19.28515625" customWidth="1"/>
    <col min="29" max="29" width="15.7109375" customWidth="1"/>
    <col min="30" max="30" width="18.140625" customWidth="1"/>
    <col min="31" max="31" width="18.42578125" customWidth="1"/>
    <col min="32" max="33" width="14" bestFit="1" customWidth="1"/>
  </cols>
  <sheetData>
    <row r="1" spans="1:33" s="140" customFormat="1" x14ac:dyDescent="0.25">
      <c r="B1" s="140" t="str">
        <f>'Valuation Summary'!B1</f>
        <v>Mulalley &amp; Co Ltd</v>
      </c>
      <c r="U1" s="189"/>
    </row>
    <row r="2" spans="1:33" s="140" customFormat="1" x14ac:dyDescent="0.25">
      <c r="U2" s="189"/>
    </row>
    <row r="3" spans="1:33" s="140" customFormat="1" x14ac:dyDescent="0.25">
      <c r="B3" s="140" t="str">
        <f>'Valuation Summary'!B3</f>
        <v>Camden Better Homes - NW5 Blocks</v>
      </c>
      <c r="U3" s="189"/>
    </row>
    <row r="4" spans="1:33" s="140" customFormat="1" x14ac:dyDescent="0.25">
      <c r="U4" s="189"/>
    </row>
    <row r="5" spans="1:33" s="140" customFormat="1" x14ac:dyDescent="0.25">
      <c r="B5" s="140" t="s">
        <v>596</v>
      </c>
      <c r="U5" s="189"/>
    </row>
    <row r="6" spans="1:33" s="140" customFormat="1" ht="16.5" thickBot="1" x14ac:dyDescent="0.3">
      <c r="A6" s="15"/>
      <c r="B6" s="15"/>
      <c r="C6" s="190"/>
      <c r="D6" s="191"/>
      <c r="E6" s="190"/>
      <c r="F6" s="191"/>
      <c r="G6" s="191"/>
      <c r="H6" s="192"/>
      <c r="I6" s="191"/>
      <c r="J6" s="193"/>
      <c r="K6" s="191"/>
      <c r="L6" s="194"/>
      <c r="M6" s="193"/>
      <c r="N6" s="194"/>
      <c r="O6" s="195"/>
      <c r="P6" s="196"/>
      <c r="Q6" s="197"/>
      <c r="R6" s="193"/>
      <c r="S6" s="193"/>
      <c r="T6" s="193"/>
      <c r="U6" s="198"/>
    </row>
    <row r="7" spans="1:33" s="292" customFormat="1" ht="15.75" thickBot="1" x14ac:dyDescent="0.3">
      <c r="A7" s="22"/>
      <c r="B7" s="23"/>
      <c r="C7" s="24"/>
      <c r="D7" s="25"/>
      <c r="E7" s="26"/>
      <c r="F7" s="22"/>
      <c r="G7" s="22"/>
      <c r="H7" s="27"/>
      <c r="I7" s="22"/>
      <c r="J7" s="28"/>
      <c r="K7" s="549" t="s">
        <v>388</v>
      </c>
      <c r="L7" s="550"/>
      <c r="M7" s="550"/>
      <c r="N7" s="550"/>
      <c r="O7" s="550"/>
      <c r="P7" s="550"/>
      <c r="Q7" s="550"/>
      <c r="R7" s="550"/>
      <c r="S7" s="550"/>
      <c r="T7" s="551"/>
      <c r="U7" s="291"/>
      <c r="V7" s="552" t="s">
        <v>389</v>
      </c>
      <c r="W7" s="553"/>
      <c r="X7" s="553"/>
      <c r="Y7" s="554"/>
      <c r="AA7" s="555" t="s">
        <v>390</v>
      </c>
      <c r="AB7" s="556"/>
      <c r="AC7" s="557" t="s">
        <v>393</v>
      </c>
      <c r="AD7" s="558"/>
      <c r="AE7" s="274" t="s">
        <v>391</v>
      </c>
    </row>
    <row r="8" spans="1:33" s="271" customFormat="1" ht="75.75" thickBot="1" x14ac:dyDescent="0.3">
      <c r="A8" s="249" t="s">
        <v>377</v>
      </c>
      <c r="B8" s="250" t="s">
        <v>23</v>
      </c>
      <c r="C8" s="249" t="s">
        <v>6</v>
      </c>
      <c r="D8" s="249" t="s">
        <v>7</v>
      </c>
      <c r="E8" s="249" t="s">
        <v>8</v>
      </c>
      <c r="F8" s="249" t="s">
        <v>9</v>
      </c>
      <c r="G8" s="249" t="s">
        <v>10</v>
      </c>
      <c r="H8" s="251" t="s">
        <v>11</v>
      </c>
      <c r="I8" s="249" t="s">
        <v>12</v>
      </c>
      <c r="J8" s="249" t="s">
        <v>13</v>
      </c>
      <c r="K8" s="262" t="s">
        <v>14</v>
      </c>
      <c r="L8" s="263" t="s">
        <v>15</v>
      </c>
      <c r="M8" s="262" t="s">
        <v>16</v>
      </c>
      <c r="N8" s="263" t="s">
        <v>17</v>
      </c>
      <c r="O8" s="264"/>
      <c r="P8" s="265" t="s">
        <v>18</v>
      </c>
      <c r="Q8" s="266" t="s">
        <v>19</v>
      </c>
      <c r="R8" s="266" t="s">
        <v>20</v>
      </c>
      <c r="S8" s="267" t="s">
        <v>21</v>
      </c>
      <c r="T8" s="268" t="s">
        <v>22</v>
      </c>
      <c r="U8" s="269"/>
      <c r="V8" s="270" t="s">
        <v>14</v>
      </c>
      <c r="W8" s="270" t="s">
        <v>15</v>
      </c>
      <c r="X8" s="270" t="s">
        <v>21</v>
      </c>
      <c r="Y8" s="270" t="s">
        <v>22</v>
      </c>
      <c r="AA8" s="272" t="s">
        <v>392</v>
      </c>
      <c r="AB8" s="272" t="s">
        <v>5</v>
      </c>
      <c r="AC8" s="273" t="s">
        <v>392</v>
      </c>
      <c r="AD8" s="273" t="s">
        <v>5</v>
      </c>
      <c r="AE8" s="274"/>
    </row>
    <row r="9" spans="1:33" ht="15.75" hidden="1" thickBot="1" x14ac:dyDescent="0.3">
      <c r="A9" s="30"/>
      <c r="B9" s="31"/>
      <c r="C9" s="32"/>
      <c r="D9" s="33"/>
      <c r="E9" s="34"/>
      <c r="F9" s="30"/>
      <c r="G9" s="30"/>
      <c r="H9" s="35"/>
      <c r="I9" s="30"/>
      <c r="J9" s="36"/>
      <c r="K9" s="30"/>
      <c r="L9" s="37"/>
      <c r="M9" s="36"/>
      <c r="N9" s="37"/>
      <c r="O9" s="19"/>
      <c r="P9" s="20"/>
      <c r="Q9" s="21"/>
      <c r="R9" s="38"/>
      <c r="S9" s="38"/>
      <c r="T9" s="38"/>
      <c r="U9" s="66"/>
      <c r="AA9" s="77"/>
      <c r="AB9" s="77"/>
      <c r="AC9" s="77"/>
      <c r="AD9" s="77"/>
    </row>
    <row r="10" spans="1:33" ht="15.75" hidden="1" thickBot="1" x14ac:dyDescent="0.3">
      <c r="A10" s="16"/>
      <c r="B10" s="3" t="s">
        <v>23</v>
      </c>
      <c r="C10" s="4" t="s">
        <v>308</v>
      </c>
      <c r="D10" s="5" t="s">
        <v>378</v>
      </c>
      <c r="E10" s="6"/>
      <c r="F10" s="7"/>
      <c r="G10" s="7"/>
      <c r="H10" s="8"/>
      <c r="I10" s="7"/>
      <c r="J10" s="9"/>
      <c r="K10" s="10"/>
      <c r="L10" s="39"/>
      <c r="M10" s="9"/>
      <c r="N10" s="12"/>
      <c r="O10" s="19"/>
      <c r="P10" s="17"/>
      <c r="Q10" s="38"/>
      <c r="R10" s="38"/>
      <c r="S10" s="38"/>
      <c r="T10" s="38"/>
      <c r="U10" s="66"/>
      <c r="AA10" s="77"/>
      <c r="AB10" s="77"/>
      <c r="AC10" s="77"/>
      <c r="AD10" s="77"/>
    </row>
    <row r="11" spans="1:33" ht="30.75" hidden="1" thickBot="1" x14ac:dyDescent="0.3">
      <c r="A11" s="16"/>
      <c r="B11" s="3" t="s">
        <v>23</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73">
        <v>222.29999999999998</v>
      </c>
      <c r="T11" s="74">
        <f>IF(J11="SC024",N11,IF(ISERROR(S11),"",IF(J11="PROV SUM",N11,L11*S11)))</f>
        <v>444.59999999999997</v>
      </c>
      <c r="U11" s="74"/>
      <c r="V11" s="10" t="s">
        <v>311</v>
      </c>
      <c r="W11" s="39">
        <v>2</v>
      </c>
      <c r="X11" s="71">
        <v>222.29999999999998</v>
      </c>
      <c r="Y11" s="72">
        <f>W11*X11</f>
        <v>444.59999999999997</v>
      </c>
      <c r="Z11" s="19"/>
      <c r="AA11" s="78">
        <v>1</v>
      </c>
      <c r="AB11" s="79">
        <f>Y11*AA11</f>
        <v>444.59999999999997</v>
      </c>
      <c r="AC11" s="80">
        <v>1</v>
      </c>
      <c r="AD11" s="129">
        <f>Y11*AC11</f>
        <v>444.59999999999997</v>
      </c>
      <c r="AE11" s="131">
        <f>AB11-AD11</f>
        <v>0</v>
      </c>
    </row>
    <row r="12" spans="1:33" ht="15.75" hidden="1" thickBot="1" x14ac:dyDescent="0.3">
      <c r="A12" s="16"/>
      <c r="B12" s="3" t="s">
        <v>23</v>
      </c>
      <c r="C12" s="4" t="s">
        <v>285</v>
      </c>
      <c r="D12" s="5" t="s">
        <v>378</v>
      </c>
      <c r="E12" s="6"/>
      <c r="F12" s="7"/>
      <c r="G12" s="7"/>
      <c r="H12" s="8"/>
      <c r="I12" s="7"/>
      <c r="J12" s="9"/>
      <c r="K12" s="10"/>
      <c r="L12" s="39"/>
      <c r="M12" s="9"/>
      <c r="N12" s="12"/>
      <c r="O12" s="19"/>
      <c r="P12" s="17"/>
      <c r="Q12" s="38"/>
      <c r="R12" s="38"/>
      <c r="S12" s="75"/>
      <c r="T12" s="75"/>
      <c r="U12" s="75"/>
      <c r="V12" s="10"/>
      <c r="W12" s="39"/>
      <c r="X12" s="71"/>
      <c r="Y12" s="72"/>
      <c r="Z12" s="19"/>
      <c r="AA12" s="78"/>
      <c r="AB12" s="79"/>
      <c r="AC12" s="80"/>
      <c r="AD12" s="81"/>
      <c r="AE12" s="131"/>
      <c r="AG12">
        <f>SUBTOTAL(9,AD13:AD15)</f>
        <v>0</v>
      </c>
    </row>
    <row r="13" spans="1:33" ht="105.75" hidden="1" thickBot="1" x14ac:dyDescent="0.3">
      <c r="A13" s="16"/>
      <c r="B13" s="3" t="s">
        <v>23</v>
      </c>
      <c r="C13" s="4" t="s">
        <v>285</v>
      </c>
      <c r="D13" s="5" t="s">
        <v>25</v>
      </c>
      <c r="E13" s="6" t="s">
        <v>306</v>
      </c>
      <c r="F13" s="7"/>
      <c r="G13" s="7"/>
      <c r="H13" s="8">
        <v>5.0999999999999996</v>
      </c>
      <c r="I13" s="7"/>
      <c r="J13" s="9" t="s">
        <v>307</v>
      </c>
      <c r="K13" s="10" t="s">
        <v>139</v>
      </c>
      <c r="L13" s="39">
        <v>2</v>
      </c>
      <c r="M13" s="11">
        <v>480</v>
      </c>
      <c r="N13" s="12">
        <v>960</v>
      </c>
      <c r="O13" s="19"/>
      <c r="P13" s="13" t="e">
        <v>#VALUE!</v>
      </c>
      <c r="Q13" s="14" t="e">
        <f>IF(J13="PROV SUM",N13,L13*P13)</f>
        <v>#VALUE!</v>
      </c>
      <c r="R13" s="40">
        <v>0</v>
      </c>
      <c r="S13" s="73">
        <v>408</v>
      </c>
      <c r="T13" s="74">
        <f>IF(J13="SC024",N13,IF(ISERROR(S13),"",IF(J13="PROV SUM",N13,L13*S13)))</f>
        <v>816</v>
      </c>
      <c r="U13" s="74"/>
      <c r="V13" s="10" t="s">
        <v>139</v>
      </c>
      <c r="W13" s="39">
        <v>2</v>
      </c>
      <c r="X13" s="71">
        <v>408</v>
      </c>
      <c r="Y13" s="72">
        <f t="shared" ref="Y13:Y36" si="0">W13*X13</f>
        <v>816</v>
      </c>
      <c r="Z13" s="19"/>
      <c r="AA13" s="78">
        <v>0.1</v>
      </c>
      <c r="AB13" s="79">
        <f>Y13*AA13</f>
        <v>81.600000000000009</v>
      </c>
      <c r="AC13" s="80">
        <v>0.1</v>
      </c>
      <c r="AD13" s="81">
        <f t="shared" ref="AD13:AD34" si="1">Y13*AC13</f>
        <v>81.600000000000009</v>
      </c>
      <c r="AE13" s="131">
        <f t="shared" ref="AE13:AE37" si="2">AB13-AD13</f>
        <v>0</v>
      </c>
    </row>
    <row r="14" spans="1:33" ht="31.5" hidden="1" thickBot="1" x14ac:dyDescent="0.3">
      <c r="A14" s="16"/>
      <c r="B14" s="3" t="s">
        <v>23</v>
      </c>
      <c r="C14" s="4" t="s">
        <v>285</v>
      </c>
      <c r="D14" s="5" t="s">
        <v>25</v>
      </c>
      <c r="E14" s="6" t="s">
        <v>384</v>
      </c>
      <c r="F14" s="7"/>
      <c r="G14" s="7"/>
      <c r="H14" s="8">
        <v>5.3860000000000001</v>
      </c>
      <c r="I14" s="7"/>
      <c r="J14" s="9" t="s">
        <v>379</v>
      </c>
      <c r="K14" s="10" t="s">
        <v>380</v>
      </c>
      <c r="L14" s="39">
        <v>1</v>
      </c>
      <c r="M14" s="11">
        <v>200</v>
      </c>
      <c r="N14" s="12">
        <v>200</v>
      </c>
      <c r="O14" s="19"/>
      <c r="P14" s="13" t="e">
        <v>#VALUE!</v>
      </c>
      <c r="Q14" s="14">
        <f>IF(J14="PROV SUM",N14,L14*P14)</f>
        <v>200</v>
      </c>
      <c r="R14" s="40" t="s">
        <v>381</v>
      </c>
      <c r="S14" s="73" t="s">
        <v>381</v>
      </c>
      <c r="T14" s="74">
        <f>IF(J14="SC024",N14,IF(ISERROR(S14),"",IF(J14="PROV SUM",N14,L14*S14)))</f>
        <v>200</v>
      </c>
      <c r="U14" s="74"/>
      <c r="V14" s="10" t="s">
        <v>380</v>
      </c>
      <c r="W14" s="39">
        <v>1</v>
      </c>
      <c r="X14" s="71" t="s">
        <v>381</v>
      </c>
      <c r="Y14" s="72">
        <v>200</v>
      </c>
      <c r="Z14" s="19"/>
      <c r="AA14" s="78">
        <v>0</v>
      </c>
      <c r="AB14" s="79">
        <f>Y14*AA14</f>
        <v>0</v>
      </c>
      <c r="AC14" s="80">
        <v>0</v>
      </c>
      <c r="AD14" s="81">
        <f t="shared" si="1"/>
        <v>0</v>
      </c>
      <c r="AE14" s="131">
        <f t="shared" si="2"/>
        <v>0</v>
      </c>
    </row>
    <row r="15" spans="1:33" ht="16.5" hidden="1" thickBot="1" x14ac:dyDescent="0.3">
      <c r="A15" s="16"/>
      <c r="B15" s="3" t="s">
        <v>23</v>
      </c>
      <c r="C15" s="4" t="s">
        <v>285</v>
      </c>
      <c r="D15" s="5" t="s">
        <v>25</v>
      </c>
      <c r="E15" s="6" t="s">
        <v>385</v>
      </c>
      <c r="F15" s="7"/>
      <c r="G15" s="7"/>
      <c r="H15" s="8">
        <v>5.3869999999999996</v>
      </c>
      <c r="I15" s="7"/>
      <c r="J15" s="9" t="s">
        <v>379</v>
      </c>
      <c r="K15" s="10" t="s">
        <v>380</v>
      </c>
      <c r="L15" s="39">
        <v>1</v>
      </c>
      <c r="M15" s="11">
        <v>500</v>
      </c>
      <c r="N15" s="12">
        <v>500</v>
      </c>
      <c r="O15" s="19"/>
      <c r="P15" s="13" t="e">
        <v>#VALUE!</v>
      </c>
      <c r="Q15" s="14">
        <f>IF(J15="PROV SUM",N15,L15*P15)</f>
        <v>500</v>
      </c>
      <c r="R15" s="40" t="s">
        <v>381</v>
      </c>
      <c r="S15" s="73" t="s">
        <v>381</v>
      </c>
      <c r="T15" s="74">
        <f>IF(J15="SC024",N15,IF(ISERROR(S15),"",IF(J15="PROV SUM",N15,L15*S15)))</f>
        <v>500</v>
      </c>
      <c r="U15" s="74"/>
      <c r="V15" s="10" t="s">
        <v>380</v>
      </c>
      <c r="W15" s="39">
        <v>1</v>
      </c>
      <c r="X15" s="71" t="s">
        <v>381</v>
      </c>
      <c r="Y15" s="72">
        <v>500</v>
      </c>
      <c r="Z15" s="19"/>
      <c r="AA15" s="78">
        <v>0</v>
      </c>
      <c r="AB15" s="79">
        <f t="shared" ref="AB15:AB37" si="3">Y15*AA15</f>
        <v>0</v>
      </c>
      <c r="AC15" s="80">
        <v>0</v>
      </c>
      <c r="AD15" s="81">
        <f t="shared" si="1"/>
        <v>0</v>
      </c>
      <c r="AE15" s="131">
        <f t="shared" si="2"/>
        <v>0</v>
      </c>
    </row>
    <row r="16" spans="1:33" ht="15.75" hidden="1" thickBot="1" x14ac:dyDescent="0.3">
      <c r="A16" s="16"/>
      <c r="B16" s="3" t="s">
        <v>23</v>
      </c>
      <c r="C16" s="42" t="s">
        <v>189</v>
      </c>
      <c r="D16" s="5" t="s">
        <v>378</v>
      </c>
      <c r="E16" s="6"/>
      <c r="F16" s="7"/>
      <c r="G16" s="7"/>
      <c r="H16" s="8"/>
      <c r="I16" s="7"/>
      <c r="J16" s="9"/>
      <c r="K16" s="10"/>
      <c r="L16" s="39"/>
      <c r="M16" s="9"/>
      <c r="N16" s="39"/>
      <c r="O16" s="19"/>
      <c r="P16" s="28"/>
      <c r="Q16" s="43"/>
      <c r="R16" s="43"/>
      <c r="S16" s="76"/>
      <c r="T16" s="76"/>
      <c r="U16" s="76"/>
      <c r="V16" s="10"/>
      <c r="W16" s="39"/>
      <c r="X16" s="71"/>
      <c r="Y16" s="72"/>
      <c r="Z16" s="19"/>
      <c r="AA16" s="78"/>
      <c r="AB16" s="79"/>
      <c r="AC16" s="80"/>
      <c r="AD16" s="81"/>
      <c r="AE16" s="131">
        <f t="shared" si="2"/>
        <v>0</v>
      </c>
      <c r="AG16" s="533">
        <f>SUBTOTAL(9,AD17:AD44)</f>
        <v>133.19822400000001</v>
      </c>
    </row>
    <row r="17" spans="1:33" ht="45.75" hidden="1" thickBot="1" x14ac:dyDescent="0.3">
      <c r="A17" s="16"/>
      <c r="B17" s="3" t="s">
        <v>23</v>
      </c>
      <c r="C17" s="42" t="s">
        <v>189</v>
      </c>
      <c r="D17" s="5" t="s">
        <v>25</v>
      </c>
      <c r="E17" s="6" t="s">
        <v>205</v>
      </c>
      <c r="F17" s="7"/>
      <c r="G17" s="7"/>
      <c r="H17" s="8">
        <v>6.16100000000002</v>
      </c>
      <c r="I17" s="7"/>
      <c r="J17" s="9" t="s">
        <v>206</v>
      </c>
      <c r="K17" s="10" t="s">
        <v>104</v>
      </c>
      <c r="L17" s="39">
        <v>100</v>
      </c>
      <c r="M17" s="11">
        <v>38.25</v>
      </c>
      <c r="N17" s="39">
        <v>3825</v>
      </c>
      <c r="O17" s="19"/>
      <c r="P17" s="13" t="e">
        <v>#VALUE!</v>
      </c>
      <c r="Q17" s="14" t="e">
        <f>IF(J17="PROV SUM",N17,L17*P17)</f>
        <v>#VALUE!</v>
      </c>
      <c r="R17" s="40">
        <v>0</v>
      </c>
      <c r="S17" s="73">
        <v>27.731249999999999</v>
      </c>
      <c r="T17" s="74">
        <f>IF(J17="SC024",N17,IF(ISERROR(S17),"",IF(J17="PROV SUM",N17,L17*S17)))</f>
        <v>2773.125</v>
      </c>
      <c r="U17" s="74"/>
      <c r="V17" s="10" t="s">
        <v>104</v>
      </c>
      <c r="W17" s="39">
        <v>100</v>
      </c>
      <c r="X17" s="71">
        <v>27.731249999999999</v>
      </c>
      <c r="Y17" s="72">
        <f t="shared" si="0"/>
        <v>2773.125</v>
      </c>
      <c r="Z17" s="19"/>
      <c r="AA17" s="78">
        <v>1</v>
      </c>
      <c r="AB17" s="79">
        <f>Y17*AA17</f>
        <v>2773.125</v>
      </c>
      <c r="AC17" s="80">
        <v>0.9</v>
      </c>
      <c r="AD17" s="81">
        <f t="shared" si="1"/>
        <v>2495.8125</v>
      </c>
      <c r="AE17" s="131">
        <f t="shared" si="2"/>
        <v>277.3125</v>
      </c>
    </row>
    <row r="18" spans="1:33" ht="30.75" hidden="1" thickBot="1" x14ac:dyDescent="0.3">
      <c r="A18" s="16"/>
      <c r="B18" s="3" t="s">
        <v>23</v>
      </c>
      <c r="C18" s="42" t="s">
        <v>189</v>
      </c>
      <c r="D18" s="5" t="s">
        <v>25</v>
      </c>
      <c r="E18" s="6" t="s">
        <v>215</v>
      </c>
      <c r="F18" s="7"/>
      <c r="G18" s="7"/>
      <c r="H18" s="8">
        <v>6.1810000000000302</v>
      </c>
      <c r="I18" s="7"/>
      <c r="J18" s="9" t="s">
        <v>216</v>
      </c>
      <c r="K18" s="10" t="s">
        <v>79</v>
      </c>
      <c r="L18" s="39">
        <v>28</v>
      </c>
      <c r="M18" s="11">
        <v>9.5500000000000007</v>
      </c>
      <c r="N18" s="39">
        <v>267.39999999999998</v>
      </c>
      <c r="O18" s="19"/>
      <c r="P18" s="13" t="e">
        <v>#VALUE!</v>
      </c>
      <c r="Q18" s="14" t="e">
        <f>IF(J18="PROV SUM",N18,L18*P18)</f>
        <v>#VALUE!</v>
      </c>
      <c r="R18" s="40">
        <v>0</v>
      </c>
      <c r="S18" s="73">
        <v>8.1174999999999997</v>
      </c>
      <c r="T18" s="74">
        <f>IF(J18="SC024",N18,IF(ISERROR(S18),"",IF(J18="PROV SUM",N18,L18*S18)))</f>
        <v>227.29</v>
      </c>
      <c r="U18" s="74"/>
      <c r="V18" s="10" t="s">
        <v>79</v>
      </c>
      <c r="W18" s="39">
        <v>28</v>
      </c>
      <c r="X18" s="71">
        <v>8.1174999999999997</v>
      </c>
      <c r="Y18" s="72">
        <f t="shared" si="0"/>
        <v>227.29</v>
      </c>
      <c r="Z18" s="19"/>
      <c r="AA18" s="78">
        <v>1</v>
      </c>
      <c r="AB18" s="79">
        <f>Y18*AA18</f>
        <v>227.29</v>
      </c>
      <c r="AC18" s="80">
        <v>1</v>
      </c>
      <c r="AD18" s="81">
        <f t="shared" si="1"/>
        <v>227.29</v>
      </c>
      <c r="AE18" s="131">
        <f t="shared" si="2"/>
        <v>0</v>
      </c>
    </row>
    <row r="19" spans="1:33" ht="45.75" hidden="1" thickBot="1" x14ac:dyDescent="0.3">
      <c r="A19" s="16"/>
      <c r="B19" s="3" t="s">
        <v>23</v>
      </c>
      <c r="C19" s="42" t="s">
        <v>189</v>
      </c>
      <c r="D19" s="5" t="s">
        <v>25</v>
      </c>
      <c r="E19" s="6" t="s">
        <v>232</v>
      </c>
      <c r="F19" s="7"/>
      <c r="G19" s="7"/>
      <c r="H19" s="8">
        <v>6.2030000000000296</v>
      </c>
      <c r="I19" s="7"/>
      <c r="J19" s="9" t="s">
        <v>233</v>
      </c>
      <c r="K19" s="10" t="s">
        <v>139</v>
      </c>
      <c r="L19" s="39">
        <v>2</v>
      </c>
      <c r="M19" s="11">
        <v>21.61</v>
      </c>
      <c r="N19" s="39">
        <v>43.22</v>
      </c>
      <c r="O19" s="19"/>
      <c r="P19" s="13" t="e">
        <v>#VALUE!</v>
      </c>
      <c r="Q19" s="14" t="e">
        <f>IF(J19="PROV SUM",N19,L19*P19)</f>
        <v>#VALUE!</v>
      </c>
      <c r="R19" s="40">
        <v>0</v>
      </c>
      <c r="S19" s="73">
        <v>18.368499999999997</v>
      </c>
      <c r="T19" s="74">
        <f>IF(J19="SC024",N19,IF(ISERROR(S19),"",IF(J19="PROV SUM",N19,L19*S19)))</f>
        <v>36.736999999999995</v>
      </c>
      <c r="U19" s="74"/>
      <c r="V19" s="10" t="s">
        <v>139</v>
      </c>
      <c r="W19" s="39">
        <v>2</v>
      </c>
      <c r="X19" s="71">
        <v>18.368499999999997</v>
      </c>
      <c r="Y19" s="72">
        <f t="shared" si="0"/>
        <v>36.736999999999995</v>
      </c>
      <c r="Z19" s="19"/>
      <c r="AA19" s="78">
        <v>0</v>
      </c>
      <c r="AB19" s="79">
        <f t="shared" si="3"/>
        <v>0</v>
      </c>
      <c r="AC19" s="80">
        <v>0</v>
      </c>
      <c r="AD19" s="81">
        <f t="shared" si="1"/>
        <v>0</v>
      </c>
      <c r="AE19" s="131">
        <f t="shared" si="2"/>
        <v>0</v>
      </c>
    </row>
    <row r="20" spans="1:33" ht="45.75" hidden="1" thickBot="1" x14ac:dyDescent="0.3">
      <c r="A20" s="16"/>
      <c r="B20" s="3" t="s">
        <v>23</v>
      </c>
      <c r="C20" s="42" t="s">
        <v>189</v>
      </c>
      <c r="D20" s="5" t="s">
        <v>25</v>
      </c>
      <c r="E20" s="6" t="s">
        <v>238</v>
      </c>
      <c r="F20" s="7"/>
      <c r="G20" s="7"/>
      <c r="H20" s="8">
        <v>6.2150000000000398</v>
      </c>
      <c r="I20" s="7"/>
      <c r="J20" s="9" t="s">
        <v>239</v>
      </c>
      <c r="K20" s="10" t="s">
        <v>79</v>
      </c>
      <c r="L20" s="39">
        <v>425</v>
      </c>
      <c r="M20" s="11">
        <v>16.079999999999998</v>
      </c>
      <c r="N20" s="39">
        <v>6834</v>
      </c>
      <c r="O20" s="19"/>
      <c r="P20" s="13" t="e">
        <v>#VALUE!</v>
      </c>
      <c r="Q20" s="14" t="e">
        <f>IF(J20="PROV SUM",N20,L20*P20)</f>
        <v>#VALUE!</v>
      </c>
      <c r="R20" s="40">
        <v>0</v>
      </c>
      <c r="S20" s="73">
        <v>13.667999999999997</v>
      </c>
      <c r="T20" s="74">
        <f>IF(J20="SC024",N20,IF(ISERROR(S20),"",IF(J20="PROV SUM",N20,L20*S20)))</f>
        <v>5808.8999999999987</v>
      </c>
      <c r="U20" s="74"/>
      <c r="V20" s="10" t="s">
        <v>79</v>
      </c>
      <c r="W20" s="39">
        <v>425</v>
      </c>
      <c r="X20" s="71">
        <v>13.667999999999997</v>
      </c>
      <c r="Y20" s="72">
        <f t="shared" si="0"/>
        <v>5808.8999999999987</v>
      </c>
      <c r="Z20" s="19"/>
      <c r="AA20" s="78">
        <v>0</v>
      </c>
      <c r="AB20" s="79">
        <f t="shared" si="3"/>
        <v>0</v>
      </c>
      <c r="AC20" s="80">
        <v>0</v>
      </c>
      <c r="AD20" s="81">
        <f t="shared" si="1"/>
        <v>0</v>
      </c>
      <c r="AE20" s="131">
        <f t="shared" si="2"/>
        <v>0</v>
      </c>
    </row>
    <row r="21" spans="1:33" ht="45.75" hidden="1" thickBot="1" x14ac:dyDescent="0.3">
      <c r="A21" s="16"/>
      <c r="B21" s="3" t="s">
        <v>23</v>
      </c>
      <c r="C21" s="42" t="s">
        <v>189</v>
      </c>
      <c r="D21" s="5" t="s">
        <v>25</v>
      </c>
      <c r="E21" s="6" t="s">
        <v>246</v>
      </c>
      <c r="F21" s="7"/>
      <c r="G21" s="7"/>
      <c r="H21" s="8">
        <v>6.2280000000000397</v>
      </c>
      <c r="I21" s="7"/>
      <c r="J21" s="9" t="s">
        <v>247</v>
      </c>
      <c r="K21" s="10" t="s">
        <v>104</v>
      </c>
      <c r="L21" s="39">
        <v>192</v>
      </c>
      <c r="M21" s="11">
        <v>1.21</v>
      </c>
      <c r="N21" s="39">
        <v>232.32</v>
      </c>
      <c r="O21" s="19"/>
      <c r="P21" s="13" t="e">
        <v>#VALUE!</v>
      </c>
      <c r="Q21" s="14" t="e">
        <f>IF(J21="PROV SUM",N21,L21*P21)</f>
        <v>#VALUE!</v>
      </c>
      <c r="R21" s="40">
        <v>0</v>
      </c>
      <c r="S21" s="73">
        <v>1.0285</v>
      </c>
      <c r="T21" s="74">
        <f>IF(J21="SC024",N21,IF(ISERROR(S21),"",IF(J21="PROV SUM",N21,L21*S21)))</f>
        <v>197.47199999999998</v>
      </c>
      <c r="U21" s="74"/>
      <c r="V21" s="10" t="s">
        <v>104</v>
      </c>
      <c r="W21" s="39">
        <v>192</v>
      </c>
      <c r="X21" s="71">
        <v>1.0285</v>
      </c>
      <c r="Y21" s="72">
        <f t="shared" si="0"/>
        <v>197.47199999999998</v>
      </c>
      <c r="Z21" s="19"/>
      <c r="AA21" s="78">
        <v>1</v>
      </c>
      <c r="AB21" s="79">
        <f t="shared" si="3"/>
        <v>197.47199999999998</v>
      </c>
      <c r="AC21" s="80">
        <v>1</v>
      </c>
      <c r="AD21" s="81">
        <f t="shared" si="1"/>
        <v>197.47199999999998</v>
      </c>
      <c r="AE21" s="131">
        <f t="shared" si="2"/>
        <v>0</v>
      </c>
    </row>
    <row r="22" spans="1:33" ht="15.75" hidden="1" thickBot="1" x14ac:dyDescent="0.3">
      <c r="A22" s="16"/>
      <c r="B22" s="3" t="s">
        <v>23</v>
      </c>
      <c r="C22" s="42" t="s">
        <v>72</v>
      </c>
      <c r="D22" s="5" t="s">
        <v>378</v>
      </c>
      <c r="E22" s="6"/>
      <c r="F22" s="7"/>
      <c r="G22" s="7"/>
      <c r="H22" s="8"/>
      <c r="I22" s="7"/>
      <c r="J22" s="9"/>
      <c r="K22" s="10"/>
      <c r="L22" s="39"/>
      <c r="M22" s="9"/>
      <c r="N22" s="39"/>
      <c r="O22" s="44"/>
      <c r="P22" s="28"/>
      <c r="Q22" s="43"/>
      <c r="R22" s="43"/>
      <c r="S22" s="76"/>
      <c r="T22" s="76"/>
      <c r="U22" s="76"/>
      <c r="V22" s="10"/>
      <c r="W22" s="39"/>
      <c r="X22" s="71"/>
      <c r="Y22" s="72"/>
      <c r="Z22" s="44"/>
      <c r="AA22" s="78"/>
      <c r="AB22" s="79"/>
      <c r="AC22" s="80"/>
      <c r="AD22" s="81"/>
      <c r="AE22" s="131">
        <f t="shared" si="2"/>
        <v>0</v>
      </c>
      <c r="AF22" s="164">
        <f>SUM(AE23:AE24)</f>
        <v>0</v>
      </c>
      <c r="AG22" s="534">
        <f>SUBTOTAL(9,AD23:AD52)</f>
        <v>133.19822400000001</v>
      </c>
    </row>
    <row r="23" spans="1:33" ht="60.75" hidden="1" thickBot="1" x14ac:dyDescent="0.3">
      <c r="A23" s="16"/>
      <c r="B23" s="3" t="s">
        <v>23</v>
      </c>
      <c r="C23" s="42" t="s">
        <v>72</v>
      </c>
      <c r="D23" s="5" t="s">
        <v>25</v>
      </c>
      <c r="E23" s="6" t="s">
        <v>85</v>
      </c>
      <c r="F23" s="7"/>
      <c r="G23" s="7"/>
      <c r="H23" s="8">
        <v>3.8800000000000101</v>
      </c>
      <c r="I23" s="7"/>
      <c r="J23" s="9" t="s">
        <v>86</v>
      </c>
      <c r="K23" s="10" t="s">
        <v>79</v>
      </c>
      <c r="L23" s="39">
        <v>580</v>
      </c>
      <c r="M23" s="11">
        <v>30.56</v>
      </c>
      <c r="N23" s="39">
        <v>17724.8</v>
      </c>
      <c r="O23" s="44"/>
      <c r="P23" s="13" t="e">
        <v>#VALUE!</v>
      </c>
      <c r="Q23" s="14" t="e">
        <f>IF(J23="PROV SUM",N23,L23*P23)</f>
        <v>#VALUE!</v>
      </c>
      <c r="R23" s="40">
        <v>0</v>
      </c>
      <c r="S23" s="73">
        <v>24.448</v>
      </c>
      <c r="T23" s="74">
        <f>IF(J23="SC024",N23,IF(ISERROR(S23),"",IF(J23="PROV SUM",N23,L23*S23)))</f>
        <v>14179.84</v>
      </c>
      <c r="U23" s="74"/>
      <c r="V23" s="10" t="s">
        <v>79</v>
      </c>
      <c r="W23" s="39">
        <v>580</v>
      </c>
      <c r="X23" s="71">
        <v>24.448</v>
      </c>
      <c r="Y23" s="72">
        <f t="shared" si="0"/>
        <v>14179.84</v>
      </c>
      <c r="Z23" s="44"/>
      <c r="AA23" s="78">
        <v>1</v>
      </c>
      <c r="AB23" s="79">
        <f t="shared" si="3"/>
        <v>14179.84</v>
      </c>
      <c r="AC23" s="80">
        <v>1</v>
      </c>
      <c r="AD23" s="81">
        <f t="shared" si="1"/>
        <v>14179.84</v>
      </c>
      <c r="AE23" s="131">
        <f t="shared" si="2"/>
        <v>0</v>
      </c>
    </row>
    <row r="24" spans="1:33" ht="120.75" hidden="1" thickBot="1" x14ac:dyDescent="0.3">
      <c r="A24" s="16"/>
      <c r="B24" s="3" t="s">
        <v>23</v>
      </c>
      <c r="C24" s="42" t="s">
        <v>72</v>
      </c>
      <c r="D24" s="5" t="s">
        <v>25</v>
      </c>
      <c r="E24" s="6" t="s">
        <v>105</v>
      </c>
      <c r="F24" s="7"/>
      <c r="G24" s="7"/>
      <c r="H24" s="8">
        <v>3.1799999999999899</v>
      </c>
      <c r="I24" s="7"/>
      <c r="J24" s="9" t="s">
        <v>106</v>
      </c>
      <c r="K24" s="10" t="s">
        <v>79</v>
      </c>
      <c r="L24" s="39">
        <v>580</v>
      </c>
      <c r="M24" s="11">
        <v>10.17</v>
      </c>
      <c r="N24" s="39">
        <v>5898.6</v>
      </c>
      <c r="O24" s="44"/>
      <c r="P24" s="13" t="e">
        <v>#VALUE!</v>
      </c>
      <c r="Q24" s="14" t="e">
        <f>IF(J24="PROV SUM",N24,L24*P24)</f>
        <v>#VALUE!</v>
      </c>
      <c r="R24" s="40">
        <v>0</v>
      </c>
      <c r="S24" s="73">
        <v>8.136000000000001</v>
      </c>
      <c r="T24" s="74">
        <f>IF(J24="SC024",N24,IF(ISERROR(S24),"",IF(J24="PROV SUM",N24,L24*S24)))</f>
        <v>4718.880000000001</v>
      </c>
      <c r="U24" s="74"/>
      <c r="V24" s="10" t="s">
        <v>79</v>
      </c>
      <c r="W24" s="39">
        <v>580</v>
      </c>
      <c r="X24" s="71">
        <v>8.136000000000001</v>
      </c>
      <c r="Y24" s="72">
        <f t="shared" si="0"/>
        <v>4718.880000000001</v>
      </c>
      <c r="Z24" s="44"/>
      <c r="AA24" s="78">
        <v>1</v>
      </c>
      <c r="AB24" s="79">
        <f t="shared" si="3"/>
        <v>4718.880000000001</v>
      </c>
      <c r="AC24" s="80">
        <v>1</v>
      </c>
      <c r="AD24" s="81">
        <f t="shared" si="1"/>
        <v>4718.880000000001</v>
      </c>
      <c r="AE24" s="131">
        <f t="shared" si="2"/>
        <v>0</v>
      </c>
    </row>
    <row r="25" spans="1:33" ht="15.75" thickBot="1" x14ac:dyDescent="0.3">
      <c r="A25" s="16"/>
      <c r="B25" s="3" t="s">
        <v>23</v>
      </c>
      <c r="C25" s="42" t="s">
        <v>164</v>
      </c>
      <c r="D25" s="5" t="s">
        <v>378</v>
      </c>
      <c r="E25" s="6"/>
      <c r="F25" s="7"/>
      <c r="G25" s="7"/>
      <c r="H25" s="8"/>
      <c r="I25" s="7"/>
      <c r="J25" s="9"/>
      <c r="K25" s="10"/>
      <c r="L25" s="39"/>
      <c r="M25" s="9"/>
      <c r="N25" s="39"/>
      <c r="O25" s="44"/>
      <c r="P25" s="28"/>
      <c r="Q25" s="43"/>
      <c r="R25" s="43"/>
      <c r="S25" s="76"/>
      <c r="T25" s="76"/>
      <c r="U25" s="76"/>
      <c r="V25" s="10"/>
      <c r="W25" s="39"/>
      <c r="X25" s="71"/>
      <c r="Y25" s="72"/>
      <c r="Z25" s="44"/>
      <c r="AA25" s="78"/>
      <c r="AB25" s="79"/>
      <c r="AC25" s="80"/>
      <c r="AD25" s="81"/>
      <c r="AE25" s="131">
        <f t="shared" si="2"/>
        <v>0</v>
      </c>
      <c r="AG25" s="534">
        <f>SUBTOTAL(9,AD26:AD61)</f>
        <v>24519.998223999999</v>
      </c>
    </row>
    <row r="26" spans="1:33" ht="45.75" thickBot="1" x14ac:dyDescent="0.3">
      <c r="A26" s="16"/>
      <c r="B26" s="3" t="s">
        <v>23</v>
      </c>
      <c r="C26" s="42" t="s">
        <v>164</v>
      </c>
      <c r="D26" s="5" t="s">
        <v>25</v>
      </c>
      <c r="E26" s="6" t="s">
        <v>181</v>
      </c>
      <c r="F26" s="7"/>
      <c r="G26" s="7"/>
      <c r="H26" s="8">
        <v>4.1839999999999504</v>
      </c>
      <c r="I26" s="7"/>
      <c r="J26" s="9" t="s">
        <v>182</v>
      </c>
      <c r="K26" s="10" t="s">
        <v>75</v>
      </c>
      <c r="L26" s="39">
        <v>2</v>
      </c>
      <c r="M26" s="11">
        <v>81.08</v>
      </c>
      <c r="N26" s="39">
        <v>162.16</v>
      </c>
      <c r="O26" s="44"/>
      <c r="P26" s="13" t="e">
        <v>#VALUE!</v>
      </c>
      <c r="Q26" s="14" t="e">
        <f>IF(J26="PROV SUM",N26,L26*P26)</f>
        <v>#VALUE!</v>
      </c>
      <c r="R26" s="40">
        <v>0</v>
      </c>
      <c r="S26" s="73">
        <v>66.599112000000005</v>
      </c>
      <c r="T26" s="74">
        <f>IF(J26="SC024",N26,IF(ISERROR(S26),"",IF(J26="PROV SUM",N26,L26*S26)))</f>
        <v>133.19822400000001</v>
      </c>
      <c r="U26" s="74"/>
      <c r="V26" s="10" t="s">
        <v>75</v>
      </c>
      <c r="W26" s="39">
        <v>2</v>
      </c>
      <c r="X26" s="71">
        <v>66.599112000000005</v>
      </c>
      <c r="Y26" s="72">
        <f t="shared" si="0"/>
        <v>133.19822400000001</v>
      </c>
      <c r="Z26" s="44"/>
      <c r="AA26" s="78">
        <v>1</v>
      </c>
      <c r="AB26" s="79">
        <f t="shared" si="3"/>
        <v>133.19822400000001</v>
      </c>
      <c r="AC26" s="80">
        <v>1</v>
      </c>
      <c r="AD26" s="373">
        <f t="shared" ref="AD26:AD27" si="4">Y26*AC26</f>
        <v>133.19822400000001</v>
      </c>
      <c r="AE26" s="131">
        <f t="shared" si="2"/>
        <v>0</v>
      </c>
    </row>
    <row r="27" spans="1:33" ht="31.5" thickBot="1" x14ac:dyDescent="0.3">
      <c r="A27" s="16"/>
      <c r="B27" s="45" t="s">
        <v>23</v>
      </c>
      <c r="C27" s="46" t="s">
        <v>164</v>
      </c>
      <c r="D27" s="47" t="s">
        <v>25</v>
      </c>
      <c r="E27" s="48" t="s">
        <v>386</v>
      </c>
      <c r="F27" s="49"/>
      <c r="G27" s="49"/>
      <c r="H27" s="50">
        <v>4.2930000000000001</v>
      </c>
      <c r="I27" s="49"/>
      <c r="J27" s="51" t="s">
        <v>379</v>
      </c>
      <c r="K27" s="52" t="s">
        <v>380</v>
      </c>
      <c r="L27" s="53">
        <v>1</v>
      </c>
      <c r="M27" s="54">
        <v>1500</v>
      </c>
      <c r="N27" s="53">
        <v>1500</v>
      </c>
      <c r="O27" s="44"/>
      <c r="P27" s="13" t="e">
        <v>#VALUE!</v>
      </c>
      <c r="Q27" s="14">
        <f>IF(J27="PROV SUM",N27,L27*P27)</f>
        <v>1500</v>
      </c>
      <c r="R27" s="40" t="s">
        <v>381</v>
      </c>
      <c r="S27" s="73" t="s">
        <v>381</v>
      </c>
      <c r="T27" s="74">
        <f>IF(J27="SC024",N27,IF(ISERROR(S27),"",IF(J27="PROV SUM",N27,L27*S27)))</f>
        <v>1500</v>
      </c>
      <c r="U27" s="74"/>
      <c r="V27" s="10" t="s">
        <v>380</v>
      </c>
      <c r="W27" s="39">
        <v>1</v>
      </c>
      <c r="X27" s="71" t="s">
        <v>381</v>
      </c>
      <c r="Y27" s="72">
        <v>1500</v>
      </c>
      <c r="Z27" s="44"/>
      <c r="AA27" s="78">
        <v>1</v>
      </c>
      <c r="AB27" s="79">
        <f t="shared" si="3"/>
        <v>1500</v>
      </c>
      <c r="AC27" s="80">
        <v>0</v>
      </c>
      <c r="AD27" s="373">
        <f t="shared" si="4"/>
        <v>0</v>
      </c>
      <c r="AE27" s="131">
        <f t="shared" si="2"/>
        <v>1500</v>
      </c>
    </row>
    <row r="28" spans="1:33" ht="15.75" hidden="1" thickBot="1" x14ac:dyDescent="0.3">
      <c r="A28" s="16"/>
      <c r="B28" s="45" t="s">
        <v>23</v>
      </c>
      <c r="C28" s="46" t="s">
        <v>24</v>
      </c>
      <c r="D28" s="47" t="s">
        <v>378</v>
      </c>
      <c r="E28" s="48"/>
      <c r="F28" s="49"/>
      <c r="G28" s="49"/>
      <c r="H28" s="50"/>
      <c r="I28" s="49"/>
      <c r="J28" s="51"/>
      <c r="K28" s="52"/>
      <c r="L28" s="53"/>
      <c r="M28" s="51"/>
      <c r="N28" s="53"/>
      <c r="O28" s="44"/>
      <c r="P28" s="28"/>
      <c r="Q28" s="43"/>
      <c r="R28" s="43"/>
      <c r="S28" s="76"/>
      <c r="T28" s="76"/>
      <c r="U28" s="76"/>
      <c r="V28" s="10"/>
      <c r="W28" s="39"/>
      <c r="X28" s="71"/>
      <c r="Y28" s="72"/>
      <c r="Z28" s="44"/>
      <c r="AA28" s="78"/>
      <c r="AB28" s="79"/>
      <c r="AC28" s="80"/>
      <c r="AD28" s="81"/>
      <c r="AE28" s="131">
        <f t="shared" si="2"/>
        <v>0</v>
      </c>
    </row>
    <row r="29" spans="1:33" ht="120.75" hidden="1" thickBot="1" x14ac:dyDescent="0.3">
      <c r="A29" s="22"/>
      <c r="B29" s="55" t="s">
        <v>23</v>
      </c>
      <c r="C29" s="55" t="s">
        <v>24</v>
      </c>
      <c r="D29" s="56" t="s">
        <v>25</v>
      </c>
      <c r="E29" s="57" t="s">
        <v>26</v>
      </c>
      <c r="F29" s="58"/>
      <c r="G29" s="58"/>
      <c r="H29" s="59">
        <v>2.1</v>
      </c>
      <c r="I29" s="58"/>
      <c r="J29" s="60" t="s">
        <v>27</v>
      </c>
      <c r="K29" s="58" t="s">
        <v>28</v>
      </c>
      <c r="L29" s="61">
        <v>8850</v>
      </c>
      <c r="M29" s="62">
        <v>12.92</v>
      </c>
      <c r="N29" s="63">
        <v>114342</v>
      </c>
      <c r="O29" s="19"/>
      <c r="P29" s="13" t="e">
        <v>#VALUE!</v>
      </c>
      <c r="Q29" s="14" t="e">
        <f t="shared" ref="Q29:Q34" si="5">IF(J29="PROV SUM",N29,L29*P29)</f>
        <v>#VALUE!</v>
      </c>
      <c r="R29" s="40">
        <v>0</v>
      </c>
      <c r="S29" s="73">
        <v>16.4084</v>
      </c>
      <c r="T29" s="74">
        <f t="shared" ref="T29:T34" si="6">IF(J29="SC024",N29,IF(ISERROR(S29),"",IF(J29="PROV SUM",N29,L29*S29)))</f>
        <v>145214.34</v>
      </c>
      <c r="U29" s="74"/>
      <c r="V29" s="10" t="s">
        <v>28</v>
      </c>
      <c r="W29" s="39">
        <v>4425</v>
      </c>
      <c r="X29" s="72">
        <v>16.4084</v>
      </c>
      <c r="Y29" s="72">
        <f t="shared" si="0"/>
        <v>72607.17</v>
      </c>
      <c r="Z29" s="19"/>
      <c r="AA29" s="78">
        <v>0.7</v>
      </c>
      <c r="AB29" s="79">
        <f t="shared" si="3"/>
        <v>50825.018999999993</v>
      </c>
      <c r="AC29" s="80">
        <v>0.3</v>
      </c>
      <c r="AD29" s="81">
        <f t="shared" si="1"/>
        <v>21782.150999999998</v>
      </c>
      <c r="AE29" s="131">
        <f t="shared" si="2"/>
        <v>29042.867999999995</v>
      </c>
      <c r="AG29" s="164">
        <f>Y29-52798.6</f>
        <v>19808.57</v>
      </c>
    </row>
    <row r="30" spans="1:33" ht="30.75" hidden="1" thickBot="1" x14ac:dyDescent="0.3">
      <c r="A30" s="22"/>
      <c r="B30" s="55" t="s">
        <v>23</v>
      </c>
      <c r="C30" s="55" t="s">
        <v>24</v>
      </c>
      <c r="D30" s="56" t="s">
        <v>25</v>
      </c>
      <c r="E30" s="57" t="s">
        <v>29</v>
      </c>
      <c r="F30" s="58"/>
      <c r="G30" s="58"/>
      <c r="H30" s="59">
        <v>2.5</v>
      </c>
      <c r="I30" s="58"/>
      <c r="J30" s="60" t="s">
        <v>30</v>
      </c>
      <c r="K30" s="58" t="s">
        <v>31</v>
      </c>
      <c r="L30" s="61">
        <v>1</v>
      </c>
      <c r="M30" s="62">
        <v>420</v>
      </c>
      <c r="N30" s="63">
        <v>420</v>
      </c>
      <c r="O30" s="19"/>
      <c r="P30" s="13" t="e">
        <v>#VALUE!</v>
      </c>
      <c r="Q30" s="14" t="e">
        <f t="shared" si="5"/>
        <v>#VALUE!</v>
      </c>
      <c r="R30" s="40">
        <v>0</v>
      </c>
      <c r="S30" s="73">
        <v>533.4</v>
      </c>
      <c r="T30" s="74">
        <f t="shared" si="6"/>
        <v>533.4</v>
      </c>
      <c r="U30" s="74"/>
      <c r="V30" s="10" t="s">
        <v>31</v>
      </c>
      <c r="W30" s="39">
        <v>1</v>
      </c>
      <c r="X30" s="72">
        <v>533.4</v>
      </c>
      <c r="Y30" s="72">
        <f t="shared" si="0"/>
        <v>533.4</v>
      </c>
      <c r="Z30" s="19"/>
      <c r="AA30" s="78">
        <v>0.7</v>
      </c>
      <c r="AB30" s="79">
        <f t="shared" si="3"/>
        <v>373.37999999999994</v>
      </c>
      <c r="AC30" s="80">
        <v>0.3</v>
      </c>
      <c r="AD30" s="81">
        <f t="shared" si="1"/>
        <v>160.01999999999998</v>
      </c>
      <c r="AE30" s="131">
        <f t="shared" si="2"/>
        <v>213.35999999999996</v>
      </c>
    </row>
    <row r="31" spans="1:33" ht="15.75" hidden="1" thickBot="1" x14ac:dyDescent="0.3">
      <c r="A31" s="22"/>
      <c r="B31" s="55" t="s">
        <v>23</v>
      </c>
      <c r="C31" s="55" t="s">
        <v>24</v>
      </c>
      <c r="D31" s="56" t="s">
        <v>25</v>
      </c>
      <c r="E31" s="57" t="s">
        <v>32</v>
      </c>
      <c r="F31" s="58"/>
      <c r="G31" s="58"/>
      <c r="H31" s="59">
        <v>2.6</v>
      </c>
      <c r="I31" s="58"/>
      <c r="J31" s="60" t="s">
        <v>33</v>
      </c>
      <c r="K31" s="58" t="s">
        <v>31</v>
      </c>
      <c r="L31" s="61">
        <v>3</v>
      </c>
      <c r="M31" s="62">
        <v>50</v>
      </c>
      <c r="N31" s="63">
        <v>150</v>
      </c>
      <c r="O31" s="19"/>
      <c r="P31" s="13" t="e">
        <v>#VALUE!</v>
      </c>
      <c r="Q31" s="14" t="e">
        <f t="shared" si="5"/>
        <v>#VALUE!</v>
      </c>
      <c r="R31" s="40">
        <v>0</v>
      </c>
      <c r="S31" s="73">
        <v>63.5</v>
      </c>
      <c r="T31" s="74">
        <f t="shared" si="6"/>
        <v>190.5</v>
      </c>
      <c r="U31" s="74"/>
      <c r="V31" s="10" t="s">
        <v>31</v>
      </c>
      <c r="W31" s="39">
        <v>3</v>
      </c>
      <c r="X31" s="72">
        <v>63.5</v>
      </c>
      <c r="Y31" s="72">
        <f t="shared" si="0"/>
        <v>190.5</v>
      </c>
      <c r="Z31" s="19"/>
      <c r="AA31" s="78">
        <v>0.7</v>
      </c>
      <c r="AB31" s="79">
        <f t="shared" si="3"/>
        <v>133.35</v>
      </c>
      <c r="AC31" s="80">
        <v>0</v>
      </c>
      <c r="AD31" s="81">
        <f t="shared" si="1"/>
        <v>0</v>
      </c>
      <c r="AE31" s="131">
        <f t="shared" si="2"/>
        <v>133.35</v>
      </c>
    </row>
    <row r="32" spans="1:33" ht="15.75" hidden="1" thickBot="1" x14ac:dyDescent="0.3">
      <c r="A32" s="22"/>
      <c r="B32" s="55" t="s">
        <v>23</v>
      </c>
      <c r="C32" s="55" t="s">
        <v>24</v>
      </c>
      <c r="D32" s="56" t="s">
        <v>25</v>
      </c>
      <c r="E32" s="57" t="s">
        <v>55</v>
      </c>
      <c r="F32" s="58"/>
      <c r="G32" s="58"/>
      <c r="H32" s="59">
        <v>2.2200000000000002</v>
      </c>
      <c r="I32" s="58"/>
      <c r="J32" s="60" t="s">
        <v>56</v>
      </c>
      <c r="K32" s="58" t="s">
        <v>57</v>
      </c>
      <c r="L32" s="61">
        <v>14</v>
      </c>
      <c r="M32" s="62">
        <v>82.5</v>
      </c>
      <c r="N32" s="63">
        <v>1155</v>
      </c>
      <c r="O32" s="19"/>
      <c r="P32" s="13" t="e">
        <v>#VALUE!</v>
      </c>
      <c r="Q32" s="14" t="e">
        <f t="shared" si="5"/>
        <v>#VALUE!</v>
      </c>
      <c r="R32" s="40">
        <v>0</v>
      </c>
      <c r="S32" s="73">
        <v>104.77500000000001</v>
      </c>
      <c r="T32" s="74">
        <f t="shared" si="6"/>
        <v>1466.8500000000001</v>
      </c>
      <c r="U32" s="74"/>
      <c r="V32" s="10" t="s">
        <v>57</v>
      </c>
      <c r="W32" s="39">
        <v>14</v>
      </c>
      <c r="X32" s="72">
        <v>104.77500000000001</v>
      </c>
      <c r="Y32" s="72">
        <f t="shared" si="0"/>
        <v>1466.8500000000001</v>
      </c>
      <c r="Z32" s="19"/>
      <c r="AA32" s="78">
        <v>0.7</v>
      </c>
      <c r="AB32" s="79">
        <f t="shared" si="3"/>
        <v>1026.7950000000001</v>
      </c>
      <c r="AC32" s="80">
        <v>0.3</v>
      </c>
      <c r="AD32" s="81">
        <f t="shared" si="1"/>
        <v>440.05500000000001</v>
      </c>
      <c r="AE32" s="131">
        <f t="shared" si="2"/>
        <v>586.74</v>
      </c>
    </row>
    <row r="33" spans="1:33" ht="15.75" hidden="1" thickBot="1" x14ac:dyDescent="0.3">
      <c r="A33" s="22"/>
      <c r="B33" s="55" t="s">
        <v>23</v>
      </c>
      <c r="C33" s="55" t="s">
        <v>24</v>
      </c>
      <c r="D33" s="56" t="s">
        <v>25</v>
      </c>
      <c r="E33" s="57" t="s">
        <v>69</v>
      </c>
      <c r="F33" s="58"/>
      <c r="G33" s="58"/>
      <c r="H33" s="59">
        <v>2.2999999999999998</v>
      </c>
      <c r="I33" s="58"/>
      <c r="J33" s="60" t="s">
        <v>70</v>
      </c>
      <c r="K33" s="58"/>
      <c r="L33" s="61">
        <v>1</v>
      </c>
      <c r="M33" s="62">
        <v>695</v>
      </c>
      <c r="N33" s="63">
        <v>695</v>
      </c>
      <c r="O33" s="19"/>
      <c r="P33" s="13" t="e">
        <v>#VALUE!</v>
      </c>
      <c r="Q33" s="14" t="e">
        <f t="shared" si="5"/>
        <v>#VALUE!</v>
      </c>
      <c r="R33" s="40">
        <v>0</v>
      </c>
      <c r="S33" s="73">
        <v>882.65</v>
      </c>
      <c r="T33" s="74">
        <f t="shared" si="6"/>
        <v>882.65</v>
      </c>
      <c r="U33" s="74"/>
      <c r="V33" s="10"/>
      <c r="W33" s="39">
        <v>1</v>
      </c>
      <c r="X33" s="72">
        <v>882.65</v>
      </c>
      <c r="Y33" s="72">
        <f t="shared" si="0"/>
        <v>882.65</v>
      </c>
      <c r="Z33" s="19"/>
      <c r="AA33" s="78">
        <v>0</v>
      </c>
      <c r="AB33" s="79">
        <f t="shared" si="3"/>
        <v>0</v>
      </c>
      <c r="AC33" s="80">
        <v>0</v>
      </c>
      <c r="AD33" s="81">
        <f t="shared" si="1"/>
        <v>0</v>
      </c>
      <c r="AE33" s="131">
        <f t="shared" si="2"/>
        <v>0</v>
      </c>
    </row>
    <row r="34" spans="1:33" ht="60.75" hidden="1" thickBot="1" x14ac:dyDescent="0.3">
      <c r="A34" s="22"/>
      <c r="B34" s="55" t="s">
        <v>23</v>
      </c>
      <c r="C34" s="55" t="s">
        <v>24</v>
      </c>
      <c r="D34" s="56" t="s">
        <v>25</v>
      </c>
      <c r="E34" s="57" t="s">
        <v>382</v>
      </c>
      <c r="F34" s="58"/>
      <c r="G34" s="58"/>
      <c r="H34" s="59"/>
      <c r="I34" s="58"/>
      <c r="J34" s="60" t="s">
        <v>383</v>
      </c>
      <c r="K34" s="58" t="s">
        <v>31</v>
      </c>
      <c r="L34" s="61"/>
      <c r="M34" s="62">
        <v>4.8300000000000003E-2</v>
      </c>
      <c r="N34" s="63">
        <v>0</v>
      </c>
      <c r="O34" s="19"/>
      <c r="P34" s="13" t="e">
        <v>#VALUE!</v>
      </c>
      <c r="Q34" s="14" t="e">
        <f t="shared" si="5"/>
        <v>#VALUE!</v>
      </c>
      <c r="R34" s="40" t="e">
        <v>#N/A</v>
      </c>
      <c r="S34" s="73" t="e">
        <v>#N/A</v>
      </c>
      <c r="T34" s="74">
        <f t="shared" si="6"/>
        <v>0</v>
      </c>
      <c r="U34" s="74"/>
      <c r="V34" s="10" t="s">
        <v>416</v>
      </c>
      <c r="W34" s="39">
        <v>8.1</v>
      </c>
      <c r="X34" s="345">
        <f>SUM(Y29+Y30+Y31+Y32)*0.0483</f>
        <v>3612.739536</v>
      </c>
      <c r="Y34" s="72">
        <f>X34*W34</f>
        <v>29263.190241599998</v>
      </c>
      <c r="Z34" s="19"/>
      <c r="AA34" s="78">
        <v>0.7</v>
      </c>
      <c r="AB34" s="79">
        <f t="shared" si="3"/>
        <v>20484.233169119998</v>
      </c>
      <c r="AC34" s="80">
        <v>0.1</v>
      </c>
      <c r="AD34" s="81">
        <f t="shared" si="1"/>
        <v>2926.31902416</v>
      </c>
      <c r="AE34" s="131">
        <f t="shared" si="2"/>
        <v>17557.914144959999</v>
      </c>
    </row>
    <row r="35" spans="1:33" ht="15.75" hidden="1" thickBot="1" x14ac:dyDescent="0.3">
      <c r="A35" s="22"/>
      <c r="B35" s="64" t="s">
        <v>23</v>
      </c>
      <c r="C35" s="55" t="s">
        <v>312</v>
      </c>
      <c r="D35" s="56" t="s">
        <v>378</v>
      </c>
      <c r="E35" s="57"/>
      <c r="F35" s="58"/>
      <c r="G35" s="58"/>
      <c r="H35" s="59"/>
      <c r="I35" s="58"/>
      <c r="J35" s="60"/>
      <c r="K35" s="58"/>
      <c r="L35" s="61"/>
      <c r="M35" s="60"/>
      <c r="N35" s="63"/>
      <c r="O35" s="19"/>
      <c r="P35" s="17"/>
      <c r="Q35" s="38"/>
      <c r="R35" s="38"/>
      <c r="S35" s="75"/>
      <c r="T35" s="75"/>
      <c r="U35" s="75"/>
      <c r="V35" s="10"/>
      <c r="W35" s="39"/>
      <c r="X35" s="71"/>
      <c r="Y35" s="72"/>
      <c r="Z35" s="19"/>
      <c r="AA35" s="78"/>
      <c r="AB35" s="79"/>
      <c r="AC35" s="80"/>
      <c r="AD35" s="81"/>
      <c r="AE35" s="131">
        <f t="shared" si="2"/>
        <v>0</v>
      </c>
      <c r="AG35" s="533">
        <f>SUBTOTAL(9,AD36:AD38)</f>
        <v>0</v>
      </c>
    </row>
    <row r="36" spans="1:33" ht="30" hidden="1" x14ac:dyDescent="0.25">
      <c r="A36" s="22"/>
      <c r="B36" s="346" t="s">
        <v>23</v>
      </c>
      <c r="C36" s="104" t="s">
        <v>312</v>
      </c>
      <c r="D36" s="105" t="s">
        <v>25</v>
      </c>
      <c r="E36" s="106" t="s">
        <v>337</v>
      </c>
      <c r="F36" s="107"/>
      <c r="G36" s="107"/>
      <c r="H36" s="108">
        <v>7.2530000000000499</v>
      </c>
      <c r="I36" s="107"/>
      <c r="J36" s="109" t="s">
        <v>338</v>
      </c>
      <c r="K36" s="107" t="s">
        <v>79</v>
      </c>
      <c r="L36" s="110">
        <v>2</v>
      </c>
      <c r="M36" s="347">
        <v>20.13</v>
      </c>
      <c r="N36" s="111">
        <v>40.26</v>
      </c>
      <c r="O36" s="19"/>
      <c r="P36" s="348" t="e">
        <v>#VALUE!</v>
      </c>
      <c r="Q36" s="349" t="e">
        <f>IF(J36="PROV SUM",N36,L36*P36)</f>
        <v>#VALUE!</v>
      </c>
      <c r="R36" s="350">
        <v>0</v>
      </c>
      <c r="S36" s="351">
        <v>14.594249999999999</v>
      </c>
      <c r="T36" s="352">
        <f>IF(J36="SC024",N36,IF(ISERROR(S36),"",IF(J36="PROV SUM",N36,L36*S36)))</f>
        <v>29.188499999999998</v>
      </c>
      <c r="U36" s="352"/>
      <c r="V36" s="52" t="s">
        <v>79</v>
      </c>
      <c r="W36" s="53">
        <v>2</v>
      </c>
      <c r="X36" s="353">
        <v>14.594249999999999</v>
      </c>
      <c r="Y36" s="120">
        <f t="shared" si="0"/>
        <v>29.188499999999998</v>
      </c>
      <c r="Z36" s="19"/>
      <c r="AA36" s="365">
        <v>0.9</v>
      </c>
      <c r="AB36" s="366">
        <f t="shared" si="3"/>
        <v>26.269649999999999</v>
      </c>
      <c r="AC36" s="367">
        <v>0.9</v>
      </c>
      <c r="AD36" s="368">
        <f>Y36*AC36</f>
        <v>26.269649999999999</v>
      </c>
      <c r="AE36" s="369">
        <f t="shared" si="2"/>
        <v>0</v>
      </c>
    </row>
    <row r="37" spans="1:33" ht="15.75" hidden="1" x14ac:dyDescent="0.25">
      <c r="A37" s="22"/>
      <c r="B37" s="354" t="s">
        <v>23</v>
      </c>
      <c r="C37" s="355" t="s">
        <v>312</v>
      </c>
      <c r="D37" s="356" t="s">
        <v>25</v>
      </c>
      <c r="E37" s="357" t="s">
        <v>387</v>
      </c>
      <c r="F37" s="358"/>
      <c r="G37" s="358"/>
      <c r="H37" s="359">
        <v>7.3159999999999998</v>
      </c>
      <c r="I37" s="358"/>
      <c r="J37" s="360" t="s">
        <v>379</v>
      </c>
      <c r="K37" s="358" t="s">
        <v>380</v>
      </c>
      <c r="L37" s="300">
        <v>1</v>
      </c>
      <c r="M37" s="300">
        <v>1800</v>
      </c>
      <c r="N37" s="126">
        <v>1800</v>
      </c>
      <c r="O37" s="361"/>
      <c r="P37" s="362" t="e">
        <v>#VALUE!</v>
      </c>
      <c r="Q37" s="363">
        <f>IF(J37="PROV SUM",N37,L37*P37)</f>
        <v>1800</v>
      </c>
      <c r="R37" s="299" t="s">
        <v>381</v>
      </c>
      <c r="S37" s="299" t="s">
        <v>381</v>
      </c>
      <c r="T37" s="363">
        <f>IF(J37="SC024",N37,IF(ISERROR(S37),"",IF(J37="PROV SUM",N37,L37*S37)))</f>
        <v>1800</v>
      </c>
      <c r="U37" s="363"/>
      <c r="V37" s="358" t="s">
        <v>380</v>
      </c>
      <c r="W37" s="300">
        <v>1</v>
      </c>
      <c r="X37" s="364" t="s">
        <v>381</v>
      </c>
      <c r="Y37" s="362">
        <v>1800</v>
      </c>
      <c r="Z37" s="19"/>
      <c r="AA37" s="370">
        <v>0</v>
      </c>
      <c r="AB37" s="371">
        <f t="shared" si="3"/>
        <v>0</v>
      </c>
      <c r="AC37" s="372">
        <v>0</v>
      </c>
      <c r="AD37" s="373">
        <f>Y37*AC37</f>
        <v>0</v>
      </c>
      <c r="AE37" s="374">
        <f t="shared" si="2"/>
        <v>0</v>
      </c>
    </row>
    <row r="38" spans="1:33" hidden="1" x14ac:dyDescent="0.25">
      <c r="A38" s="22"/>
      <c r="B38" s="354" t="s">
        <v>23</v>
      </c>
      <c r="C38" s="355" t="s">
        <v>312</v>
      </c>
      <c r="D38" s="356" t="s">
        <v>25</v>
      </c>
      <c r="E38" s="357" t="s">
        <v>656</v>
      </c>
      <c r="F38" s="358"/>
      <c r="G38" s="358"/>
      <c r="H38" s="359"/>
      <c r="I38" s="358"/>
      <c r="J38" s="360"/>
      <c r="K38" s="358"/>
      <c r="L38" s="300"/>
      <c r="M38" s="300"/>
      <c r="N38" s="126"/>
      <c r="O38" s="361"/>
      <c r="P38" s="362"/>
      <c r="Q38" s="363"/>
      <c r="R38" s="299"/>
      <c r="S38" s="299"/>
      <c r="T38" s="363"/>
      <c r="U38" s="363"/>
      <c r="V38" s="358" t="s">
        <v>57</v>
      </c>
      <c r="W38" s="300">
        <v>44</v>
      </c>
      <c r="X38" s="364">
        <v>488.75</v>
      </c>
      <c r="Y38" s="362">
        <f>X38*W38</f>
        <v>21505</v>
      </c>
      <c r="Z38" s="19"/>
      <c r="AA38" s="370">
        <v>1</v>
      </c>
      <c r="AB38" s="371">
        <f>Y38*AA38</f>
        <v>21505</v>
      </c>
      <c r="AC38" s="372">
        <v>1</v>
      </c>
      <c r="AD38" s="373">
        <f>Y38*AC38</f>
        <v>21505</v>
      </c>
      <c r="AE38" s="374">
        <f>AB38-AD38</f>
        <v>0</v>
      </c>
    </row>
    <row r="39" spans="1:33" hidden="1" x14ac:dyDescent="0.25">
      <c r="A39" s="22"/>
      <c r="B39" s="354"/>
      <c r="C39" s="355"/>
      <c r="D39" s="356"/>
      <c r="E39" s="357"/>
      <c r="F39" s="358"/>
      <c r="G39" s="358"/>
      <c r="H39" s="359"/>
      <c r="I39" s="358"/>
      <c r="J39" s="360"/>
      <c r="K39" s="358"/>
      <c r="L39" s="300"/>
      <c r="M39" s="300"/>
      <c r="N39" s="126"/>
      <c r="O39" s="361"/>
      <c r="P39" s="362"/>
      <c r="Q39" s="363"/>
      <c r="R39" s="299"/>
      <c r="S39" s="299"/>
      <c r="T39" s="363"/>
      <c r="U39" s="363"/>
      <c r="V39" s="358"/>
      <c r="W39" s="300"/>
      <c r="X39" s="364"/>
      <c r="Y39" s="362"/>
      <c r="Z39" s="19"/>
      <c r="AA39" s="370"/>
      <c r="AB39" s="371"/>
      <c r="AC39" s="372"/>
      <c r="AD39" s="373"/>
      <c r="AE39" s="374"/>
    </row>
    <row r="40" spans="1:33" hidden="1" x14ac:dyDescent="0.25">
      <c r="A40" s="22"/>
      <c r="B40" s="354" t="s">
        <v>23</v>
      </c>
      <c r="C40" s="355" t="s">
        <v>679</v>
      </c>
      <c r="D40" s="356" t="s">
        <v>25</v>
      </c>
      <c r="E40" s="357" t="s">
        <v>658</v>
      </c>
      <c r="F40" s="358"/>
      <c r="G40" s="358"/>
      <c r="H40" s="359"/>
      <c r="I40" s="358"/>
      <c r="J40" s="360"/>
      <c r="K40" s="358"/>
      <c r="L40" s="300"/>
      <c r="M40" s="300"/>
      <c r="N40" s="126"/>
      <c r="O40" s="361"/>
      <c r="P40" s="362"/>
      <c r="Q40" s="363"/>
      <c r="R40" s="299"/>
      <c r="S40" s="299"/>
      <c r="T40" s="363"/>
      <c r="U40" s="363"/>
      <c r="V40" s="358" t="s">
        <v>28</v>
      </c>
      <c r="W40" s="300">
        <v>300</v>
      </c>
      <c r="X40" s="364">
        <v>107.459</v>
      </c>
      <c r="Y40" s="362">
        <f t="shared" ref="Y40:Y61" si="7">X40*W40</f>
        <v>32237.7</v>
      </c>
      <c r="Z40" s="19"/>
      <c r="AA40" s="370">
        <v>0</v>
      </c>
      <c r="AB40" s="371">
        <f t="shared" ref="AB40:AB61" si="8">Y40*AA40</f>
        <v>0</v>
      </c>
      <c r="AC40" s="372">
        <v>0</v>
      </c>
      <c r="AD40" s="373">
        <f t="shared" ref="AD40:AD61" si="9">Y40*AC40</f>
        <v>0</v>
      </c>
      <c r="AE40" s="374">
        <f t="shared" ref="AE40:AE61" si="10">AB40-AD40</f>
        <v>0</v>
      </c>
    </row>
    <row r="41" spans="1:33" ht="30" hidden="1" x14ac:dyDescent="0.25">
      <c r="A41" s="22"/>
      <c r="B41" s="354" t="s">
        <v>23</v>
      </c>
      <c r="C41" s="355" t="s">
        <v>679</v>
      </c>
      <c r="D41" s="356" t="s">
        <v>25</v>
      </c>
      <c r="E41" s="357" t="s">
        <v>659</v>
      </c>
      <c r="F41" s="358"/>
      <c r="G41" s="358"/>
      <c r="H41" s="359"/>
      <c r="I41" s="358"/>
      <c r="J41" s="360"/>
      <c r="K41" s="358"/>
      <c r="L41" s="300"/>
      <c r="M41" s="300"/>
      <c r="N41" s="126"/>
      <c r="O41" s="361"/>
      <c r="P41" s="362"/>
      <c r="Q41" s="363"/>
      <c r="R41" s="299"/>
      <c r="S41" s="299"/>
      <c r="T41" s="363"/>
      <c r="U41" s="363"/>
      <c r="V41" s="358" t="s">
        <v>48</v>
      </c>
      <c r="W41" s="300">
        <v>225</v>
      </c>
      <c r="X41" s="364">
        <v>53.570000000000007</v>
      </c>
      <c r="Y41" s="362">
        <f t="shared" si="7"/>
        <v>12053.250000000002</v>
      </c>
      <c r="Z41" s="19"/>
      <c r="AA41" s="370">
        <v>0</v>
      </c>
      <c r="AB41" s="371">
        <f t="shared" si="8"/>
        <v>0</v>
      </c>
      <c r="AC41" s="372">
        <v>0</v>
      </c>
      <c r="AD41" s="373">
        <f t="shared" si="9"/>
        <v>0</v>
      </c>
      <c r="AE41" s="374">
        <f t="shared" si="10"/>
        <v>0</v>
      </c>
    </row>
    <row r="42" spans="1:33" hidden="1" x14ac:dyDescent="0.25">
      <c r="A42" s="22"/>
      <c r="B42" s="354" t="s">
        <v>23</v>
      </c>
      <c r="C42" s="355" t="s">
        <v>679</v>
      </c>
      <c r="D42" s="356" t="s">
        <v>25</v>
      </c>
      <c r="E42" s="357" t="s">
        <v>660</v>
      </c>
      <c r="F42" s="358"/>
      <c r="G42" s="358"/>
      <c r="H42" s="359"/>
      <c r="I42" s="358"/>
      <c r="J42" s="360"/>
      <c r="K42" s="358"/>
      <c r="L42" s="300"/>
      <c r="M42" s="300"/>
      <c r="N42" s="126"/>
      <c r="O42" s="361"/>
      <c r="P42" s="362"/>
      <c r="Q42" s="363"/>
      <c r="R42" s="299"/>
      <c r="S42" s="299"/>
      <c r="T42" s="363"/>
      <c r="U42" s="363"/>
      <c r="V42" s="358" t="s">
        <v>681</v>
      </c>
      <c r="W42" s="300">
        <v>32</v>
      </c>
      <c r="X42" s="364">
        <v>300</v>
      </c>
      <c r="Y42" s="362">
        <f t="shared" si="7"/>
        <v>9600</v>
      </c>
      <c r="Z42" s="19"/>
      <c r="AA42" s="370">
        <v>0</v>
      </c>
      <c r="AB42" s="371">
        <f t="shared" si="8"/>
        <v>0</v>
      </c>
      <c r="AC42" s="372">
        <v>0</v>
      </c>
      <c r="AD42" s="373">
        <f t="shared" si="9"/>
        <v>0</v>
      </c>
      <c r="AE42" s="374">
        <f t="shared" si="10"/>
        <v>0</v>
      </c>
    </row>
    <row r="43" spans="1:33" hidden="1" x14ac:dyDescent="0.25">
      <c r="A43" s="22"/>
      <c r="B43" s="354" t="s">
        <v>23</v>
      </c>
      <c r="C43" s="355" t="s">
        <v>189</v>
      </c>
      <c r="D43" s="356" t="s">
        <v>25</v>
      </c>
      <c r="E43" s="357" t="s">
        <v>661</v>
      </c>
      <c r="F43" s="358"/>
      <c r="G43" s="358"/>
      <c r="H43" s="359"/>
      <c r="I43" s="358"/>
      <c r="J43" s="360"/>
      <c r="K43" s="358"/>
      <c r="L43" s="300"/>
      <c r="M43" s="300"/>
      <c r="N43" s="126"/>
      <c r="O43" s="361"/>
      <c r="P43" s="362"/>
      <c r="Q43" s="363"/>
      <c r="R43" s="299"/>
      <c r="S43" s="299"/>
      <c r="T43" s="363"/>
      <c r="U43" s="363"/>
      <c r="V43" s="358" t="s">
        <v>311</v>
      </c>
      <c r="W43" s="300">
        <v>1</v>
      </c>
      <c r="X43" s="364">
        <v>1800</v>
      </c>
      <c r="Y43" s="362">
        <f t="shared" si="7"/>
        <v>1800</v>
      </c>
      <c r="Z43" s="19"/>
      <c r="AA43" s="370">
        <v>0</v>
      </c>
      <c r="AB43" s="371">
        <f t="shared" si="8"/>
        <v>0</v>
      </c>
      <c r="AC43" s="372">
        <v>0</v>
      </c>
      <c r="AD43" s="373">
        <f t="shared" si="9"/>
        <v>0</v>
      </c>
      <c r="AE43" s="374">
        <f t="shared" si="10"/>
        <v>0</v>
      </c>
    </row>
    <row r="44" spans="1:33" hidden="1" x14ac:dyDescent="0.25">
      <c r="A44" s="22"/>
      <c r="B44" s="354" t="s">
        <v>23</v>
      </c>
      <c r="C44" s="355" t="s">
        <v>189</v>
      </c>
      <c r="D44" s="356" t="s">
        <v>25</v>
      </c>
      <c r="E44" s="357" t="s">
        <v>662</v>
      </c>
      <c r="F44" s="358"/>
      <c r="G44" s="358"/>
      <c r="H44" s="359"/>
      <c r="I44" s="358"/>
      <c r="J44" s="360"/>
      <c r="K44" s="358"/>
      <c r="L44" s="300"/>
      <c r="M44" s="300"/>
      <c r="N44" s="126"/>
      <c r="O44" s="361"/>
      <c r="P44" s="362"/>
      <c r="Q44" s="363"/>
      <c r="R44" s="299"/>
      <c r="S44" s="299"/>
      <c r="T44" s="363"/>
      <c r="U44" s="363"/>
      <c r="V44" s="358" t="s">
        <v>311</v>
      </c>
      <c r="W44" s="300">
        <v>1</v>
      </c>
      <c r="X44" s="364">
        <v>5000</v>
      </c>
      <c r="Y44" s="362">
        <f t="shared" si="7"/>
        <v>5000</v>
      </c>
      <c r="Z44" s="19"/>
      <c r="AA44" s="370">
        <v>0</v>
      </c>
      <c r="AB44" s="371">
        <f t="shared" si="8"/>
        <v>0</v>
      </c>
      <c r="AC44" s="372">
        <v>0</v>
      </c>
      <c r="AD44" s="373">
        <f t="shared" si="9"/>
        <v>0</v>
      </c>
      <c r="AE44" s="374">
        <f t="shared" si="10"/>
        <v>0</v>
      </c>
    </row>
    <row r="45" spans="1:33" hidden="1" x14ac:dyDescent="0.25">
      <c r="A45" s="22"/>
      <c r="B45" s="354" t="s">
        <v>23</v>
      </c>
      <c r="C45" s="355" t="s">
        <v>341</v>
      </c>
      <c r="D45" s="356" t="s">
        <v>25</v>
      </c>
      <c r="E45" s="357" t="s">
        <v>663</v>
      </c>
      <c r="F45" s="358"/>
      <c r="G45" s="358"/>
      <c r="H45" s="359"/>
      <c r="I45" s="358"/>
      <c r="J45" s="360"/>
      <c r="K45" s="358"/>
      <c r="L45" s="300"/>
      <c r="M45" s="300"/>
      <c r="N45" s="126"/>
      <c r="O45" s="361"/>
      <c r="P45" s="362"/>
      <c r="Q45" s="363"/>
      <c r="R45" s="299"/>
      <c r="S45" s="299"/>
      <c r="T45" s="363"/>
      <c r="U45" s="363"/>
      <c r="V45" s="358" t="s">
        <v>682</v>
      </c>
      <c r="W45" s="300">
        <v>1</v>
      </c>
      <c r="X45" s="364">
        <v>2000</v>
      </c>
      <c r="Y45" s="362">
        <f t="shared" si="7"/>
        <v>2000</v>
      </c>
      <c r="Z45" s="19"/>
      <c r="AA45" s="370">
        <v>0</v>
      </c>
      <c r="AB45" s="371">
        <f t="shared" si="8"/>
        <v>0</v>
      </c>
      <c r="AC45" s="372">
        <v>0</v>
      </c>
      <c r="AD45" s="373">
        <f t="shared" si="9"/>
        <v>0</v>
      </c>
      <c r="AE45" s="374">
        <f t="shared" si="10"/>
        <v>0</v>
      </c>
    </row>
    <row r="46" spans="1:33" hidden="1" x14ac:dyDescent="0.25">
      <c r="A46" s="22"/>
      <c r="B46" s="354" t="s">
        <v>23</v>
      </c>
      <c r="C46" s="355" t="s">
        <v>341</v>
      </c>
      <c r="D46" s="356" t="s">
        <v>25</v>
      </c>
      <c r="E46" s="357" t="s">
        <v>664</v>
      </c>
      <c r="F46" s="358"/>
      <c r="G46" s="358"/>
      <c r="H46" s="359"/>
      <c r="I46" s="358"/>
      <c r="J46" s="360"/>
      <c r="K46" s="358"/>
      <c r="L46" s="300"/>
      <c r="M46" s="300"/>
      <c r="N46" s="126"/>
      <c r="O46" s="361"/>
      <c r="P46" s="362"/>
      <c r="Q46" s="363"/>
      <c r="R46" s="299"/>
      <c r="S46" s="299"/>
      <c r="T46" s="363"/>
      <c r="U46" s="363"/>
      <c r="V46" s="358" t="s">
        <v>682</v>
      </c>
      <c r="W46" s="300">
        <v>44</v>
      </c>
      <c r="X46" s="364">
        <v>1250</v>
      </c>
      <c r="Y46" s="362">
        <f t="shared" si="7"/>
        <v>55000</v>
      </c>
      <c r="Z46" s="19"/>
      <c r="AA46" s="370">
        <v>0</v>
      </c>
      <c r="AB46" s="371">
        <f t="shared" si="8"/>
        <v>0</v>
      </c>
      <c r="AC46" s="372">
        <v>0</v>
      </c>
      <c r="AD46" s="373">
        <f t="shared" si="9"/>
        <v>0</v>
      </c>
      <c r="AE46" s="374">
        <f t="shared" si="10"/>
        <v>0</v>
      </c>
    </row>
    <row r="47" spans="1:33" hidden="1" x14ac:dyDescent="0.25">
      <c r="A47" s="22"/>
      <c r="B47" s="354" t="s">
        <v>23</v>
      </c>
      <c r="C47" s="355" t="s">
        <v>341</v>
      </c>
      <c r="D47" s="356" t="s">
        <v>25</v>
      </c>
      <c r="E47" s="357" t="s">
        <v>665</v>
      </c>
      <c r="F47" s="358"/>
      <c r="G47" s="358"/>
      <c r="H47" s="359"/>
      <c r="I47" s="358"/>
      <c r="J47" s="360"/>
      <c r="K47" s="358"/>
      <c r="L47" s="300"/>
      <c r="M47" s="300"/>
      <c r="N47" s="126"/>
      <c r="O47" s="361"/>
      <c r="P47" s="362"/>
      <c r="Q47" s="363"/>
      <c r="R47" s="299"/>
      <c r="S47" s="299"/>
      <c r="T47" s="363"/>
      <c r="U47" s="363"/>
      <c r="V47" s="358" t="s">
        <v>682</v>
      </c>
      <c r="W47" s="300">
        <v>1</v>
      </c>
      <c r="X47" s="364">
        <v>5000</v>
      </c>
      <c r="Y47" s="362">
        <f t="shared" si="7"/>
        <v>5000</v>
      </c>
      <c r="Z47" s="19"/>
      <c r="AA47" s="370">
        <v>0</v>
      </c>
      <c r="AB47" s="371">
        <f t="shared" si="8"/>
        <v>0</v>
      </c>
      <c r="AC47" s="372">
        <v>0</v>
      </c>
      <c r="AD47" s="373">
        <f t="shared" si="9"/>
        <v>0</v>
      </c>
      <c r="AE47" s="374">
        <f t="shared" si="10"/>
        <v>0</v>
      </c>
    </row>
    <row r="48" spans="1:33" hidden="1" x14ac:dyDescent="0.25">
      <c r="A48" s="22"/>
      <c r="B48" s="354" t="s">
        <v>23</v>
      </c>
      <c r="C48" s="355" t="s">
        <v>341</v>
      </c>
      <c r="D48" s="356" t="s">
        <v>25</v>
      </c>
      <c r="E48" s="357" t="s">
        <v>666</v>
      </c>
      <c r="F48" s="358"/>
      <c r="G48" s="358"/>
      <c r="H48" s="359"/>
      <c r="I48" s="358"/>
      <c r="J48" s="360"/>
      <c r="K48" s="358"/>
      <c r="L48" s="300"/>
      <c r="M48" s="300"/>
      <c r="N48" s="126"/>
      <c r="O48" s="361"/>
      <c r="P48" s="362"/>
      <c r="Q48" s="363"/>
      <c r="R48" s="299"/>
      <c r="S48" s="299"/>
      <c r="T48" s="363"/>
      <c r="U48" s="363"/>
      <c r="V48" s="358" t="s">
        <v>682</v>
      </c>
      <c r="W48" s="300">
        <v>1</v>
      </c>
      <c r="X48" s="364">
        <v>10000</v>
      </c>
      <c r="Y48" s="362">
        <f t="shared" si="7"/>
        <v>10000</v>
      </c>
      <c r="Z48" s="19"/>
      <c r="AA48" s="370">
        <v>0</v>
      </c>
      <c r="AB48" s="371">
        <f t="shared" si="8"/>
        <v>0</v>
      </c>
      <c r="AC48" s="372">
        <v>0</v>
      </c>
      <c r="AD48" s="373">
        <f t="shared" si="9"/>
        <v>0</v>
      </c>
      <c r="AE48" s="374">
        <f t="shared" si="10"/>
        <v>0</v>
      </c>
    </row>
    <row r="49" spans="1:31" hidden="1" x14ac:dyDescent="0.25">
      <c r="A49" s="22"/>
      <c r="B49" s="354" t="s">
        <v>23</v>
      </c>
      <c r="C49" s="355" t="s">
        <v>680</v>
      </c>
      <c r="D49" s="356" t="s">
        <v>25</v>
      </c>
      <c r="E49" s="357" t="s">
        <v>667</v>
      </c>
      <c r="F49" s="358"/>
      <c r="G49" s="358"/>
      <c r="H49" s="359"/>
      <c r="I49" s="358"/>
      <c r="J49" s="360"/>
      <c r="K49" s="358"/>
      <c r="L49" s="300"/>
      <c r="M49" s="300"/>
      <c r="N49" s="126"/>
      <c r="O49" s="361"/>
      <c r="P49" s="362"/>
      <c r="Q49" s="363"/>
      <c r="R49" s="299"/>
      <c r="S49" s="299"/>
      <c r="T49" s="363"/>
      <c r="U49" s="363"/>
      <c r="V49" s="358" t="s">
        <v>682</v>
      </c>
      <c r="W49" s="300">
        <v>1</v>
      </c>
      <c r="X49" s="364">
        <v>2000</v>
      </c>
      <c r="Y49" s="362">
        <f t="shared" si="7"/>
        <v>2000</v>
      </c>
      <c r="Z49" s="19"/>
      <c r="AA49" s="370">
        <v>1</v>
      </c>
      <c r="AB49" s="371">
        <f t="shared" si="8"/>
        <v>2000</v>
      </c>
      <c r="AC49" s="372">
        <v>0</v>
      </c>
      <c r="AD49" s="373">
        <f t="shared" si="9"/>
        <v>0</v>
      </c>
      <c r="AE49" s="374">
        <f t="shared" si="10"/>
        <v>2000</v>
      </c>
    </row>
    <row r="50" spans="1:31" x14ac:dyDescent="0.25">
      <c r="A50" s="22"/>
      <c r="B50" s="354" t="s">
        <v>23</v>
      </c>
      <c r="C50" s="355" t="s">
        <v>164</v>
      </c>
      <c r="D50" s="356" t="s">
        <v>25</v>
      </c>
      <c r="E50" s="357" t="s">
        <v>668</v>
      </c>
      <c r="F50" s="358"/>
      <c r="G50" s="358"/>
      <c r="H50" s="359"/>
      <c r="I50" s="358"/>
      <c r="J50" s="360"/>
      <c r="K50" s="358"/>
      <c r="L50" s="300"/>
      <c r="M50" s="300"/>
      <c r="N50" s="126"/>
      <c r="O50" s="361"/>
      <c r="P50" s="362"/>
      <c r="Q50" s="363"/>
      <c r="R50" s="299"/>
      <c r="S50" s="299"/>
      <c r="T50" s="363"/>
      <c r="U50" s="363"/>
      <c r="V50" s="358" t="s">
        <v>311</v>
      </c>
      <c r="W50" s="300">
        <v>1</v>
      </c>
      <c r="X50" s="364">
        <v>500</v>
      </c>
      <c r="Y50" s="362">
        <f t="shared" si="7"/>
        <v>500</v>
      </c>
      <c r="Z50" s="19"/>
      <c r="AA50" s="370">
        <v>1</v>
      </c>
      <c r="AB50" s="371">
        <f t="shared" si="8"/>
        <v>500</v>
      </c>
      <c r="AC50" s="372">
        <v>0</v>
      </c>
      <c r="AD50" s="373">
        <f t="shared" si="9"/>
        <v>0</v>
      </c>
      <c r="AE50" s="374">
        <f t="shared" si="10"/>
        <v>500</v>
      </c>
    </row>
    <row r="51" spans="1:31" hidden="1" x14ac:dyDescent="0.25">
      <c r="A51" s="22"/>
      <c r="B51" s="354" t="s">
        <v>23</v>
      </c>
      <c r="C51" s="355" t="s">
        <v>72</v>
      </c>
      <c r="D51" s="356" t="s">
        <v>25</v>
      </c>
      <c r="E51" s="357" t="s">
        <v>669</v>
      </c>
      <c r="F51" s="358"/>
      <c r="G51" s="358"/>
      <c r="H51" s="359"/>
      <c r="I51" s="358"/>
      <c r="J51" s="360"/>
      <c r="K51" s="358"/>
      <c r="L51" s="300"/>
      <c r="M51" s="300"/>
      <c r="N51" s="126"/>
      <c r="O51" s="361"/>
      <c r="P51" s="362"/>
      <c r="Q51" s="363"/>
      <c r="R51" s="299"/>
      <c r="S51" s="299"/>
      <c r="T51" s="363"/>
      <c r="U51" s="363"/>
      <c r="V51" s="358" t="s">
        <v>683</v>
      </c>
      <c r="W51" s="300">
        <v>1</v>
      </c>
      <c r="X51" s="364">
        <v>1000</v>
      </c>
      <c r="Y51" s="362">
        <f t="shared" si="7"/>
        <v>1000</v>
      </c>
      <c r="Z51" s="19"/>
      <c r="AA51" s="370">
        <v>1</v>
      </c>
      <c r="AB51" s="371">
        <f t="shared" si="8"/>
        <v>1000</v>
      </c>
      <c r="AC51" s="372">
        <v>1</v>
      </c>
      <c r="AD51" s="373">
        <f t="shared" si="9"/>
        <v>1000</v>
      </c>
      <c r="AE51" s="374">
        <f t="shared" si="10"/>
        <v>0</v>
      </c>
    </row>
    <row r="52" spans="1:31" hidden="1" x14ac:dyDescent="0.25">
      <c r="A52" s="22"/>
      <c r="B52" s="354" t="s">
        <v>23</v>
      </c>
      <c r="C52" s="355" t="s">
        <v>72</v>
      </c>
      <c r="D52" s="356" t="s">
        <v>25</v>
      </c>
      <c r="E52" s="357" t="s">
        <v>670</v>
      </c>
      <c r="F52" s="358"/>
      <c r="G52" s="358"/>
      <c r="H52" s="359"/>
      <c r="I52" s="358"/>
      <c r="J52" s="360"/>
      <c r="K52" s="358"/>
      <c r="L52" s="300"/>
      <c r="M52" s="300"/>
      <c r="N52" s="126"/>
      <c r="O52" s="361"/>
      <c r="P52" s="362"/>
      <c r="Q52" s="363"/>
      <c r="R52" s="299"/>
      <c r="S52" s="299"/>
      <c r="T52" s="363"/>
      <c r="U52" s="363"/>
      <c r="V52" s="358" t="s">
        <v>683</v>
      </c>
      <c r="W52" s="300">
        <v>1</v>
      </c>
      <c r="X52" s="364">
        <v>300</v>
      </c>
      <c r="Y52" s="362">
        <f t="shared" si="7"/>
        <v>300</v>
      </c>
      <c r="Z52" s="19"/>
      <c r="AA52" s="370">
        <v>1</v>
      </c>
      <c r="AB52" s="371">
        <f t="shared" si="8"/>
        <v>300</v>
      </c>
      <c r="AC52" s="372">
        <v>1</v>
      </c>
      <c r="AD52" s="373">
        <f t="shared" si="9"/>
        <v>300</v>
      </c>
      <c r="AE52" s="374">
        <f t="shared" si="10"/>
        <v>0</v>
      </c>
    </row>
    <row r="53" spans="1:31" ht="30" hidden="1" x14ac:dyDescent="0.25">
      <c r="A53" s="22"/>
      <c r="B53" s="354" t="s">
        <v>23</v>
      </c>
      <c r="C53" s="355" t="s">
        <v>24</v>
      </c>
      <c r="D53" s="356" t="s">
        <v>25</v>
      </c>
      <c r="E53" s="357" t="s">
        <v>50</v>
      </c>
      <c r="F53" s="358"/>
      <c r="G53" s="358"/>
      <c r="H53" s="359"/>
      <c r="I53" s="358"/>
      <c r="J53" s="360"/>
      <c r="K53" s="358"/>
      <c r="L53" s="300"/>
      <c r="M53" s="300"/>
      <c r="N53" s="126"/>
      <c r="O53" s="361"/>
      <c r="P53" s="362"/>
      <c r="Q53" s="363"/>
      <c r="R53" s="299"/>
      <c r="S53" s="299"/>
      <c r="T53" s="363"/>
      <c r="U53" s="363"/>
      <c r="V53" s="358" t="s">
        <v>104</v>
      </c>
      <c r="W53" s="300">
        <v>150</v>
      </c>
      <c r="X53" s="364">
        <v>40.229999999999997</v>
      </c>
      <c r="Y53" s="362">
        <f t="shared" si="7"/>
        <v>6034.4999999999991</v>
      </c>
      <c r="Z53" s="19"/>
      <c r="AA53" s="370">
        <v>0.7</v>
      </c>
      <c r="AB53" s="371">
        <f t="shared" si="8"/>
        <v>4224.1499999999987</v>
      </c>
      <c r="AC53" s="372">
        <v>0.1</v>
      </c>
      <c r="AD53" s="373">
        <f t="shared" si="9"/>
        <v>603.44999999999993</v>
      </c>
      <c r="AE53" s="374">
        <f t="shared" si="10"/>
        <v>3620.6999999999989</v>
      </c>
    </row>
    <row r="54" spans="1:31" hidden="1" x14ac:dyDescent="0.25">
      <c r="A54" s="22"/>
      <c r="B54" s="354" t="s">
        <v>23</v>
      </c>
      <c r="C54" s="355" t="s">
        <v>24</v>
      </c>
      <c r="D54" s="356" t="s">
        <v>25</v>
      </c>
      <c r="E54" s="357" t="s">
        <v>671</v>
      </c>
      <c r="F54" s="358"/>
      <c r="G54" s="358"/>
      <c r="H54" s="359"/>
      <c r="I54" s="358"/>
      <c r="J54" s="360"/>
      <c r="K54" s="358"/>
      <c r="L54" s="300"/>
      <c r="M54" s="300"/>
      <c r="N54" s="126"/>
      <c r="O54" s="361"/>
      <c r="P54" s="362"/>
      <c r="Q54" s="363"/>
      <c r="R54" s="299"/>
      <c r="S54" s="299"/>
      <c r="T54" s="363"/>
      <c r="U54" s="363"/>
      <c r="V54" s="358" t="s">
        <v>684</v>
      </c>
      <c r="W54" s="300">
        <v>1</v>
      </c>
      <c r="X54" s="364">
        <v>250</v>
      </c>
      <c r="Y54" s="362">
        <f t="shared" si="7"/>
        <v>250</v>
      </c>
      <c r="Z54" s="19"/>
      <c r="AA54" s="370">
        <v>0.7</v>
      </c>
      <c r="AB54" s="371">
        <f t="shared" si="8"/>
        <v>175</v>
      </c>
      <c r="AC54" s="372">
        <v>0.3</v>
      </c>
      <c r="AD54" s="373">
        <f t="shared" si="9"/>
        <v>75</v>
      </c>
      <c r="AE54" s="374">
        <f t="shared" si="10"/>
        <v>100</v>
      </c>
    </row>
    <row r="55" spans="1:31" hidden="1" x14ac:dyDescent="0.25">
      <c r="A55" s="22"/>
      <c r="B55" s="354" t="s">
        <v>23</v>
      </c>
      <c r="C55" s="355" t="s">
        <v>24</v>
      </c>
      <c r="D55" s="356" t="s">
        <v>25</v>
      </c>
      <c r="E55" s="357" t="s">
        <v>672</v>
      </c>
      <c r="F55" s="358"/>
      <c r="G55" s="358"/>
      <c r="H55" s="359"/>
      <c r="I55" s="358"/>
      <c r="J55" s="360"/>
      <c r="K55" s="358"/>
      <c r="L55" s="300"/>
      <c r="M55" s="300"/>
      <c r="N55" s="126"/>
      <c r="O55" s="361"/>
      <c r="P55" s="362"/>
      <c r="Q55" s="363"/>
      <c r="R55" s="299"/>
      <c r="S55" s="299"/>
      <c r="T55" s="363"/>
      <c r="U55" s="363"/>
      <c r="V55" s="358" t="s">
        <v>685</v>
      </c>
      <c r="W55" s="300">
        <v>1</v>
      </c>
      <c r="X55" s="364">
        <v>110</v>
      </c>
      <c r="Y55" s="362">
        <f t="shared" si="7"/>
        <v>110</v>
      </c>
      <c r="Z55" s="19"/>
      <c r="AA55" s="370">
        <v>0.7</v>
      </c>
      <c r="AB55" s="371">
        <f t="shared" si="8"/>
        <v>77</v>
      </c>
      <c r="AC55" s="372">
        <v>0</v>
      </c>
      <c r="AD55" s="373">
        <f t="shared" si="9"/>
        <v>0</v>
      </c>
      <c r="AE55" s="374">
        <f t="shared" si="10"/>
        <v>77</v>
      </c>
    </row>
    <row r="56" spans="1:31" hidden="1" x14ac:dyDescent="0.25">
      <c r="A56" s="22"/>
      <c r="B56" s="354" t="s">
        <v>23</v>
      </c>
      <c r="C56" s="355" t="s">
        <v>24</v>
      </c>
      <c r="D56" s="356" t="s">
        <v>25</v>
      </c>
      <c r="E56" s="357" t="s">
        <v>673</v>
      </c>
      <c r="F56" s="358"/>
      <c r="G56" s="358"/>
      <c r="H56" s="359"/>
      <c r="I56" s="358"/>
      <c r="J56" s="360"/>
      <c r="K56" s="358"/>
      <c r="L56" s="300"/>
      <c r="M56" s="300"/>
      <c r="N56" s="126"/>
      <c r="O56" s="361"/>
      <c r="P56" s="362"/>
      <c r="Q56" s="363"/>
      <c r="R56" s="299"/>
      <c r="S56" s="299"/>
      <c r="T56" s="363"/>
      <c r="U56" s="363"/>
      <c r="V56" s="358" t="s">
        <v>311</v>
      </c>
      <c r="W56" s="300">
        <v>1</v>
      </c>
      <c r="X56" s="364">
        <v>2500</v>
      </c>
      <c r="Y56" s="362">
        <f t="shared" si="7"/>
        <v>2500</v>
      </c>
      <c r="Z56" s="19"/>
      <c r="AA56" s="370">
        <v>0.7</v>
      </c>
      <c r="AB56" s="371">
        <f t="shared" si="8"/>
        <v>1750</v>
      </c>
      <c r="AC56" s="372">
        <v>0.3</v>
      </c>
      <c r="AD56" s="373">
        <f t="shared" si="9"/>
        <v>750</v>
      </c>
      <c r="AE56" s="374">
        <f t="shared" si="10"/>
        <v>1000</v>
      </c>
    </row>
    <row r="57" spans="1:31" ht="30" hidden="1" x14ac:dyDescent="0.25">
      <c r="A57" s="22"/>
      <c r="B57" s="354" t="s">
        <v>23</v>
      </c>
      <c r="C57" s="355" t="s">
        <v>24</v>
      </c>
      <c r="D57" s="356" t="s">
        <v>25</v>
      </c>
      <c r="E57" s="357" t="s">
        <v>674</v>
      </c>
      <c r="F57" s="358"/>
      <c r="G57" s="358"/>
      <c r="H57" s="359"/>
      <c r="I57" s="358"/>
      <c r="J57" s="360"/>
      <c r="K57" s="358"/>
      <c r="L57" s="300"/>
      <c r="M57" s="300"/>
      <c r="N57" s="126"/>
      <c r="O57" s="361"/>
      <c r="P57" s="362"/>
      <c r="Q57" s="363"/>
      <c r="R57" s="299"/>
      <c r="S57" s="299"/>
      <c r="T57" s="363"/>
      <c r="U57" s="363"/>
      <c r="V57" s="358" t="s">
        <v>160</v>
      </c>
      <c r="W57" s="300">
        <v>4425</v>
      </c>
      <c r="X57" s="364">
        <v>1.6408400000000001</v>
      </c>
      <c r="Y57" s="362">
        <f t="shared" si="7"/>
        <v>7260.7170000000006</v>
      </c>
      <c r="Z57" s="19"/>
      <c r="AA57" s="370">
        <v>0.7</v>
      </c>
      <c r="AB57" s="371">
        <f t="shared" si="8"/>
        <v>5082.5019000000002</v>
      </c>
      <c r="AC57" s="372">
        <v>0</v>
      </c>
      <c r="AD57" s="373">
        <f t="shared" si="9"/>
        <v>0</v>
      </c>
      <c r="AE57" s="374">
        <f t="shared" si="10"/>
        <v>5082.5019000000002</v>
      </c>
    </row>
    <row r="58" spans="1:31" hidden="1" x14ac:dyDescent="0.25">
      <c r="A58" s="22"/>
      <c r="B58" s="354" t="s">
        <v>23</v>
      </c>
      <c r="C58" s="355" t="s">
        <v>24</v>
      </c>
      <c r="D58" s="356" t="s">
        <v>25</v>
      </c>
      <c r="E58" s="357" t="s">
        <v>675</v>
      </c>
      <c r="F58" s="358"/>
      <c r="G58" s="358"/>
      <c r="H58" s="359"/>
      <c r="I58" s="358"/>
      <c r="J58" s="360"/>
      <c r="K58" s="358"/>
      <c r="L58" s="300"/>
      <c r="M58" s="300"/>
      <c r="N58" s="126"/>
      <c r="O58" s="361"/>
      <c r="P58" s="362"/>
      <c r="Q58" s="363"/>
      <c r="R58" s="299"/>
      <c r="S58" s="299"/>
      <c r="T58" s="363"/>
      <c r="U58" s="363"/>
      <c r="V58" s="358" t="s">
        <v>686</v>
      </c>
      <c r="W58" s="300">
        <v>8</v>
      </c>
      <c r="X58" s="364">
        <v>4391.1962871000005</v>
      </c>
      <c r="Y58" s="362">
        <f t="shared" si="7"/>
        <v>35129.570296800004</v>
      </c>
      <c r="Z58" s="19"/>
      <c r="AA58" s="370">
        <v>0</v>
      </c>
      <c r="AB58" s="371">
        <f t="shared" si="8"/>
        <v>0</v>
      </c>
      <c r="AC58" s="372">
        <v>0</v>
      </c>
      <c r="AD58" s="373">
        <f t="shared" si="9"/>
        <v>0</v>
      </c>
      <c r="AE58" s="374">
        <f t="shared" si="10"/>
        <v>0</v>
      </c>
    </row>
    <row r="59" spans="1:31" ht="90" x14ac:dyDescent="0.25">
      <c r="A59" s="22"/>
      <c r="B59" s="354" t="s">
        <v>23</v>
      </c>
      <c r="C59" s="355" t="s">
        <v>164</v>
      </c>
      <c r="D59" s="356" t="s">
        <v>25</v>
      </c>
      <c r="E59" s="357" t="s">
        <v>676</v>
      </c>
      <c r="F59" s="358"/>
      <c r="G59" s="358"/>
      <c r="H59" s="359"/>
      <c r="I59" s="358"/>
      <c r="J59" s="360"/>
      <c r="K59" s="358"/>
      <c r="L59" s="300"/>
      <c r="M59" s="300"/>
      <c r="N59" s="126"/>
      <c r="O59" s="361"/>
      <c r="P59" s="362"/>
      <c r="Q59" s="363"/>
      <c r="R59" s="299"/>
      <c r="S59" s="299"/>
      <c r="T59" s="363"/>
      <c r="U59" s="363"/>
      <c r="V59" s="358" t="s">
        <v>75</v>
      </c>
      <c r="W59" s="300">
        <v>32</v>
      </c>
      <c r="X59" s="364">
        <v>25.75</v>
      </c>
      <c r="Y59" s="362">
        <f t="shared" si="7"/>
        <v>824</v>
      </c>
      <c r="Z59" s="19"/>
      <c r="AA59" s="370">
        <v>1</v>
      </c>
      <c r="AB59" s="371">
        <f t="shared" si="8"/>
        <v>824</v>
      </c>
      <c r="AC59" s="372">
        <v>1</v>
      </c>
      <c r="AD59" s="373">
        <f t="shared" si="9"/>
        <v>824</v>
      </c>
      <c r="AE59" s="374">
        <f t="shared" si="10"/>
        <v>0</v>
      </c>
    </row>
    <row r="60" spans="1:31" ht="90" x14ac:dyDescent="0.25">
      <c r="A60" s="22"/>
      <c r="B60" s="354" t="s">
        <v>23</v>
      </c>
      <c r="C60" s="355" t="s">
        <v>164</v>
      </c>
      <c r="D60" s="356" t="s">
        <v>25</v>
      </c>
      <c r="E60" s="357" t="s">
        <v>677</v>
      </c>
      <c r="F60" s="358"/>
      <c r="G60" s="358"/>
      <c r="H60" s="359"/>
      <c r="I60" s="358"/>
      <c r="J60" s="360"/>
      <c r="K60" s="358"/>
      <c r="L60" s="300"/>
      <c r="M60" s="300"/>
      <c r="N60" s="126"/>
      <c r="O60" s="361"/>
      <c r="P60" s="362"/>
      <c r="Q60" s="363"/>
      <c r="R60" s="299"/>
      <c r="S60" s="299"/>
      <c r="T60" s="363"/>
      <c r="U60" s="363"/>
      <c r="V60" s="358" t="s">
        <v>75</v>
      </c>
      <c r="W60" s="300">
        <v>175</v>
      </c>
      <c r="X60" s="364">
        <v>25.2</v>
      </c>
      <c r="Y60" s="362">
        <f t="shared" si="7"/>
        <v>4410</v>
      </c>
      <c r="Z60" s="19"/>
      <c r="AA60" s="370">
        <v>0.9</v>
      </c>
      <c r="AB60" s="371">
        <f t="shared" si="8"/>
        <v>3969</v>
      </c>
      <c r="AC60" s="372">
        <v>0.9</v>
      </c>
      <c r="AD60" s="373">
        <f t="shared" si="9"/>
        <v>3969</v>
      </c>
      <c r="AE60" s="374">
        <f t="shared" si="10"/>
        <v>0</v>
      </c>
    </row>
    <row r="61" spans="1:31" ht="45" x14ac:dyDescent="0.25">
      <c r="A61" s="22"/>
      <c r="B61" s="354" t="s">
        <v>23</v>
      </c>
      <c r="C61" s="355" t="s">
        <v>164</v>
      </c>
      <c r="D61" s="356" t="s">
        <v>25</v>
      </c>
      <c r="E61" s="357" t="s">
        <v>678</v>
      </c>
      <c r="F61" s="358"/>
      <c r="G61" s="358"/>
      <c r="H61" s="359"/>
      <c r="I61" s="358"/>
      <c r="J61" s="360"/>
      <c r="K61" s="358"/>
      <c r="L61" s="300"/>
      <c r="M61" s="300"/>
      <c r="N61" s="126"/>
      <c r="O61" s="361"/>
      <c r="P61" s="362"/>
      <c r="Q61" s="363"/>
      <c r="R61" s="299"/>
      <c r="S61" s="299"/>
      <c r="T61" s="363"/>
      <c r="U61" s="363"/>
      <c r="V61" s="358" t="s">
        <v>79</v>
      </c>
      <c r="W61" s="300">
        <v>156.5</v>
      </c>
      <c r="X61" s="364">
        <v>125.2</v>
      </c>
      <c r="Y61" s="362">
        <f t="shared" si="7"/>
        <v>19593.8</v>
      </c>
      <c r="Z61" s="19"/>
      <c r="AA61" s="370">
        <v>1</v>
      </c>
      <c r="AB61" s="371">
        <f t="shared" si="8"/>
        <v>19593.8</v>
      </c>
      <c r="AC61" s="372">
        <v>1</v>
      </c>
      <c r="AD61" s="373">
        <f t="shared" si="9"/>
        <v>19593.8</v>
      </c>
      <c r="AE61" s="374">
        <f t="shared" si="10"/>
        <v>0</v>
      </c>
    </row>
    <row r="62" spans="1:31" ht="30" hidden="1" x14ac:dyDescent="0.25">
      <c r="A62" s="22"/>
      <c r="B62" s="354" t="s">
        <v>23</v>
      </c>
      <c r="C62" s="355" t="s">
        <v>687</v>
      </c>
      <c r="D62" s="356" t="s">
        <v>25</v>
      </c>
      <c r="E62" s="357" t="s">
        <v>309</v>
      </c>
      <c r="F62" s="358"/>
      <c r="G62" s="358"/>
      <c r="H62" s="359"/>
      <c r="I62" s="358"/>
      <c r="J62" s="360"/>
      <c r="K62" s="358"/>
      <c r="L62" s="300"/>
      <c r="M62" s="300"/>
      <c r="N62" s="126"/>
      <c r="O62" s="361"/>
      <c r="P62" s="362"/>
      <c r="Q62" s="363"/>
      <c r="R62" s="299"/>
      <c r="S62" s="299"/>
      <c r="T62" s="363"/>
      <c r="U62" s="363"/>
      <c r="V62" s="358" t="s">
        <v>311</v>
      </c>
      <c r="W62" s="300">
        <v>1</v>
      </c>
      <c r="X62" s="364">
        <v>222.29999999999998</v>
      </c>
      <c r="Y62" s="362">
        <f t="shared" ref="Y62:Y66" si="11">X62*W62</f>
        <v>222.29999999999998</v>
      </c>
      <c r="Z62" s="19"/>
      <c r="AA62" s="370">
        <v>1</v>
      </c>
      <c r="AB62" s="371">
        <f t="shared" ref="AB62:AB66" si="12">Y62*AA62</f>
        <v>222.29999999999998</v>
      </c>
      <c r="AC62" s="372">
        <v>1</v>
      </c>
      <c r="AD62" s="373">
        <f t="shared" ref="AD62:AD66" si="13">Y62*AC62</f>
        <v>222.29999999999998</v>
      </c>
      <c r="AE62" s="374">
        <f t="shared" ref="AE62:AE66" si="14">AB62-AD62</f>
        <v>0</v>
      </c>
    </row>
    <row r="63" spans="1:31" ht="30" hidden="1" x14ac:dyDescent="0.25">
      <c r="A63" s="22"/>
      <c r="B63" s="354" t="s">
        <v>23</v>
      </c>
      <c r="C63" s="355" t="s">
        <v>687</v>
      </c>
      <c r="D63" s="356" t="s">
        <v>25</v>
      </c>
      <c r="E63" s="357" t="s">
        <v>688</v>
      </c>
      <c r="F63" s="358"/>
      <c r="G63" s="358"/>
      <c r="H63" s="359"/>
      <c r="I63" s="358"/>
      <c r="J63" s="360"/>
      <c r="K63" s="358"/>
      <c r="L63" s="300"/>
      <c r="M63" s="300"/>
      <c r="N63" s="126"/>
      <c r="O63" s="361"/>
      <c r="P63" s="362"/>
      <c r="Q63" s="363"/>
      <c r="R63" s="299"/>
      <c r="S63" s="299"/>
      <c r="T63" s="363"/>
      <c r="U63" s="363"/>
      <c r="V63" s="358" t="s">
        <v>692</v>
      </c>
      <c r="W63" s="300">
        <v>22</v>
      </c>
      <c r="X63" s="364">
        <v>100</v>
      </c>
      <c r="Y63" s="362">
        <f t="shared" si="11"/>
        <v>2200</v>
      </c>
      <c r="Z63" s="19"/>
      <c r="AA63" s="370">
        <v>0</v>
      </c>
      <c r="AB63" s="371">
        <f t="shared" si="12"/>
        <v>0</v>
      </c>
      <c r="AC63" s="372">
        <v>0</v>
      </c>
      <c r="AD63" s="373">
        <f t="shared" si="13"/>
        <v>0</v>
      </c>
      <c r="AE63" s="374">
        <f t="shared" si="14"/>
        <v>0</v>
      </c>
    </row>
    <row r="64" spans="1:31" hidden="1" x14ac:dyDescent="0.25">
      <c r="A64" s="22"/>
      <c r="B64" s="354" t="s">
        <v>23</v>
      </c>
      <c r="C64" s="355" t="s">
        <v>687</v>
      </c>
      <c r="D64" s="356" t="s">
        <v>25</v>
      </c>
      <c r="E64" s="357" t="s">
        <v>689</v>
      </c>
      <c r="F64" s="358"/>
      <c r="G64" s="358"/>
      <c r="H64" s="359"/>
      <c r="I64" s="358"/>
      <c r="J64" s="360"/>
      <c r="K64" s="358"/>
      <c r="L64" s="300"/>
      <c r="M64" s="300"/>
      <c r="N64" s="126"/>
      <c r="O64" s="361"/>
      <c r="P64" s="362"/>
      <c r="Q64" s="363"/>
      <c r="R64" s="299"/>
      <c r="S64" s="299"/>
      <c r="T64" s="363"/>
      <c r="U64" s="363"/>
      <c r="V64" s="358" t="s">
        <v>311</v>
      </c>
      <c r="W64" s="300">
        <v>4</v>
      </c>
      <c r="X64" s="364">
        <v>300</v>
      </c>
      <c r="Y64" s="362">
        <f t="shared" si="11"/>
        <v>1200</v>
      </c>
      <c r="Z64" s="19"/>
      <c r="AA64" s="370">
        <v>0.5</v>
      </c>
      <c r="AB64" s="371">
        <f t="shared" si="12"/>
        <v>600</v>
      </c>
      <c r="AC64" s="372">
        <v>0</v>
      </c>
      <c r="AD64" s="373">
        <f t="shared" si="13"/>
        <v>0</v>
      </c>
      <c r="AE64" s="374">
        <f t="shared" si="14"/>
        <v>600</v>
      </c>
    </row>
    <row r="65" spans="1:31" hidden="1" x14ac:dyDescent="0.25">
      <c r="A65" s="22"/>
      <c r="B65" s="354" t="s">
        <v>23</v>
      </c>
      <c r="C65" s="355" t="s">
        <v>687</v>
      </c>
      <c r="D65" s="356" t="s">
        <v>25</v>
      </c>
      <c r="E65" s="357" t="s">
        <v>690</v>
      </c>
      <c r="F65" s="358"/>
      <c r="G65" s="358"/>
      <c r="H65" s="359"/>
      <c r="I65" s="358"/>
      <c r="J65" s="360"/>
      <c r="K65" s="358"/>
      <c r="L65" s="300"/>
      <c r="M65" s="300"/>
      <c r="N65" s="126"/>
      <c r="O65" s="361"/>
      <c r="P65" s="362"/>
      <c r="Q65" s="363"/>
      <c r="R65" s="299"/>
      <c r="S65" s="299"/>
      <c r="T65" s="363"/>
      <c r="U65" s="363"/>
      <c r="V65" s="358" t="s">
        <v>311</v>
      </c>
      <c r="W65" s="300">
        <v>1</v>
      </c>
      <c r="X65" s="364">
        <v>1500</v>
      </c>
      <c r="Y65" s="362">
        <f t="shared" si="11"/>
        <v>1500</v>
      </c>
      <c r="Z65" s="19"/>
      <c r="AA65" s="370">
        <v>1</v>
      </c>
      <c r="AB65" s="371">
        <f t="shared" si="12"/>
        <v>1500</v>
      </c>
      <c r="AC65" s="372">
        <v>0</v>
      </c>
      <c r="AD65" s="373">
        <f t="shared" si="13"/>
        <v>0</v>
      </c>
      <c r="AE65" s="374">
        <f t="shared" si="14"/>
        <v>1500</v>
      </c>
    </row>
    <row r="66" spans="1:31" hidden="1" x14ac:dyDescent="0.25">
      <c r="A66" s="22"/>
      <c r="B66" s="354" t="s">
        <v>23</v>
      </c>
      <c r="C66" s="355" t="s">
        <v>687</v>
      </c>
      <c r="D66" s="356" t="s">
        <v>25</v>
      </c>
      <c r="E66" s="357" t="s">
        <v>691</v>
      </c>
      <c r="F66" s="358"/>
      <c r="G66" s="358"/>
      <c r="H66" s="359"/>
      <c r="I66" s="358"/>
      <c r="J66" s="360"/>
      <c r="K66" s="358"/>
      <c r="L66" s="300"/>
      <c r="M66" s="300"/>
      <c r="N66" s="126"/>
      <c r="O66" s="361"/>
      <c r="P66" s="362"/>
      <c r="Q66" s="363"/>
      <c r="R66" s="299"/>
      <c r="S66" s="299"/>
      <c r="T66" s="363"/>
      <c r="U66" s="363"/>
      <c r="V66" s="358" t="s">
        <v>160</v>
      </c>
      <c r="W66" s="300">
        <v>150</v>
      </c>
      <c r="X66" s="364">
        <v>35</v>
      </c>
      <c r="Y66" s="362">
        <f t="shared" si="11"/>
        <v>5250</v>
      </c>
      <c r="Z66" s="19"/>
      <c r="AA66" s="370">
        <v>1</v>
      </c>
      <c r="AB66" s="371">
        <f t="shared" si="12"/>
        <v>5250</v>
      </c>
      <c r="AC66" s="372">
        <v>0</v>
      </c>
      <c r="AD66" s="373">
        <f t="shared" si="13"/>
        <v>0</v>
      </c>
      <c r="AE66" s="374">
        <f t="shared" si="14"/>
        <v>5250</v>
      </c>
    </row>
    <row r="67" spans="1:31" hidden="1" x14ac:dyDescent="0.25">
      <c r="A67" s="22"/>
      <c r="B67" s="354"/>
      <c r="C67" s="355"/>
      <c r="D67" s="356"/>
      <c r="E67" s="357"/>
      <c r="F67" s="358"/>
      <c r="G67" s="358"/>
      <c r="H67" s="359"/>
      <c r="I67" s="358"/>
      <c r="J67" s="360"/>
      <c r="K67" s="358"/>
      <c r="L67" s="300"/>
      <c r="M67" s="300"/>
      <c r="N67" s="126"/>
      <c r="O67" s="361"/>
      <c r="P67" s="362"/>
      <c r="Q67" s="363"/>
      <c r="R67" s="299"/>
      <c r="S67" s="299"/>
      <c r="T67" s="363"/>
      <c r="U67" s="363"/>
      <c r="V67" s="358"/>
      <c r="W67" s="300"/>
      <c r="X67" s="364"/>
      <c r="Y67" s="362"/>
      <c r="Z67" s="19"/>
      <c r="AA67" s="370"/>
      <c r="AB67" s="371"/>
      <c r="AC67" s="372"/>
      <c r="AD67" s="373"/>
      <c r="AE67" s="374"/>
    </row>
    <row r="68" spans="1:31" ht="15.75" thickBot="1" x14ac:dyDescent="0.3">
      <c r="A68" s="22"/>
      <c r="B68" s="23"/>
      <c r="C68" s="24"/>
      <c r="D68" s="25"/>
      <c r="E68" s="26"/>
      <c r="F68" s="22"/>
      <c r="G68" s="22"/>
      <c r="H68" s="27"/>
      <c r="I68" s="22"/>
      <c r="J68" s="28"/>
      <c r="K68" s="22"/>
      <c r="L68" s="29"/>
      <c r="M68" s="28"/>
      <c r="N68" s="18"/>
      <c r="O68" s="19"/>
      <c r="P68" s="17"/>
      <c r="Q68" s="38"/>
      <c r="R68" s="38"/>
      <c r="S68" s="38"/>
      <c r="T68" s="38"/>
      <c r="U68" s="66"/>
      <c r="V68" s="22"/>
      <c r="W68" s="29"/>
      <c r="X68" s="28"/>
      <c r="Y68" s="18"/>
      <c r="Z68" s="19"/>
      <c r="AA68" s="77"/>
      <c r="AB68" s="77"/>
      <c r="AC68" s="77"/>
      <c r="AD68" s="77"/>
    </row>
    <row r="69" spans="1:31" ht="15.75" thickBot="1" x14ac:dyDescent="0.3">
      <c r="A69" s="22"/>
      <c r="B69" s="23"/>
      <c r="C69" s="24"/>
      <c r="D69" s="25"/>
      <c r="E69" s="26"/>
      <c r="F69" s="22"/>
      <c r="G69" s="22"/>
      <c r="H69" s="27"/>
      <c r="I69" s="22"/>
      <c r="J69" s="28"/>
      <c r="K69" s="22"/>
      <c r="L69" s="29"/>
      <c r="M69" s="28"/>
      <c r="N69" s="18"/>
      <c r="O69" s="19"/>
      <c r="P69" s="17"/>
      <c r="Q69" s="38"/>
      <c r="R69" s="38"/>
      <c r="S69" s="69" t="s">
        <v>5</v>
      </c>
      <c r="T69" s="70">
        <f>SUM(T11:T37)</f>
        <v>181652.97072399998</v>
      </c>
      <c r="U69" s="66"/>
      <c r="V69" s="22"/>
      <c r="W69" s="29"/>
      <c r="X69" s="69" t="s">
        <v>5</v>
      </c>
      <c r="Y69" s="70">
        <f>SUM(Y11:Y67)</f>
        <v>382789.82826239994</v>
      </c>
      <c r="Z69" s="19"/>
      <c r="AA69" s="77"/>
      <c r="AB69" s="117">
        <f>SUM(AB11:AB67)</f>
        <v>165697.80394311997</v>
      </c>
      <c r="AC69" s="77"/>
      <c r="AD69" s="118">
        <f>SUM(AD11:AD67)</f>
        <v>96656.057398160003</v>
      </c>
      <c r="AE69" s="130">
        <f>SUM(AE11:AE67)</f>
        <v>69041.746544959999</v>
      </c>
    </row>
    <row r="70" spans="1:31" x14ac:dyDescent="0.25">
      <c r="A70" s="22"/>
      <c r="B70" s="23"/>
      <c r="E70" s="319"/>
      <c r="F70" s="22"/>
      <c r="G70" s="22"/>
      <c r="H70" s="27"/>
      <c r="I70" s="22"/>
      <c r="J70" s="28"/>
      <c r="K70" s="22"/>
      <c r="L70" s="29"/>
      <c r="M70" s="28"/>
      <c r="N70" s="18"/>
      <c r="O70" s="19"/>
      <c r="P70" s="17"/>
      <c r="Q70" s="38"/>
      <c r="R70" s="38"/>
      <c r="S70" s="38"/>
      <c r="T70" s="38"/>
      <c r="U70" s="66"/>
    </row>
    <row r="71" spans="1:31" x14ac:dyDescent="0.25">
      <c r="A71" s="22"/>
      <c r="B71" s="23"/>
      <c r="C71" s="32" t="s">
        <v>308</v>
      </c>
      <c r="E71" s="319"/>
      <c r="F71" s="22"/>
      <c r="G71" s="22"/>
      <c r="H71" s="27"/>
      <c r="I71" s="22"/>
      <c r="J71" s="28"/>
      <c r="K71" s="22"/>
      <c r="L71" s="29"/>
      <c r="M71" s="28"/>
      <c r="N71" s="18"/>
      <c r="O71" s="19"/>
      <c r="P71" s="17"/>
      <c r="Q71" s="38"/>
      <c r="R71" s="38"/>
      <c r="S71" s="38"/>
      <c r="T71" s="319">
        <f ca="1">SUMIF($C$10:$C$67,$C71,T$11:T$67)</f>
        <v>444.59999999999997</v>
      </c>
      <c r="U71" s="66"/>
      <c r="Y71" s="319">
        <f ca="1">SUMIF($C$10:$C$67,$C71,Y$11:Y$67)</f>
        <v>444.59999999999997</v>
      </c>
      <c r="AA71" s="340">
        <f ca="1">AB71/Y71</f>
        <v>1</v>
      </c>
      <c r="AB71" s="319">
        <f ca="1">SUMIF($C$10:$C$67,$C71,AB$11:AB$67)</f>
        <v>444.59999999999997</v>
      </c>
      <c r="AC71" s="340">
        <f ca="1">AD71/Y71</f>
        <v>1</v>
      </c>
      <c r="AD71" s="319">
        <f ca="1">SUMIF($C$10:$C$67,$C71,AD$11:AD$67)</f>
        <v>444.59999999999997</v>
      </c>
      <c r="AE71" s="319">
        <f ca="1">SUMIF($C$10:$C$67,$C71,AE$11:AE$67)</f>
        <v>0</v>
      </c>
    </row>
    <row r="72" spans="1:31" x14ac:dyDescent="0.25">
      <c r="A72" s="22"/>
      <c r="B72" s="23"/>
      <c r="C72" s="32" t="s">
        <v>285</v>
      </c>
      <c r="E72" s="319"/>
      <c r="F72" s="22"/>
      <c r="G72" s="22"/>
      <c r="H72" s="27"/>
      <c r="I72" s="22"/>
      <c r="J72" s="28"/>
      <c r="K72" s="22"/>
      <c r="L72" s="29"/>
      <c r="M72" s="28"/>
      <c r="N72" s="18"/>
      <c r="O72" s="19"/>
      <c r="P72" s="17"/>
      <c r="Q72" s="38"/>
      <c r="R72" s="38"/>
      <c r="S72" s="38"/>
      <c r="T72" s="319">
        <f t="shared" ref="T72:T81" ca="1" si="15">SUMIF($C$10:$C$67,$C72,T$11:T$67)</f>
        <v>1516</v>
      </c>
      <c r="U72" s="66"/>
      <c r="Y72" s="319">
        <f t="shared" ref="Y72:Y81" ca="1" si="16">SUMIF($C$10:$C$67,$C72,Y$11:Y$67)</f>
        <v>1516</v>
      </c>
      <c r="AA72" s="340">
        <f t="shared" ref="AA72:AA81" ca="1" si="17">AB72/Y72</f>
        <v>5.3825857519788925E-2</v>
      </c>
      <c r="AB72" s="319">
        <f t="shared" ref="AB72:AB81" ca="1" si="18">SUMIF($C$10:$C$67,$C72,AB$11:AB$67)</f>
        <v>81.600000000000009</v>
      </c>
      <c r="AC72" s="340">
        <f t="shared" ref="AC72:AC81" ca="1" si="19">AD72/Y72</f>
        <v>5.3825857519788925E-2</v>
      </c>
      <c r="AD72" s="319">
        <f t="shared" ref="AD72:AE81" ca="1" si="20">SUMIF($C$10:$C$67,$C72,AD$11:AD$67)</f>
        <v>81.600000000000009</v>
      </c>
      <c r="AE72" s="319">
        <f t="shared" ca="1" si="20"/>
        <v>0</v>
      </c>
    </row>
    <row r="73" spans="1:31" x14ac:dyDescent="0.25">
      <c r="A73" s="22"/>
      <c r="B73" s="23"/>
      <c r="C73" s="32" t="s">
        <v>312</v>
      </c>
      <c r="E73" s="319"/>
      <c r="F73" s="22"/>
      <c r="G73" s="22"/>
      <c r="H73" s="27"/>
      <c r="I73" s="22"/>
      <c r="J73" s="28"/>
      <c r="K73" s="22"/>
      <c r="L73" s="29"/>
      <c r="M73" s="28"/>
      <c r="N73" s="18"/>
      <c r="O73" s="19"/>
      <c r="P73" s="17"/>
      <c r="Q73" s="38"/>
      <c r="R73" s="38"/>
      <c r="S73" s="38"/>
      <c r="T73" s="319">
        <f t="shared" ca="1" si="15"/>
        <v>1829.1885</v>
      </c>
      <c r="U73" s="66"/>
      <c r="Y73" s="319">
        <f t="shared" ca="1" si="16"/>
        <v>23334.1885</v>
      </c>
      <c r="AA73" s="340">
        <f t="shared" ca="1" si="17"/>
        <v>0.9227348810523236</v>
      </c>
      <c r="AB73" s="319">
        <f t="shared" ca="1" si="18"/>
        <v>21531.269649999998</v>
      </c>
      <c r="AC73" s="340">
        <f t="shared" ca="1" si="19"/>
        <v>0.9227348810523236</v>
      </c>
      <c r="AD73" s="319">
        <f t="shared" ca="1" si="20"/>
        <v>21531.269649999998</v>
      </c>
      <c r="AE73" s="319">
        <f t="shared" ca="1" si="20"/>
        <v>0</v>
      </c>
    </row>
    <row r="74" spans="1:31" x14ac:dyDescent="0.25">
      <c r="C74" s="318" t="s">
        <v>189</v>
      </c>
      <c r="E74" s="319"/>
      <c r="T74" s="319">
        <f t="shared" ca="1" si="15"/>
        <v>9043.5239999999994</v>
      </c>
      <c r="Y74" s="319">
        <f t="shared" ca="1" si="16"/>
        <v>16043.523999999999</v>
      </c>
      <c r="AA74" s="340">
        <f t="shared" ca="1" si="17"/>
        <v>0.19932572170553051</v>
      </c>
      <c r="AB74" s="319">
        <f t="shared" ca="1" si="18"/>
        <v>3197.8869999999997</v>
      </c>
      <c r="AC74" s="340">
        <f t="shared" ca="1" si="19"/>
        <v>0.18204071000859909</v>
      </c>
      <c r="AD74" s="319">
        <f t="shared" ca="1" si="20"/>
        <v>2920.5744999999997</v>
      </c>
      <c r="AE74" s="319">
        <f t="shared" ca="1" si="20"/>
        <v>277.3125</v>
      </c>
    </row>
    <row r="75" spans="1:31" x14ac:dyDescent="0.25">
      <c r="C75" s="318" t="s">
        <v>72</v>
      </c>
      <c r="E75" s="319"/>
      <c r="T75" s="319">
        <f t="shared" ca="1" si="15"/>
        <v>18898.72</v>
      </c>
      <c r="Y75" s="319">
        <f t="shared" ca="1" si="16"/>
        <v>25233.22</v>
      </c>
      <c r="AA75" s="340">
        <f t="shared" ca="1" si="17"/>
        <v>0.92825529203169466</v>
      </c>
      <c r="AB75" s="319">
        <f t="shared" ca="1" si="18"/>
        <v>23422.87</v>
      </c>
      <c r="AC75" s="340">
        <f t="shared" ca="1" si="19"/>
        <v>0.78476587609508419</v>
      </c>
      <c r="AD75" s="319">
        <f t="shared" ca="1" si="20"/>
        <v>19802.170000000002</v>
      </c>
      <c r="AE75" s="319">
        <f t="shared" ca="1" si="20"/>
        <v>3620.6999999999989</v>
      </c>
    </row>
    <row r="76" spans="1:31" x14ac:dyDescent="0.25">
      <c r="C76" s="318" t="s">
        <v>164</v>
      </c>
      <c r="E76" s="319"/>
      <c r="T76" s="319">
        <f t="shared" ca="1" si="15"/>
        <v>1633.198224</v>
      </c>
      <c r="Y76" s="319">
        <f t="shared" ca="1" si="16"/>
        <v>26859.298223999998</v>
      </c>
      <c r="AA76" s="340">
        <f t="shared" ca="1" si="17"/>
        <v>0.98358110489998041</v>
      </c>
      <c r="AB76" s="319">
        <f t="shared" ca="1" si="18"/>
        <v>26418.298223999998</v>
      </c>
      <c r="AC76" s="340">
        <f t="shared" ca="1" si="19"/>
        <v>0.92773452292712444</v>
      </c>
      <c r="AD76" s="319">
        <f t="shared" ca="1" si="20"/>
        <v>24918.298223999998</v>
      </c>
      <c r="AE76" s="319">
        <f t="shared" ca="1" si="20"/>
        <v>1500</v>
      </c>
    </row>
    <row r="77" spans="1:31" x14ac:dyDescent="0.25">
      <c r="C77" s="318" t="s">
        <v>24</v>
      </c>
      <c r="E77" s="319"/>
      <c r="T77" s="319">
        <f t="shared" ca="1" si="15"/>
        <v>148287.74</v>
      </c>
      <c r="Y77" s="319">
        <f t="shared" ca="1" si="16"/>
        <v>151018.04753839999</v>
      </c>
      <c r="AA77" s="340">
        <f t="shared" ca="1" si="17"/>
        <v>0.53471277364109104</v>
      </c>
      <c r="AB77" s="319">
        <f t="shared" ca="1" si="18"/>
        <v>80751.279069119992</v>
      </c>
      <c r="AC77" s="340">
        <f t="shared" ca="1" si="19"/>
        <v>0.17850545324594658</v>
      </c>
      <c r="AD77" s="319">
        <f t="shared" ca="1" si="20"/>
        <v>26957.545024159997</v>
      </c>
      <c r="AE77" s="319">
        <f t="shared" ca="1" si="20"/>
        <v>53793.734044960001</v>
      </c>
    </row>
    <row r="78" spans="1:31" x14ac:dyDescent="0.25">
      <c r="C78" s="32" t="s">
        <v>687</v>
      </c>
      <c r="T78" s="319">
        <f t="shared" ca="1" si="15"/>
        <v>0</v>
      </c>
      <c r="Y78" s="319">
        <f t="shared" ca="1" si="16"/>
        <v>10150</v>
      </c>
      <c r="AA78" s="340">
        <f t="shared" ca="1" si="17"/>
        <v>0.72413793103448276</v>
      </c>
      <c r="AB78" s="319">
        <f t="shared" ca="1" si="18"/>
        <v>7350</v>
      </c>
      <c r="AC78" s="340">
        <f t="shared" ca="1" si="19"/>
        <v>0</v>
      </c>
      <c r="AD78" s="319">
        <f t="shared" ca="1" si="20"/>
        <v>0</v>
      </c>
      <c r="AE78" s="319">
        <f t="shared" ca="1" si="20"/>
        <v>7350</v>
      </c>
    </row>
    <row r="79" spans="1:31" x14ac:dyDescent="0.25">
      <c r="C79" s="318" t="s">
        <v>679</v>
      </c>
      <c r="T79" s="319">
        <f t="shared" ca="1" si="15"/>
        <v>0</v>
      </c>
      <c r="Y79" s="319">
        <f t="shared" ca="1" si="16"/>
        <v>23453.25</v>
      </c>
      <c r="AA79" s="340">
        <f t="shared" ca="1" si="17"/>
        <v>0</v>
      </c>
      <c r="AB79" s="319">
        <f t="shared" ca="1" si="18"/>
        <v>0</v>
      </c>
      <c r="AC79" s="340">
        <f t="shared" ca="1" si="19"/>
        <v>0</v>
      </c>
      <c r="AD79" s="319">
        <f t="shared" ca="1" si="20"/>
        <v>0</v>
      </c>
      <c r="AE79" s="319">
        <f t="shared" ca="1" si="20"/>
        <v>0</v>
      </c>
    </row>
    <row r="80" spans="1:31" x14ac:dyDescent="0.25">
      <c r="C80" s="318" t="s">
        <v>341</v>
      </c>
      <c r="T80" s="319">
        <f t="shared" ca="1" si="15"/>
        <v>0</v>
      </c>
      <c r="Y80" s="319">
        <f t="shared" ca="1" si="16"/>
        <v>72000</v>
      </c>
      <c r="AA80" s="340">
        <f t="shared" ca="1" si="17"/>
        <v>2.7777777777777776E-2</v>
      </c>
      <c r="AB80" s="319">
        <f t="shared" ca="1" si="18"/>
        <v>2000</v>
      </c>
      <c r="AC80" s="340">
        <f t="shared" ca="1" si="19"/>
        <v>0</v>
      </c>
      <c r="AD80" s="319">
        <f t="shared" ca="1" si="20"/>
        <v>0</v>
      </c>
      <c r="AE80" s="319">
        <f t="shared" ca="1" si="20"/>
        <v>2000</v>
      </c>
    </row>
    <row r="81" spans="3:31" x14ac:dyDescent="0.25">
      <c r="C81" s="318" t="s">
        <v>680</v>
      </c>
      <c r="T81" s="319">
        <f t="shared" ca="1" si="15"/>
        <v>0</v>
      </c>
      <c r="Y81" s="319">
        <f t="shared" ca="1" si="16"/>
        <v>500</v>
      </c>
      <c r="AA81" s="340">
        <f t="shared" ca="1" si="17"/>
        <v>1</v>
      </c>
      <c r="AB81" s="319">
        <f t="shared" ca="1" si="18"/>
        <v>500</v>
      </c>
      <c r="AC81" s="340">
        <f t="shared" ca="1" si="19"/>
        <v>0</v>
      </c>
      <c r="AD81" s="319">
        <f t="shared" ca="1" si="20"/>
        <v>0</v>
      </c>
      <c r="AE81" s="319">
        <f t="shared" ca="1" si="20"/>
        <v>500</v>
      </c>
    </row>
  </sheetData>
  <autoFilter ref="B8:AE67" xr:uid="{00000000-0009-0000-0000-000005000000}">
    <filterColumn colId="1">
      <filters>
        <filter val="WINDOWS"/>
      </filters>
    </filterColumn>
  </autoFilter>
  <mergeCells count="4">
    <mergeCell ref="K7:T7"/>
    <mergeCell ref="V7:Y7"/>
    <mergeCell ref="AA7:AB7"/>
    <mergeCell ref="AC7:AD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67" xr:uid="{00000000-0002-0000-0500-000000000000}">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E62"/>
  <sheetViews>
    <sheetView topLeftCell="B1" zoomScale="70" zoomScaleNormal="70" workbookViewId="0">
      <pane xSplit="9" ySplit="8" topLeftCell="T48" activePane="bottomRight" state="frozen"/>
      <selection activeCell="S45" sqref="S45"/>
      <selection pane="topRight" activeCell="S45" sqref="S45"/>
      <selection pane="bottomLeft" activeCell="S45" sqref="S45"/>
      <selection pane="bottomRight" activeCell="Y66" sqref="Y6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ht="15.75" x14ac:dyDescent="0.25">
      <c r="A1" s="200"/>
      <c r="B1" s="211" t="str">
        <f>'Valuation Summary'!B1</f>
        <v>Mulalley &amp; Co Ltd</v>
      </c>
      <c r="C1" s="201"/>
      <c r="D1" s="202"/>
      <c r="E1" s="201"/>
      <c r="F1" s="202"/>
      <c r="G1" s="202"/>
      <c r="H1" s="203"/>
      <c r="I1" s="202"/>
      <c r="J1" s="204"/>
      <c r="K1" s="202"/>
      <c r="L1" s="205"/>
      <c r="M1" s="204"/>
      <c r="N1" s="205"/>
      <c r="O1" s="206"/>
      <c r="P1" s="207"/>
      <c r="Q1" s="208"/>
      <c r="R1" s="204"/>
      <c r="S1" s="204"/>
      <c r="T1" s="204"/>
    </row>
    <row r="2" spans="1:31" s="199" customFormat="1" ht="15.75" x14ac:dyDescent="0.25">
      <c r="A2" s="200"/>
      <c r="B2" s="211"/>
      <c r="C2" s="201"/>
      <c r="D2" s="202"/>
      <c r="E2" s="201"/>
      <c r="F2" s="202"/>
      <c r="G2" s="202"/>
      <c r="H2" s="203"/>
      <c r="I2" s="202"/>
      <c r="J2" s="204"/>
      <c r="K2" s="202"/>
      <c r="L2" s="205"/>
      <c r="M2" s="204"/>
      <c r="N2" s="205"/>
      <c r="O2" s="206"/>
      <c r="P2" s="207"/>
      <c r="Q2" s="208"/>
      <c r="R2" s="204"/>
      <c r="S2" s="204"/>
      <c r="T2" s="204"/>
    </row>
    <row r="3" spans="1:31" s="199" customFormat="1" ht="15.75" x14ac:dyDescent="0.25">
      <c r="A3" s="200"/>
      <c r="B3" s="211" t="str">
        <f>'Valuation Summary'!B3</f>
        <v>Camden Better Homes - NW5 Blocks</v>
      </c>
      <c r="C3" s="201"/>
      <c r="D3" s="202"/>
      <c r="E3" s="201"/>
      <c r="F3" s="202"/>
      <c r="G3" s="202"/>
      <c r="H3" s="203"/>
      <c r="I3" s="202"/>
      <c r="J3" s="204"/>
      <c r="K3" s="202"/>
      <c r="L3" s="205"/>
      <c r="M3" s="204"/>
      <c r="N3" s="205"/>
      <c r="O3" s="206"/>
      <c r="P3" s="207"/>
      <c r="Q3" s="208"/>
      <c r="R3" s="204"/>
      <c r="S3" s="204"/>
      <c r="T3" s="204"/>
    </row>
    <row r="4" spans="1:31" s="199" customFormat="1" ht="15.75" x14ac:dyDescent="0.25">
      <c r="A4" s="200"/>
      <c r="B4" s="211"/>
      <c r="C4" s="201"/>
      <c r="D4" s="202"/>
      <c r="E4" s="201"/>
      <c r="F4" s="202"/>
      <c r="G4" s="202"/>
      <c r="H4" s="203"/>
      <c r="I4" s="202"/>
      <c r="J4" s="204"/>
      <c r="K4" s="202"/>
      <c r="L4" s="205"/>
      <c r="M4" s="204"/>
      <c r="N4" s="205"/>
      <c r="O4" s="206"/>
      <c r="P4" s="207"/>
      <c r="Q4" s="208"/>
      <c r="R4" s="204"/>
      <c r="S4" s="204"/>
      <c r="T4" s="204"/>
    </row>
    <row r="5" spans="1:31" s="199" customFormat="1" ht="15.75" x14ac:dyDescent="0.25">
      <c r="A5" s="212"/>
      <c r="B5" s="211" t="s">
        <v>597</v>
      </c>
      <c r="C5" s="213"/>
      <c r="D5" s="212"/>
      <c r="E5" s="214"/>
      <c r="F5" s="212"/>
      <c r="G5" s="212"/>
      <c r="H5" s="215"/>
      <c r="I5" s="212"/>
      <c r="J5" s="216"/>
      <c r="K5" s="212"/>
      <c r="L5" s="217"/>
      <c r="M5" s="216"/>
      <c r="N5" s="205"/>
      <c r="O5" s="206"/>
      <c r="P5" s="559"/>
      <c r="Q5" s="559"/>
      <c r="R5" s="559"/>
      <c r="S5" s="559"/>
      <c r="T5" s="559"/>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45</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16"/>
      <c r="B10" s="3" t="s">
        <v>45</v>
      </c>
      <c r="C10" s="4" t="s">
        <v>308</v>
      </c>
      <c r="D10" s="5" t="s">
        <v>378</v>
      </c>
      <c r="E10" s="6"/>
      <c r="F10" s="7"/>
      <c r="G10" s="7"/>
      <c r="H10" s="8"/>
      <c r="I10" s="7"/>
      <c r="J10" s="9"/>
      <c r="K10" s="10"/>
      <c r="L10" s="39"/>
      <c r="M10" s="9"/>
      <c r="N10" s="12"/>
      <c r="O10" s="19"/>
      <c r="P10" s="17"/>
      <c r="Q10" s="38"/>
      <c r="R10" s="38"/>
      <c r="S10" s="38"/>
      <c r="T10" s="38"/>
      <c r="AA10" s="77"/>
      <c r="AB10" s="77"/>
      <c r="AC10" s="77"/>
      <c r="AD10" s="77"/>
    </row>
    <row r="11" spans="1:31" ht="30.75" thickBot="1" x14ac:dyDescent="0.3">
      <c r="A11" s="16"/>
      <c r="B11" s="3" t="s">
        <v>45</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41">
        <v>222.29999999999998</v>
      </c>
      <c r="Y11" s="72">
        <f>W11*X11</f>
        <v>444.59999999999997</v>
      </c>
      <c r="Z11" s="19"/>
      <c r="AA11" s="78">
        <v>0</v>
      </c>
      <c r="AB11" s="79">
        <f>Y11*AA11</f>
        <v>0</v>
      </c>
      <c r="AC11" s="80">
        <v>0</v>
      </c>
      <c r="AD11" s="81">
        <f>Y11*AC11</f>
        <v>0</v>
      </c>
      <c r="AE11" s="131">
        <f>AB11-AD11</f>
        <v>0</v>
      </c>
    </row>
    <row r="12" spans="1:31" ht="15.75" thickBot="1" x14ac:dyDescent="0.3">
      <c r="A12" s="16"/>
      <c r="B12" s="3" t="s">
        <v>45</v>
      </c>
      <c r="C12" s="4" t="s">
        <v>285</v>
      </c>
      <c r="D12" s="5" t="s">
        <v>378</v>
      </c>
      <c r="E12" s="6"/>
      <c r="F12" s="7"/>
      <c r="G12" s="7"/>
      <c r="H12" s="8"/>
      <c r="I12" s="7"/>
      <c r="J12" s="9"/>
      <c r="K12" s="10"/>
      <c r="L12" s="39"/>
      <c r="M12" s="9"/>
      <c r="N12" s="12"/>
      <c r="O12" s="19"/>
      <c r="P12" s="17"/>
      <c r="Q12" s="38"/>
      <c r="R12" s="38"/>
      <c r="S12" s="38"/>
      <c r="T12" s="38"/>
      <c r="V12" s="10"/>
      <c r="W12" s="39"/>
      <c r="X12" s="38"/>
      <c r="Y12" s="72">
        <f t="shared" ref="Y12:Y50" si="0">W12*X12</f>
        <v>0</v>
      </c>
      <c r="Z12" s="19"/>
      <c r="AA12" s="78">
        <v>0</v>
      </c>
      <c r="AB12" s="79">
        <f t="shared" ref="AB12:AB52" si="1">Y12*AA12</f>
        <v>0</v>
      </c>
      <c r="AC12" s="80">
        <v>0</v>
      </c>
      <c r="AD12" s="81">
        <f t="shared" ref="AD12:AD52" si="2">Y12*AC12</f>
        <v>0</v>
      </c>
      <c r="AE12" s="131"/>
    </row>
    <row r="13" spans="1:31" ht="31.5" thickBot="1" x14ac:dyDescent="0.3">
      <c r="A13" s="16"/>
      <c r="B13" s="3" t="s">
        <v>45</v>
      </c>
      <c r="C13" s="4" t="s">
        <v>285</v>
      </c>
      <c r="D13" s="5" t="s">
        <v>25</v>
      </c>
      <c r="E13" s="6" t="s">
        <v>394</v>
      </c>
      <c r="F13" s="7"/>
      <c r="G13" s="7"/>
      <c r="H13" s="8">
        <v>5.3860000000000001</v>
      </c>
      <c r="I13" s="7"/>
      <c r="J13" s="9" t="s">
        <v>379</v>
      </c>
      <c r="K13" s="10" t="s">
        <v>380</v>
      </c>
      <c r="L13" s="39">
        <v>1</v>
      </c>
      <c r="M13" s="11">
        <v>100</v>
      </c>
      <c r="N13" s="12">
        <v>100</v>
      </c>
      <c r="O13" s="19"/>
      <c r="P13" s="13" t="e">
        <v>#VALUE!</v>
      </c>
      <c r="Q13" s="14">
        <f>IF(J13="PROV SUM",N13,L13*P13)</f>
        <v>100</v>
      </c>
      <c r="R13" s="40" t="s">
        <v>381</v>
      </c>
      <c r="S13" s="41" t="s">
        <v>381</v>
      </c>
      <c r="T13" s="14">
        <f>IF(J13="SC024",N13,IF(ISERROR(S13),"",IF(J13="PROV SUM",N13,L13*S13)))</f>
        <v>100</v>
      </c>
      <c r="V13" s="10" t="s">
        <v>380</v>
      </c>
      <c r="W13" s="39">
        <v>1</v>
      </c>
      <c r="X13" s="41" t="s">
        <v>381</v>
      </c>
      <c r="Y13" s="14">
        <v>100</v>
      </c>
      <c r="Z13" s="19"/>
      <c r="AA13" s="78">
        <v>0</v>
      </c>
      <c r="AB13" s="79">
        <f t="shared" si="1"/>
        <v>0</v>
      </c>
      <c r="AC13" s="80">
        <v>0</v>
      </c>
      <c r="AD13" s="81">
        <f t="shared" si="2"/>
        <v>0</v>
      </c>
      <c r="AE13" s="131">
        <f t="shared" ref="AE13:AE51" si="3">AB13-AD13</f>
        <v>0</v>
      </c>
    </row>
    <row r="14" spans="1:31" ht="16.5" thickBot="1" x14ac:dyDescent="0.3">
      <c r="A14" s="16"/>
      <c r="B14" s="3" t="s">
        <v>45</v>
      </c>
      <c r="C14" s="4" t="s">
        <v>285</v>
      </c>
      <c r="D14" s="5" t="s">
        <v>25</v>
      </c>
      <c r="E14" s="6" t="s">
        <v>385</v>
      </c>
      <c r="F14" s="7"/>
      <c r="G14" s="7"/>
      <c r="H14" s="8">
        <v>5.3869999999999996</v>
      </c>
      <c r="I14" s="7"/>
      <c r="J14" s="9" t="s">
        <v>379</v>
      </c>
      <c r="K14" s="10" t="s">
        <v>380</v>
      </c>
      <c r="L14" s="39">
        <v>1</v>
      </c>
      <c r="M14" s="11">
        <v>500</v>
      </c>
      <c r="N14" s="12">
        <v>500</v>
      </c>
      <c r="O14" s="19"/>
      <c r="P14" s="13" t="e">
        <v>#VALUE!</v>
      </c>
      <c r="Q14" s="14">
        <f>IF(J14="PROV SUM",N14,L14*P14)</f>
        <v>500</v>
      </c>
      <c r="R14" s="40" t="s">
        <v>381</v>
      </c>
      <c r="S14" s="41" t="s">
        <v>381</v>
      </c>
      <c r="T14" s="14">
        <f>IF(J14="SC024",N14,IF(ISERROR(S14),"",IF(J14="PROV SUM",N14,L14*S14)))</f>
        <v>500</v>
      </c>
      <c r="V14" s="10" t="s">
        <v>380</v>
      </c>
      <c r="W14" s="39">
        <v>1</v>
      </c>
      <c r="X14" s="41" t="s">
        <v>381</v>
      </c>
      <c r="Y14" s="14">
        <v>500</v>
      </c>
      <c r="Z14" s="19"/>
      <c r="AA14" s="78">
        <v>0</v>
      </c>
      <c r="AB14" s="79">
        <f t="shared" si="1"/>
        <v>0</v>
      </c>
      <c r="AC14" s="80">
        <v>0</v>
      </c>
      <c r="AD14" s="81">
        <f t="shared" si="2"/>
        <v>0</v>
      </c>
      <c r="AE14" s="131">
        <f t="shared" si="3"/>
        <v>0</v>
      </c>
    </row>
    <row r="15" spans="1:31" ht="15.75" thickBot="1" x14ac:dyDescent="0.3">
      <c r="A15" s="16"/>
      <c r="B15" s="3" t="s">
        <v>45</v>
      </c>
      <c r="C15" s="42" t="s">
        <v>189</v>
      </c>
      <c r="D15" s="5" t="s">
        <v>378</v>
      </c>
      <c r="E15" s="6"/>
      <c r="F15" s="7"/>
      <c r="G15" s="7"/>
      <c r="H15" s="8"/>
      <c r="I15" s="7"/>
      <c r="J15" s="9"/>
      <c r="K15" s="10"/>
      <c r="L15" s="39"/>
      <c r="M15" s="9"/>
      <c r="N15" s="39"/>
      <c r="O15" s="19"/>
      <c r="P15" s="28"/>
      <c r="Q15" s="43"/>
      <c r="R15" s="43"/>
      <c r="S15" s="43"/>
      <c r="T15" s="43"/>
      <c r="V15" s="10"/>
      <c r="W15" s="39"/>
      <c r="X15" s="43"/>
      <c r="Y15" s="72">
        <f t="shared" si="0"/>
        <v>0</v>
      </c>
      <c r="Z15" s="19"/>
      <c r="AA15" s="78">
        <v>0</v>
      </c>
      <c r="AB15" s="79">
        <f t="shared" si="1"/>
        <v>0</v>
      </c>
      <c r="AC15" s="80">
        <v>0</v>
      </c>
      <c r="AD15" s="81">
        <f t="shared" si="2"/>
        <v>0</v>
      </c>
      <c r="AE15" s="131">
        <f t="shared" si="3"/>
        <v>0</v>
      </c>
    </row>
    <row r="16" spans="1:31" ht="60.75" thickBot="1" x14ac:dyDescent="0.3">
      <c r="A16" s="16"/>
      <c r="B16" s="3" t="s">
        <v>45</v>
      </c>
      <c r="C16" s="42" t="s">
        <v>189</v>
      </c>
      <c r="D16" s="5" t="s">
        <v>25</v>
      </c>
      <c r="E16" s="6" t="s">
        <v>190</v>
      </c>
      <c r="F16" s="7"/>
      <c r="G16" s="7"/>
      <c r="H16" s="8">
        <v>6.82</v>
      </c>
      <c r="I16" s="7"/>
      <c r="J16" s="9" t="s">
        <v>191</v>
      </c>
      <c r="K16" s="10" t="s">
        <v>104</v>
      </c>
      <c r="L16" s="39">
        <v>3</v>
      </c>
      <c r="M16" s="11">
        <v>44.12</v>
      </c>
      <c r="N16" s="39">
        <v>132.36000000000001</v>
      </c>
      <c r="O16" s="19"/>
      <c r="P16" s="13" t="e">
        <v>#VALUE!</v>
      </c>
      <c r="Q16" s="14" t="e">
        <f t="shared" ref="Q16:Q28" si="4">IF(J16="PROV SUM",N16,L16*P16)</f>
        <v>#VALUE!</v>
      </c>
      <c r="R16" s="40">
        <v>0</v>
      </c>
      <c r="S16" s="41">
        <v>31.986999999999998</v>
      </c>
      <c r="T16" s="14">
        <f t="shared" ref="T16:T28" si="5">IF(J16="SC024",N16,IF(ISERROR(S16),"",IF(J16="PROV SUM",N16,L16*S16)))</f>
        <v>95.960999999999999</v>
      </c>
      <c r="V16" s="10" t="s">
        <v>104</v>
      </c>
      <c r="W16" s="39">
        <v>3</v>
      </c>
      <c r="X16" s="41">
        <v>31.986999999999998</v>
      </c>
      <c r="Y16" s="72">
        <f t="shared" si="0"/>
        <v>95.960999999999999</v>
      </c>
      <c r="Z16" s="19"/>
      <c r="AA16" s="78">
        <v>0</v>
      </c>
      <c r="AB16" s="79">
        <f t="shared" si="1"/>
        <v>0</v>
      </c>
      <c r="AC16" s="80">
        <v>0</v>
      </c>
      <c r="AD16" s="81">
        <f t="shared" si="2"/>
        <v>0</v>
      </c>
      <c r="AE16" s="131">
        <f t="shared" si="3"/>
        <v>0</v>
      </c>
    </row>
    <row r="17" spans="1:31" ht="45.75" thickBot="1" x14ac:dyDescent="0.3">
      <c r="A17" s="16"/>
      <c r="B17" s="3" t="s">
        <v>45</v>
      </c>
      <c r="C17" s="42" t="s">
        <v>189</v>
      </c>
      <c r="D17" s="5" t="s">
        <v>25</v>
      </c>
      <c r="E17" s="6" t="s">
        <v>194</v>
      </c>
      <c r="F17" s="7"/>
      <c r="G17" s="7"/>
      <c r="H17" s="8">
        <v>6.85</v>
      </c>
      <c r="I17" s="7"/>
      <c r="J17" s="9" t="s">
        <v>195</v>
      </c>
      <c r="K17" s="10" t="s">
        <v>139</v>
      </c>
      <c r="L17" s="39">
        <v>12</v>
      </c>
      <c r="M17" s="11">
        <v>21.92</v>
      </c>
      <c r="N17" s="39">
        <v>263.04000000000002</v>
      </c>
      <c r="O17" s="19"/>
      <c r="P17" s="13" t="e">
        <v>#VALUE!</v>
      </c>
      <c r="Q17" s="14" t="e">
        <f t="shared" si="4"/>
        <v>#VALUE!</v>
      </c>
      <c r="R17" s="40">
        <v>0</v>
      </c>
      <c r="S17" s="41">
        <v>15.892000000000001</v>
      </c>
      <c r="T17" s="14">
        <f t="shared" si="5"/>
        <v>190.70400000000001</v>
      </c>
      <c r="V17" s="10" t="s">
        <v>139</v>
      </c>
      <c r="W17" s="39">
        <v>12</v>
      </c>
      <c r="X17" s="41">
        <v>15.892000000000001</v>
      </c>
      <c r="Y17" s="72">
        <f t="shared" si="0"/>
        <v>190.70400000000001</v>
      </c>
      <c r="Z17" s="19"/>
      <c r="AA17" s="78">
        <v>0</v>
      </c>
      <c r="AB17" s="79">
        <f t="shared" si="1"/>
        <v>0</v>
      </c>
      <c r="AC17" s="80">
        <v>0</v>
      </c>
      <c r="AD17" s="81">
        <f t="shared" si="2"/>
        <v>0</v>
      </c>
      <c r="AE17" s="131">
        <f t="shared" si="3"/>
        <v>0</v>
      </c>
    </row>
    <row r="18" spans="1:31" ht="30.75" thickBot="1" x14ac:dyDescent="0.3">
      <c r="A18" s="16"/>
      <c r="B18" s="3" t="s">
        <v>45</v>
      </c>
      <c r="C18" s="42" t="s">
        <v>189</v>
      </c>
      <c r="D18" s="5" t="s">
        <v>25</v>
      </c>
      <c r="E18" s="6" t="s">
        <v>337</v>
      </c>
      <c r="F18" s="7"/>
      <c r="G18" s="7"/>
      <c r="H18" s="8">
        <v>6.91</v>
      </c>
      <c r="I18" s="7"/>
      <c r="J18" s="9" t="s">
        <v>338</v>
      </c>
      <c r="K18" s="10" t="s">
        <v>79</v>
      </c>
      <c r="L18" s="39">
        <v>16</v>
      </c>
      <c r="M18" s="11">
        <v>20.13</v>
      </c>
      <c r="N18" s="39">
        <v>322.08</v>
      </c>
      <c r="O18" s="19"/>
      <c r="P18" s="13" t="e">
        <v>#VALUE!</v>
      </c>
      <c r="Q18" s="14" t="e">
        <f t="shared" si="4"/>
        <v>#VALUE!</v>
      </c>
      <c r="R18" s="40">
        <v>0</v>
      </c>
      <c r="S18" s="41">
        <v>14.594249999999999</v>
      </c>
      <c r="T18" s="14">
        <f t="shared" si="5"/>
        <v>233.50799999999998</v>
      </c>
      <c r="V18" s="10" t="s">
        <v>79</v>
      </c>
      <c r="W18" s="39">
        <v>16</v>
      </c>
      <c r="X18" s="41">
        <v>14.594249999999999</v>
      </c>
      <c r="Y18" s="72">
        <f t="shared" si="0"/>
        <v>233.50799999999998</v>
      </c>
      <c r="Z18" s="19"/>
      <c r="AA18" s="78">
        <v>0</v>
      </c>
      <c r="AB18" s="79">
        <f t="shared" si="1"/>
        <v>0</v>
      </c>
      <c r="AC18" s="80">
        <v>0</v>
      </c>
      <c r="AD18" s="81">
        <f t="shared" si="2"/>
        <v>0</v>
      </c>
      <c r="AE18" s="131">
        <f t="shared" si="3"/>
        <v>0</v>
      </c>
    </row>
    <row r="19" spans="1:31" ht="75.75" thickBot="1" x14ac:dyDescent="0.3">
      <c r="A19" s="16"/>
      <c r="B19" s="3" t="s">
        <v>45</v>
      </c>
      <c r="C19" s="42" t="s">
        <v>189</v>
      </c>
      <c r="D19" s="5" t="s">
        <v>25</v>
      </c>
      <c r="E19" s="6" t="s">
        <v>198</v>
      </c>
      <c r="F19" s="7"/>
      <c r="G19" s="7"/>
      <c r="H19" s="8">
        <v>6.1159999999999997</v>
      </c>
      <c r="I19" s="7"/>
      <c r="J19" s="9" t="s">
        <v>199</v>
      </c>
      <c r="K19" s="10" t="s">
        <v>75</v>
      </c>
      <c r="L19" s="39">
        <v>12</v>
      </c>
      <c r="M19" s="11">
        <v>38.74</v>
      </c>
      <c r="N19" s="39">
        <v>464.88</v>
      </c>
      <c r="O19" s="19"/>
      <c r="P19" s="13" t="e">
        <v>#VALUE!</v>
      </c>
      <c r="Q19" s="14" t="e">
        <f t="shared" si="4"/>
        <v>#VALUE!</v>
      </c>
      <c r="R19" s="40">
        <v>0</v>
      </c>
      <c r="S19" s="41">
        <v>28.086500000000001</v>
      </c>
      <c r="T19" s="14">
        <f t="shared" si="5"/>
        <v>337.03800000000001</v>
      </c>
      <c r="V19" s="10" t="s">
        <v>75</v>
      </c>
      <c r="W19" s="39">
        <v>12</v>
      </c>
      <c r="X19" s="41">
        <v>28.086500000000001</v>
      </c>
      <c r="Y19" s="72">
        <f t="shared" si="0"/>
        <v>337.03800000000001</v>
      </c>
      <c r="Z19" s="19"/>
      <c r="AA19" s="78">
        <v>0</v>
      </c>
      <c r="AB19" s="79">
        <f t="shared" si="1"/>
        <v>0</v>
      </c>
      <c r="AC19" s="80">
        <v>0</v>
      </c>
      <c r="AD19" s="81">
        <f t="shared" si="2"/>
        <v>0</v>
      </c>
      <c r="AE19" s="131">
        <f t="shared" si="3"/>
        <v>0</v>
      </c>
    </row>
    <row r="20" spans="1:31" ht="45.75" thickBot="1" x14ac:dyDescent="0.3">
      <c r="A20" s="16"/>
      <c r="B20" s="3" t="s">
        <v>45</v>
      </c>
      <c r="C20" s="42" t="s">
        <v>189</v>
      </c>
      <c r="D20" s="5" t="s">
        <v>25</v>
      </c>
      <c r="E20" s="6" t="s">
        <v>221</v>
      </c>
      <c r="F20" s="7"/>
      <c r="G20" s="7"/>
      <c r="H20" s="8">
        <v>6.1860000000000301</v>
      </c>
      <c r="I20" s="7"/>
      <c r="J20" s="9" t="s">
        <v>222</v>
      </c>
      <c r="K20" s="10" t="s">
        <v>79</v>
      </c>
      <c r="L20" s="39">
        <v>315</v>
      </c>
      <c r="M20" s="11">
        <v>11.63</v>
      </c>
      <c r="N20" s="39">
        <v>3663.45</v>
      </c>
      <c r="O20" s="19"/>
      <c r="P20" s="13" t="e">
        <v>#VALUE!</v>
      </c>
      <c r="Q20" s="14" t="e">
        <f t="shared" si="4"/>
        <v>#VALUE!</v>
      </c>
      <c r="R20" s="40">
        <v>0</v>
      </c>
      <c r="S20" s="41">
        <v>9.8855000000000004</v>
      </c>
      <c r="T20" s="14">
        <f t="shared" si="5"/>
        <v>3113.9325000000003</v>
      </c>
      <c r="V20" s="10" t="s">
        <v>79</v>
      </c>
      <c r="W20" s="39">
        <v>315</v>
      </c>
      <c r="X20" s="41">
        <v>9.8855000000000004</v>
      </c>
      <c r="Y20" s="72">
        <f>W20*X20</f>
        <v>3113.9325000000003</v>
      </c>
      <c r="Z20" s="19"/>
      <c r="AA20" s="78">
        <v>0</v>
      </c>
      <c r="AB20" s="79">
        <f t="shared" si="1"/>
        <v>0</v>
      </c>
      <c r="AC20" s="80">
        <v>0</v>
      </c>
      <c r="AD20" s="81">
        <f t="shared" si="2"/>
        <v>0</v>
      </c>
      <c r="AE20" s="131">
        <f t="shared" si="3"/>
        <v>0</v>
      </c>
    </row>
    <row r="21" spans="1:31" ht="45.75" thickBot="1" x14ac:dyDescent="0.3">
      <c r="A21" s="16"/>
      <c r="B21" s="3" t="s">
        <v>45</v>
      </c>
      <c r="C21" s="42" t="s">
        <v>189</v>
      </c>
      <c r="D21" s="5" t="s">
        <v>25</v>
      </c>
      <c r="E21" s="6" t="s">
        <v>225</v>
      </c>
      <c r="F21" s="7"/>
      <c r="G21" s="7"/>
      <c r="H21" s="8">
        <v>6.1880000000000299</v>
      </c>
      <c r="I21" s="7"/>
      <c r="J21" s="9" t="s">
        <v>226</v>
      </c>
      <c r="K21" s="10" t="s">
        <v>79</v>
      </c>
      <c r="L21" s="39">
        <v>12</v>
      </c>
      <c r="M21" s="11">
        <v>9.82</v>
      </c>
      <c r="N21" s="39">
        <v>117.84</v>
      </c>
      <c r="O21" s="19"/>
      <c r="P21" s="13" t="e">
        <v>#VALUE!</v>
      </c>
      <c r="Q21" s="14" t="e">
        <f t="shared" si="4"/>
        <v>#VALUE!</v>
      </c>
      <c r="R21" s="40">
        <v>0</v>
      </c>
      <c r="S21" s="41">
        <v>8.3469999999999995</v>
      </c>
      <c r="T21" s="14">
        <f t="shared" si="5"/>
        <v>100.16399999999999</v>
      </c>
      <c r="V21" s="10" t="s">
        <v>79</v>
      </c>
      <c r="W21" s="39">
        <v>12</v>
      </c>
      <c r="X21" s="41">
        <v>8.3469999999999995</v>
      </c>
      <c r="Y21" s="72">
        <f t="shared" si="0"/>
        <v>100.16399999999999</v>
      </c>
      <c r="Z21" s="19"/>
      <c r="AA21" s="78">
        <v>0</v>
      </c>
      <c r="AB21" s="79">
        <f t="shared" si="1"/>
        <v>0</v>
      </c>
      <c r="AC21" s="80">
        <v>0</v>
      </c>
      <c r="AD21" s="81">
        <f t="shared" si="2"/>
        <v>0</v>
      </c>
      <c r="AE21" s="131">
        <f t="shared" si="3"/>
        <v>0</v>
      </c>
    </row>
    <row r="22" spans="1:31" ht="45.75" thickBot="1" x14ac:dyDescent="0.3">
      <c r="A22" s="16"/>
      <c r="B22" s="3" t="s">
        <v>45</v>
      </c>
      <c r="C22" s="42" t="s">
        <v>189</v>
      </c>
      <c r="D22" s="5" t="s">
        <v>25</v>
      </c>
      <c r="E22" s="6" t="s">
        <v>244</v>
      </c>
      <c r="F22" s="7"/>
      <c r="G22" s="7"/>
      <c r="H22" s="8">
        <v>6.2250000000000396</v>
      </c>
      <c r="I22" s="7"/>
      <c r="J22" s="9" t="s">
        <v>245</v>
      </c>
      <c r="K22" s="10" t="s">
        <v>79</v>
      </c>
      <c r="L22" s="39">
        <v>12</v>
      </c>
      <c r="M22" s="11">
        <v>11.66</v>
      </c>
      <c r="N22" s="39">
        <v>139.91999999999999</v>
      </c>
      <c r="O22" s="19"/>
      <c r="P22" s="13" t="e">
        <v>#VALUE!</v>
      </c>
      <c r="Q22" s="14" t="e">
        <f t="shared" si="4"/>
        <v>#VALUE!</v>
      </c>
      <c r="R22" s="40">
        <v>0</v>
      </c>
      <c r="S22" s="41">
        <v>9.9109999999999996</v>
      </c>
      <c r="T22" s="14">
        <f t="shared" si="5"/>
        <v>118.93199999999999</v>
      </c>
      <c r="V22" s="10" t="s">
        <v>79</v>
      </c>
      <c r="W22" s="39">
        <v>12</v>
      </c>
      <c r="X22" s="41">
        <v>9.9109999999999996</v>
      </c>
      <c r="Y22" s="72">
        <f t="shared" si="0"/>
        <v>118.93199999999999</v>
      </c>
      <c r="Z22" s="19"/>
      <c r="AA22" s="78">
        <v>0</v>
      </c>
      <c r="AB22" s="79">
        <f t="shared" si="1"/>
        <v>0</v>
      </c>
      <c r="AC22" s="80">
        <v>0</v>
      </c>
      <c r="AD22" s="81">
        <f t="shared" si="2"/>
        <v>0</v>
      </c>
      <c r="AE22" s="131">
        <f t="shared" si="3"/>
        <v>0</v>
      </c>
    </row>
    <row r="23" spans="1:31" ht="30.75" thickBot="1" x14ac:dyDescent="0.3">
      <c r="A23" s="16"/>
      <c r="B23" s="3" t="s">
        <v>45</v>
      </c>
      <c r="C23" s="42" t="s">
        <v>189</v>
      </c>
      <c r="D23" s="5" t="s">
        <v>25</v>
      </c>
      <c r="E23" s="6" t="s">
        <v>250</v>
      </c>
      <c r="F23" s="7"/>
      <c r="G23" s="7"/>
      <c r="H23" s="8">
        <v>6.2360000000000504</v>
      </c>
      <c r="I23" s="7"/>
      <c r="J23" s="9" t="s">
        <v>251</v>
      </c>
      <c r="K23" s="10" t="s">
        <v>79</v>
      </c>
      <c r="L23" s="39">
        <v>177</v>
      </c>
      <c r="M23" s="11">
        <v>25.87</v>
      </c>
      <c r="N23" s="39">
        <v>4578.99</v>
      </c>
      <c r="O23" s="19"/>
      <c r="P23" s="13" t="e">
        <v>#VALUE!</v>
      </c>
      <c r="Q23" s="14" t="e">
        <f t="shared" si="4"/>
        <v>#VALUE!</v>
      </c>
      <c r="R23" s="40">
        <v>0</v>
      </c>
      <c r="S23" s="41">
        <v>21.9895</v>
      </c>
      <c r="T23" s="14">
        <f t="shared" si="5"/>
        <v>3892.1414999999997</v>
      </c>
      <c r="V23" s="10" t="s">
        <v>79</v>
      </c>
      <c r="W23" s="39">
        <v>177</v>
      </c>
      <c r="X23" s="41">
        <v>21.9895</v>
      </c>
      <c r="Y23" s="72">
        <f t="shared" si="0"/>
        <v>3892.1414999999997</v>
      </c>
      <c r="Z23" s="19"/>
      <c r="AA23" s="78">
        <v>0</v>
      </c>
      <c r="AB23" s="79">
        <f t="shared" si="1"/>
        <v>0</v>
      </c>
      <c r="AC23" s="80">
        <v>0</v>
      </c>
      <c r="AD23" s="81">
        <f t="shared" si="2"/>
        <v>0</v>
      </c>
      <c r="AE23" s="131">
        <f t="shared" si="3"/>
        <v>0</v>
      </c>
    </row>
    <row r="24" spans="1:31" ht="30.75" thickBot="1" x14ac:dyDescent="0.3">
      <c r="A24" s="16"/>
      <c r="B24" s="3" t="s">
        <v>45</v>
      </c>
      <c r="C24" s="42" t="s">
        <v>189</v>
      </c>
      <c r="D24" s="5" t="s">
        <v>25</v>
      </c>
      <c r="E24" s="6" t="s">
        <v>252</v>
      </c>
      <c r="F24" s="7"/>
      <c r="G24" s="7"/>
      <c r="H24" s="8">
        <v>6.2370000000000498</v>
      </c>
      <c r="I24" s="7"/>
      <c r="J24" s="9" t="s">
        <v>253</v>
      </c>
      <c r="K24" s="10" t="s">
        <v>104</v>
      </c>
      <c r="L24" s="39">
        <v>50</v>
      </c>
      <c r="M24" s="11">
        <v>6.28</v>
      </c>
      <c r="N24" s="39">
        <v>314</v>
      </c>
      <c r="O24" s="19"/>
      <c r="P24" s="13" t="e">
        <v>#VALUE!</v>
      </c>
      <c r="Q24" s="14" t="e">
        <f t="shared" si="4"/>
        <v>#VALUE!</v>
      </c>
      <c r="R24" s="40">
        <v>0</v>
      </c>
      <c r="S24" s="41">
        <v>5.3380000000000001</v>
      </c>
      <c r="T24" s="14">
        <f t="shared" si="5"/>
        <v>266.89999999999998</v>
      </c>
      <c r="V24" s="10" t="s">
        <v>104</v>
      </c>
      <c r="W24" s="39">
        <v>50</v>
      </c>
      <c r="X24" s="41">
        <v>5.3380000000000001</v>
      </c>
      <c r="Y24" s="72">
        <f t="shared" si="0"/>
        <v>266.89999999999998</v>
      </c>
      <c r="Z24" s="19"/>
      <c r="AA24" s="78">
        <v>0</v>
      </c>
      <c r="AB24" s="79">
        <f t="shared" si="1"/>
        <v>0</v>
      </c>
      <c r="AC24" s="80">
        <v>0</v>
      </c>
      <c r="AD24" s="81">
        <f t="shared" si="2"/>
        <v>0</v>
      </c>
      <c r="AE24" s="131">
        <f t="shared" si="3"/>
        <v>0</v>
      </c>
    </row>
    <row r="25" spans="1:31" ht="45.75" thickBot="1" x14ac:dyDescent="0.3">
      <c r="A25" s="16"/>
      <c r="B25" s="3" t="s">
        <v>45</v>
      </c>
      <c r="C25" s="42" t="s">
        <v>189</v>
      </c>
      <c r="D25" s="5" t="s">
        <v>25</v>
      </c>
      <c r="E25" s="6" t="s">
        <v>254</v>
      </c>
      <c r="F25" s="7"/>
      <c r="G25" s="7"/>
      <c r="H25" s="8">
        <v>6.2380000000000502</v>
      </c>
      <c r="I25" s="7"/>
      <c r="J25" s="9" t="s">
        <v>255</v>
      </c>
      <c r="K25" s="10" t="s">
        <v>139</v>
      </c>
      <c r="L25" s="39">
        <v>9</v>
      </c>
      <c r="M25" s="11">
        <v>20.71</v>
      </c>
      <c r="N25" s="39">
        <v>186.39</v>
      </c>
      <c r="O25" s="19"/>
      <c r="P25" s="13" t="e">
        <v>#VALUE!</v>
      </c>
      <c r="Q25" s="14" t="e">
        <f t="shared" si="4"/>
        <v>#VALUE!</v>
      </c>
      <c r="R25" s="40">
        <v>0</v>
      </c>
      <c r="S25" s="41">
        <v>17.6035</v>
      </c>
      <c r="T25" s="14">
        <f t="shared" si="5"/>
        <v>158.4315</v>
      </c>
      <c r="V25" s="10" t="s">
        <v>139</v>
      </c>
      <c r="W25" s="39">
        <v>9</v>
      </c>
      <c r="X25" s="41">
        <v>17.6035</v>
      </c>
      <c r="Y25" s="72">
        <f t="shared" si="0"/>
        <v>158.4315</v>
      </c>
      <c r="Z25" s="19"/>
      <c r="AA25" s="78">
        <v>0</v>
      </c>
      <c r="AB25" s="79">
        <f t="shared" si="1"/>
        <v>0</v>
      </c>
      <c r="AC25" s="80">
        <v>0</v>
      </c>
      <c r="AD25" s="81">
        <f t="shared" si="2"/>
        <v>0</v>
      </c>
      <c r="AE25" s="131">
        <f t="shared" si="3"/>
        <v>0</v>
      </c>
    </row>
    <row r="26" spans="1:31" ht="30.75" thickBot="1" x14ac:dyDescent="0.3">
      <c r="A26" s="16"/>
      <c r="B26" s="3" t="s">
        <v>45</v>
      </c>
      <c r="C26" s="42" t="s">
        <v>189</v>
      </c>
      <c r="D26" s="5" t="s">
        <v>25</v>
      </c>
      <c r="E26" s="6" t="s">
        <v>265</v>
      </c>
      <c r="F26" s="7"/>
      <c r="G26" s="7"/>
      <c r="H26" s="8">
        <v>6.2580000000000497</v>
      </c>
      <c r="I26" s="7"/>
      <c r="J26" s="9" t="s">
        <v>266</v>
      </c>
      <c r="K26" s="10" t="s">
        <v>79</v>
      </c>
      <c r="L26" s="39">
        <v>2</v>
      </c>
      <c r="M26" s="11">
        <v>12.41</v>
      </c>
      <c r="N26" s="39">
        <v>24.82</v>
      </c>
      <c r="O26" s="19"/>
      <c r="P26" s="13" t="e">
        <v>#VALUE!</v>
      </c>
      <c r="Q26" s="14" t="e">
        <f t="shared" si="4"/>
        <v>#VALUE!</v>
      </c>
      <c r="R26" s="40">
        <v>0</v>
      </c>
      <c r="S26" s="41">
        <v>10.548500000000001</v>
      </c>
      <c r="T26" s="14">
        <f t="shared" si="5"/>
        <v>21.097000000000001</v>
      </c>
      <c r="V26" s="10" t="s">
        <v>79</v>
      </c>
      <c r="W26" s="39">
        <v>2</v>
      </c>
      <c r="X26" s="41">
        <v>10.548500000000001</v>
      </c>
      <c r="Y26" s="72">
        <f t="shared" si="0"/>
        <v>21.097000000000001</v>
      </c>
      <c r="Z26" s="19"/>
      <c r="AA26" s="78">
        <v>0</v>
      </c>
      <c r="AB26" s="79">
        <f t="shared" si="1"/>
        <v>0</v>
      </c>
      <c r="AC26" s="80">
        <v>0</v>
      </c>
      <c r="AD26" s="81">
        <f t="shared" si="2"/>
        <v>0</v>
      </c>
      <c r="AE26" s="131">
        <f t="shared" si="3"/>
        <v>0</v>
      </c>
    </row>
    <row r="27" spans="1:31" ht="45.75" thickBot="1" x14ac:dyDescent="0.3">
      <c r="A27" s="16"/>
      <c r="B27" s="3" t="s">
        <v>45</v>
      </c>
      <c r="C27" s="42" t="s">
        <v>189</v>
      </c>
      <c r="D27" s="5" t="s">
        <v>25</v>
      </c>
      <c r="E27" s="6" t="s">
        <v>267</v>
      </c>
      <c r="F27" s="7"/>
      <c r="G27" s="7"/>
      <c r="H27" s="8">
        <v>6.2600000000000504</v>
      </c>
      <c r="I27" s="7"/>
      <c r="J27" s="9" t="s">
        <v>268</v>
      </c>
      <c r="K27" s="10" t="s">
        <v>104</v>
      </c>
      <c r="L27" s="39">
        <v>12</v>
      </c>
      <c r="M27" s="11">
        <v>3.74</v>
      </c>
      <c r="N27" s="39">
        <v>44.88</v>
      </c>
      <c r="O27" s="19"/>
      <c r="P27" s="13" t="e">
        <v>#VALUE!</v>
      </c>
      <c r="Q27" s="14" t="e">
        <f t="shared" si="4"/>
        <v>#VALUE!</v>
      </c>
      <c r="R27" s="40">
        <v>0</v>
      </c>
      <c r="S27" s="41">
        <v>3.1790000000000003</v>
      </c>
      <c r="T27" s="14">
        <f t="shared" si="5"/>
        <v>38.148000000000003</v>
      </c>
      <c r="V27" s="10" t="s">
        <v>104</v>
      </c>
      <c r="W27" s="39">
        <v>12</v>
      </c>
      <c r="X27" s="41">
        <v>3.1790000000000003</v>
      </c>
      <c r="Y27" s="72">
        <f t="shared" si="0"/>
        <v>38.148000000000003</v>
      </c>
      <c r="Z27" s="19"/>
      <c r="AA27" s="78">
        <v>0</v>
      </c>
      <c r="AB27" s="79">
        <f t="shared" si="1"/>
        <v>0</v>
      </c>
      <c r="AC27" s="80">
        <v>0</v>
      </c>
      <c r="AD27" s="81">
        <f t="shared" si="2"/>
        <v>0</v>
      </c>
      <c r="AE27" s="131">
        <f t="shared" si="3"/>
        <v>0</v>
      </c>
    </row>
    <row r="28" spans="1:31" ht="16.5" thickBot="1" x14ac:dyDescent="0.3">
      <c r="A28" s="16"/>
      <c r="B28" s="3" t="s">
        <v>45</v>
      </c>
      <c r="C28" s="42" t="s">
        <v>189</v>
      </c>
      <c r="D28" s="5" t="s">
        <v>25</v>
      </c>
      <c r="E28" s="6" t="s">
        <v>395</v>
      </c>
      <c r="F28" s="7"/>
      <c r="G28" s="7"/>
      <c r="H28" s="8">
        <v>6.399</v>
      </c>
      <c r="I28" s="7"/>
      <c r="J28" s="9" t="s">
        <v>379</v>
      </c>
      <c r="K28" s="10" t="s">
        <v>380</v>
      </c>
      <c r="L28" s="39">
        <v>1</v>
      </c>
      <c r="M28" s="11">
        <v>50</v>
      </c>
      <c r="N28" s="39">
        <v>50</v>
      </c>
      <c r="O28" s="19"/>
      <c r="P28" s="13" t="e">
        <v>#VALUE!</v>
      </c>
      <c r="Q28" s="14">
        <f t="shared" si="4"/>
        <v>50</v>
      </c>
      <c r="R28" s="40" t="s">
        <v>381</v>
      </c>
      <c r="S28" s="41" t="s">
        <v>381</v>
      </c>
      <c r="T28" s="14">
        <f t="shared" si="5"/>
        <v>50</v>
      </c>
      <c r="V28" s="10" t="s">
        <v>380</v>
      </c>
      <c r="W28" s="39">
        <v>1</v>
      </c>
      <c r="X28" s="41" t="s">
        <v>381</v>
      </c>
      <c r="Y28" s="72">
        <v>50</v>
      </c>
      <c r="Z28" s="19"/>
      <c r="AA28" s="78">
        <v>0</v>
      </c>
      <c r="AB28" s="79">
        <f t="shared" si="1"/>
        <v>0</v>
      </c>
      <c r="AC28" s="80">
        <v>0</v>
      </c>
      <c r="AD28" s="81">
        <f t="shared" si="2"/>
        <v>0</v>
      </c>
      <c r="AE28" s="131">
        <f t="shared" si="3"/>
        <v>0</v>
      </c>
    </row>
    <row r="29" spans="1:31" ht="15.75" thickBot="1" x14ac:dyDescent="0.3">
      <c r="A29" s="16"/>
      <c r="B29" s="3" t="s">
        <v>45</v>
      </c>
      <c r="C29" s="42" t="s">
        <v>72</v>
      </c>
      <c r="D29" s="5" t="s">
        <v>378</v>
      </c>
      <c r="E29" s="6"/>
      <c r="F29" s="7"/>
      <c r="G29" s="7"/>
      <c r="H29" s="8"/>
      <c r="I29" s="7"/>
      <c r="J29" s="9"/>
      <c r="K29" s="10"/>
      <c r="L29" s="39"/>
      <c r="M29" s="9"/>
      <c r="N29" s="39"/>
      <c r="O29" s="44"/>
      <c r="P29" s="28"/>
      <c r="Q29" s="43"/>
      <c r="R29" s="43"/>
      <c r="S29" s="43"/>
      <c r="T29" s="43"/>
      <c r="V29" s="10"/>
      <c r="W29" s="39"/>
      <c r="X29" s="43"/>
      <c r="Y29" s="72"/>
      <c r="Z29" s="19"/>
      <c r="AA29" s="78">
        <v>0</v>
      </c>
      <c r="AB29" s="79">
        <f t="shared" si="1"/>
        <v>0</v>
      </c>
      <c r="AC29" s="80">
        <v>0</v>
      </c>
      <c r="AD29" s="81">
        <f t="shared" si="2"/>
        <v>0</v>
      </c>
      <c r="AE29" s="131">
        <f t="shared" si="3"/>
        <v>0</v>
      </c>
    </row>
    <row r="30" spans="1:31" ht="76.5" thickBot="1" x14ac:dyDescent="0.3">
      <c r="A30" s="16"/>
      <c r="B30" s="3" t="s">
        <v>45</v>
      </c>
      <c r="C30" s="42" t="s">
        <v>72</v>
      </c>
      <c r="D30" s="5" t="s">
        <v>25</v>
      </c>
      <c r="E30" s="6" t="s">
        <v>396</v>
      </c>
      <c r="F30" s="7"/>
      <c r="G30" s="7"/>
      <c r="H30" s="8">
        <v>3.4340000000000002</v>
      </c>
      <c r="I30" s="7"/>
      <c r="J30" s="9" t="s">
        <v>379</v>
      </c>
      <c r="K30" s="10" t="s">
        <v>28</v>
      </c>
      <c r="L30" s="39">
        <v>250</v>
      </c>
      <c r="M30" s="11">
        <v>52</v>
      </c>
      <c r="N30" s="39">
        <v>13000</v>
      </c>
      <c r="O30" s="44"/>
      <c r="P30" s="13" t="e">
        <v>#VALUE!</v>
      </c>
      <c r="Q30" s="14">
        <f t="shared" ref="Q30:Q37" si="6">IF(J30="PROV SUM",N30,L30*P30)</f>
        <v>13000</v>
      </c>
      <c r="R30" s="40" t="s">
        <v>381</v>
      </c>
      <c r="S30" s="41" t="s">
        <v>381</v>
      </c>
      <c r="T30" s="14">
        <f t="shared" ref="T30:T37" si="7">IF(J30="SC024",N30,IF(ISERROR(S30),"",IF(J30="PROV SUM",N30,L30*S30)))</f>
        <v>13000</v>
      </c>
      <c r="V30" s="10" t="s">
        <v>28</v>
      </c>
      <c r="W30" s="39">
        <v>250</v>
      </c>
      <c r="X30" s="41" t="s">
        <v>381</v>
      </c>
      <c r="Y30" s="72">
        <v>13000</v>
      </c>
      <c r="Z30" s="19"/>
      <c r="AA30" s="78">
        <v>0</v>
      </c>
      <c r="AB30" s="79">
        <f t="shared" si="1"/>
        <v>0</v>
      </c>
      <c r="AC30" s="80">
        <v>0</v>
      </c>
      <c r="AD30" s="81">
        <f t="shared" si="2"/>
        <v>0</v>
      </c>
      <c r="AE30" s="131">
        <f t="shared" si="3"/>
        <v>0</v>
      </c>
    </row>
    <row r="31" spans="1:31" ht="31.5" thickBot="1" x14ac:dyDescent="0.3">
      <c r="A31" s="16"/>
      <c r="B31" s="3" t="s">
        <v>45</v>
      </c>
      <c r="C31" s="42" t="s">
        <v>72</v>
      </c>
      <c r="D31" s="5" t="s">
        <v>25</v>
      </c>
      <c r="E31" s="6" t="s">
        <v>397</v>
      </c>
      <c r="F31" s="7"/>
      <c r="G31" s="7"/>
      <c r="H31" s="8">
        <v>3.4350000000000001</v>
      </c>
      <c r="I31" s="7"/>
      <c r="J31" s="9" t="s">
        <v>379</v>
      </c>
      <c r="K31" s="10" t="s">
        <v>28</v>
      </c>
      <c r="L31" s="39">
        <v>250</v>
      </c>
      <c r="M31" s="11">
        <v>17</v>
      </c>
      <c r="N31" s="39">
        <v>4250</v>
      </c>
      <c r="O31" s="44"/>
      <c r="P31" s="13" t="e">
        <v>#VALUE!</v>
      </c>
      <c r="Q31" s="14">
        <f t="shared" si="6"/>
        <v>4250</v>
      </c>
      <c r="R31" s="40" t="s">
        <v>381</v>
      </c>
      <c r="S31" s="41" t="s">
        <v>381</v>
      </c>
      <c r="T31" s="14">
        <f t="shared" si="7"/>
        <v>4250</v>
      </c>
      <c r="V31" s="10" t="s">
        <v>28</v>
      </c>
      <c r="W31" s="39">
        <v>250</v>
      </c>
      <c r="X31" s="41" t="s">
        <v>381</v>
      </c>
      <c r="Y31" s="72">
        <v>4250</v>
      </c>
      <c r="Z31" s="19"/>
      <c r="AA31" s="78">
        <v>0</v>
      </c>
      <c r="AB31" s="79">
        <f t="shared" si="1"/>
        <v>0</v>
      </c>
      <c r="AC31" s="80">
        <v>0</v>
      </c>
      <c r="AD31" s="81">
        <f t="shared" si="2"/>
        <v>0</v>
      </c>
      <c r="AE31" s="131">
        <f t="shared" si="3"/>
        <v>0</v>
      </c>
    </row>
    <row r="32" spans="1:31" ht="61.5" thickBot="1" x14ac:dyDescent="0.3">
      <c r="A32" s="16"/>
      <c r="B32" s="3" t="s">
        <v>45</v>
      </c>
      <c r="C32" s="42" t="s">
        <v>72</v>
      </c>
      <c r="D32" s="5" t="s">
        <v>25</v>
      </c>
      <c r="E32" s="6" t="s">
        <v>398</v>
      </c>
      <c r="F32" s="7"/>
      <c r="G32" s="7"/>
      <c r="H32" s="8">
        <v>3.4359999999999999</v>
      </c>
      <c r="I32" s="7"/>
      <c r="J32" s="9" t="s">
        <v>379</v>
      </c>
      <c r="K32" s="10" t="s">
        <v>28</v>
      </c>
      <c r="L32" s="39">
        <v>250</v>
      </c>
      <c r="M32" s="11">
        <v>32</v>
      </c>
      <c r="N32" s="39">
        <v>8000</v>
      </c>
      <c r="O32" s="44"/>
      <c r="P32" s="13" t="e">
        <v>#VALUE!</v>
      </c>
      <c r="Q32" s="14">
        <f t="shared" si="6"/>
        <v>8000</v>
      </c>
      <c r="R32" s="40" t="s">
        <v>381</v>
      </c>
      <c r="S32" s="41" t="s">
        <v>381</v>
      </c>
      <c r="T32" s="14">
        <f t="shared" si="7"/>
        <v>8000</v>
      </c>
      <c r="V32" s="10" t="s">
        <v>28</v>
      </c>
      <c r="W32" s="39">
        <v>250</v>
      </c>
      <c r="X32" s="41" t="s">
        <v>381</v>
      </c>
      <c r="Y32" s="72">
        <v>8000</v>
      </c>
      <c r="Z32" s="19"/>
      <c r="AA32" s="78">
        <v>0</v>
      </c>
      <c r="AB32" s="79">
        <f t="shared" si="1"/>
        <v>0</v>
      </c>
      <c r="AC32" s="80">
        <v>0</v>
      </c>
      <c r="AD32" s="81">
        <f t="shared" si="2"/>
        <v>0</v>
      </c>
      <c r="AE32" s="131">
        <f t="shared" si="3"/>
        <v>0</v>
      </c>
    </row>
    <row r="33" spans="1:31" ht="31.5" thickBot="1" x14ac:dyDescent="0.3">
      <c r="A33" s="16"/>
      <c r="B33" s="3" t="s">
        <v>45</v>
      </c>
      <c r="C33" s="42" t="s">
        <v>72</v>
      </c>
      <c r="D33" s="5" t="s">
        <v>25</v>
      </c>
      <c r="E33" s="6" t="s">
        <v>399</v>
      </c>
      <c r="F33" s="7"/>
      <c r="G33" s="7"/>
      <c r="H33" s="8">
        <v>3.4369999999999998</v>
      </c>
      <c r="I33" s="7"/>
      <c r="J33" s="9" t="s">
        <v>379</v>
      </c>
      <c r="K33" s="10" t="s">
        <v>57</v>
      </c>
      <c r="L33" s="39">
        <v>10</v>
      </c>
      <c r="M33" s="11">
        <v>35</v>
      </c>
      <c r="N33" s="39">
        <v>350</v>
      </c>
      <c r="O33" s="44"/>
      <c r="P33" s="13" t="e">
        <v>#VALUE!</v>
      </c>
      <c r="Q33" s="14">
        <f t="shared" si="6"/>
        <v>350</v>
      </c>
      <c r="R33" s="40" t="s">
        <v>381</v>
      </c>
      <c r="S33" s="41" t="s">
        <v>381</v>
      </c>
      <c r="T33" s="14">
        <f t="shared" si="7"/>
        <v>350</v>
      </c>
      <c r="V33" s="10" t="s">
        <v>57</v>
      </c>
      <c r="W33" s="39">
        <v>10</v>
      </c>
      <c r="X33" s="41" t="s">
        <v>381</v>
      </c>
      <c r="Y33" s="72">
        <v>350</v>
      </c>
      <c r="Z33" s="19"/>
      <c r="AA33" s="78">
        <v>0</v>
      </c>
      <c r="AB33" s="79">
        <f t="shared" si="1"/>
        <v>0</v>
      </c>
      <c r="AC33" s="80">
        <v>0</v>
      </c>
      <c r="AD33" s="81">
        <f t="shared" si="2"/>
        <v>0</v>
      </c>
      <c r="AE33" s="131">
        <f t="shared" si="3"/>
        <v>0</v>
      </c>
    </row>
    <row r="34" spans="1:31" ht="46.5" thickBot="1" x14ac:dyDescent="0.3">
      <c r="A34" s="16"/>
      <c r="B34" s="3" t="s">
        <v>45</v>
      </c>
      <c r="C34" s="42" t="s">
        <v>72</v>
      </c>
      <c r="D34" s="5" t="s">
        <v>25</v>
      </c>
      <c r="E34" s="6" t="s">
        <v>400</v>
      </c>
      <c r="F34" s="7"/>
      <c r="G34" s="7"/>
      <c r="H34" s="8">
        <v>3.4380000000000002</v>
      </c>
      <c r="I34" s="7"/>
      <c r="J34" s="9" t="s">
        <v>379</v>
      </c>
      <c r="K34" s="10" t="s">
        <v>79</v>
      </c>
      <c r="L34" s="39">
        <v>25</v>
      </c>
      <c r="M34" s="11">
        <v>85.24</v>
      </c>
      <c r="N34" s="39">
        <v>2131</v>
      </c>
      <c r="O34" s="44"/>
      <c r="P34" s="13" t="e">
        <v>#VALUE!</v>
      </c>
      <c r="Q34" s="14">
        <f t="shared" si="6"/>
        <v>2131</v>
      </c>
      <c r="R34" s="40" t="s">
        <v>381</v>
      </c>
      <c r="S34" s="41" t="s">
        <v>381</v>
      </c>
      <c r="T34" s="14">
        <f t="shared" si="7"/>
        <v>2131</v>
      </c>
      <c r="V34" s="10" t="s">
        <v>79</v>
      </c>
      <c r="W34" s="39">
        <v>25</v>
      </c>
      <c r="X34" s="41" t="s">
        <v>381</v>
      </c>
      <c r="Y34" s="72">
        <v>2131</v>
      </c>
      <c r="Z34" s="19"/>
      <c r="AA34" s="78">
        <v>0</v>
      </c>
      <c r="AB34" s="79">
        <f t="shared" si="1"/>
        <v>0</v>
      </c>
      <c r="AC34" s="80">
        <v>0</v>
      </c>
      <c r="AD34" s="81">
        <f t="shared" si="2"/>
        <v>0</v>
      </c>
      <c r="AE34" s="131">
        <f t="shared" si="3"/>
        <v>0</v>
      </c>
    </row>
    <row r="35" spans="1:31" ht="76.5" thickBot="1" x14ac:dyDescent="0.3">
      <c r="A35" s="16"/>
      <c r="B35" s="3" t="s">
        <v>45</v>
      </c>
      <c r="C35" s="42" t="s">
        <v>72</v>
      </c>
      <c r="D35" s="5" t="s">
        <v>25</v>
      </c>
      <c r="E35" s="6" t="s">
        <v>401</v>
      </c>
      <c r="F35" s="7"/>
      <c r="G35" s="7"/>
      <c r="H35" s="8">
        <v>3.4390000000000001</v>
      </c>
      <c r="I35" s="7"/>
      <c r="J35" s="9" t="s">
        <v>379</v>
      </c>
      <c r="K35" s="10" t="s">
        <v>79</v>
      </c>
      <c r="L35" s="39">
        <v>30</v>
      </c>
      <c r="M35" s="11">
        <v>30.56</v>
      </c>
      <c r="N35" s="39">
        <v>916.8</v>
      </c>
      <c r="O35" s="44"/>
      <c r="P35" s="13" t="e">
        <v>#VALUE!</v>
      </c>
      <c r="Q35" s="14">
        <f t="shared" si="6"/>
        <v>916.8</v>
      </c>
      <c r="R35" s="40" t="s">
        <v>381</v>
      </c>
      <c r="S35" s="41" t="s">
        <v>381</v>
      </c>
      <c r="T35" s="14">
        <f t="shared" si="7"/>
        <v>916.8</v>
      </c>
      <c r="V35" s="10" t="s">
        <v>79</v>
      </c>
      <c r="W35" s="39">
        <v>30</v>
      </c>
      <c r="X35" s="41" t="s">
        <v>381</v>
      </c>
      <c r="Y35" s="72">
        <v>916.8</v>
      </c>
      <c r="Z35" s="19"/>
      <c r="AA35" s="78">
        <v>0</v>
      </c>
      <c r="AB35" s="79">
        <f t="shared" si="1"/>
        <v>0</v>
      </c>
      <c r="AC35" s="80">
        <v>0</v>
      </c>
      <c r="AD35" s="81">
        <f t="shared" si="2"/>
        <v>0</v>
      </c>
      <c r="AE35" s="131">
        <f t="shared" si="3"/>
        <v>0</v>
      </c>
    </row>
    <row r="36" spans="1:31" ht="31.5" thickBot="1" x14ac:dyDescent="0.3">
      <c r="A36" s="16"/>
      <c r="B36" s="3" t="s">
        <v>45</v>
      </c>
      <c r="C36" s="42" t="s">
        <v>72</v>
      </c>
      <c r="D36" s="5" t="s">
        <v>25</v>
      </c>
      <c r="E36" s="6" t="s">
        <v>402</v>
      </c>
      <c r="F36" s="7"/>
      <c r="G36" s="7"/>
      <c r="H36" s="8">
        <v>3.44</v>
      </c>
      <c r="I36" s="7"/>
      <c r="J36" s="9" t="s">
        <v>379</v>
      </c>
      <c r="K36" s="10" t="s">
        <v>79</v>
      </c>
      <c r="L36" s="39">
        <v>10</v>
      </c>
      <c r="M36" s="11">
        <v>21.88</v>
      </c>
      <c r="N36" s="39">
        <v>218.8</v>
      </c>
      <c r="O36" s="44"/>
      <c r="P36" s="13" t="e">
        <v>#VALUE!</v>
      </c>
      <c r="Q36" s="14">
        <f t="shared" si="6"/>
        <v>218.8</v>
      </c>
      <c r="R36" s="40" t="s">
        <v>381</v>
      </c>
      <c r="S36" s="41" t="s">
        <v>381</v>
      </c>
      <c r="T36" s="14">
        <f t="shared" si="7"/>
        <v>218.8</v>
      </c>
      <c r="V36" s="10" t="s">
        <v>79</v>
      </c>
      <c r="W36" s="39">
        <v>10</v>
      </c>
      <c r="X36" s="41" t="s">
        <v>381</v>
      </c>
      <c r="Y36" s="72">
        <v>218.8</v>
      </c>
      <c r="Z36" s="19"/>
      <c r="AA36" s="78">
        <v>0</v>
      </c>
      <c r="AB36" s="79">
        <f t="shared" si="1"/>
        <v>0</v>
      </c>
      <c r="AC36" s="80">
        <v>0</v>
      </c>
      <c r="AD36" s="81">
        <f t="shared" si="2"/>
        <v>0</v>
      </c>
      <c r="AE36" s="131">
        <f t="shared" si="3"/>
        <v>0</v>
      </c>
    </row>
    <row r="37" spans="1:31" ht="46.5" thickBot="1" x14ac:dyDescent="0.3">
      <c r="A37" s="16"/>
      <c r="B37" s="3" t="s">
        <v>45</v>
      </c>
      <c r="C37" s="42" t="s">
        <v>72</v>
      </c>
      <c r="D37" s="5" t="s">
        <v>25</v>
      </c>
      <c r="E37" s="6" t="s">
        <v>403</v>
      </c>
      <c r="F37" s="7"/>
      <c r="G37" s="7"/>
      <c r="H37" s="8">
        <v>3.4409999999999998</v>
      </c>
      <c r="I37" s="7"/>
      <c r="J37" s="9" t="s">
        <v>379</v>
      </c>
      <c r="K37" s="10" t="s">
        <v>79</v>
      </c>
      <c r="L37" s="39">
        <v>6</v>
      </c>
      <c r="M37" s="11">
        <v>119.76</v>
      </c>
      <c r="N37" s="39">
        <v>718.56</v>
      </c>
      <c r="O37" s="44"/>
      <c r="P37" s="13" t="e">
        <v>#VALUE!</v>
      </c>
      <c r="Q37" s="14">
        <f t="shared" si="6"/>
        <v>718.56</v>
      </c>
      <c r="R37" s="40" t="s">
        <v>381</v>
      </c>
      <c r="S37" s="41" t="s">
        <v>381</v>
      </c>
      <c r="T37" s="14">
        <f t="shared" si="7"/>
        <v>718.56</v>
      </c>
      <c r="V37" s="10" t="s">
        <v>79</v>
      </c>
      <c r="W37" s="39">
        <v>6</v>
      </c>
      <c r="X37" s="41" t="s">
        <v>381</v>
      </c>
      <c r="Y37" s="72">
        <v>718.56</v>
      </c>
      <c r="Z37" s="19"/>
      <c r="AA37" s="78">
        <v>0</v>
      </c>
      <c r="AB37" s="79">
        <f t="shared" si="1"/>
        <v>0</v>
      </c>
      <c r="AC37" s="80">
        <v>0</v>
      </c>
      <c r="AD37" s="81">
        <f t="shared" si="2"/>
        <v>0</v>
      </c>
      <c r="AE37" s="131">
        <f t="shared" si="3"/>
        <v>0</v>
      </c>
    </row>
    <row r="38" spans="1:31" ht="15.75" thickBot="1" x14ac:dyDescent="0.3">
      <c r="A38" s="16"/>
      <c r="B38" s="3" t="s">
        <v>45</v>
      </c>
      <c r="C38" s="42" t="s">
        <v>164</v>
      </c>
      <c r="D38" s="5" t="s">
        <v>378</v>
      </c>
      <c r="E38" s="6"/>
      <c r="F38" s="7"/>
      <c r="G38" s="7"/>
      <c r="H38" s="8"/>
      <c r="I38" s="7"/>
      <c r="J38" s="9"/>
      <c r="K38" s="10"/>
      <c r="L38" s="39"/>
      <c r="M38" s="9"/>
      <c r="N38" s="39"/>
      <c r="O38" s="44"/>
      <c r="P38" s="28"/>
      <c r="Q38" s="43"/>
      <c r="R38" s="43"/>
      <c r="S38" s="43"/>
      <c r="T38" s="43"/>
      <c r="V38" s="10"/>
      <c r="W38" s="39"/>
      <c r="X38" s="43"/>
      <c r="Y38" s="72"/>
      <c r="Z38" s="19"/>
      <c r="AA38" s="78">
        <v>0</v>
      </c>
      <c r="AB38" s="79">
        <f t="shared" si="1"/>
        <v>0</v>
      </c>
      <c r="AC38" s="80">
        <v>0</v>
      </c>
      <c r="AD38" s="81">
        <f t="shared" si="2"/>
        <v>0</v>
      </c>
      <c r="AE38" s="131">
        <f t="shared" si="3"/>
        <v>0</v>
      </c>
    </row>
    <row r="39" spans="1:31" ht="90.75" thickBot="1" x14ac:dyDescent="0.3">
      <c r="A39" s="16"/>
      <c r="B39" s="3" t="s">
        <v>45</v>
      </c>
      <c r="C39" s="42" t="s">
        <v>164</v>
      </c>
      <c r="D39" s="5" t="s">
        <v>25</v>
      </c>
      <c r="E39" s="6" t="s">
        <v>183</v>
      </c>
      <c r="F39" s="7"/>
      <c r="G39" s="7"/>
      <c r="H39" s="8">
        <v>4.1100000000000003</v>
      </c>
      <c r="I39" s="7"/>
      <c r="J39" s="9" t="s">
        <v>184</v>
      </c>
      <c r="K39" s="10" t="s">
        <v>57</v>
      </c>
      <c r="L39" s="39">
        <v>22</v>
      </c>
      <c r="M39" s="11">
        <v>36.75</v>
      </c>
      <c r="N39" s="39">
        <v>808.5</v>
      </c>
      <c r="O39" s="44"/>
      <c r="P39" s="13" t="e">
        <v>#VALUE!</v>
      </c>
      <c r="Q39" s="14" t="e">
        <f>IF(J39="PROV SUM",N39,L39*P39)</f>
        <v>#VALUE!</v>
      </c>
      <c r="R39" s="40">
        <v>0</v>
      </c>
      <c r="S39" s="41">
        <v>34.912500000000001</v>
      </c>
      <c r="T39" s="14">
        <f>IF(J39="SC024",N39,IF(ISERROR(S39),"",IF(J39="PROV SUM",N39,L39*S39)))</f>
        <v>768.07500000000005</v>
      </c>
      <c r="V39" s="10" t="s">
        <v>57</v>
      </c>
      <c r="W39" s="39">
        <v>22</v>
      </c>
      <c r="X39" s="41">
        <v>34.912500000000001</v>
      </c>
      <c r="Y39" s="72">
        <f t="shared" si="0"/>
        <v>768.07500000000005</v>
      </c>
      <c r="Z39" s="19"/>
      <c r="AA39" s="78">
        <v>0</v>
      </c>
      <c r="AB39" s="79">
        <f t="shared" si="1"/>
        <v>0</v>
      </c>
      <c r="AC39" s="80">
        <v>0</v>
      </c>
      <c r="AD39" s="81">
        <f t="shared" si="2"/>
        <v>0</v>
      </c>
      <c r="AE39" s="131">
        <f t="shared" si="3"/>
        <v>0</v>
      </c>
    </row>
    <row r="40" spans="1:31" ht="45.75" thickBot="1" x14ac:dyDescent="0.3">
      <c r="A40" s="16"/>
      <c r="B40" s="45" t="s">
        <v>45</v>
      </c>
      <c r="C40" s="46" t="s">
        <v>164</v>
      </c>
      <c r="D40" s="47" t="s">
        <v>25</v>
      </c>
      <c r="E40" s="48" t="s">
        <v>185</v>
      </c>
      <c r="F40" s="49"/>
      <c r="G40" s="49"/>
      <c r="H40" s="50">
        <v>4.13</v>
      </c>
      <c r="I40" s="49"/>
      <c r="J40" s="51" t="s">
        <v>186</v>
      </c>
      <c r="K40" s="52" t="s">
        <v>57</v>
      </c>
      <c r="L40" s="53">
        <v>170</v>
      </c>
      <c r="M40" s="54">
        <v>4.25</v>
      </c>
      <c r="N40" s="53">
        <v>722.5</v>
      </c>
      <c r="O40" s="44"/>
      <c r="P40" s="13" t="e">
        <v>#VALUE!</v>
      </c>
      <c r="Q40" s="14" t="e">
        <f>IF(J40="PROV SUM",N40,L40*P40)</f>
        <v>#VALUE!</v>
      </c>
      <c r="R40" s="40">
        <v>0</v>
      </c>
      <c r="S40" s="41">
        <v>4.0374999999999996</v>
      </c>
      <c r="T40" s="14">
        <f>IF(J40="SC024",N40,IF(ISERROR(S40),"",IF(J40="PROV SUM",N40,L40*S40)))</f>
        <v>686.37499999999989</v>
      </c>
      <c r="V40" s="52" t="s">
        <v>57</v>
      </c>
      <c r="W40" s="53">
        <v>170</v>
      </c>
      <c r="X40" s="41">
        <v>4.0374999999999996</v>
      </c>
      <c r="Y40" s="72">
        <f t="shared" si="0"/>
        <v>686.37499999999989</v>
      </c>
      <c r="Z40" s="19"/>
      <c r="AA40" s="78">
        <v>0</v>
      </c>
      <c r="AB40" s="79">
        <f t="shared" si="1"/>
        <v>0</v>
      </c>
      <c r="AC40" s="80">
        <v>0</v>
      </c>
      <c r="AD40" s="81">
        <f t="shared" si="2"/>
        <v>0</v>
      </c>
      <c r="AE40" s="131">
        <f t="shared" si="3"/>
        <v>0</v>
      </c>
    </row>
    <row r="41" spans="1:31" ht="45.75" thickBot="1" x14ac:dyDescent="0.3">
      <c r="A41" s="16"/>
      <c r="B41" s="45" t="s">
        <v>45</v>
      </c>
      <c r="C41" s="46" t="s">
        <v>164</v>
      </c>
      <c r="D41" s="47" t="s">
        <v>25</v>
      </c>
      <c r="E41" s="48" t="s">
        <v>187</v>
      </c>
      <c r="F41" s="49"/>
      <c r="G41" s="49"/>
      <c r="H41" s="50">
        <v>4.1399999999999997</v>
      </c>
      <c r="I41" s="49"/>
      <c r="J41" s="51" t="s">
        <v>188</v>
      </c>
      <c r="K41" s="52" t="s">
        <v>57</v>
      </c>
      <c r="L41" s="53">
        <v>28</v>
      </c>
      <c r="M41" s="54">
        <v>6.75</v>
      </c>
      <c r="N41" s="53">
        <v>189</v>
      </c>
      <c r="O41" s="44"/>
      <c r="P41" s="13" t="e">
        <v>#VALUE!</v>
      </c>
      <c r="Q41" s="14" t="e">
        <f>IF(J41="PROV SUM",N41,L41*P41)</f>
        <v>#VALUE!</v>
      </c>
      <c r="R41" s="40">
        <v>0</v>
      </c>
      <c r="S41" s="41">
        <v>6.4124999999999996</v>
      </c>
      <c r="T41" s="14">
        <f>IF(J41="SC024",N41,IF(ISERROR(S41),"",IF(J41="PROV SUM",N41,L41*S41)))</f>
        <v>179.54999999999998</v>
      </c>
      <c r="V41" s="52" t="s">
        <v>57</v>
      </c>
      <c r="W41" s="53">
        <v>28</v>
      </c>
      <c r="X41" s="41">
        <v>6.4124999999999996</v>
      </c>
      <c r="Y41" s="72">
        <f t="shared" si="0"/>
        <v>179.54999999999998</v>
      </c>
      <c r="Z41" s="19"/>
      <c r="AA41" s="78">
        <v>0</v>
      </c>
      <c r="AB41" s="79">
        <f t="shared" si="1"/>
        <v>0</v>
      </c>
      <c r="AC41" s="80">
        <v>0</v>
      </c>
      <c r="AD41" s="81">
        <f t="shared" si="2"/>
        <v>0</v>
      </c>
      <c r="AE41" s="131">
        <f t="shared" si="3"/>
        <v>0</v>
      </c>
    </row>
    <row r="42" spans="1:31" ht="90.75" thickBot="1" x14ac:dyDescent="0.3">
      <c r="A42" s="16"/>
      <c r="B42" s="45" t="s">
        <v>45</v>
      </c>
      <c r="C42" s="46" t="s">
        <v>164</v>
      </c>
      <c r="D42" s="47" t="s">
        <v>25</v>
      </c>
      <c r="E42" s="48" t="s">
        <v>171</v>
      </c>
      <c r="F42" s="49"/>
      <c r="G42" s="49"/>
      <c r="H42" s="50">
        <v>4.8999999999999799</v>
      </c>
      <c r="I42" s="49"/>
      <c r="J42" s="51" t="s">
        <v>172</v>
      </c>
      <c r="K42" s="52" t="s">
        <v>75</v>
      </c>
      <c r="L42" s="53">
        <v>19</v>
      </c>
      <c r="M42" s="54">
        <v>35.61</v>
      </c>
      <c r="N42" s="53">
        <v>676.59</v>
      </c>
      <c r="O42" s="44"/>
      <c r="P42" s="13" t="e">
        <v>#VALUE!</v>
      </c>
      <c r="Q42" s="14" t="e">
        <f>IF(J42="PROV SUM",N42,L42*P42)</f>
        <v>#VALUE!</v>
      </c>
      <c r="R42" s="40">
        <v>0</v>
      </c>
      <c r="S42" s="41">
        <v>31.568264999999997</v>
      </c>
      <c r="T42" s="14">
        <f>IF(J42="SC024",N42,IF(ISERROR(S42),"",IF(J42="PROV SUM",N42,L42*S42)))</f>
        <v>599.79703499999994</v>
      </c>
      <c r="V42" s="52" t="s">
        <v>75</v>
      </c>
      <c r="W42" s="53">
        <v>19</v>
      </c>
      <c r="X42" s="41">
        <v>31.568264999999997</v>
      </c>
      <c r="Y42" s="72">
        <f t="shared" si="0"/>
        <v>599.79703499999994</v>
      </c>
      <c r="Z42" s="19"/>
      <c r="AA42" s="78">
        <v>0</v>
      </c>
      <c r="AB42" s="79">
        <f t="shared" si="1"/>
        <v>0</v>
      </c>
      <c r="AC42" s="80">
        <v>0</v>
      </c>
      <c r="AD42" s="81">
        <f t="shared" si="2"/>
        <v>0</v>
      </c>
      <c r="AE42" s="131">
        <f t="shared" si="3"/>
        <v>0</v>
      </c>
    </row>
    <row r="43" spans="1:31" ht="15.75" thickBot="1" x14ac:dyDescent="0.3">
      <c r="A43" s="16"/>
      <c r="B43" s="45" t="s">
        <v>45</v>
      </c>
      <c r="C43" s="46" t="s">
        <v>24</v>
      </c>
      <c r="D43" s="47" t="s">
        <v>378</v>
      </c>
      <c r="E43" s="48"/>
      <c r="F43" s="49"/>
      <c r="G43" s="49"/>
      <c r="H43" s="50"/>
      <c r="I43" s="49"/>
      <c r="J43" s="51"/>
      <c r="K43" s="52"/>
      <c r="L43" s="53"/>
      <c r="M43" s="51"/>
      <c r="N43" s="53"/>
      <c r="O43" s="44"/>
      <c r="P43" s="28"/>
      <c r="Q43" s="43"/>
      <c r="R43" s="43"/>
      <c r="S43" s="43"/>
      <c r="T43" s="43"/>
      <c r="V43" s="52"/>
      <c r="W43" s="53"/>
      <c r="X43" s="43"/>
      <c r="Y43" s="72">
        <f t="shared" si="0"/>
        <v>0</v>
      </c>
      <c r="Z43" s="19"/>
      <c r="AA43" s="78">
        <v>0</v>
      </c>
      <c r="AB43" s="79">
        <f t="shared" si="1"/>
        <v>0</v>
      </c>
      <c r="AC43" s="80">
        <v>0</v>
      </c>
      <c r="AD43" s="81">
        <f t="shared" si="2"/>
        <v>0</v>
      </c>
      <c r="AE43" s="131">
        <f t="shared" si="3"/>
        <v>0</v>
      </c>
    </row>
    <row r="44" spans="1:31" ht="120.75" thickBot="1" x14ac:dyDescent="0.3">
      <c r="A44" s="22"/>
      <c r="B44" s="55" t="s">
        <v>45</v>
      </c>
      <c r="C44" s="55" t="s">
        <v>24</v>
      </c>
      <c r="D44" s="56" t="s">
        <v>25</v>
      </c>
      <c r="E44" s="57" t="s">
        <v>26</v>
      </c>
      <c r="F44" s="58"/>
      <c r="G44" s="58"/>
      <c r="H44" s="59">
        <v>2.1</v>
      </c>
      <c r="I44" s="58"/>
      <c r="J44" s="60" t="s">
        <v>27</v>
      </c>
      <c r="K44" s="58" t="s">
        <v>28</v>
      </c>
      <c r="L44" s="61">
        <v>1124</v>
      </c>
      <c r="M44" s="62">
        <v>12.92</v>
      </c>
      <c r="N44" s="63">
        <v>14522.08</v>
      </c>
      <c r="O44" s="19"/>
      <c r="P44" s="13" t="e">
        <v>#VALUE!</v>
      </c>
      <c r="Q44" s="14" t="e">
        <f t="shared" ref="Q44:Q52" si="8">IF(J44="PROV SUM",N44,L44*P44)</f>
        <v>#VALUE!</v>
      </c>
      <c r="R44" s="40">
        <v>0</v>
      </c>
      <c r="S44" s="41">
        <v>16.4084</v>
      </c>
      <c r="T44" s="14">
        <f t="shared" ref="T44:T51" si="9">IF(J44="SC024",N44,IF(ISERROR(S44),"",IF(J44="PROV SUM",N44,L44*S44)))</f>
        <v>18443.0416</v>
      </c>
      <c r="V44" s="58" t="s">
        <v>28</v>
      </c>
      <c r="W44" s="61">
        <v>1124</v>
      </c>
      <c r="X44" s="41">
        <v>16.4084</v>
      </c>
      <c r="Y44" s="72">
        <f t="shared" si="0"/>
        <v>18443.0416</v>
      </c>
      <c r="Z44" s="19"/>
      <c r="AA44" s="78">
        <v>0</v>
      </c>
      <c r="AB44" s="79">
        <f t="shared" si="1"/>
        <v>0</v>
      </c>
      <c r="AC44" s="80">
        <v>0</v>
      </c>
      <c r="AD44" s="81">
        <f t="shared" si="2"/>
        <v>0</v>
      </c>
      <c r="AE44" s="131">
        <f t="shared" si="3"/>
        <v>0</v>
      </c>
    </row>
    <row r="45" spans="1:31" ht="30.75" thickBot="1" x14ac:dyDescent="0.3">
      <c r="A45" s="22"/>
      <c r="B45" s="55" t="s">
        <v>45</v>
      </c>
      <c r="C45" s="55" t="s">
        <v>24</v>
      </c>
      <c r="D45" s="56" t="s">
        <v>25</v>
      </c>
      <c r="E45" s="57" t="s">
        <v>29</v>
      </c>
      <c r="F45" s="58"/>
      <c r="G45" s="58"/>
      <c r="H45" s="59">
        <v>2.5</v>
      </c>
      <c r="I45" s="58"/>
      <c r="J45" s="60" t="s">
        <v>30</v>
      </c>
      <c r="K45" s="58" t="s">
        <v>31</v>
      </c>
      <c r="L45" s="61">
        <v>1</v>
      </c>
      <c r="M45" s="62">
        <v>420</v>
      </c>
      <c r="N45" s="63">
        <v>420</v>
      </c>
      <c r="O45" s="19"/>
      <c r="P45" s="13" t="e">
        <v>#VALUE!</v>
      </c>
      <c r="Q45" s="14" t="e">
        <f t="shared" si="8"/>
        <v>#VALUE!</v>
      </c>
      <c r="R45" s="40">
        <v>0</v>
      </c>
      <c r="S45" s="41">
        <v>533.4</v>
      </c>
      <c r="T45" s="14">
        <f t="shared" si="9"/>
        <v>533.4</v>
      </c>
      <c r="V45" s="58" t="s">
        <v>31</v>
      </c>
      <c r="W45" s="61">
        <v>1</v>
      </c>
      <c r="X45" s="41">
        <v>533.4</v>
      </c>
      <c r="Y45" s="72">
        <f t="shared" si="0"/>
        <v>533.4</v>
      </c>
      <c r="Z45" s="19"/>
      <c r="AA45" s="78">
        <v>0</v>
      </c>
      <c r="AB45" s="79">
        <f t="shared" si="1"/>
        <v>0</v>
      </c>
      <c r="AC45" s="80">
        <v>0</v>
      </c>
      <c r="AD45" s="81">
        <f t="shared" si="2"/>
        <v>0</v>
      </c>
      <c r="AE45" s="131">
        <f t="shared" si="3"/>
        <v>0</v>
      </c>
    </row>
    <row r="46" spans="1:31" ht="15.75" thickBot="1" x14ac:dyDescent="0.3">
      <c r="A46" s="22"/>
      <c r="B46" s="55" t="s">
        <v>45</v>
      </c>
      <c r="C46" s="55" t="s">
        <v>24</v>
      </c>
      <c r="D46" s="56" t="s">
        <v>25</v>
      </c>
      <c r="E46" s="57" t="s">
        <v>32</v>
      </c>
      <c r="F46" s="58"/>
      <c r="G46" s="58"/>
      <c r="H46" s="59">
        <v>2.6</v>
      </c>
      <c r="I46" s="58"/>
      <c r="J46" s="60" t="s">
        <v>33</v>
      </c>
      <c r="K46" s="58" t="s">
        <v>31</v>
      </c>
      <c r="L46" s="61">
        <v>3</v>
      </c>
      <c r="M46" s="62">
        <v>50</v>
      </c>
      <c r="N46" s="63">
        <v>150</v>
      </c>
      <c r="O46" s="19"/>
      <c r="P46" s="13" t="e">
        <v>#VALUE!</v>
      </c>
      <c r="Q46" s="14" t="e">
        <f t="shared" si="8"/>
        <v>#VALUE!</v>
      </c>
      <c r="R46" s="40">
        <v>0</v>
      </c>
      <c r="S46" s="41">
        <v>63.5</v>
      </c>
      <c r="T46" s="14">
        <f t="shared" si="9"/>
        <v>190.5</v>
      </c>
      <c r="V46" s="58" t="s">
        <v>31</v>
      </c>
      <c r="W46" s="61">
        <v>3</v>
      </c>
      <c r="X46" s="41">
        <v>63.5</v>
      </c>
      <c r="Y46" s="72">
        <f t="shared" si="0"/>
        <v>190.5</v>
      </c>
      <c r="Z46" s="19"/>
      <c r="AA46" s="78">
        <v>0</v>
      </c>
      <c r="AB46" s="79">
        <f t="shared" si="1"/>
        <v>0</v>
      </c>
      <c r="AC46" s="80">
        <v>0</v>
      </c>
      <c r="AD46" s="81">
        <f t="shared" si="2"/>
        <v>0</v>
      </c>
      <c r="AE46" s="131">
        <f t="shared" si="3"/>
        <v>0</v>
      </c>
    </row>
    <row r="47" spans="1:31" ht="15.75" thickBot="1" x14ac:dyDescent="0.3">
      <c r="A47" s="22"/>
      <c r="B47" s="55" t="s">
        <v>45</v>
      </c>
      <c r="C47" s="55" t="s">
        <v>24</v>
      </c>
      <c r="D47" s="56" t="s">
        <v>25</v>
      </c>
      <c r="E47" s="57" t="s">
        <v>46</v>
      </c>
      <c r="F47" s="58"/>
      <c r="G47" s="58"/>
      <c r="H47" s="59">
        <v>2.1800000000000002</v>
      </c>
      <c r="I47" s="58"/>
      <c r="J47" s="60" t="s">
        <v>47</v>
      </c>
      <c r="K47" s="58" t="s">
        <v>48</v>
      </c>
      <c r="L47" s="61">
        <v>1</v>
      </c>
      <c r="M47" s="62">
        <v>45</v>
      </c>
      <c r="N47" s="63">
        <v>45</v>
      </c>
      <c r="O47" s="19"/>
      <c r="P47" s="13" t="e">
        <v>#VALUE!</v>
      </c>
      <c r="Q47" s="14" t="e">
        <f t="shared" si="8"/>
        <v>#VALUE!</v>
      </c>
      <c r="R47" s="40">
        <v>0</v>
      </c>
      <c r="S47" s="41">
        <v>57.15</v>
      </c>
      <c r="T47" s="14">
        <f t="shared" si="9"/>
        <v>57.15</v>
      </c>
      <c r="V47" s="58" t="s">
        <v>48</v>
      </c>
      <c r="W47" s="61">
        <v>1</v>
      </c>
      <c r="X47" s="41">
        <v>57.15</v>
      </c>
      <c r="Y47" s="72">
        <f t="shared" si="0"/>
        <v>57.15</v>
      </c>
      <c r="Z47" s="19"/>
      <c r="AA47" s="78">
        <v>0</v>
      </c>
      <c r="AB47" s="79">
        <f t="shared" si="1"/>
        <v>0</v>
      </c>
      <c r="AC47" s="80">
        <v>0</v>
      </c>
      <c r="AD47" s="81">
        <f t="shared" si="2"/>
        <v>0</v>
      </c>
      <c r="AE47" s="131">
        <f t="shared" si="3"/>
        <v>0</v>
      </c>
    </row>
    <row r="48" spans="1:31" ht="30.75" thickBot="1" x14ac:dyDescent="0.3">
      <c r="A48" s="22"/>
      <c r="B48" s="55" t="s">
        <v>45</v>
      </c>
      <c r="C48" s="55" t="s">
        <v>24</v>
      </c>
      <c r="D48" s="56" t="s">
        <v>25</v>
      </c>
      <c r="E48" s="57" t="s">
        <v>61</v>
      </c>
      <c r="F48" s="58"/>
      <c r="G48" s="58"/>
      <c r="H48" s="59">
        <v>2.2599999999999998</v>
      </c>
      <c r="I48" s="58"/>
      <c r="J48" s="60" t="s">
        <v>62</v>
      </c>
      <c r="K48" s="58" t="s">
        <v>31</v>
      </c>
      <c r="L48" s="61">
        <v>1</v>
      </c>
      <c r="M48" s="62">
        <v>1127.5</v>
      </c>
      <c r="N48" s="63">
        <v>1127.5</v>
      </c>
      <c r="O48" s="19"/>
      <c r="P48" s="13" t="e">
        <v>#VALUE!</v>
      </c>
      <c r="Q48" s="14" t="e">
        <f t="shared" si="8"/>
        <v>#VALUE!</v>
      </c>
      <c r="R48" s="40">
        <v>0</v>
      </c>
      <c r="S48" s="41">
        <v>1431.925</v>
      </c>
      <c r="T48" s="14">
        <f t="shared" si="9"/>
        <v>1431.925</v>
      </c>
      <c r="V48" s="58" t="s">
        <v>31</v>
      </c>
      <c r="W48" s="61">
        <v>1</v>
      </c>
      <c r="X48" s="41">
        <v>1431.925</v>
      </c>
      <c r="Y48" s="72">
        <f t="shared" si="0"/>
        <v>1431.925</v>
      </c>
      <c r="Z48" s="19"/>
      <c r="AA48" s="78">
        <v>0</v>
      </c>
      <c r="AB48" s="79">
        <f t="shared" si="1"/>
        <v>0</v>
      </c>
      <c r="AC48" s="80">
        <v>0</v>
      </c>
      <c r="AD48" s="81">
        <f t="shared" si="2"/>
        <v>0</v>
      </c>
      <c r="AE48" s="131">
        <f t="shared" si="3"/>
        <v>0</v>
      </c>
    </row>
    <row r="49" spans="1:31" ht="15.75" thickBot="1" x14ac:dyDescent="0.3">
      <c r="A49" s="22"/>
      <c r="B49" s="55" t="s">
        <v>45</v>
      </c>
      <c r="C49" s="55" t="s">
        <v>24</v>
      </c>
      <c r="D49" s="56" t="s">
        <v>25</v>
      </c>
      <c r="E49" s="57" t="s">
        <v>63</v>
      </c>
      <c r="F49" s="58"/>
      <c r="G49" s="58"/>
      <c r="H49" s="59">
        <v>2.2799999999999998</v>
      </c>
      <c r="I49" s="58"/>
      <c r="J49" s="60" t="s">
        <v>64</v>
      </c>
      <c r="K49" s="58" t="s">
        <v>65</v>
      </c>
      <c r="L49" s="61">
        <v>120</v>
      </c>
      <c r="M49" s="62">
        <v>77.260000000000005</v>
      </c>
      <c r="N49" s="63">
        <v>9271.2000000000007</v>
      </c>
      <c r="O49" s="19"/>
      <c r="P49" s="13" t="e">
        <v>#VALUE!</v>
      </c>
      <c r="Q49" s="14" t="e">
        <f t="shared" si="8"/>
        <v>#VALUE!</v>
      </c>
      <c r="R49" s="40">
        <v>0</v>
      </c>
      <c r="S49" s="41">
        <v>98.120200000000011</v>
      </c>
      <c r="T49" s="14">
        <f t="shared" si="9"/>
        <v>11774.424000000001</v>
      </c>
      <c r="V49" s="58" t="s">
        <v>65</v>
      </c>
      <c r="W49" s="61">
        <v>120</v>
      </c>
      <c r="X49" s="41">
        <v>98.120200000000011</v>
      </c>
      <c r="Y49" s="72">
        <f t="shared" si="0"/>
        <v>11774.424000000001</v>
      </c>
      <c r="Z49" s="19"/>
      <c r="AA49" s="78">
        <v>0</v>
      </c>
      <c r="AB49" s="79">
        <f t="shared" si="1"/>
        <v>0</v>
      </c>
      <c r="AC49" s="80">
        <v>0</v>
      </c>
      <c r="AD49" s="81">
        <f t="shared" si="2"/>
        <v>0</v>
      </c>
      <c r="AE49" s="131">
        <f t="shared" si="3"/>
        <v>0</v>
      </c>
    </row>
    <row r="50" spans="1:31" ht="15.75" thickBot="1" x14ac:dyDescent="0.3">
      <c r="A50" s="22"/>
      <c r="B50" s="55" t="s">
        <v>45</v>
      </c>
      <c r="C50" s="55" t="s">
        <v>24</v>
      </c>
      <c r="D50" s="56" t="s">
        <v>25</v>
      </c>
      <c r="E50" s="57" t="s">
        <v>66</v>
      </c>
      <c r="F50" s="58"/>
      <c r="G50" s="58"/>
      <c r="H50" s="59">
        <v>2.29</v>
      </c>
      <c r="I50" s="58"/>
      <c r="J50" s="60" t="s">
        <v>67</v>
      </c>
      <c r="K50" s="58" t="s">
        <v>68</v>
      </c>
      <c r="L50" s="61">
        <v>1</v>
      </c>
      <c r="M50" s="62">
        <v>61.29</v>
      </c>
      <c r="N50" s="63">
        <v>61.29</v>
      </c>
      <c r="O50" s="19"/>
      <c r="P50" s="13" t="e">
        <v>#VALUE!</v>
      </c>
      <c r="Q50" s="14" t="e">
        <f t="shared" si="8"/>
        <v>#VALUE!</v>
      </c>
      <c r="R50" s="40">
        <v>0</v>
      </c>
      <c r="S50" s="41">
        <v>77.838300000000004</v>
      </c>
      <c r="T50" s="14">
        <f t="shared" si="9"/>
        <v>77.838300000000004</v>
      </c>
      <c r="V50" s="58" t="s">
        <v>68</v>
      </c>
      <c r="W50" s="61">
        <v>1</v>
      </c>
      <c r="X50" s="41">
        <v>77.838300000000004</v>
      </c>
      <c r="Y50" s="72">
        <f t="shared" si="0"/>
        <v>77.838300000000004</v>
      </c>
      <c r="Z50" s="19"/>
      <c r="AA50" s="78">
        <v>0</v>
      </c>
      <c r="AB50" s="79">
        <f t="shared" si="1"/>
        <v>0</v>
      </c>
      <c r="AC50" s="80">
        <v>0</v>
      </c>
      <c r="AD50" s="81">
        <f t="shared" si="2"/>
        <v>0</v>
      </c>
      <c r="AE50" s="131">
        <f t="shared" si="3"/>
        <v>0</v>
      </c>
    </row>
    <row r="51" spans="1:31" ht="60.75" thickBot="1" x14ac:dyDescent="0.3">
      <c r="A51" s="22"/>
      <c r="B51" s="55" t="s">
        <v>45</v>
      </c>
      <c r="C51" s="55" t="s">
        <v>24</v>
      </c>
      <c r="D51" s="56" t="s">
        <v>25</v>
      </c>
      <c r="E51" s="57" t="s">
        <v>382</v>
      </c>
      <c r="F51" s="58"/>
      <c r="G51" s="58"/>
      <c r="H51" s="59"/>
      <c r="I51" s="58"/>
      <c r="J51" s="60" t="s">
        <v>383</v>
      </c>
      <c r="K51" s="58" t="s">
        <v>31</v>
      </c>
      <c r="L51" s="61"/>
      <c r="M51" s="62">
        <v>4.8300000000000003E-2</v>
      </c>
      <c r="N51" s="63">
        <v>0</v>
      </c>
      <c r="O51" s="19"/>
      <c r="P51" s="13" t="e">
        <v>#VALUE!</v>
      </c>
      <c r="Q51" s="14" t="e">
        <f t="shared" si="8"/>
        <v>#VALUE!</v>
      </c>
      <c r="R51" s="40" t="e">
        <v>#N/A</v>
      </c>
      <c r="S51" s="41" t="e">
        <v>#N/A</v>
      </c>
      <c r="T51" s="14">
        <f t="shared" si="9"/>
        <v>0</v>
      </c>
      <c r="V51" s="58" t="s">
        <v>31</v>
      </c>
      <c r="W51" s="61"/>
      <c r="X51" s="41" t="e">
        <v>#N/A</v>
      </c>
      <c r="Y51" s="72"/>
      <c r="Z51" s="19"/>
      <c r="AA51" s="78">
        <v>0</v>
      </c>
      <c r="AB51" s="79">
        <f t="shared" si="1"/>
        <v>0</v>
      </c>
      <c r="AC51" s="80">
        <v>0</v>
      </c>
      <c r="AD51" s="81">
        <f>Y51*AC51</f>
        <v>0</v>
      </c>
      <c r="AE51" s="131">
        <f t="shared" si="3"/>
        <v>0</v>
      </c>
    </row>
    <row r="52" spans="1:31" ht="30.75" thickBot="1" x14ac:dyDescent="0.3">
      <c r="A52" s="22"/>
      <c r="B52" s="55" t="s">
        <v>45</v>
      </c>
      <c r="C52" s="55" t="s">
        <v>24</v>
      </c>
      <c r="D52" s="82" t="s">
        <v>25</v>
      </c>
      <c r="E52" s="57" t="s">
        <v>404</v>
      </c>
      <c r="F52" s="83"/>
      <c r="G52" s="83"/>
      <c r="H52" s="84"/>
      <c r="I52" s="85"/>
      <c r="J52" s="60" t="s">
        <v>405</v>
      </c>
      <c r="K52" s="58" t="s">
        <v>406</v>
      </c>
      <c r="L52" s="61"/>
      <c r="M52" s="62"/>
      <c r="N52" s="63">
        <v>1432</v>
      </c>
      <c r="O52" s="19"/>
      <c r="P52" s="13" t="e">
        <v>#VALUE!</v>
      </c>
      <c r="Q52" s="14" t="e">
        <f t="shared" si="8"/>
        <v>#VALUE!</v>
      </c>
      <c r="R52" s="40" t="e">
        <v>#N/A</v>
      </c>
      <c r="S52" s="41" t="e">
        <v>#N/A</v>
      </c>
      <c r="T52" s="14">
        <f>N52</f>
        <v>1432</v>
      </c>
      <c r="V52" s="58" t="s">
        <v>406</v>
      </c>
      <c r="W52" s="61"/>
      <c r="X52" s="41" t="e">
        <v>#N/A</v>
      </c>
      <c r="Y52" s="72">
        <v>1432</v>
      </c>
      <c r="Z52" s="19"/>
      <c r="AA52" s="78">
        <v>0</v>
      </c>
      <c r="AB52" s="79">
        <f t="shared" si="1"/>
        <v>0</v>
      </c>
      <c r="AC52" s="80">
        <v>0</v>
      </c>
      <c r="AD52" s="81">
        <f t="shared" si="2"/>
        <v>0</v>
      </c>
      <c r="AE52" s="131">
        <f>AB37-AD37</f>
        <v>0</v>
      </c>
    </row>
    <row r="53" spans="1:31" ht="15.75" thickBot="1" x14ac:dyDescent="0.3"/>
    <row r="54" spans="1:31" ht="15.75" thickBot="1" x14ac:dyDescent="0.3">
      <c r="S54" s="69" t="s">
        <v>5</v>
      </c>
      <c r="T54" s="70">
        <f>SUM(T11:T52)</f>
        <v>75420.793435000014</v>
      </c>
      <c r="U54" s="66"/>
      <c r="V54" s="22"/>
      <c r="W54" s="29"/>
      <c r="X54" s="69" t="s">
        <v>5</v>
      </c>
      <c r="Y54" s="70">
        <f>SUM(Y11:Y52)</f>
        <v>75420.793435000014</v>
      </c>
      <c r="Z54" s="19"/>
      <c r="AA54" s="77"/>
      <c r="AB54" s="117">
        <f>SUM(AB11:AB52)</f>
        <v>0</v>
      </c>
      <c r="AC54" s="77"/>
      <c r="AD54" s="118">
        <f>SUM(AD11:AD52)</f>
        <v>0</v>
      </c>
      <c r="AE54" s="130">
        <f>SUM(AE11:AE52)</f>
        <v>0</v>
      </c>
    </row>
    <row r="55" spans="1:31" x14ac:dyDescent="0.25">
      <c r="D55" s="164"/>
      <c r="E55" s="164"/>
    </row>
    <row r="56" spans="1:31" x14ac:dyDescent="0.25">
      <c r="C56" t="s">
        <v>308</v>
      </c>
      <c r="D56" s="164"/>
      <c r="E56" s="164"/>
      <c r="T56" s="319">
        <f ca="1">SUMIF($C$10:$C$52,$C56,T$11:T$52)</f>
        <v>444.59999999999997</v>
      </c>
      <c r="U56" s="66"/>
      <c r="Y56" s="319">
        <f ca="1">SUMIF($C$10:$C$52,$C56,Y$11:Y$52)</f>
        <v>444.59999999999997</v>
      </c>
      <c r="AA56" s="340">
        <f t="shared" ref="AA56:AA61" ca="1" si="10">AB56/Y56</f>
        <v>0</v>
      </c>
      <c r="AB56" s="319">
        <f ca="1">SUMIF($C$10:$C$52,$C56,AB$11:AB$52)</f>
        <v>0</v>
      </c>
      <c r="AC56" s="340">
        <f t="shared" ref="AC56:AC61" ca="1" si="11">AD56/Y56</f>
        <v>0</v>
      </c>
      <c r="AD56" s="319">
        <f t="shared" ref="AD56:AE61" ca="1" si="12">SUMIF($C$10:$C$52,$C56,AD$11:AD$52)</f>
        <v>0</v>
      </c>
      <c r="AE56" s="319">
        <f t="shared" ca="1" si="12"/>
        <v>0</v>
      </c>
    </row>
    <row r="57" spans="1:31" x14ac:dyDescent="0.25">
      <c r="C57" t="s">
        <v>285</v>
      </c>
      <c r="D57" s="164"/>
      <c r="E57" s="164"/>
      <c r="T57" s="319">
        <f t="shared" ref="T57:T61" ca="1" si="13">SUMIF($C$10:$C$52,$C57,T$11:T$52)</f>
        <v>600</v>
      </c>
      <c r="U57" s="66"/>
      <c r="Y57" s="319">
        <f t="shared" ref="Y57:Y61" ca="1" si="14">SUMIF($C$10:$C$52,$C57,Y$11:Y$52)</f>
        <v>600</v>
      </c>
      <c r="AA57" s="340">
        <f t="shared" ca="1" si="10"/>
        <v>0</v>
      </c>
      <c r="AB57" s="319">
        <f t="shared" ref="AB57:AB61" ca="1" si="15">SUMIF($C$10:$C$52,$C57,AB$11:AB$52)</f>
        <v>0</v>
      </c>
      <c r="AC57" s="340">
        <f t="shared" ca="1" si="11"/>
        <v>0</v>
      </c>
      <c r="AD57" s="319">
        <f t="shared" ca="1" si="12"/>
        <v>0</v>
      </c>
      <c r="AE57" s="319">
        <f t="shared" ca="1" si="12"/>
        <v>0</v>
      </c>
    </row>
    <row r="58" spans="1:31" x14ac:dyDescent="0.25">
      <c r="C58" t="s">
        <v>189</v>
      </c>
      <c r="D58" s="164"/>
      <c r="E58" s="164"/>
      <c r="T58" s="319">
        <f t="shared" ca="1" si="13"/>
        <v>8616.9574999999986</v>
      </c>
      <c r="U58" s="68"/>
      <c r="Y58" s="319">
        <f t="shared" ca="1" si="14"/>
        <v>8616.9574999999986</v>
      </c>
      <c r="AA58" s="340">
        <f t="shared" ca="1" si="10"/>
        <v>0</v>
      </c>
      <c r="AB58" s="319">
        <f t="shared" ca="1" si="15"/>
        <v>0</v>
      </c>
      <c r="AC58" s="340">
        <f t="shared" ca="1" si="11"/>
        <v>0</v>
      </c>
      <c r="AD58" s="319">
        <f t="shared" ca="1" si="12"/>
        <v>0</v>
      </c>
      <c r="AE58" s="319">
        <f t="shared" ca="1" si="12"/>
        <v>0</v>
      </c>
    </row>
    <row r="59" spans="1:31" x14ac:dyDescent="0.25">
      <c r="C59" t="s">
        <v>72</v>
      </c>
      <c r="D59" s="164"/>
      <c r="E59" s="164"/>
      <c r="T59" s="319">
        <f t="shared" ca="1" si="13"/>
        <v>29585.16</v>
      </c>
      <c r="U59" s="68"/>
      <c r="Y59" s="319">
        <f t="shared" ca="1" si="14"/>
        <v>29585.16</v>
      </c>
      <c r="AA59" s="340">
        <f t="shared" ca="1" si="10"/>
        <v>0</v>
      </c>
      <c r="AB59" s="319">
        <f t="shared" ca="1" si="15"/>
        <v>0</v>
      </c>
      <c r="AC59" s="340">
        <f t="shared" ca="1" si="11"/>
        <v>0</v>
      </c>
      <c r="AD59" s="319">
        <f t="shared" ca="1" si="12"/>
        <v>0</v>
      </c>
      <c r="AE59" s="319">
        <f t="shared" ca="1" si="12"/>
        <v>0</v>
      </c>
    </row>
    <row r="60" spans="1:31" x14ac:dyDescent="0.25">
      <c r="C60" t="s">
        <v>164</v>
      </c>
      <c r="D60" s="164"/>
      <c r="E60" s="164"/>
      <c r="T60" s="319">
        <f t="shared" ca="1" si="13"/>
        <v>2233.7970349999996</v>
      </c>
      <c r="U60" s="68"/>
      <c r="Y60" s="319">
        <f t="shared" ca="1" si="14"/>
        <v>2233.7970349999996</v>
      </c>
      <c r="AA60" s="340">
        <f t="shared" ca="1" si="10"/>
        <v>0</v>
      </c>
      <c r="AB60" s="319">
        <f t="shared" ca="1" si="15"/>
        <v>0</v>
      </c>
      <c r="AC60" s="340">
        <f t="shared" ca="1" si="11"/>
        <v>0</v>
      </c>
      <c r="AD60" s="319">
        <f t="shared" ca="1" si="12"/>
        <v>0</v>
      </c>
      <c r="AE60" s="319">
        <f t="shared" ca="1" si="12"/>
        <v>0</v>
      </c>
    </row>
    <row r="61" spans="1:31" x14ac:dyDescent="0.25">
      <c r="C61" t="s">
        <v>24</v>
      </c>
      <c r="T61" s="319">
        <f t="shared" ca="1" si="13"/>
        <v>33940.278900000005</v>
      </c>
      <c r="U61" s="68"/>
      <c r="Y61" s="319">
        <f t="shared" ca="1" si="14"/>
        <v>33940.278900000005</v>
      </c>
      <c r="AA61" s="340">
        <f t="shared" ca="1" si="10"/>
        <v>0</v>
      </c>
      <c r="AB61" s="319">
        <f t="shared" ca="1" si="15"/>
        <v>0</v>
      </c>
      <c r="AC61" s="340">
        <f t="shared" ca="1" si="11"/>
        <v>0</v>
      </c>
      <c r="AD61" s="319">
        <f t="shared" ca="1" si="12"/>
        <v>0</v>
      </c>
      <c r="AE61" s="319">
        <f t="shared" ca="1" si="12"/>
        <v>0</v>
      </c>
    </row>
    <row r="62" spans="1:31" x14ac:dyDescent="0.25">
      <c r="T62" s="319"/>
      <c r="U62" s="68"/>
      <c r="Y62" s="319"/>
      <c r="AA62" s="340"/>
      <c r="AB62" s="319"/>
      <c r="AC62" s="340"/>
      <c r="AD62" s="319"/>
      <c r="AE62" s="319"/>
    </row>
  </sheetData>
  <autoFilter ref="B8:AE52" xr:uid="{00000000-0009-0000-0000-000006000000}"/>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13:X14 X16:X28 X30:X37 X44:X52" xr:uid="{00000000-0002-0000-0600-000000000000}">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0070C0"/>
  </sheetPr>
  <dimension ref="A1:AE53"/>
  <sheetViews>
    <sheetView topLeftCell="B1" zoomScale="70" zoomScaleNormal="70" workbookViewId="0">
      <pane xSplit="9" ySplit="8" topLeftCell="U9" activePane="bottomRight" state="frozen"/>
      <selection activeCell="S45" sqref="S45"/>
      <selection pane="topRight" activeCell="S45" sqref="S45"/>
      <selection pane="bottomLeft" activeCell="S45" sqref="S45"/>
      <selection pane="bottomRight" activeCell="AA63" sqref="AA6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9.140625" hidden="1" customWidth="1"/>
    <col min="16" max="16" width="16.85546875" hidden="1" customWidth="1"/>
    <col min="17" max="17" width="13.28515625" hidden="1" customWidth="1"/>
    <col min="18" max="18" width="16.285156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598</v>
      </c>
    </row>
    <row r="6" spans="1:31" s="199" customFormat="1" ht="16.5" thickBot="1" x14ac:dyDescent="0.3">
      <c r="B6" s="21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31"/>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96" t="s">
        <v>52</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hidden="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idden="1" x14ac:dyDescent="0.25">
      <c r="A10" s="30"/>
      <c r="B10" s="380" t="s">
        <v>52</v>
      </c>
      <c r="C10" s="355" t="s">
        <v>788</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row>
    <row r="11" spans="1:31" ht="90" hidden="1" x14ac:dyDescent="0.25">
      <c r="A11" s="30"/>
      <c r="B11" s="380" t="s">
        <v>52</v>
      </c>
      <c r="C11" s="355" t="s">
        <v>788</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hidden="1" x14ac:dyDescent="0.25">
      <c r="A12" s="30"/>
      <c r="B12" s="380" t="s">
        <v>52</v>
      </c>
      <c r="C12" s="355" t="s">
        <v>788</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31" si="0">W12*X12</f>
        <v>399.99552</v>
      </c>
      <c r="Z12" s="19"/>
      <c r="AA12" s="370">
        <v>0</v>
      </c>
      <c r="AB12" s="371">
        <f t="shared" ref="AB12:AB33" si="1">Y12*AA12</f>
        <v>0</v>
      </c>
      <c r="AC12" s="372">
        <v>0</v>
      </c>
      <c r="AD12" s="373">
        <f t="shared" ref="AD12:AD32" si="2">Y12*AC12</f>
        <v>0</v>
      </c>
      <c r="AE12" s="374"/>
    </row>
    <row r="13" spans="1:31" hidden="1" x14ac:dyDescent="0.25">
      <c r="A13" s="16"/>
      <c r="B13" s="380" t="s">
        <v>52</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ref="AE13:AE33" si="3">AB13-AD13</f>
        <v>0</v>
      </c>
    </row>
    <row r="14" spans="1:31" ht="30" hidden="1" x14ac:dyDescent="0.25">
      <c r="A14" s="16"/>
      <c r="B14" s="380" t="s">
        <v>52</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 t="shared" si="3"/>
        <v>0</v>
      </c>
    </row>
    <row r="15" spans="1:31" hidden="1" x14ac:dyDescent="0.25">
      <c r="A15" s="16"/>
      <c r="B15" s="380" t="s">
        <v>52</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v>0</v>
      </c>
      <c r="AB15" s="371">
        <f t="shared" si="1"/>
        <v>0</v>
      </c>
      <c r="AC15" s="372">
        <v>0</v>
      </c>
      <c r="AD15" s="373">
        <f t="shared" si="2"/>
        <v>0</v>
      </c>
      <c r="AE15" s="374">
        <f t="shared" si="3"/>
        <v>0</v>
      </c>
    </row>
    <row r="16" spans="1:31" hidden="1" x14ac:dyDescent="0.25">
      <c r="A16" s="16"/>
      <c r="B16" s="380" t="s">
        <v>52</v>
      </c>
      <c r="C16" s="385" t="s">
        <v>189</v>
      </c>
      <c r="D16" s="356" t="s">
        <v>378</v>
      </c>
      <c r="E16" s="357"/>
      <c r="F16" s="384"/>
      <c r="G16" s="384"/>
      <c r="H16" s="359"/>
      <c r="I16" s="384"/>
      <c r="J16" s="360"/>
      <c r="K16" s="358"/>
      <c r="L16" s="300"/>
      <c r="M16" s="360"/>
      <c r="N16" s="300"/>
      <c r="O16" s="361"/>
      <c r="P16" s="360"/>
      <c r="Q16" s="298"/>
      <c r="R16" s="298"/>
      <c r="S16" s="298"/>
      <c r="T16" s="298"/>
      <c r="U16" s="113"/>
      <c r="V16" s="358"/>
      <c r="W16" s="300"/>
      <c r="X16" s="298"/>
      <c r="Y16" s="362"/>
      <c r="Z16" s="19"/>
      <c r="AA16" s="370">
        <v>0</v>
      </c>
      <c r="AB16" s="371">
        <f t="shared" si="1"/>
        <v>0</v>
      </c>
      <c r="AC16" s="372">
        <v>0</v>
      </c>
      <c r="AD16" s="373">
        <f t="shared" si="2"/>
        <v>0</v>
      </c>
      <c r="AE16" s="374">
        <f t="shared" si="3"/>
        <v>0</v>
      </c>
    </row>
    <row r="17" spans="1:31" ht="30" hidden="1" x14ac:dyDescent="0.25">
      <c r="A17" s="16"/>
      <c r="B17" s="380" t="s">
        <v>52</v>
      </c>
      <c r="C17" s="385" t="s">
        <v>189</v>
      </c>
      <c r="D17" s="356" t="s">
        <v>25</v>
      </c>
      <c r="E17" s="357" t="s">
        <v>223</v>
      </c>
      <c r="F17" s="384"/>
      <c r="G17" s="384"/>
      <c r="H17" s="359">
        <v>6.1870000000000296</v>
      </c>
      <c r="I17" s="384"/>
      <c r="J17" s="360" t="s">
        <v>224</v>
      </c>
      <c r="K17" s="358" t="s">
        <v>79</v>
      </c>
      <c r="L17" s="300">
        <v>20</v>
      </c>
      <c r="M17" s="383">
        <v>8.58</v>
      </c>
      <c r="N17" s="300">
        <v>171.6</v>
      </c>
      <c r="O17" s="361"/>
      <c r="P17" s="362" t="e">
        <v>#VALUE!</v>
      </c>
      <c r="Q17" s="363" t="e">
        <f>IF(J17="PROV SUM",N17,L17*P17)</f>
        <v>#VALUE!</v>
      </c>
      <c r="R17" s="299">
        <v>0</v>
      </c>
      <c r="S17" s="299">
        <v>7.2930000000000001</v>
      </c>
      <c r="T17" s="363">
        <f>IF(J17="SC024",N17,IF(ISERROR(S17),"",IF(J17="PROV SUM",N17,L17*S17)))</f>
        <v>145.86000000000001</v>
      </c>
      <c r="U17" s="113"/>
      <c r="V17" s="358" t="s">
        <v>79</v>
      </c>
      <c r="W17" s="300">
        <v>20</v>
      </c>
      <c r="X17" s="299">
        <v>7.2930000000000001</v>
      </c>
      <c r="Y17" s="362">
        <f t="shared" si="0"/>
        <v>145.86000000000001</v>
      </c>
      <c r="Z17" s="19"/>
      <c r="AA17" s="370">
        <v>1</v>
      </c>
      <c r="AB17" s="371">
        <f t="shared" si="1"/>
        <v>145.86000000000001</v>
      </c>
      <c r="AC17" s="372">
        <v>1</v>
      </c>
      <c r="AD17" s="373">
        <f t="shared" si="2"/>
        <v>145.86000000000001</v>
      </c>
      <c r="AE17" s="374">
        <f t="shared" si="3"/>
        <v>0</v>
      </c>
    </row>
    <row r="18" spans="1:31" ht="45" hidden="1" x14ac:dyDescent="0.25">
      <c r="A18" s="16"/>
      <c r="B18" s="380" t="s">
        <v>52</v>
      </c>
      <c r="C18" s="385" t="s">
        <v>189</v>
      </c>
      <c r="D18" s="356" t="s">
        <v>25</v>
      </c>
      <c r="E18" s="357" t="s">
        <v>407</v>
      </c>
      <c r="F18" s="384"/>
      <c r="G18" s="384"/>
      <c r="H18" s="359">
        <v>6.2150000000000398</v>
      </c>
      <c r="I18" s="384"/>
      <c r="J18" s="360" t="s">
        <v>239</v>
      </c>
      <c r="K18" s="358" t="s">
        <v>79</v>
      </c>
      <c r="L18" s="300">
        <v>160</v>
      </c>
      <c r="M18" s="383">
        <v>16.079999999999998</v>
      </c>
      <c r="N18" s="300">
        <v>2572.8000000000002</v>
      </c>
      <c r="O18" s="361"/>
      <c r="P18" s="362" t="e">
        <v>#VALUE!</v>
      </c>
      <c r="Q18" s="363" t="e">
        <f>IF(J18="PROV SUM",N18,L18*P18)</f>
        <v>#VALUE!</v>
      </c>
      <c r="R18" s="299">
        <v>0</v>
      </c>
      <c r="S18" s="299">
        <v>13.667999999999997</v>
      </c>
      <c r="T18" s="363">
        <f>IF(J18="SC024",N18,IF(ISERROR(S18),"",IF(J18="PROV SUM",N18,L18*S18)))</f>
        <v>2186.8799999999997</v>
      </c>
      <c r="U18" s="113"/>
      <c r="V18" s="358" t="s">
        <v>79</v>
      </c>
      <c r="W18" s="300">
        <v>160</v>
      </c>
      <c r="X18" s="299">
        <v>13.667999999999997</v>
      </c>
      <c r="Y18" s="362">
        <f t="shared" si="0"/>
        <v>2186.8799999999997</v>
      </c>
      <c r="Z18" s="19"/>
      <c r="AA18" s="370">
        <v>0</v>
      </c>
      <c r="AB18" s="371">
        <f t="shared" si="1"/>
        <v>0</v>
      </c>
      <c r="AC18" s="372">
        <v>0</v>
      </c>
      <c r="AD18" s="373">
        <f t="shared" si="2"/>
        <v>0</v>
      </c>
      <c r="AE18" s="374">
        <f t="shared" si="3"/>
        <v>0</v>
      </c>
    </row>
    <row r="19" spans="1:31" hidden="1" x14ac:dyDescent="0.25">
      <c r="A19" s="16"/>
      <c r="B19" s="380" t="s">
        <v>52</v>
      </c>
      <c r="C19" s="385" t="s">
        <v>189</v>
      </c>
      <c r="D19" s="356" t="s">
        <v>25</v>
      </c>
      <c r="E19" s="357" t="s">
        <v>408</v>
      </c>
      <c r="F19" s="384"/>
      <c r="G19" s="384"/>
      <c r="H19" s="359">
        <v>6.399</v>
      </c>
      <c r="I19" s="384"/>
      <c r="J19" s="360" t="s">
        <v>379</v>
      </c>
      <c r="K19" s="358" t="s">
        <v>380</v>
      </c>
      <c r="L19" s="300">
        <v>1</v>
      </c>
      <c r="M19" s="383">
        <v>1000</v>
      </c>
      <c r="N19" s="300">
        <v>1000</v>
      </c>
      <c r="O19" s="361"/>
      <c r="P19" s="362" t="e">
        <v>#VALUE!</v>
      </c>
      <c r="Q19" s="363">
        <f>IF(J19="PROV SUM",N19,L19*P19)</f>
        <v>1000</v>
      </c>
      <c r="R19" s="299" t="s">
        <v>381</v>
      </c>
      <c r="S19" s="299" t="s">
        <v>381</v>
      </c>
      <c r="T19" s="363">
        <f>IF(J19="SC024",N19,IF(ISERROR(S19),"",IF(J19="PROV SUM",N19,L19*S19)))</f>
        <v>1000</v>
      </c>
      <c r="U19" s="113"/>
      <c r="V19" s="358" t="s">
        <v>380</v>
      </c>
      <c r="W19" s="300">
        <v>1</v>
      </c>
      <c r="X19" s="299" t="s">
        <v>381</v>
      </c>
      <c r="Y19" s="362">
        <v>1000</v>
      </c>
      <c r="Z19" s="19"/>
      <c r="AA19" s="370">
        <v>0</v>
      </c>
      <c r="AB19" s="371">
        <f t="shared" si="1"/>
        <v>0</v>
      </c>
      <c r="AC19" s="372">
        <v>0</v>
      </c>
      <c r="AD19" s="373">
        <f t="shared" si="2"/>
        <v>0</v>
      </c>
      <c r="AE19" s="374">
        <f t="shared" si="3"/>
        <v>0</v>
      </c>
    </row>
    <row r="20" spans="1:31" hidden="1" x14ac:dyDescent="0.25">
      <c r="A20" s="16"/>
      <c r="B20" s="380" t="s">
        <v>52</v>
      </c>
      <c r="C20" s="385" t="s">
        <v>72</v>
      </c>
      <c r="D20" s="356" t="s">
        <v>378</v>
      </c>
      <c r="E20" s="357"/>
      <c r="F20" s="384"/>
      <c r="G20" s="384"/>
      <c r="H20" s="359"/>
      <c r="I20" s="384"/>
      <c r="J20" s="360"/>
      <c r="K20" s="358"/>
      <c r="L20" s="300"/>
      <c r="M20" s="360"/>
      <c r="N20" s="300"/>
      <c r="O20" s="386"/>
      <c r="P20" s="360"/>
      <c r="Q20" s="298"/>
      <c r="R20" s="298"/>
      <c r="S20" s="298"/>
      <c r="T20" s="298"/>
      <c r="U20" s="113"/>
      <c r="V20" s="358"/>
      <c r="W20" s="300"/>
      <c r="X20" s="298"/>
      <c r="Y20" s="362"/>
      <c r="Z20" s="19"/>
      <c r="AA20" s="370">
        <v>0</v>
      </c>
      <c r="AB20" s="371">
        <f t="shared" si="1"/>
        <v>0</v>
      </c>
      <c r="AC20" s="372">
        <v>0</v>
      </c>
      <c r="AD20" s="373">
        <f t="shared" si="2"/>
        <v>0</v>
      </c>
      <c r="AE20" s="374">
        <f t="shared" si="3"/>
        <v>0</v>
      </c>
    </row>
    <row r="21" spans="1:31" hidden="1" x14ac:dyDescent="0.25">
      <c r="A21" s="16"/>
      <c r="B21" s="380" t="s">
        <v>52</v>
      </c>
      <c r="C21" s="385" t="s">
        <v>72</v>
      </c>
      <c r="D21" s="356" t="s">
        <v>25</v>
      </c>
      <c r="E21" s="357" t="s">
        <v>409</v>
      </c>
      <c r="F21" s="384"/>
      <c r="G21" s="384"/>
      <c r="H21" s="359">
        <v>3.4340000000000002</v>
      </c>
      <c r="I21" s="384"/>
      <c r="J21" s="360" t="s">
        <v>379</v>
      </c>
      <c r="K21" s="358" t="s">
        <v>28</v>
      </c>
      <c r="L21" s="300">
        <v>1</v>
      </c>
      <c r="M21" s="383">
        <v>41600</v>
      </c>
      <c r="N21" s="300">
        <v>41600</v>
      </c>
      <c r="O21" s="386"/>
      <c r="P21" s="362" t="e">
        <v>#VALUE!</v>
      </c>
      <c r="Q21" s="363">
        <f>IF(J21="PROV SUM",N21,L21*P21)</f>
        <v>41600</v>
      </c>
      <c r="R21" s="299"/>
      <c r="S21" s="299">
        <v>0</v>
      </c>
      <c r="T21" s="363">
        <f>IF(J21="SC024",N21,IF(ISERROR(S21),"",IF(J21="PROV SUM",N21,L21*S21)))</f>
        <v>41600</v>
      </c>
      <c r="U21" s="113"/>
      <c r="V21" s="358" t="s">
        <v>28</v>
      </c>
      <c r="W21" s="300">
        <v>1</v>
      </c>
      <c r="X21" s="299">
        <v>0</v>
      </c>
      <c r="Y21" s="362">
        <v>41600</v>
      </c>
      <c r="Z21" s="19"/>
      <c r="AA21" s="370">
        <v>0</v>
      </c>
      <c r="AB21" s="371">
        <f t="shared" si="1"/>
        <v>0</v>
      </c>
      <c r="AC21" s="372">
        <v>0</v>
      </c>
      <c r="AD21" s="373">
        <f t="shared" si="2"/>
        <v>0</v>
      </c>
      <c r="AE21" s="374">
        <f t="shared" si="3"/>
        <v>0</v>
      </c>
    </row>
    <row r="22" spans="1:31" ht="30" hidden="1" x14ac:dyDescent="0.25">
      <c r="A22" s="16"/>
      <c r="B22" s="380" t="s">
        <v>52</v>
      </c>
      <c r="C22" s="385" t="s">
        <v>72</v>
      </c>
      <c r="D22" s="356" t="s">
        <v>25</v>
      </c>
      <c r="E22" s="357" t="s">
        <v>410</v>
      </c>
      <c r="F22" s="384"/>
      <c r="G22" s="384"/>
      <c r="H22" s="359">
        <v>3.4350000000000001</v>
      </c>
      <c r="I22" s="384"/>
      <c r="J22" s="360" t="s">
        <v>379</v>
      </c>
      <c r="K22" s="358" t="s">
        <v>28</v>
      </c>
      <c r="L22" s="300">
        <v>1</v>
      </c>
      <c r="M22" s="383">
        <v>25600</v>
      </c>
      <c r="N22" s="300">
        <v>25600</v>
      </c>
      <c r="O22" s="386"/>
      <c r="P22" s="362" t="e">
        <v>#VALUE!</v>
      </c>
      <c r="Q22" s="363">
        <f>IF(J22="PROV SUM",N22,L22*P22)</f>
        <v>25600</v>
      </c>
      <c r="R22" s="299" t="s">
        <v>381</v>
      </c>
      <c r="S22" s="299" t="s">
        <v>381</v>
      </c>
      <c r="T22" s="363">
        <f>IF(J22="SC024",N22,IF(ISERROR(S22),"",IF(J22="PROV SUM",N22,L22*S22)))</f>
        <v>25600</v>
      </c>
      <c r="U22" s="113"/>
      <c r="V22" s="358" t="s">
        <v>28</v>
      </c>
      <c r="W22" s="300">
        <v>1</v>
      </c>
      <c r="X22" s="299" t="s">
        <v>381</v>
      </c>
      <c r="Y22" s="362">
        <v>25600</v>
      </c>
      <c r="Z22" s="19"/>
      <c r="AA22" s="370">
        <v>0</v>
      </c>
      <c r="AB22" s="371">
        <f t="shared" si="1"/>
        <v>0</v>
      </c>
      <c r="AC22" s="372">
        <v>0</v>
      </c>
      <c r="AD22" s="373">
        <f t="shared" si="2"/>
        <v>0</v>
      </c>
      <c r="AE22" s="374">
        <f t="shared" si="3"/>
        <v>0</v>
      </c>
    </row>
    <row r="23" spans="1:31" x14ac:dyDescent="0.25">
      <c r="A23" s="16"/>
      <c r="B23" s="380" t="s">
        <v>52</v>
      </c>
      <c r="C23" s="385" t="s">
        <v>164</v>
      </c>
      <c r="D23" s="356" t="s">
        <v>378</v>
      </c>
      <c r="E23" s="357"/>
      <c r="F23" s="384"/>
      <c r="G23" s="384"/>
      <c r="H23" s="359"/>
      <c r="I23" s="384"/>
      <c r="J23" s="360"/>
      <c r="K23" s="358"/>
      <c r="L23" s="300"/>
      <c r="M23" s="360"/>
      <c r="N23" s="300"/>
      <c r="O23" s="386"/>
      <c r="P23" s="360"/>
      <c r="Q23" s="298"/>
      <c r="R23" s="298"/>
      <c r="S23" s="298"/>
      <c r="T23" s="298"/>
      <c r="U23" s="113"/>
      <c r="V23" s="358"/>
      <c r="W23" s="300"/>
      <c r="X23" s="298"/>
      <c r="Y23" s="362"/>
      <c r="Z23" s="19"/>
      <c r="AA23" s="370">
        <v>0</v>
      </c>
      <c r="AB23" s="371">
        <f t="shared" si="1"/>
        <v>0</v>
      </c>
      <c r="AC23" s="372">
        <v>0</v>
      </c>
      <c r="AD23" s="373">
        <f t="shared" si="2"/>
        <v>0</v>
      </c>
      <c r="AE23" s="374">
        <f t="shared" si="3"/>
        <v>0</v>
      </c>
    </row>
    <row r="24" spans="1:31" hidden="1" x14ac:dyDescent="0.25">
      <c r="A24" s="16"/>
      <c r="B24" s="380" t="s">
        <v>52</v>
      </c>
      <c r="C24" s="385"/>
      <c r="D24" s="356"/>
      <c r="E24" s="357"/>
      <c r="F24" s="384"/>
      <c r="G24" s="384"/>
      <c r="H24" s="359"/>
      <c r="I24" s="384"/>
      <c r="J24" s="360"/>
      <c r="K24" s="358"/>
      <c r="L24" s="300"/>
      <c r="M24" s="383"/>
      <c r="N24" s="300"/>
      <c r="O24" s="386"/>
      <c r="P24" s="360"/>
      <c r="Q24" s="298"/>
      <c r="R24" s="298"/>
      <c r="S24" s="298"/>
      <c r="T24" s="298"/>
      <c r="U24" s="113"/>
      <c r="V24" s="358"/>
      <c r="W24" s="300"/>
      <c r="X24" s="298"/>
      <c r="Y24" s="362"/>
      <c r="Z24" s="19"/>
      <c r="AA24" s="370">
        <v>0</v>
      </c>
      <c r="AB24" s="371">
        <f t="shared" si="1"/>
        <v>0</v>
      </c>
      <c r="AC24" s="372">
        <v>0</v>
      </c>
      <c r="AD24" s="373">
        <f t="shared" si="2"/>
        <v>0</v>
      </c>
      <c r="AE24" s="374">
        <f t="shared" si="3"/>
        <v>0</v>
      </c>
    </row>
    <row r="25" spans="1:31" hidden="1" x14ac:dyDescent="0.25">
      <c r="A25" s="16"/>
      <c r="B25" s="380" t="s">
        <v>52</v>
      </c>
      <c r="C25" s="385" t="s">
        <v>24</v>
      </c>
      <c r="D25" s="356" t="s">
        <v>378</v>
      </c>
      <c r="E25" s="357"/>
      <c r="F25" s="384"/>
      <c r="G25" s="384"/>
      <c r="H25" s="359"/>
      <c r="I25" s="384"/>
      <c r="J25" s="360"/>
      <c r="K25" s="358"/>
      <c r="L25" s="300"/>
      <c r="M25" s="360"/>
      <c r="N25" s="300"/>
      <c r="O25" s="386"/>
      <c r="P25" s="360"/>
      <c r="Q25" s="298"/>
      <c r="R25" s="298"/>
      <c r="S25" s="298"/>
      <c r="T25" s="298"/>
      <c r="U25" s="113"/>
      <c r="V25" s="358"/>
      <c r="W25" s="300"/>
      <c r="X25" s="298"/>
      <c r="Y25" s="362"/>
      <c r="Z25" s="19"/>
      <c r="AA25" s="370">
        <v>0</v>
      </c>
      <c r="AB25" s="371">
        <f t="shared" si="1"/>
        <v>0</v>
      </c>
      <c r="AC25" s="372">
        <v>0</v>
      </c>
      <c r="AD25" s="373">
        <f t="shared" si="2"/>
        <v>0</v>
      </c>
      <c r="AE25" s="374">
        <f t="shared" si="3"/>
        <v>0</v>
      </c>
    </row>
    <row r="26" spans="1:31" ht="120" hidden="1" x14ac:dyDescent="0.25">
      <c r="A26" s="22"/>
      <c r="B26" s="380" t="s">
        <v>52</v>
      </c>
      <c r="C26" s="355" t="s">
        <v>24</v>
      </c>
      <c r="D26" s="356" t="s">
        <v>25</v>
      </c>
      <c r="E26" s="357" t="s">
        <v>26</v>
      </c>
      <c r="F26" s="358"/>
      <c r="G26" s="358"/>
      <c r="H26" s="359">
        <v>2.1</v>
      </c>
      <c r="I26" s="358"/>
      <c r="J26" s="360" t="s">
        <v>27</v>
      </c>
      <c r="K26" s="358" t="s">
        <v>28</v>
      </c>
      <c r="L26" s="300">
        <v>40</v>
      </c>
      <c r="M26" s="125">
        <v>12.92</v>
      </c>
      <c r="N26" s="126">
        <v>516.79999999999995</v>
      </c>
      <c r="O26" s="361"/>
      <c r="P26" s="362" t="e">
        <v>#VALUE!</v>
      </c>
      <c r="Q26" s="363" t="e">
        <f t="shared" ref="Q26:Q33" si="4">IF(J26="PROV SUM",N26,L26*P26)</f>
        <v>#VALUE!</v>
      </c>
      <c r="R26" s="299">
        <v>0</v>
      </c>
      <c r="S26" s="299">
        <v>16.4084</v>
      </c>
      <c r="T26" s="363">
        <f t="shared" ref="T26:T32" si="5">IF(J26="SC024",N26,IF(ISERROR(S26),"",IF(J26="PROV SUM",N26,L26*S26)))</f>
        <v>656.33600000000001</v>
      </c>
      <c r="U26" s="113"/>
      <c r="V26" s="358" t="s">
        <v>28</v>
      </c>
      <c r="W26" s="300">
        <v>750</v>
      </c>
      <c r="X26" s="299">
        <v>16.4084</v>
      </c>
      <c r="Y26" s="362">
        <f t="shared" si="0"/>
        <v>12306.300000000001</v>
      </c>
      <c r="Z26" s="19"/>
      <c r="AA26" s="370">
        <v>0.7</v>
      </c>
      <c r="AB26" s="371">
        <f t="shared" si="1"/>
        <v>8614.41</v>
      </c>
      <c r="AC26" s="372">
        <v>0</v>
      </c>
      <c r="AD26" s="373">
        <f t="shared" si="2"/>
        <v>0</v>
      </c>
      <c r="AE26" s="374">
        <f t="shared" si="3"/>
        <v>8614.41</v>
      </c>
    </row>
    <row r="27" spans="1:31" ht="30" hidden="1" x14ac:dyDescent="0.25">
      <c r="A27" s="22"/>
      <c r="B27" s="380" t="s">
        <v>52</v>
      </c>
      <c r="C27" s="355" t="s">
        <v>24</v>
      </c>
      <c r="D27" s="356" t="s">
        <v>25</v>
      </c>
      <c r="E27" s="357" t="s">
        <v>29</v>
      </c>
      <c r="F27" s="358"/>
      <c r="G27" s="358"/>
      <c r="H27" s="359">
        <v>2.5</v>
      </c>
      <c r="I27" s="358"/>
      <c r="J27" s="360" t="s">
        <v>30</v>
      </c>
      <c r="K27" s="358" t="s">
        <v>31</v>
      </c>
      <c r="L27" s="300">
        <v>1</v>
      </c>
      <c r="M27" s="125">
        <v>420</v>
      </c>
      <c r="N27" s="126">
        <v>420</v>
      </c>
      <c r="O27" s="361"/>
      <c r="P27" s="362" t="e">
        <v>#VALUE!</v>
      </c>
      <c r="Q27" s="363" t="e">
        <f t="shared" si="4"/>
        <v>#VALUE!</v>
      </c>
      <c r="R27" s="299">
        <v>0</v>
      </c>
      <c r="S27" s="299">
        <v>533.4</v>
      </c>
      <c r="T27" s="363">
        <f t="shared" si="5"/>
        <v>533.4</v>
      </c>
      <c r="U27" s="113"/>
      <c r="V27" s="358" t="s">
        <v>31</v>
      </c>
      <c r="W27" s="300">
        <v>1</v>
      </c>
      <c r="X27" s="299">
        <v>533.4</v>
      </c>
      <c r="Y27" s="362">
        <f t="shared" si="0"/>
        <v>533.4</v>
      </c>
      <c r="Z27" s="19"/>
      <c r="AA27" s="370">
        <v>0.7</v>
      </c>
      <c r="AB27" s="371">
        <f t="shared" si="1"/>
        <v>373.37999999999994</v>
      </c>
      <c r="AC27" s="372">
        <v>0</v>
      </c>
      <c r="AD27" s="373">
        <f t="shared" si="2"/>
        <v>0</v>
      </c>
      <c r="AE27" s="374">
        <f t="shared" si="3"/>
        <v>373.37999999999994</v>
      </c>
    </row>
    <row r="28" spans="1:31" s="188" customFormat="1" hidden="1" x14ac:dyDescent="0.25">
      <c r="A28" s="186"/>
      <c r="B28" s="387" t="s">
        <v>52</v>
      </c>
      <c r="C28" s="388" t="s">
        <v>24</v>
      </c>
      <c r="D28" s="389" t="s">
        <v>25</v>
      </c>
      <c r="E28" s="390" t="s">
        <v>46</v>
      </c>
      <c r="F28" s="389"/>
      <c r="G28" s="389"/>
      <c r="H28" s="391">
        <v>2.1800000000000002</v>
      </c>
      <c r="I28" s="389"/>
      <c r="J28" s="392" t="s">
        <v>47</v>
      </c>
      <c r="K28" s="389" t="s">
        <v>48</v>
      </c>
      <c r="L28" s="393">
        <v>1</v>
      </c>
      <c r="M28" s="394">
        <v>45</v>
      </c>
      <c r="N28" s="395">
        <v>45</v>
      </c>
      <c r="O28" s="396"/>
      <c r="P28" s="397" t="e">
        <v>#VALUE!</v>
      </c>
      <c r="Q28" s="398" t="e">
        <f t="shared" si="4"/>
        <v>#VALUE!</v>
      </c>
      <c r="R28" s="399">
        <v>0</v>
      </c>
      <c r="S28" s="399">
        <v>57.15</v>
      </c>
      <c r="T28" s="398">
        <f t="shared" si="5"/>
        <v>57.15</v>
      </c>
      <c r="U28" s="400"/>
      <c r="V28" s="389" t="s">
        <v>48</v>
      </c>
      <c r="W28" s="393">
        <v>0</v>
      </c>
      <c r="X28" s="399">
        <v>57.15</v>
      </c>
      <c r="Y28" s="397">
        <f t="shared" si="0"/>
        <v>0</v>
      </c>
      <c r="Z28" s="187"/>
      <c r="AA28" s="375">
        <v>0</v>
      </c>
      <c r="AB28" s="376">
        <f t="shared" si="1"/>
        <v>0</v>
      </c>
      <c r="AC28" s="377">
        <v>0</v>
      </c>
      <c r="AD28" s="378">
        <f t="shared" si="2"/>
        <v>0</v>
      </c>
      <c r="AE28" s="379">
        <f t="shared" si="3"/>
        <v>0</v>
      </c>
    </row>
    <row r="29" spans="1:31" s="188" customFormat="1" hidden="1" x14ac:dyDescent="0.25">
      <c r="A29" s="186"/>
      <c r="B29" s="387" t="s">
        <v>52</v>
      </c>
      <c r="C29" s="388" t="s">
        <v>24</v>
      </c>
      <c r="D29" s="389" t="s">
        <v>25</v>
      </c>
      <c r="E29" s="390" t="s">
        <v>53</v>
      </c>
      <c r="F29" s="389"/>
      <c r="G29" s="389"/>
      <c r="H29" s="391">
        <v>2.21</v>
      </c>
      <c r="I29" s="389"/>
      <c r="J29" s="392" t="s">
        <v>54</v>
      </c>
      <c r="K29" s="389" t="s">
        <v>48</v>
      </c>
      <c r="L29" s="393">
        <v>150</v>
      </c>
      <c r="M29" s="394">
        <v>16.25</v>
      </c>
      <c r="N29" s="395">
        <v>2437.5</v>
      </c>
      <c r="O29" s="396"/>
      <c r="P29" s="397" t="e">
        <v>#VALUE!</v>
      </c>
      <c r="Q29" s="398" t="e">
        <f t="shared" si="4"/>
        <v>#VALUE!</v>
      </c>
      <c r="R29" s="399">
        <v>0</v>
      </c>
      <c r="S29" s="399">
        <v>20.637499999999999</v>
      </c>
      <c r="T29" s="398">
        <f t="shared" si="5"/>
        <v>3095.625</v>
      </c>
      <c r="U29" s="400"/>
      <c r="V29" s="389" t="s">
        <v>48</v>
      </c>
      <c r="W29" s="393">
        <v>0</v>
      </c>
      <c r="X29" s="399">
        <v>20.637499999999999</v>
      </c>
      <c r="Y29" s="397">
        <f t="shared" si="0"/>
        <v>0</v>
      </c>
      <c r="Z29" s="187"/>
      <c r="AA29" s="375">
        <v>0</v>
      </c>
      <c r="AB29" s="376">
        <f t="shared" si="1"/>
        <v>0</v>
      </c>
      <c r="AC29" s="377">
        <v>0</v>
      </c>
      <c r="AD29" s="378">
        <f t="shared" si="2"/>
        <v>0</v>
      </c>
      <c r="AE29" s="379">
        <f t="shared" si="3"/>
        <v>0</v>
      </c>
    </row>
    <row r="30" spans="1:31" s="188" customFormat="1" hidden="1" x14ac:dyDescent="0.25">
      <c r="A30" s="186"/>
      <c r="B30" s="387" t="s">
        <v>52</v>
      </c>
      <c r="C30" s="388" t="s">
        <v>24</v>
      </c>
      <c r="D30" s="389" t="s">
        <v>25</v>
      </c>
      <c r="E30" s="390" t="s">
        <v>58</v>
      </c>
      <c r="F30" s="389"/>
      <c r="G30" s="389"/>
      <c r="H30" s="391">
        <v>2.25</v>
      </c>
      <c r="I30" s="389"/>
      <c r="J30" s="392" t="s">
        <v>59</v>
      </c>
      <c r="K30" s="389" t="s">
        <v>60</v>
      </c>
      <c r="L30" s="393">
        <v>1</v>
      </c>
      <c r="M30" s="394">
        <v>185.64</v>
      </c>
      <c r="N30" s="395">
        <v>185.64</v>
      </c>
      <c r="O30" s="396"/>
      <c r="P30" s="397" t="e">
        <v>#VALUE!</v>
      </c>
      <c r="Q30" s="398" t="e">
        <f t="shared" si="4"/>
        <v>#VALUE!</v>
      </c>
      <c r="R30" s="399">
        <v>0</v>
      </c>
      <c r="S30" s="399">
        <v>235.7628</v>
      </c>
      <c r="T30" s="398">
        <f t="shared" si="5"/>
        <v>235.7628</v>
      </c>
      <c r="U30" s="400"/>
      <c r="V30" s="389" t="s">
        <v>60</v>
      </c>
      <c r="W30" s="393">
        <v>0</v>
      </c>
      <c r="X30" s="399">
        <v>235.7628</v>
      </c>
      <c r="Y30" s="397">
        <f t="shared" si="0"/>
        <v>0</v>
      </c>
      <c r="Z30" s="187"/>
      <c r="AA30" s="375">
        <v>0</v>
      </c>
      <c r="AB30" s="376">
        <f t="shared" si="1"/>
        <v>0</v>
      </c>
      <c r="AC30" s="377">
        <v>0</v>
      </c>
      <c r="AD30" s="378">
        <f t="shared" si="2"/>
        <v>0</v>
      </c>
      <c r="AE30" s="379">
        <f t="shared" si="3"/>
        <v>0</v>
      </c>
    </row>
    <row r="31" spans="1:31" s="188" customFormat="1" hidden="1" x14ac:dyDescent="0.25">
      <c r="A31" s="186"/>
      <c r="B31" s="387" t="s">
        <v>52</v>
      </c>
      <c r="C31" s="388" t="s">
        <v>24</v>
      </c>
      <c r="D31" s="389" t="s">
        <v>25</v>
      </c>
      <c r="E31" s="390" t="s">
        <v>69</v>
      </c>
      <c r="F31" s="389"/>
      <c r="G31" s="389"/>
      <c r="H31" s="391">
        <v>2.2999999999999998</v>
      </c>
      <c r="I31" s="389"/>
      <c r="J31" s="392" t="s">
        <v>70</v>
      </c>
      <c r="K31" s="389"/>
      <c r="L31" s="393">
        <v>10</v>
      </c>
      <c r="M31" s="394">
        <v>695</v>
      </c>
      <c r="N31" s="395">
        <v>6950</v>
      </c>
      <c r="O31" s="396"/>
      <c r="P31" s="397" t="e">
        <v>#VALUE!</v>
      </c>
      <c r="Q31" s="398" t="e">
        <f t="shared" si="4"/>
        <v>#VALUE!</v>
      </c>
      <c r="R31" s="399">
        <v>0</v>
      </c>
      <c r="S31" s="399">
        <v>882.65</v>
      </c>
      <c r="T31" s="398">
        <f t="shared" si="5"/>
        <v>8826.5</v>
      </c>
      <c r="U31" s="400"/>
      <c r="V31" s="389"/>
      <c r="W31" s="393">
        <v>0</v>
      </c>
      <c r="X31" s="399">
        <v>882.65</v>
      </c>
      <c r="Y31" s="397">
        <f t="shared" si="0"/>
        <v>0</v>
      </c>
      <c r="Z31" s="187"/>
      <c r="AA31" s="375">
        <v>0</v>
      </c>
      <c r="AB31" s="376">
        <f t="shared" si="1"/>
        <v>0</v>
      </c>
      <c r="AC31" s="377">
        <v>0</v>
      </c>
      <c r="AD31" s="378">
        <f t="shared" si="2"/>
        <v>0</v>
      </c>
      <c r="AE31" s="379">
        <f t="shared" si="3"/>
        <v>0</v>
      </c>
    </row>
    <row r="32" spans="1:31" ht="60" hidden="1" x14ac:dyDescent="0.25">
      <c r="A32" s="22"/>
      <c r="B32" s="380" t="str">
        <f>B8</f>
        <v>REPB11024</v>
      </c>
      <c r="C32" s="355" t="s">
        <v>24</v>
      </c>
      <c r="D32" s="356" t="s">
        <v>25</v>
      </c>
      <c r="E32" s="357" t="s">
        <v>382</v>
      </c>
      <c r="F32" s="358"/>
      <c r="G32" s="358"/>
      <c r="H32" s="359"/>
      <c r="I32" s="358"/>
      <c r="J32" s="360" t="s">
        <v>383</v>
      </c>
      <c r="K32" s="358" t="s">
        <v>31</v>
      </c>
      <c r="L32" s="300"/>
      <c r="M32" s="125">
        <v>4.8300000000000003E-2</v>
      </c>
      <c r="N32" s="126">
        <v>0</v>
      </c>
      <c r="O32" s="361"/>
      <c r="P32" s="362" t="e">
        <v>#VALUE!</v>
      </c>
      <c r="Q32" s="363" t="e">
        <f t="shared" si="4"/>
        <v>#VALUE!</v>
      </c>
      <c r="R32" s="299" t="e">
        <v>#N/A</v>
      </c>
      <c r="S32" s="299" t="e">
        <v>#N/A</v>
      </c>
      <c r="T32" s="363">
        <f t="shared" si="5"/>
        <v>0</v>
      </c>
      <c r="U32" s="113"/>
      <c r="V32" s="358" t="s">
        <v>31</v>
      </c>
      <c r="W32" s="300">
        <v>10</v>
      </c>
      <c r="X32" s="401">
        <f>SUM(Y26+Y27)*0.0483</f>
        <v>620.15751000000012</v>
      </c>
      <c r="Y32" s="362">
        <f>X32*W32</f>
        <v>6201.5751000000009</v>
      </c>
      <c r="Z32" s="19"/>
      <c r="AA32" s="370">
        <v>0.7</v>
      </c>
      <c r="AB32" s="371">
        <f t="shared" si="1"/>
        <v>4341.10257</v>
      </c>
      <c r="AC32" s="372">
        <v>0</v>
      </c>
      <c r="AD32" s="373">
        <f t="shared" si="2"/>
        <v>0</v>
      </c>
      <c r="AE32" s="374">
        <f t="shared" si="3"/>
        <v>4341.10257</v>
      </c>
    </row>
    <row r="33" spans="1:31" ht="30" hidden="1" x14ac:dyDescent="0.25">
      <c r="A33" s="22"/>
      <c r="B33" s="380" t="s">
        <v>52</v>
      </c>
      <c r="C33" s="355" t="s">
        <v>24</v>
      </c>
      <c r="D33" s="82" t="s">
        <v>25</v>
      </c>
      <c r="E33" s="357" t="s">
        <v>404</v>
      </c>
      <c r="F33" s="83"/>
      <c r="G33" s="83"/>
      <c r="H33" s="84"/>
      <c r="I33" s="85"/>
      <c r="J33" s="360" t="s">
        <v>405</v>
      </c>
      <c r="K33" s="358" t="s">
        <v>406</v>
      </c>
      <c r="L33" s="300"/>
      <c r="M33" s="125"/>
      <c r="N33" s="126">
        <v>1432</v>
      </c>
      <c r="O33" s="361"/>
      <c r="P33" s="362" t="e">
        <v>#VALUE!</v>
      </c>
      <c r="Q33" s="363" t="e">
        <f t="shared" si="4"/>
        <v>#VALUE!</v>
      </c>
      <c r="R33" s="299" t="e">
        <v>#N/A</v>
      </c>
      <c r="S33" s="299" t="e">
        <v>#N/A</v>
      </c>
      <c r="T33" s="363">
        <f>N33</f>
        <v>1432</v>
      </c>
      <c r="U33" s="113"/>
      <c r="V33" s="358" t="s">
        <v>416</v>
      </c>
      <c r="W33" s="300"/>
      <c r="X33" s="401"/>
      <c r="Y33" s="362">
        <v>1432</v>
      </c>
      <c r="Z33" s="19"/>
      <c r="AA33" s="370">
        <v>0</v>
      </c>
      <c r="AB33" s="371">
        <f t="shared" si="1"/>
        <v>0</v>
      </c>
      <c r="AC33" s="372">
        <v>0</v>
      </c>
      <c r="AD33" s="373">
        <f>Y33*AC33</f>
        <v>0</v>
      </c>
      <c r="AE33" s="374">
        <f t="shared" si="3"/>
        <v>0</v>
      </c>
    </row>
    <row r="34" spans="1:31" ht="90" hidden="1" x14ac:dyDescent="0.25">
      <c r="A34" s="22"/>
      <c r="B34" s="380" t="s">
        <v>52</v>
      </c>
      <c r="C34" s="355" t="s">
        <v>697</v>
      </c>
      <c r="D34" s="82" t="s">
        <v>25</v>
      </c>
      <c r="E34" s="357" t="s">
        <v>693</v>
      </c>
      <c r="F34" s="83"/>
      <c r="G34" s="83"/>
      <c r="H34" s="84"/>
      <c r="I34" s="85"/>
      <c r="J34" s="360"/>
      <c r="K34" s="358"/>
      <c r="L34" s="300"/>
      <c r="M34" s="125"/>
      <c r="N34" s="126"/>
      <c r="O34" s="361"/>
      <c r="P34" s="362"/>
      <c r="Q34" s="363"/>
      <c r="R34" s="299"/>
      <c r="S34" s="299"/>
      <c r="T34" s="363"/>
      <c r="U34" s="113"/>
      <c r="V34" s="358" t="s">
        <v>79</v>
      </c>
      <c r="W34" s="300">
        <v>63</v>
      </c>
      <c r="X34" s="401">
        <v>82.920000000000016</v>
      </c>
      <c r="Y34" s="362">
        <f>X34*W34</f>
        <v>5223.9600000000009</v>
      </c>
      <c r="Z34" s="19"/>
      <c r="AA34" s="370">
        <v>0</v>
      </c>
      <c r="AB34" s="371">
        <f>Y34*AA34</f>
        <v>0</v>
      </c>
      <c r="AC34" s="372">
        <v>0</v>
      </c>
      <c r="AD34" s="373">
        <f>Y34*AC34</f>
        <v>0</v>
      </c>
      <c r="AE34" s="374">
        <f>AB34-AD34</f>
        <v>0</v>
      </c>
    </row>
    <row r="35" spans="1:31" ht="45" hidden="1" x14ac:dyDescent="0.25">
      <c r="A35" s="22"/>
      <c r="B35" s="380" t="s">
        <v>52</v>
      </c>
      <c r="C35" s="355" t="s">
        <v>697</v>
      </c>
      <c r="D35" s="82" t="s">
        <v>25</v>
      </c>
      <c r="E35" s="357" t="s">
        <v>694</v>
      </c>
      <c r="F35" s="83"/>
      <c r="G35" s="83"/>
      <c r="H35" s="84"/>
      <c r="I35" s="85"/>
      <c r="J35" s="360"/>
      <c r="K35" s="358"/>
      <c r="L35" s="300"/>
      <c r="M35" s="125"/>
      <c r="N35" s="126"/>
      <c r="O35" s="361"/>
      <c r="P35" s="362"/>
      <c r="Q35" s="363"/>
      <c r="R35" s="299"/>
      <c r="S35" s="299"/>
      <c r="T35" s="363"/>
      <c r="U35" s="113"/>
      <c r="V35" s="358" t="s">
        <v>104</v>
      </c>
      <c r="W35" s="300">
        <v>141</v>
      </c>
      <c r="X35" s="401">
        <v>32.744</v>
      </c>
      <c r="Y35" s="362">
        <f t="shared" ref="Y35:Y40" si="6">X35*W35</f>
        <v>4616.9039999999995</v>
      </c>
      <c r="Z35" s="19"/>
      <c r="AA35" s="370">
        <v>0</v>
      </c>
      <c r="AB35" s="371">
        <f t="shared" ref="AB35:AB40" si="7">Y35*AA35</f>
        <v>0</v>
      </c>
      <c r="AC35" s="372">
        <v>0</v>
      </c>
      <c r="AD35" s="373">
        <f t="shared" ref="AD35:AD40" si="8">Y35*AC35</f>
        <v>0</v>
      </c>
      <c r="AE35" s="374">
        <f t="shared" ref="AE35:AE40" si="9">AB35-AD35</f>
        <v>0</v>
      </c>
    </row>
    <row r="36" spans="1:31" ht="90" hidden="1" x14ac:dyDescent="0.25">
      <c r="A36" s="22"/>
      <c r="B36" s="380" t="s">
        <v>52</v>
      </c>
      <c r="C36" s="355" t="s">
        <v>697</v>
      </c>
      <c r="D36" s="82" t="s">
        <v>25</v>
      </c>
      <c r="E36" s="357" t="s">
        <v>693</v>
      </c>
      <c r="F36" s="83"/>
      <c r="G36" s="83"/>
      <c r="H36" s="84"/>
      <c r="I36" s="85"/>
      <c r="J36" s="360"/>
      <c r="K36" s="358"/>
      <c r="L36" s="300"/>
      <c r="M36" s="125"/>
      <c r="N36" s="126"/>
      <c r="O36" s="361"/>
      <c r="P36" s="362"/>
      <c r="Q36" s="363"/>
      <c r="R36" s="299"/>
      <c r="S36" s="299"/>
      <c r="T36" s="363"/>
      <c r="U36" s="113"/>
      <c r="V36" s="358" t="s">
        <v>79</v>
      </c>
      <c r="W36" s="300">
        <v>91</v>
      </c>
      <c r="X36" s="401">
        <v>82.920000000000016</v>
      </c>
      <c r="Y36" s="362">
        <f t="shared" si="6"/>
        <v>7545.7200000000012</v>
      </c>
      <c r="Z36" s="19"/>
      <c r="AA36" s="370">
        <v>0</v>
      </c>
      <c r="AB36" s="371">
        <f t="shared" si="7"/>
        <v>0</v>
      </c>
      <c r="AC36" s="372">
        <v>0</v>
      </c>
      <c r="AD36" s="373">
        <f t="shared" si="8"/>
        <v>0</v>
      </c>
      <c r="AE36" s="374">
        <f t="shared" si="9"/>
        <v>0</v>
      </c>
    </row>
    <row r="37" spans="1:31" ht="45" hidden="1" x14ac:dyDescent="0.25">
      <c r="A37" s="22"/>
      <c r="B37" s="380" t="s">
        <v>52</v>
      </c>
      <c r="C37" s="355" t="s">
        <v>697</v>
      </c>
      <c r="D37" s="82" t="s">
        <v>25</v>
      </c>
      <c r="E37" s="357" t="s">
        <v>694</v>
      </c>
      <c r="F37" s="83"/>
      <c r="G37" s="83"/>
      <c r="H37" s="84"/>
      <c r="I37" s="85"/>
      <c r="J37" s="360"/>
      <c r="K37" s="358"/>
      <c r="L37" s="300"/>
      <c r="M37" s="125"/>
      <c r="N37" s="126"/>
      <c r="O37" s="361"/>
      <c r="P37" s="362"/>
      <c r="Q37" s="363"/>
      <c r="R37" s="299"/>
      <c r="S37" s="299"/>
      <c r="T37" s="363"/>
      <c r="U37" s="113"/>
      <c r="V37" s="358" t="s">
        <v>104</v>
      </c>
      <c r="W37" s="300">
        <v>174</v>
      </c>
      <c r="X37" s="401">
        <v>32.744</v>
      </c>
      <c r="Y37" s="362">
        <f t="shared" si="6"/>
        <v>5697.4560000000001</v>
      </c>
      <c r="Z37" s="19"/>
      <c r="AA37" s="370">
        <v>0</v>
      </c>
      <c r="AB37" s="371">
        <f t="shared" si="7"/>
        <v>0</v>
      </c>
      <c r="AC37" s="372">
        <v>0</v>
      </c>
      <c r="AD37" s="373">
        <f t="shared" si="8"/>
        <v>0</v>
      </c>
      <c r="AE37" s="374">
        <f t="shared" si="9"/>
        <v>0</v>
      </c>
    </row>
    <row r="38" spans="1:31" hidden="1" x14ac:dyDescent="0.25">
      <c r="A38" s="22"/>
      <c r="B38" s="380" t="s">
        <v>52</v>
      </c>
      <c r="C38" s="355" t="s">
        <v>697</v>
      </c>
      <c r="D38" s="82" t="s">
        <v>25</v>
      </c>
      <c r="E38" s="357" t="s">
        <v>695</v>
      </c>
      <c r="F38" s="83"/>
      <c r="G38" s="83"/>
      <c r="H38" s="84"/>
      <c r="I38" s="85"/>
      <c r="J38" s="360"/>
      <c r="K38" s="358"/>
      <c r="L38" s="300"/>
      <c r="M38" s="125"/>
      <c r="N38" s="126"/>
      <c r="O38" s="361"/>
      <c r="P38" s="362"/>
      <c r="Q38" s="363"/>
      <c r="R38" s="299"/>
      <c r="S38" s="299"/>
      <c r="T38" s="363"/>
      <c r="U38" s="113"/>
      <c r="V38" s="358" t="s">
        <v>311</v>
      </c>
      <c r="W38" s="300">
        <v>1</v>
      </c>
      <c r="X38" s="401">
        <v>11542.02</v>
      </c>
      <c r="Y38" s="362">
        <f t="shared" si="6"/>
        <v>11542.02</v>
      </c>
      <c r="Z38" s="19"/>
      <c r="AA38" s="370">
        <v>0</v>
      </c>
      <c r="AB38" s="371">
        <f t="shared" si="7"/>
        <v>0</v>
      </c>
      <c r="AC38" s="372">
        <v>0</v>
      </c>
      <c r="AD38" s="373">
        <f t="shared" si="8"/>
        <v>0</v>
      </c>
      <c r="AE38" s="374">
        <f t="shared" si="9"/>
        <v>0</v>
      </c>
    </row>
    <row r="39" spans="1:31" hidden="1" x14ac:dyDescent="0.25">
      <c r="A39" s="22"/>
      <c r="B39" s="380" t="s">
        <v>52</v>
      </c>
      <c r="C39" s="355" t="s">
        <v>24</v>
      </c>
      <c r="D39" s="82" t="s">
        <v>25</v>
      </c>
      <c r="E39" s="357" t="s">
        <v>696</v>
      </c>
      <c r="F39" s="83"/>
      <c r="G39" s="83"/>
      <c r="H39" s="84"/>
      <c r="I39" s="85"/>
      <c r="J39" s="360"/>
      <c r="K39" s="358"/>
      <c r="L39" s="300"/>
      <c r="M39" s="125"/>
      <c r="N39" s="126"/>
      <c r="O39" s="361"/>
      <c r="P39" s="362"/>
      <c r="Q39" s="363"/>
      <c r="R39" s="299"/>
      <c r="S39" s="299"/>
      <c r="T39" s="363"/>
      <c r="U39" s="113"/>
      <c r="V39" s="358" t="s">
        <v>311</v>
      </c>
      <c r="W39" s="300">
        <v>1</v>
      </c>
      <c r="X39" s="401">
        <v>250</v>
      </c>
      <c r="Y39" s="362">
        <f t="shared" si="6"/>
        <v>250</v>
      </c>
      <c r="Z39" s="19"/>
      <c r="AA39" s="370">
        <v>0</v>
      </c>
      <c r="AB39" s="371">
        <f t="shared" si="7"/>
        <v>0</v>
      </c>
      <c r="AC39" s="372">
        <v>0</v>
      </c>
      <c r="AD39" s="373">
        <f t="shared" si="8"/>
        <v>0</v>
      </c>
      <c r="AE39" s="374">
        <f t="shared" si="9"/>
        <v>0</v>
      </c>
    </row>
    <row r="40" spans="1:31" hidden="1" x14ac:dyDescent="0.25">
      <c r="A40" s="22"/>
      <c r="B40" s="380" t="s">
        <v>52</v>
      </c>
      <c r="C40" s="355" t="s">
        <v>24</v>
      </c>
      <c r="D40" s="82" t="s">
        <v>25</v>
      </c>
      <c r="E40" s="357" t="s">
        <v>672</v>
      </c>
      <c r="F40" s="83"/>
      <c r="G40" s="83"/>
      <c r="H40" s="84"/>
      <c r="I40" s="85"/>
      <c r="J40" s="360"/>
      <c r="K40" s="358"/>
      <c r="L40" s="300"/>
      <c r="M40" s="125"/>
      <c r="N40" s="126"/>
      <c r="O40" s="361"/>
      <c r="P40" s="362"/>
      <c r="Q40" s="363"/>
      <c r="R40" s="299"/>
      <c r="S40" s="299"/>
      <c r="T40" s="363"/>
      <c r="U40" s="113"/>
      <c r="V40" s="358" t="s">
        <v>311</v>
      </c>
      <c r="W40" s="300">
        <v>1</v>
      </c>
      <c r="X40" s="401">
        <v>110</v>
      </c>
      <c r="Y40" s="362">
        <f t="shared" si="6"/>
        <v>110</v>
      </c>
      <c r="Z40" s="19"/>
      <c r="AA40" s="370">
        <v>0</v>
      </c>
      <c r="AB40" s="371">
        <f t="shared" si="7"/>
        <v>0</v>
      </c>
      <c r="AC40" s="372">
        <v>0</v>
      </c>
      <c r="AD40" s="373">
        <f t="shared" si="8"/>
        <v>0</v>
      </c>
      <c r="AE40" s="374">
        <f t="shared" si="9"/>
        <v>0</v>
      </c>
    </row>
    <row r="41" spans="1:31" hidden="1" x14ac:dyDescent="0.25">
      <c r="A41" s="22"/>
      <c r="B41" s="380"/>
      <c r="C41" s="355"/>
      <c r="D41" s="82"/>
      <c r="E41" s="357"/>
      <c r="F41" s="83"/>
      <c r="G41" s="83"/>
      <c r="H41" s="84"/>
      <c r="I41" s="85"/>
      <c r="J41" s="360"/>
      <c r="K41" s="358"/>
      <c r="L41" s="300"/>
      <c r="M41" s="125"/>
      <c r="N41" s="126"/>
      <c r="O41" s="361"/>
      <c r="P41" s="362"/>
      <c r="Q41" s="363"/>
      <c r="R41" s="299"/>
      <c r="S41" s="299"/>
      <c r="T41" s="363"/>
      <c r="U41" s="113"/>
      <c r="V41" s="358"/>
      <c r="W41" s="300"/>
      <c r="X41" s="113"/>
      <c r="Y41" s="362"/>
      <c r="Z41" s="19"/>
      <c r="AA41" s="370"/>
      <c r="AB41" s="371"/>
      <c r="AC41" s="372"/>
      <c r="AD41" s="373"/>
      <c r="AE41" s="374"/>
    </row>
    <row r="42" spans="1:31" ht="15.75" thickBot="1" x14ac:dyDescent="0.3"/>
    <row r="43" spans="1:31" ht="15.75" thickBot="1" x14ac:dyDescent="0.3">
      <c r="S43" s="69" t="s">
        <v>5</v>
      </c>
      <c r="T43" s="70">
        <f>SUM(T11:T33)</f>
        <v>85991.809319999986</v>
      </c>
      <c r="U43" s="66"/>
      <c r="V43" s="22"/>
      <c r="W43" s="29"/>
      <c r="X43" s="69" t="s">
        <v>5</v>
      </c>
      <c r="Y43" s="70">
        <f>SUM(Y11:Y40)</f>
        <v>126614.37062000002</v>
      </c>
      <c r="Z43" s="19"/>
      <c r="AA43" s="77"/>
      <c r="AB43" s="117">
        <f>SUM(AB11:AB40)</f>
        <v>13697.05257</v>
      </c>
      <c r="AC43" s="77"/>
      <c r="AD43" s="118">
        <f>SUM(AD11:AD40)</f>
        <v>368.15999999999997</v>
      </c>
      <c r="AE43" s="132">
        <f>SUM(AE11:AE40)</f>
        <v>13328.89257</v>
      </c>
    </row>
    <row r="44" spans="1:31" x14ac:dyDescent="0.25">
      <c r="D44" s="164"/>
    </row>
    <row r="45" spans="1:31" x14ac:dyDescent="0.25">
      <c r="C45" t="s">
        <v>372</v>
      </c>
      <c r="D45" s="164"/>
      <c r="T45" s="319">
        <f ca="1">SUMIF($C$10:$C$41,$C45,T$11:T$41)</f>
        <v>0</v>
      </c>
      <c r="U45" s="66"/>
      <c r="Y45" s="319">
        <f ca="1">SUMIF($C$10:$C$41,$C45,Y$11:Y$41)</f>
        <v>0</v>
      </c>
      <c r="AA45" s="340" t="e">
        <f ca="1">AB45/Y45</f>
        <v>#DIV/0!</v>
      </c>
      <c r="AB45" s="319">
        <f ca="1">SUMIF($C$10:$C$41,$C45,AB$11:AB$41)</f>
        <v>0</v>
      </c>
      <c r="AC45" s="340" t="e">
        <f ca="1">AD45/Y45</f>
        <v>#DIV/0!</v>
      </c>
      <c r="AD45" s="319">
        <f t="shared" ref="AD45:AE52" ca="1" si="10">SUMIF($C$10:$C$41,$C45,AD$11:AD$41)</f>
        <v>0</v>
      </c>
      <c r="AE45" s="319">
        <f t="shared" ca="1" si="10"/>
        <v>0</v>
      </c>
    </row>
    <row r="46" spans="1:31" x14ac:dyDescent="0.25">
      <c r="C46" t="s">
        <v>308</v>
      </c>
      <c r="D46" s="164"/>
      <c r="T46" s="319">
        <f t="shared" ref="T46:T52" ca="1" si="11">SUMIF($C$10:$C$41,$C46,T$11:T$41)</f>
        <v>222.29999999999998</v>
      </c>
      <c r="U46" s="66"/>
      <c r="Y46" s="319">
        <f t="shared" ref="Y46:Y52" ca="1" si="12">SUMIF($C$10:$C$41,$C46,Y$11:Y$41)</f>
        <v>222.29999999999998</v>
      </c>
      <c r="AA46" s="340">
        <f t="shared" ref="AA46:AA52" ca="1" si="13">AB46/Y46</f>
        <v>1</v>
      </c>
      <c r="AB46" s="319">
        <f t="shared" ref="AB46:AB52" ca="1" si="14">SUMIF($C$10:$C$41,$C46,AB$11:AB$41)</f>
        <v>222.29999999999998</v>
      </c>
      <c r="AC46" s="340">
        <f t="shared" ref="AC46:AC52" ca="1" si="15">AD46/Y46</f>
        <v>1</v>
      </c>
      <c r="AD46" s="319">
        <f t="shared" ca="1" si="10"/>
        <v>222.29999999999998</v>
      </c>
      <c r="AE46" s="319">
        <f t="shared" ca="1" si="10"/>
        <v>0</v>
      </c>
    </row>
    <row r="47" spans="1:31" x14ac:dyDescent="0.25">
      <c r="C47" t="s">
        <v>285</v>
      </c>
      <c r="D47" s="164"/>
      <c r="T47" s="319">
        <f t="shared" ca="1" si="11"/>
        <v>0</v>
      </c>
      <c r="U47" s="68"/>
      <c r="Y47" s="319">
        <f t="shared" ca="1" si="12"/>
        <v>0</v>
      </c>
      <c r="AA47" s="340" t="e">
        <f t="shared" ca="1" si="13"/>
        <v>#DIV/0!</v>
      </c>
      <c r="AB47" s="319">
        <f t="shared" ca="1" si="14"/>
        <v>0</v>
      </c>
      <c r="AC47" s="340" t="e">
        <f t="shared" ca="1" si="15"/>
        <v>#DIV/0!</v>
      </c>
      <c r="AD47" s="319">
        <f t="shared" ca="1" si="10"/>
        <v>0</v>
      </c>
      <c r="AE47" s="319">
        <f t="shared" ca="1" si="10"/>
        <v>0</v>
      </c>
    </row>
    <row r="48" spans="1:31" x14ac:dyDescent="0.25">
      <c r="C48" t="s">
        <v>189</v>
      </c>
      <c r="D48" s="164"/>
      <c r="T48" s="319">
        <f t="shared" ca="1" si="11"/>
        <v>3332.74</v>
      </c>
      <c r="U48" s="68"/>
      <c r="Y48" s="319">
        <f t="shared" ca="1" si="12"/>
        <v>3332.74</v>
      </c>
      <c r="AA48" s="340">
        <f t="shared" ca="1" si="13"/>
        <v>4.3765790310675304E-2</v>
      </c>
      <c r="AB48" s="319">
        <f t="shared" ca="1" si="14"/>
        <v>145.86000000000001</v>
      </c>
      <c r="AC48" s="340">
        <f t="shared" ca="1" si="15"/>
        <v>4.3765790310675304E-2</v>
      </c>
      <c r="AD48" s="319">
        <f t="shared" ca="1" si="10"/>
        <v>145.86000000000001</v>
      </c>
      <c r="AE48" s="319">
        <f t="shared" ca="1" si="10"/>
        <v>0</v>
      </c>
    </row>
    <row r="49" spans="3:31" x14ac:dyDescent="0.25">
      <c r="C49" t="s">
        <v>72</v>
      </c>
      <c r="D49" s="164"/>
      <c r="T49" s="319">
        <f t="shared" ca="1" si="11"/>
        <v>67200</v>
      </c>
      <c r="U49" s="68"/>
      <c r="Y49" s="319">
        <f t="shared" ca="1" si="12"/>
        <v>67200</v>
      </c>
      <c r="AA49" s="340">
        <f t="shared" ca="1" si="13"/>
        <v>0</v>
      </c>
      <c r="AB49" s="319">
        <f t="shared" ca="1" si="14"/>
        <v>0</v>
      </c>
      <c r="AC49" s="340">
        <f t="shared" ca="1" si="15"/>
        <v>0</v>
      </c>
      <c r="AD49" s="319">
        <f t="shared" ca="1" si="10"/>
        <v>0</v>
      </c>
      <c r="AE49" s="319">
        <f t="shared" ca="1" si="10"/>
        <v>0</v>
      </c>
    </row>
    <row r="50" spans="3:31" x14ac:dyDescent="0.25">
      <c r="C50" t="s">
        <v>164</v>
      </c>
      <c r="D50" s="164"/>
      <c r="T50" s="319">
        <f t="shared" ca="1" si="11"/>
        <v>0</v>
      </c>
      <c r="U50" s="68"/>
      <c r="Y50" s="319">
        <f t="shared" ca="1" si="12"/>
        <v>0</v>
      </c>
      <c r="AA50" s="340" t="e">
        <f t="shared" ca="1" si="13"/>
        <v>#DIV/0!</v>
      </c>
      <c r="AB50" s="319">
        <f t="shared" ca="1" si="14"/>
        <v>0</v>
      </c>
      <c r="AC50" s="340" t="e">
        <f t="shared" ca="1" si="15"/>
        <v>#DIV/0!</v>
      </c>
      <c r="AD50" s="319">
        <f t="shared" ca="1" si="10"/>
        <v>0</v>
      </c>
      <c r="AE50" s="319">
        <f t="shared" ca="1" si="10"/>
        <v>0</v>
      </c>
    </row>
    <row r="51" spans="3:31" x14ac:dyDescent="0.25">
      <c r="C51" t="s">
        <v>24</v>
      </c>
      <c r="T51" s="319">
        <f t="shared" ca="1" si="11"/>
        <v>14836.773800000001</v>
      </c>
      <c r="U51" s="68"/>
      <c r="Y51" s="319">
        <f t="shared" ca="1" si="12"/>
        <v>25807.235100000005</v>
      </c>
      <c r="AA51" s="340">
        <f t="shared" ca="1" si="13"/>
        <v>0.51647890672333185</v>
      </c>
      <c r="AB51" s="319">
        <f t="shared" ca="1" si="14"/>
        <v>13328.89257</v>
      </c>
      <c r="AC51" s="340">
        <f t="shared" ca="1" si="15"/>
        <v>0</v>
      </c>
      <c r="AD51" s="319">
        <f t="shared" ca="1" si="10"/>
        <v>0</v>
      </c>
      <c r="AE51" s="319">
        <f t="shared" ca="1" si="10"/>
        <v>13328.89257</v>
      </c>
    </row>
    <row r="52" spans="3:31" x14ac:dyDescent="0.25">
      <c r="C52" t="s">
        <v>697</v>
      </c>
      <c r="T52" s="319">
        <f t="shared" ca="1" si="11"/>
        <v>0</v>
      </c>
      <c r="Y52" s="319">
        <f t="shared" ca="1" si="12"/>
        <v>29652.100000000002</v>
      </c>
      <c r="AA52" s="340">
        <f t="shared" ca="1" si="13"/>
        <v>0</v>
      </c>
      <c r="AB52" s="319">
        <f t="shared" ca="1" si="14"/>
        <v>0</v>
      </c>
      <c r="AC52" s="340">
        <f t="shared" ca="1" si="15"/>
        <v>0</v>
      </c>
      <c r="AD52" s="319">
        <f t="shared" ca="1" si="10"/>
        <v>0</v>
      </c>
      <c r="AE52" s="319">
        <f t="shared" ca="1" si="10"/>
        <v>0</v>
      </c>
    </row>
    <row r="53" spans="3:31" x14ac:dyDescent="0.25">
      <c r="Y53" s="319"/>
      <c r="AA53" s="340"/>
      <c r="AB53" s="319"/>
      <c r="AC53" s="340"/>
      <c r="AD53" s="319"/>
      <c r="AE53" s="319"/>
    </row>
  </sheetData>
  <autoFilter ref="B8:AE41" xr:uid="{00000000-0009-0000-0000-000007000000}">
    <filterColumn colId="1">
      <filters>
        <filter val="WINDOWS"/>
      </filters>
    </filterColumn>
  </autoFilter>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S26:S41 X21:X22 X11:X12 X14 X17:X19 X26:X31" xr:uid="{00000000-0002-0000-0700-000000000000}">
      <formula1>P11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E64"/>
  <sheetViews>
    <sheetView topLeftCell="B1" zoomScale="70" zoomScaleNormal="70" workbookViewId="0">
      <pane xSplit="9" ySplit="8" topLeftCell="K48" activePane="bottomRight" state="frozen"/>
      <selection activeCell="S45" sqref="S45"/>
      <selection pane="topRight" activeCell="S45" sqref="S45"/>
      <selection pane="bottomLeft" activeCell="S45" sqref="S45"/>
      <selection pane="bottomRight" activeCell="X65" sqref="X6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599</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9" t="s">
        <v>388</v>
      </c>
      <c r="L7" s="550"/>
      <c r="M7" s="550"/>
      <c r="N7" s="550"/>
      <c r="O7" s="550"/>
      <c r="P7" s="550"/>
      <c r="Q7" s="550"/>
      <c r="R7" s="550"/>
      <c r="S7" s="550"/>
      <c r="T7" s="551"/>
      <c r="V7" s="552" t="s">
        <v>389</v>
      </c>
      <c r="W7" s="553"/>
      <c r="X7" s="553"/>
      <c r="Y7" s="554"/>
      <c r="AA7" s="555" t="s">
        <v>390</v>
      </c>
      <c r="AB7" s="556"/>
      <c r="AC7" s="557" t="s">
        <v>393</v>
      </c>
      <c r="AD7" s="558"/>
      <c r="AE7" s="274" t="s">
        <v>391</v>
      </c>
    </row>
    <row r="8" spans="1:31" s="283" customFormat="1" ht="75.75" thickBot="1" x14ac:dyDescent="0.3">
      <c r="A8" s="275" t="s">
        <v>377</v>
      </c>
      <c r="B8" s="276" t="s">
        <v>76</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16"/>
      <c r="B10" s="3" t="s">
        <v>76</v>
      </c>
      <c r="C10" s="4" t="s">
        <v>308</v>
      </c>
      <c r="D10" s="5" t="s">
        <v>378</v>
      </c>
      <c r="E10" s="6"/>
      <c r="F10" s="7"/>
      <c r="G10" s="7"/>
      <c r="H10" s="8"/>
      <c r="I10" s="7"/>
      <c r="J10" s="9"/>
      <c r="K10" s="10"/>
      <c r="L10" s="39"/>
      <c r="M10" s="9"/>
      <c r="N10" s="12"/>
      <c r="O10" s="19"/>
      <c r="P10" s="17"/>
      <c r="Q10" s="38"/>
      <c r="R10" s="38"/>
      <c r="S10" s="38"/>
      <c r="T10" s="38"/>
      <c r="AA10" s="77"/>
      <c r="AB10" s="77"/>
      <c r="AC10" s="77"/>
      <c r="AD10" s="77"/>
    </row>
    <row r="11" spans="1:31" ht="30.75" thickBot="1" x14ac:dyDescent="0.3">
      <c r="A11" s="16"/>
      <c r="B11" s="3" t="s">
        <v>76</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122">
        <v>222.29999999999998</v>
      </c>
      <c r="Y11" s="72">
        <f>W11*X11</f>
        <v>444.59999999999997</v>
      </c>
      <c r="Z11" s="19"/>
      <c r="AA11" s="78">
        <v>0</v>
      </c>
      <c r="AB11" s="79">
        <f>Y11*AA11</f>
        <v>0</v>
      </c>
      <c r="AC11" s="80">
        <v>0</v>
      </c>
      <c r="AD11" s="81">
        <f>Y11*AC11</f>
        <v>0</v>
      </c>
      <c r="AE11" s="131">
        <f>AB11-AD11</f>
        <v>0</v>
      </c>
    </row>
    <row r="12" spans="1:31" ht="15.75" thickBot="1" x14ac:dyDescent="0.3">
      <c r="A12" s="16"/>
      <c r="B12" s="3" t="s">
        <v>76</v>
      </c>
      <c r="C12" s="4" t="s">
        <v>285</v>
      </c>
      <c r="D12" s="5" t="s">
        <v>378</v>
      </c>
      <c r="E12" s="6"/>
      <c r="F12" s="7"/>
      <c r="G12" s="7"/>
      <c r="H12" s="8"/>
      <c r="I12" s="7"/>
      <c r="J12" s="9"/>
      <c r="K12" s="10"/>
      <c r="L12" s="39"/>
      <c r="M12" s="9"/>
      <c r="N12" s="12"/>
      <c r="O12" s="19"/>
      <c r="P12" s="17"/>
      <c r="Q12" s="38"/>
      <c r="R12" s="38"/>
      <c r="S12" s="38"/>
      <c r="T12" s="38"/>
      <c r="V12" s="30"/>
      <c r="W12" s="37"/>
      <c r="X12" s="66"/>
      <c r="Y12" s="121"/>
      <c r="Z12" s="19"/>
      <c r="AA12" s="78"/>
      <c r="AB12" s="79"/>
      <c r="AC12" s="80"/>
      <c r="AD12" s="81"/>
      <c r="AE12" s="131"/>
    </row>
    <row r="13" spans="1:31" ht="15.75" thickBot="1" x14ac:dyDescent="0.3">
      <c r="A13" s="16"/>
      <c r="B13" s="3" t="s">
        <v>76</v>
      </c>
      <c r="C13" s="4"/>
      <c r="D13" s="5"/>
      <c r="E13" s="6"/>
      <c r="F13" s="7"/>
      <c r="G13" s="7"/>
      <c r="H13" s="8"/>
      <c r="I13" s="7"/>
      <c r="J13" s="9"/>
      <c r="K13" s="10"/>
      <c r="L13" s="39"/>
      <c r="M13" s="11"/>
      <c r="N13" s="12"/>
      <c r="O13" s="19"/>
      <c r="P13" s="17"/>
      <c r="Q13" s="38"/>
      <c r="R13" s="38"/>
      <c r="S13" s="38"/>
      <c r="T13" s="38"/>
      <c r="V13" s="30"/>
      <c r="W13" s="37"/>
      <c r="X13" s="66"/>
      <c r="Y13" s="121"/>
      <c r="Z13" s="19"/>
      <c r="AA13" s="78"/>
      <c r="AB13" s="79"/>
      <c r="AC13" s="80"/>
      <c r="AD13" s="81"/>
      <c r="AE13" s="131"/>
    </row>
    <row r="14" spans="1:31" ht="15.75" thickBot="1" x14ac:dyDescent="0.3">
      <c r="A14" s="16"/>
      <c r="B14" s="3" t="s">
        <v>76</v>
      </c>
      <c r="C14" s="42" t="s">
        <v>189</v>
      </c>
      <c r="D14" s="5" t="s">
        <v>378</v>
      </c>
      <c r="E14" s="6"/>
      <c r="F14" s="7"/>
      <c r="G14" s="7"/>
      <c r="H14" s="8"/>
      <c r="I14" s="7"/>
      <c r="J14" s="9"/>
      <c r="K14" s="10"/>
      <c r="L14" s="39"/>
      <c r="M14" s="9"/>
      <c r="N14" s="39"/>
      <c r="O14" s="19"/>
      <c r="P14" s="28"/>
      <c r="Q14" s="43"/>
      <c r="R14" s="43"/>
      <c r="S14" s="43"/>
      <c r="T14" s="43"/>
      <c r="V14" s="30"/>
      <c r="W14" s="37"/>
      <c r="X14" s="67"/>
      <c r="Y14" s="121"/>
      <c r="Z14" s="19"/>
      <c r="AA14" s="78"/>
      <c r="AB14" s="79"/>
      <c r="AC14" s="80"/>
      <c r="AD14" s="81"/>
      <c r="AE14" s="131"/>
    </row>
    <row r="15" spans="1:31" ht="45.75" thickBot="1" x14ac:dyDescent="0.3">
      <c r="A15" s="16"/>
      <c r="B15" s="3" t="s">
        <v>76</v>
      </c>
      <c r="C15" s="42" t="s">
        <v>189</v>
      </c>
      <c r="D15" s="5" t="s">
        <v>25</v>
      </c>
      <c r="E15" s="6" t="s">
        <v>194</v>
      </c>
      <c r="F15" s="7"/>
      <c r="G15" s="7"/>
      <c r="H15" s="8">
        <v>6.85</v>
      </c>
      <c r="I15" s="7"/>
      <c r="J15" s="9" t="s">
        <v>195</v>
      </c>
      <c r="K15" s="10" t="s">
        <v>139</v>
      </c>
      <c r="L15" s="39">
        <v>5</v>
      </c>
      <c r="M15" s="11">
        <v>21.92</v>
      </c>
      <c r="N15" s="39">
        <v>109.6</v>
      </c>
      <c r="O15" s="19"/>
      <c r="P15" s="13" t="e">
        <v>#VALUE!</v>
      </c>
      <c r="Q15" s="14" t="e">
        <f t="shared" ref="Q15:Q25" si="0">IF(J15="PROV SUM",N15,L15*P15)</f>
        <v>#VALUE!</v>
      </c>
      <c r="R15" s="40">
        <v>0</v>
      </c>
      <c r="S15" s="41">
        <v>15.892000000000001</v>
      </c>
      <c r="T15" s="14">
        <f t="shared" ref="T15:T25" si="1">IF(J15="SC024",N15,IF(ISERROR(S15),"",IF(J15="PROV SUM",N15,L15*S15)))</f>
        <v>79.460000000000008</v>
      </c>
      <c r="V15" s="10" t="s">
        <v>139</v>
      </c>
      <c r="W15" s="39">
        <v>5</v>
      </c>
      <c r="X15" s="123">
        <v>15.892000000000001</v>
      </c>
      <c r="Y15" s="72">
        <f>W15*X15</f>
        <v>79.460000000000008</v>
      </c>
      <c r="Z15" s="19"/>
      <c r="AA15" s="78">
        <v>0</v>
      </c>
      <c r="AB15" s="79">
        <f t="shared" ref="AB15:AB52" si="2">Y15*AA15</f>
        <v>0</v>
      </c>
      <c r="AC15" s="80">
        <v>0</v>
      </c>
      <c r="AD15" s="81">
        <f t="shared" ref="AD15:AD52" si="3">Y15*AC15</f>
        <v>0</v>
      </c>
      <c r="AE15" s="131">
        <f t="shared" ref="AE15:AE35" si="4">AB15-AD15</f>
        <v>0</v>
      </c>
    </row>
    <row r="16" spans="1:31" ht="30.75" thickBot="1" x14ac:dyDescent="0.3">
      <c r="A16" s="16"/>
      <c r="B16" s="3" t="s">
        <v>76</v>
      </c>
      <c r="C16" s="42" t="s">
        <v>189</v>
      </c>
      <c r="D16" s="5" t="s">
        <v>25</v>
      </c>
      <c r="E16" s="6" t="s">
        <v>337</v>
      </c>
      <c r="F16" s="7"/>
      <c r="G16" s="7"/>
      <c r="H16" s="8">
        <v>6.91</v>
      </c>
      <c r="I16" s="7"/>
      <c r="J16" s="9" t="s">
        <v>338</v>
      </c>
      <c r="K16" s="10" t="s">
        <v>79</v>
      </c>
      <c r="L16" s="39">
        <v>8</v>
      </c>
      <c r="M16" s="11">
        <v>20.13</v>
      </c>
      <c r="N16" s="39">
        <v>161.04</v>
      </c>
      <c r="O16" s="19"/>
      <c r="P16" s="13" t="e">
        <v>#VALUE!</v>
      </c>
      <c r="Q16" s="14" t="e">
        <f t="shared" si="0"/>
        <v>#VALUE!</v>
      </c>
      <c r="R16" s="40">
        <v>0</v>
      </c>
      <c r="S16" s="41">
        <v>14.594249999999999</v>
      </c>
      <c r="T16" s="14">
        <f t="shared" si="1"/>
        <v>116.75399999999999</v>
      </c>
      <c r="V16" s="10" t="s">
        <v>79</v>
      </c>
      <c r="W16" s="39">
        <v>8</v>
      </c>
      <c r="X16" s="41">
        <v>14.594249999999999</v>
      </c>
      <c r="Y16" s="72">
        <f t="shared" ref="Y16:Y52" si="5">W16*X16</f>
        <v>116.75399999999999</v>
      </c>
      <c r="Z16" s="19"/>
      <c r="AA16" s="78">
        <v>0</v>
      </c>
      <c r="AB16" s="79">
        <f t="shared" si="2"/>
        <v>0</v>
      </c>
      <c r="AC16" s="80">
        <v>0</v>
      </c>
      <c r="AD16" s="81">
        <f t="shared" si="3"/>
        <v>0</v>
      </c>
      <c r="AE16" s="131">
        <f t="shared" si="4"/>
        <v>0</v>
      </c>
    </row>
    <row r="17" spans="1:31" ht="61.5" thickBot="1" x14ac:dyDescent="0.3">
      <c r="A17" s="16"/>
      <c r="B17" s="3" t="s">
        <v>76</v>
      </c>
      <c r="C17" s="42" t="s">
        <v>189</v>
      </c>
      <c r="D17" s="5" t="s">
        <v>25</v>
      </c>
      <c r="E17" s="127" t="s">
        <v>501</v>
      </c>
      <c r="F17" s="7"/>
      <c r="G17" s="7"/>
      <c r="H17" s="8">
        <v>6.1159999999999997</v>
      </c>
      <c r="I17" s="7"/>
      <c r="J17" s="9" t="s">
        <v>199</v>
      </c>
      <c r="K17" s="10" t="s">
        <v>75</v>
      </c>
      <c r="L17" s="39">
        <v>8</v>
      </c>
      <c r="M17" s="11">
        <v>38.74</v>
      </c>
      <c r="N17" s="39">
        <v>309.92</v>
      </c>
      <c r="O17" s="19"/>
      <c r="P17" s="13" t="e">
        <v>#VALUE!</v>
      </c>
      <c r="Q17" s="14" t="e">
        <f t="shared" si="0"/>
        <v>#VALUE!</v>
      </c>
      <c r="R17" s="40">
        <v>0</v>
      </c>
      <c r="S17" s="41">
        <v>28.086500000000001</v>
      </c>
      <c r="T17" s="14">
        <f t="shared" si="1"/>
        <v>224.69200000000001</v>
      </c>
      <c r="V17" s="10" t="s">
        <v>75</v>
      </c>
      <c r="W17" s="39">
        <v>8</v>
      </c>
      <c r="X17" s="41">
        <v>28.086500000000001</v>
      </c>
      <c r="Y17" s="72">
        <f t="shared" si="5"/>
        <v>224.69200000000001</v>
      </c>
      <c r="Z17" s="19"/>
      <c r="AA17" s="78">
        <v>0</v>
      </c>
      <c r="AB17" s="79">
        <f t="shared" si="2"/>
        <v>0</v>
      </c>
      <c r="AC17" s="80">
        <v>0</v>
      </c>
      <c r="AD17" s="81">
        <f t="shared" si="3"/>
        <v>0</v>
      </c>
      <c r="AE17" s="131">
        <f t="shared" si="4"/>
        <v>0</v>
      </c>
    </row>
    <row r="18" spans="1:31" ht="45.75" thickBot="1" x14ac:dyDescent="0.3">
      <c r="A18" s="16"/>
      <c r="B18" s="3" t="s">
        <v>76</v>
      </c>
      <c r="C18" s="42" t="s">
        <v>189</v>
      </c>
      <c r="D18" s="5" t="s">
        <v>25</v>
      </c>
      <c r="E18" s="6" t="s">
        <v>221</v>
      </c>
      <c r="F18" s="7"/>
      <c r="G18" s="7"/>
      <c r="H18" s="8">
        <v>6.1860000000000301</v>
      </c>
      <c r="I18" s="7"/>
      <c r="J18" s="9" t="s">
        <v>222</v>
      </c>
      <c r="K18" s="10" t="s">
        <v>79</v>
      </c>
      <c r="L18" s="39">
        <v>25</v>
      </c>
      <c r="M18" s="11">
        <v>11.63</v>
      </c>
      <c r="N18" s="39">
        <v>290.75</v>
      </c>
      <c r="O18" s="19"/>
      <c r="P18" s="13" t="e">
        <v>#VALUE!</v>
      </c>
      <c r="Q18" s="14" t="e">
        <f t="shared" si="0"/>
        <v>#VALUE!</v>
      </c>
      <c r="R18" s="40">
        <v>0</v>
      </c>
      <c r="S18" s="41">
        <v>9.8855000000000004</v>
      </c>
      <c r="T18" s="14">
        <f t="shared" si="1"/>
        <v>247.13750000000002</v>
      </c>
      <c r="V18" s="10" t="s">
        <v>79</v>
      </c>
      <c r="W18" s="39">
        <v>25</v>
      </c>
      <c r="X18" s="41">
        <v>9.8855000000000004</v>
      </c>
      <c r="Y18" s="72">
        <f t="shared" si="5"/>
        <v>247.13750000000002</v>
      </c>
      <c r="Z18" s="19"/>
      <c r="AA18" s="78">
        <v>0</v>
      </c>
      <c r="AB18" s="79">
        <f t="shared" si="2"/>
        <v>0</v>
      </c>
      <c r="AC18" s="80">
        <v>0</v>
      </c>
      <c r="AD18" s="81">
        <f t="shared" si="3"/>
        <v>0</v>
      </c>
      <c r="AE18" s="131">
        <f t="shared" si="4"/>
        <v>0</v>
      </c>
    </row>
    <row r="19" spans="1:31" ht="45.75" thickBot="1" x14ac:dyDescent="0.3">
      <c r="A19" s="16"/>
      <c r="B19" s="3" t="s">
        <v>76</v>
      </c>
      <c r="C19" s="42" t="s">
        <v>189</v>
      </c>
      <c r="D19" s="5" t="s">
        <v>25</v>
      </c>
      <c r="E19" s="6" t="s">
        <v>225</v>
      </c>
      <c r="F19" s="7"/>
      <c r="G19" s="7"/>
      <c r="H19" s="8">
        <v>6.1880000000000299</v>
      </c>
      <c r="I19" s="7"/>
      <c r="J19" s="9" t="s">
        <v>226</v>
      </c>
      <c r="K19" s="10" t="s">
        <v>79</v>
      </c>
      <c r="L19" s="39">
        <v>40</v>
      </c>
      <c r="M19" s="11">
        <v>9.82</v>
      </c>
      <c r="N19" s="39">
        <v>392.8</v>
      </c>
      <c r="O19" s="19"/>
      <c r="P19" s="13" t="e">
        <v>#VALUE!</v>
      </c>
      <c r="Q19" s="14" t="e">
        <f t="shared" si="0"/>
        <v>#VALUE!</v>
      </c>
      <c r="R19" s="40">
        <v>0</v>
      </c>
      <c r="S19" s="41">
        <v>8.3469999999999995</v>
      </c>
      <c r="T19" s="14">
        <f t="shared" si="1"/>
        <v>333.88</v>
      </c>
      <c r="V19" s="10" t="s">
        <v>79</v>
      </c>
      <c r="W19" s="39">
        <v>40</v>
      </c>
      <c r="X19" s="41">
        <v>8.3469999999999995</v>
      </c>
      <c r="Y19" s="72">
        <f t="shared" si="5"/>
        <v>333.88</v>
      </c>
      <c r="Z19" s="19"/>
      <c r="AA19" s="78">
        <v>0</v>
      </c>
      <c r="AB19" s="79">
        <f t="shared" si="2"/>
        <v>0</v>
      </c>
      <c r="AC19" s="80">
        <v>0</v>
      </c>
      <c r="AD19" s="81">
        <f t="shared" si="3"/>
        <v>0</v>
      </c>
      <c r="AE19" s="131">
        <f t="shared" si="4"/>
        <v>0</v>
      </c>
    </row>
    <row r="20" spans="1:31" ht="45.75" thickBot="1" x14ac:dyDescent="0.3">
      <c r="A20" s="16"/>
      <c r="B20" s="3" t="s">
        <v>76</v>
      </c>
      <c r="C20" s="42" t="s">
        <v>189</v>
      </c>
      <c r="D20" s="5" t="s">
        <v>25</v>
      </c>
      <c r="E20" s="6" t="s">
        <v>244</v>
      </c>
      <c r="F20" s="7"/>
      <c r="G20" s="7"/>
      <c r="H20" s="8">
        <v>6.2250000000000396</v>
      </c>
      <c r="I20" s="7"/>
      <c r="J20" s="9" t="s">
        <v>245</v>
      </c>
      <c r="K20" s="10" t="s">
        <v>79</v>
      </c>
      <c r="L20" s="39">
        <v>36</v>
      </c>
      <c r="M20" s="11">
        <v>11.66</v>
      </c>
      <c r="N20" s="39">
        <v>419.76</v>
      </c>
      <c r="O20" s="19"/>
      <c r="P20" s="13" t="e">
        <v>#VALUE!</v>
      </c>
      <c r="Q20" s="14" t="e">
        <f t="shared" si="0"/>
        <v>#VALUE!</v>
      </c>
      <c r="R20" s="40">
        <v>0</v>
      </c>
      <c r="S20" s="41">
        <v>9.9109999999999996</v>
      </c>
      <c r="T20" s="14">
        <f t="shared" si="1"/>
        <v>356.79599999999999</v>
      </c>
      <c r="V20" s="10" t="s">
        <v>79</v>
      </c>
      <c r="W20" s="39">
        <v>36</v>
      </c>
      <c r="X20" s="41">
        <v>9.9109999999999996</v>
      </c>
      <c r="Y20" s="72">
        <f t="shared" si="5"/>
        <v>356.79599999999999</v>
      </c>
      <c r="Z20" s="19"/>
      <c r="AA20" s="78">
        <v>0</v>
      </c>
      <c r="AB20" s="79">
        <f t="shared" si="2"/>
        <v>0</v>
      </c>
      <c r="AC20" s="80">
        <v>0</v>
      </c>
      <c r="AD20" s="81">
        <f t="shared" si="3"/>
        <v>0</v>
      </c>
      <c r="AE20" s="131">
        <f t="shared" si="4"/>
        <v>0</v>
      </c>
    </row>
    <row r="21" spans="1:31" ht="30.75" thickBot="1" x14ac:dyDescent="0.3">
      <c r="A21" s="16"/>
      <c r="B21" s="3" t="s">
        <v>76</v>
      </c>
      <c r="C21" s="42" t="s">
        <v>189</v>
      </c>
      <c r="D21" s="5" t="s">
        <v>25</v>
      </c>
      <c r="E21" s="6" t="s">
        <v>411</v>
      </c>
      <c r="F21" s="7"/>
      <c r="G21" s="7"/>
      <c r="H21" s="8">
        <v>6.2360000000000504</v>
      </c>
      <c r="I21" s="7"/>
      <c r="J21" s="9" t="s">
        <v>251</v>
      </c>
      <c r="K21" s="10" t="s">
        <v>79</v>
      </c>
      <c r="L21" s="39">
        <v>165</v>
      </c>
      <c r="M21" s="11">
        <v>25.87</v>
      </c>
      <c r="N21" s="39">
        <v>4268.55</v>
      </c>
      <c r="O21" s="19"/>
      <c r="P21" s="13" t="e">
        <v>#VALUE!</v>
      </c>
      <c r="Q21" s="14" t="e">
        <f t="shared" si="0"/>
        <v>#VALUE!</v>
      </c>
      <c r="R21" s="40">
        <v>0</v>
      </c>
      <c r="S21" s="41">
        <v>21.9895</v>
      </c>
      <c r="T21" s="14">
        <f t="shared" si="1"/>
        <v>3628.2674999999999</v>
      </c>
      <c r="V21" s="10" t="s">
        <v>79</v>
      </c>
      <c r="W21" s="39">
        <v>165</v>
      </c>
      <c r="X21" s="41">
        <v>21.9895</v>
      </c>
      <c r="Y21" s="72">
        <f t="shared" si="5"/>
        <v>3628.2674999999999</v>
      </c>
      <c r="Z21" s="19"/>
      <c r="AA21" s="78">
        <v>0</v>
      </c>
      <c r="AB21" s="79">
        <f t="shared" si="2"/>
        <v>0</v>
      </c>
      <c r="AC21" s="80">
        <v>0</v>
      </c>
      <c r="AD21" s="81">
        <f t="shared" si="3"/>
        <v>0</v>
      </c>
      <c r="AE21" s="131">
        <f t="shared" si="4"/>
        <v>0</v>
      </c>
    </row>
    <row r="22" spans="1:31" ht="30.75" thickBot="1" x14ac:dyDescent="0.3">
      <c r="A22" s="16"/>
      <c r="B22" s="3" t="s">
        <v>76</v>
      </c>
      <c r="C22" s="42" t="s">
        <v>189</v>
      </c>
      <c r="D22" s="5" t="s">
        <v>25</v>
      </c>
      <c r="E22" s="6" t="s">
        <v>412</v>
      </c>
      <c r="F22" s="7"/>
      <c r="G22" s="7"/>
      <c r="H22" s="8">
        <v>6.2370000000000498</v>
      </c>
      <c r="I22" s="7"/>
      <c r="J22" s="9" t="s">
        <v>253</v>
      </c>
      <c r="K22" s="10" t="s">
        <v>104</v>
      </c>
      <c r="L22" s="39">
        <v>12</v>
      </c>
      <c r="M22" s="11">
        <v>6.28</v>
      </c>
      <c r="N22" s="39">
        <v>75.36</v>
      </c>
      <c r="O22" s="19"/>
      <c r="P22" s="13" t="e">
        <v>#VALUE!</v>
      </c>
      <c r="Q22" s="14" t="e">
        <f t="shared" si="0"/>
        <v>#VALUE!</v>
      </c>
      <c r="R22" s="40">
        <v>0</v>
      </c>
      <c r="S22" s="41">
        <v>5.3380000000000001</v>
      </c>
      <c r="T22" s="14">
        <f t="shared" si="1"/>
        <v>64.055999999999997</v>
      </c>
      <c r="V22" s="10" t="s">
        <v>104</v>
      </c>
      <c r="W22" s="39">
        <v>12</v>
      </c>
      <c r="X22" s="41">
        <v>5.3380000000000001</v>
      </c>
      <c r="Y22" s="72">
        <f t="shared" si="5"/>
        <v>64.055999999999997</v>
      </c>
      <c r="Z22" s="19"/>
      <c r="AA22" s="78">
        <v>0</v>
      </c>
      <c r="AB22" s="79">
        <f t="shared" si="2"/>
        <v>0</v>
      </c>
      <c r="AC22" s="80">
        <v>0</v>
      </c>
      <c r="AD22" s="81">
        <f t="shared" si="3"/>
        <v>0</v>
      </c>
      <c r="AE22" s="131">
        <f t="shared" si="4"/>
        <v>0</v>
      </c>
    </row>
    <row r="23" spans="1:31" ht="45.75" thickBot="1" x14ac:dyDescent="0.3">
      <c r="A23" s="16"/>
      <c r="B23" s="3" t="s">
        <v>76</v>
      </c>
      <c r="C23" s="42" t="s">
        <v>189</v>
      </c>
      <c r="D23" s="5" t="s">
        <v>25</v>
      </c>
      <c r="E23" s="6" t="s">
        <v>413</v>
      </c>
      <c r="F23" s="7"/>
      <c r="G23" s="7"/>
      <c r="H23" s="8">
        <v>6.2380000000000502</v>
      </c>
      <c r="I23" s="7"/>
      <c r="J23" s="9" t="s">
        <v>255</v>
      </c>
      <c r="K23" s="10" t="s">
        <v>139</v>
      </c>
      <c r="L23" s="39">
        <v>1</v>
      </c>
      <c r="M23" s="11">
        <v>20.71</v>
      </c>
      <c r="N23" s="39">
        <v>20.71</v>
      </c>
      <c r="O23" s="19"/>
      <c r="P23" s="13" t="e">
        <v>#VALUE!</v>
      </c>
      <c r="Q23" s="14" t="e">
        <f t="shared" si="0"/>
        <v>#VALUE!</v>
      </c>
      <c r="R23" s="40">
        <v>0</v>
      </c>
      <c r="S23" s="41">
        <v>17.6035</v>
      </c>
      <c r="T23" s="14">
        <f t="shared" si="1"/>
        <v>17.6035</v>
      </c>
      <c r="V23" s="10" t="s">
        <v>139</v>
      </c>
      <c r="W23" s="39">
        <v>1</v>
      </c>
      <c r="X23" s="41">
        <v>17.6035</v>
      </c>
      <c r="Y23" s="72">
        <f t="shared" si="5"/>
        <v>17.6035</v>
      </c>
      <c r="Z23" s="19"/>
      <c r="AA23" s="78">
        <v>0</v>
      </c>
      <c r="AB23" s="79">
        <f t="shared" si="2"/>
        <v>0</v>
      </c>
      <c r="AC23" s="80">
        <v>0</v>
      </c>
      <c r="AD23" s="81">
        <f t="shared" si="3"/>
        <v>0</v>
      </c>
      <c r="AE23" s="131">
        <f t="shared" si="4"/>
        <v>0</v>
      </c>
    </row>
    <row r="24" spans="1:31" ht="30.75" thickBot="1" x14ac:dyDescent="0.3">
      <c r="A24" s="16"/>
      <c r="B24" s="3" t="s">
        <v>76</v>
      </c>
      <c r="C24" s="42" t="s">
        <v>189</v>
      </c>
      <c r="D24" s="5" t="s">
        <v>25</v>
      </c>
      <c r="E24" s="6" t="s">
        <v>265</v>
      </c>
      <c r="F24" s="7"/>
      <c r="G24" s="7"/>
      <c r="H24" s="8">
        <v>6.2580000000000497</v>
      </c>
      <c r="I24" s="7"/>
      <c r="J24" s="9" t="s">
        <v>266</v>
      </c>
      <c r="K24" s="10" t="s">
        <v>79</v>
      </c>
      <c r="L24" s="39">
        <v>2</v>
      </c>
      <c r="M24" s="11">
        <v>12.41</v>
      </c>
      <c r="N24" s="39">
        <v>24.82</v>
      </c>
      <c r="O24" s="19"/>
      <c r="P24" s="13" t="e">
        <v>#VALUE!</v>
      </c>
      <c r="Q24" s="14" t="e">
        <f t="shared" si="0"/>
        <v>#VALUE!</v>
      </c>
      <c r="R24" s="40">
        <v>0</v>
      </c>
      <c r="S24" s="41">
        <v>10.548500000000001</v>
      </c>
      <c r="T24" s="14">
        <f t="shared" si="1"/>
        <v>21.097000000000001</v>
      </c>
      <c r="V24" s="10" t="s">
        <v>79</v>
      </c>
      <c r="W24" s="39">
        <v>2</v>
      </c>
      <c r="X24" s="41">
        <v>10.548500000000001</v>
      </c>
      <c r="Y24" s="72">
        <f t="shared" si="5"/>
        <v>21.097000000000001</v>
      </c>
      <c r="Z24" s="19"/>
      <c r="AA24" s="78">
        <v>0</v>
      </c>
      <c r="AB24" s="79">
        <f t="shared" si="2"/>
        <v>0</v>
      </c>
      <c r="AC24" s="80">
        <v>0</v>
      </c>
      <c r="AD24" s="81">
        <f t="shared" si="3"/>
        <v>0</v>
      </c>
      <c r="AE24" s="131">
        <f t="shared" si="4"/>
        <v>0</v>
      </c>
    </row>
    <row r="25" spans="1:31" ht="45.75" thickBot="1" x14ac:dyDescent="0.3">
      <c r="A25" s="16"/>
      <c r="B25" s="3" t="s">
        <v>76</v>
      </c>
      <c r="C25" s="42" t="s">
        <v>189</v>
      </c>
      <c r="D25" s="5" t="s">
        <v>25</v>
      </c>
      <c r="E25" s="6" t="s">
        <v>414</v>
      </c>
      <c r="F25" s="7"/>
      <c r="G25" s="7"/>
      <c r="H25" s="8">
        <v>6.2600000000000504</v>
      </c>
      <c r="I25" s="7"/>
      <c r="J25" s="9" t="s">
        <v>268</v>
      </c>
      <c r="K25" s="10" t="s">
        <v>104</v>
      </c>
      <c r="L25" s="39">
        <v>12</v>
      </c>
      <c r="M25" s="11">
        <v>3.74</v>
      </c>
      <c r="N25" s="39">
        <v>44.88</v>
      </c>
      <c r="O25" s="19"/>
      <c r="P25" s="13" t="e">
        <v>#VALUE!</v>
      </c>
      <c r="Q25" s="14" t="e">
        <f t="shared" si="0"/>
        <v>#VALUE!</v>
      </c>
      <c r="R25" s="40">
        <v>0</v>
      </c>
      <c r="S25" s="41">
        <v>3.1790000000000003</v>
      </c>
      <c r="T25" s="14">
        <f t="shared" si="1"/>
        <v>38.148000000000003</v>
      </c>
      <c r="V25" s="10" t="s">
        <v>104</v>
      </c>
      <c r="W25" s="39">
        <v>12</v>
      </c>
      <c r="X25" s="41">
        <v>3.1790000000000003</v>
      </c>
      <c r="Y25" s="72">
        <f t="shared" si="5"/>
        <v>38.148000000000003</v>
      </c>
      <c r="Z25" s="19"/>
      <c r="AA25" s="78">
        <v>0</v>
      </c>
      <c r="AB25" s="79">
        <f t="shared" si="2"/>
        <v>0</v>
      </c>
      <c r="AC25" s="80">
        <v>0</v>
      </c>
      <c r="AD25" s="81">
        <f t="shared" si="3"/>
        <v>0</v>
      </c>
      <c r="AE25" s="131">
        <f>AB25-AD25</f>
        <v>0</v>
      </c>
    </row>
    <row r="26" spans="1:31" ht="15.75" thickBot="1" x14ac:dyDescent="0.3">
      <c r="A26" s="16"/>
      <c r="B26" s="3" t="s">
        <v>76</v>
      </c>
      <c r="C26" s="42" t="s">
        <v>72</v>
      </c>
      <c r="D26" s="5" t="s">
        <v>378</v>
      </c>
      <c r="E26" s="6"/>
      <c r="F26" s="7"/>
      <c r="G26" s="7"/>
      <c r="H26" s="8"/>
      <c r="I26" s="7"/>
      <c r="J26" s="9"/>
      <c r="K26" s="10"/>
      <c r="L26" s="39"/>
      <c r="M26" s="9"/>
      <c r="N26" s="39"/>
      <c r="O26" s="44"/>
      <c r="P26" s="28"/>
      <c r="Q26" s="43"/>
      <c r="R26" s="43"/>
      <c r="S26" s="43"/>
      <c r="T26" s="43"/>
      <c r="V26" s="10"/>
      <c r="W26" s="39"/>
      <c r="X26" s="43"/>
      <c r="Y26" s="72"/>
      <c r="Z26" s="19"/>
      <c r="AA26" s="78">
        <v>0</v>
      </c>
      <c r="AB26" s="79">
        <f t="shared" si="2"/>
        <v>0</v>
      </c>
      <c r="AC26" s="80">
        <v>0</v>
      </c>
      <c r="AD26" s="81">
        <f t="shared" si="3"/>
        <v>0</v>
      </c>
      <c r="AE26" s="131">
        <f t="shared" si="4"/>
        <v>0</v>
      </c>
    </row>
    <row r="27" spans="1:31" ht="45.75" thickBot="1" x14ac:dyDescent="0.3">
      <c r="A27" s="16"/>
      <c r="B27" s="3" t="s">
        <v>76</v>
      </c>
      <c r="C27" s="42" t="s">
        <v>72</v>
      </c>
      <c r="D27" s="5" t="s">
        <v>25</v>
      </c>
      <c r="E27" s="6" t="s">
        <v>158</v>
      </c>
      <c r="F27" s="7"/>
      <c r="G27" s="7"/>
      <c r="H27" s="8">
        <v>3.26</v>
      </c>
      <c r="I27" s="7"/>
      <c r="J27" s="9" t="s">
        <v>159</v>
      </c>
      <c r="K27" s="10" t="s">
        <v>160</v>
      </c>
      <c r="L27" s="39">
        <v>210</v>
      </c>
      <c r="M27" s="11">
        <v>34.5</v>
      </c>
      <c r="N27" s="39">
        <v>7245</v>
      </c>
      <c r="O27" s="44"/>
      <c r="P27" s="13" t="e">
        <v>#VALUE!</v>
      </c>
      <c r="Q27" s="14" t="e">
        <f t="shared" ref="Q27:Q39" si="6">IF(J27="PROV SUM",N27,L27*P27)</f>
        <v>#VALUE!</v>
      </c>
      <c r="R27" s="40">
        <v>0</v>
      </c>
      <c r="S27" s="41">
        <v>26.668500000000002</v>
      </c>
      <c r="T27" s="14">
        <f t="shared" ref="T27:T39" si="7">IF(J27="SC024",N27,IF(ISERROR(S27),"",IF(J27="PROV SUM",N27,L27*S27)))</f>
        <v>5600.3850000000002</v>
      </c>
      <c r="V27" s="10" t="s">
        <v>160</v>
      </c>
      <c r="W27" s="39">
        <v>210</v>
      </c>
      <c r="X27" s="41">
        <v>26.668500000000002</v>
      </c>
      <c r="Y27" s="72">
        <f t="shared" si="5"/>
        <v>5600.3850000000002</v>
      </c>
      <c r="Z27" s="19"/>
      <c r="AA27" s="78">
        <v>0</v>
      </c>
      <c r="AB27" s="79">
        <f t="shared" si="2"/>
        <v>0</v>
      </c>
      <c r="AC27" s="80">
        <v>0</v>
      </c>
      <c r="AD27" s="81">
        <f t="shared" si="3"/>
        <v>0</v>
      </c>
      <c r="AE27" s="131">
        <f t="shared" si="4"/>
        <v>0</v>
      </c>
    </row>
    <row r="28" spans="1:31" ht="30.75" thickBot="1" x14ac:dyDescent="0.3">
      <c r="A28" s="16"/>
      <c r="B28" s="3" t="s">
        <v>76</v>
      </c>
      <c r="C28" s="42" t="s">
        <v>72</v>
      </c>
      <c r="D28" s="5" t="s">
        <v>25</v>
      </c>
      <c r="E28" s="6" t="s">
        <v>161</v>
      </c>
      <c r="F28" s="7"/>
      <c r="G28" s="7"/>
      <c r="H28" s="8">
        <v>3.4199999999999902</v>
      </c>
      <c r="I28" s="7"/>
      <c r="J28" s="9" t="s">
        <v>162</v>
      </c>
      <c r="K28" s="10" t="s">
        <v>163</v>
      </c>
      <c r="L28" s="39">
        <v>50</v>
      </c>
      <c r="M28" s="11">
        <v>21</v>
      </c>
      <c r="N28" s="39">
        <v>1050</v>
      </c>
      <c r="O28" s="44"/>
      <c r="P28" s="13" t="e">
        <v>#VALUE!</v>
      </c>
      <c r="Q28" s="14" t="e">
        <f t="shared" si="6"/>
        <v>#VALUE!</v>
      </c>
      <c r="R28" s="40">
        <v>0</v>
      </c>
      <c r="S28" s="41">
        <v>16.233000000000001</v>
      </c>
      <c r="T28" s="14">
        <f t="shared" si="7"/>
        <v>811.65</v>
      </c>
      <c r="V28" s="10" t="s">
        <v>163</v>
      </c>
      <c r="W28" s="39">
        <v>50</v>
      </c>
      <c r="X28" s="41">
        <v>16.233000000000001</v>
      </c>
      <c r="Y28" s="72">
        <f t="shared" si="5"/>
        <v>811.65</v>
      </c>
      <c r="Z28" s="19"/>
      <c r="AA28" s="78">
        <v>0</v>
      </c>
      <c r="AB28" s="79">
        <f t="shared" si="2"/>
        <v>0</v>
      </c>
      <c r="AC28" s="80">
        <v>0</v>
      </c>
      <c r="AD28" s="81">
        <f t="shared" si="3"/>
        <v>0</v>
      </c>
      <c r="AE28" s="131">
        <f t="shared" si="4"/>
        <v>0</v>
      </c>
    </row>
    <row r="29" spans="1:31" ht="60.75" thickBot="1" x14ac:dyDescent="0.3">
      <c r="A29" s="16"/>
      <c r="B29" s="3" t="s">
        <v>76</v>
      </c>
      <c r="C29" s="42" t="s">
        <v>72</v>
      </c>
      <c r="D29" s="5" t="s">
        <v>25</v>
      </c>
      <c r="E29" s="6" t="s">
        <v>114</v>
      </c>
      <c r="F29" s="7"/>
      <c r="G29" s="7"/>
      <c r="H29" s="8">
        <v>3.7100000000000102</v>
      </c>
      <c r="I29" s="7"/>
      <c r="J29" s="9" t="s">
        <v>115</v>
      </c>
      <c r="K29" s="10" t="s">
        <v>79</v>
      </c>
      <c r="L29" s="39">
        <v>10</v>
      </c>
      <c r="M29" s="11">
        <v>149.09</v>
      </c>
      <c r="N29" s="39">
        <v>1490.9</v>
      </c>
      <c r="O29" s="44"/>
      <c r="P29" s="13" t="e">
        <v>#VALUE!</v>
      </c>
      <c r="Q29" s="14" t="e">
        <f t="shared" si="6"/>
        <v>#VALUE!</v>
      </c>
      <c r="R29" s="40">
        <v>0</v>
      </c>
      <c r="S29" s="41">
        <v>119.27200000000001</v>
      </c>
      <c r="T29" s="14">
        <f t="shared" si="7"/>
        <v>1192.72</v>
      </c>
      <c r="V29" s="10" t="s">
        <v>79</v>
      </c>
      <c r="W29" s="39">
        <v>10</v>
      </c>
      <c r="X29" s="41">
        <v>119.27200000000001</v>
      </c>
      <c r="Y29" s="72">
        <f t="shared" si="5"/>
        <v>1192.72</v>
      </c>
      <c r="Z29" s="19"/>
      <c r="AA29" s="78">
        <v>0</v>
      </c>
      <c r="AB29" s="79">
        <f t="shared" si="2"/>
        <v>0</v>
      </c>
      <c r="AC29" s="80">
        <v>0</v>
      </c>
      <c r="AD29" s="81">
        <f t="shared" si="3"/>
        <v>0</v>
      </c>
      <c r="AE29" s="131">
        <f t="shared" si="4"/>
        <v>0</v>
      </c>
    </row>
    <row r="30" spans="1:31" ht="15.75" thickBot="1" x14ac:dyDescent="0.3">
      <c r="A30" s="16"/>
      <c r="B30" s="3" t="s">
        <v>76</v>
      </c>
      <c r="C30" s="42" t="s">
        <v>72</v>
      </c>
      <c r="D30" s="5" t="s">
        <v>25</v>
      </c>
      <c r="E30" s="6" t="s">
        <v>116</v>
      </c>
      <c r="F30" s="7"/>
      <c r="G30" s="7"/>
      <c r="H30" s="8">
        <v>3.72000000000001</v>
      </c>
      <c r="I30" s="7"/>
      <c r="J30" s="9" t="s">
        <v>117</v>
      </c>
      <c r="K30" s="10" t="s">
        <v>79</v>
      </c>
      <c r="L30" s="39">
        <v>450</v>
      </c>
      <c r="M30" s="11">
        <v>10.6</v>
      </c>
      <c r="N30" s="39">
        <v>4770</v>
      </c>
      <c r="O30" s="44"/>
      <c r="P30" s="13" t="e">
        <v>#VALUE!</v>
      </c>
      <c r="Q30" s="14" t="e">
        <f t="shared" si="6"/>
        <v>#VALUE!</v>
      </c>
      <c r="R30" s="40">
        <v>0</v>
      </c>
      <c r="S30" s="41">
        <v>8.48</v>
      </c>
      <c r="T30" s="14">
        <f t="shared" si="7"/>
        <v>3816</v>
      </c>
      <c r="V30" s="10" t="s">
        <v>79</v>
      </c>
      <c r="W30" s="39">
        <v>450</v>
      </c>
      <c r="X30" s="41">
        <v>8.48</v>
      </c>
      <c r="Y30" s="72">
        <f t="shared" si="5"/>
        <v>3816</v>
      </c>
      <c r="Z30" s="19"/>
      <c r="AA30" s="78">
        <v>0</v>
      </c>
      <c r="AB30" s="79">
        <f t="shared" si="2"/>
        <v>0</v>
      </c>
      <c r="AC30" s="80">
        <v>0</v>
      </c>
      <c r="AD30" s="81">
        <f t="shared" si="3"/>
        <v>0</v>
      </c>
      <c r="AE30" s="131">
        <f t="shared" si="4"/>
        <v>0</v>
      </c>
    </row>
    <row r="31" spans="1:31" ht="120.75" thickBot="1" x14ac:dyDescent="0.3">
      <c r="A31" s="16"/>
      <c r="B31" s="3" t="s">
        <v>76</v>
      </c>
      <c r="C31" s="42" t="s">
        <v>72</v>
      </c>
      <c r="D31" s="5" t="s">
        <v>25</v>
      </c>
      <c r="E31" s="6" t="s">
        <v>120</v>
      </c>
      <c r="F31" s="7"/>
      <c r="G31" s="7"/>
      <c r="H31" s="8">
        <v>3.7500000000000102</v>
      </c>
      <c r="I31" s="7"/>
      <c r="J31" s="9" t="s">
        <v>121</v>
      </c>
      <c r="K31" s="10" t="s">
        <v>79</v>
      </c>
      <c r="L31" s="39">
        <v>210</v>
      </c>
      <c r="M31" s="11">
        <v>140.96</v>
      </c>
      <c r="N31" s="39">
        <v>29601.599999999999</v>
      </c>
      <c r="O31" s="44"/>
      <c r="P31" s="13" t="e">
        <v>#VALUE!</v>
      </c>
      <c r="Q31" s="14" t="e">
        <f t="shared" si="6"/>
        <v>#VALUE!</v>
      </c>
      <c r="R31" s="40">
        <v>0</v>
      </c>
      <c r="S31" s="41">
        <v>112.76800000000001</v>
      </c>
      <c r="T31" s="14">
        <f t="shared" si="7"/>
        <v>23681.280000000002</v>
      </c>
      <c r="V31" s="10" t="s">
        <v>79</v>
      </c>
      <c r="W31" s="39">
        <v>210</v>
      </c>
      <c r="X31" s="41">
        <v>112.76800000000001</v>
      </c>
      <c r="Y31" s="72">
        <f t="shared" si="5"/>
        <v>23681.280000000002</v>
      </c>
      <c r="Z31" s="19"/>
      <c r="AA31" s="78">
        <v>0</v>
      </c>
      <c r="AB31" s="79">
        <f t="shared" si="2"/>
        <v>0</v>
      </c>
      <c r="AC31" s="80">
        <v>0</v>
      </c>
      <c r="AD31" s="81">
        <f t="shared" si="3"/>
        <v>0</v>
      </c>
      <c r="AE31" s="131">
        <f t="shared" si="4"/>
        <v>0</v>
      </c>
    </row>
    <row r="32" spans="1:31" ht="30.75" thickBot="1" x14ac:dyDescent="0.3">
      <c r="A32" s="16"/>
      <c r="B32" s="3" t="s">
        <v>76</v>
      </c>
      <c r="C32" s="42" t="s">
        <v>72</v>
      </c>
      <c r="D32" s="5" t="s">
        <v>25</v>
      </c>
      <c r="E32" s="6" t="s">
        <v>83</v>
      </c>
      <c r="F32" s="7"/>
      <c r="G32" s="7"/>
      <c r="H32" s="8">
        <v>3.8700000000000099</v>
      </c>
      <c r="I32" s="7"/>
      <c r="J32" s="9" t="s">
        <v>84</v>
      </c>
      <c r="K32" s="10" t="s">
        <v>79</v>
      </c>
      <c r="L32" s="39">
        <v>90</v>
      </c>
      <c r="M32" s="11">
        <v>108.19</v>
      </c>
      <c r="N32" s="39">
        <v>9737.1</v>
      </c>
      <c r="O32" s="44"/>
      <c r="P32" s="13" t="e">
        <v>#VALUE!</v>
      </c>
      <c r="Q32" s="14" t="e">
        <f t="shared" si="6"/>
        <v>#VALUE!</v>
      </c>
      <c r="R32" s="40">
        <v>0</v>
      </c>
      <c r="S32" s="41">
        <v>86.552000000000007</v>
      </c>
      <c r="T32" s="14">
        <f t="shared" si="7"/>
        <v>7789.68</v>
      </c>
      <c r="V32" s="10" t="s">
        <v>79</v>
      </c>
      <c r="W32" s="39">
        <v>90</v>
      </c>
      <c r="X32" s="41">
        <v>86.552000000000007</v>
      </c>
      <c r="Y32" s="72">
        <f t="shared" si="5"/>
        <v>7789.68</v>
      </c>
      <c r="Z32" s="19"/>
      <c r="AA32" s="78">
        <v>0</v>
      </c>
      <c r="AB32" s="79">
        <f t="shared" si="2"/>
        <v>0</v>
      </c>
      <c r="AC32" s="80">
        <v>0</v>
      </c>
      <c r="AD32" s="81">
        <f t="shared" si="3"/>
        <v>0</v>
      </c>
      <c r="AE32" s="131">
        <f t="shared" si="4"/>
        <v>0</v>
      </c>
    </row>
    <row r="33" spans="1:31" ht="60.75" thickBot="1" x14ac:dyDescent="0.3">
      <c r="A33" s="16"/>
      <c r="B33" s="3" t="s">
        <v>76</v>
      </c>
      <c r="C33" s="42" t="s">
        <v>72</v>
      </c>
      <c r="D33" s="5" t="s">
        <v>25</v>
      </c>
      <c r="E33" s="6" t="s">
        <v>85</v>
      </c>
      <c r="F33" s="7"/>
      <c r="G33" s="7"/>
      <c r="H33" s="8">
        <v>3.8800000000000101</v>
      </c>
      <c r="I33" s="7"/>
      <c r="J33" s="9" t="s">
        <v>86</v>
      </c>
      <c r="K33" s="10" t="s">
        <v>79</v>
      </c>
      <c r="L33" s="39">
        <v>90</v>
      </c>
      <c r="M33" s="11">
        <v>30.56</v>
      </c>
      <c r="N33" s="39">
        <v>2750.4</v>
      </c>
      <c r="O33" s="44"/>
      <c r="P33" s="13" t="e">
        <v>#VALUE!</v>
      </c>
      <c r="Q33" s="14" t="e">
        <f t="shared" si="6"/>
        <v>#VALUE!</v>
      </c>
      <c r="R33" s="40">
        <v>0</v>
      </c>
      <c r="S33" s="41">
        <v>24.448</v>
      </c>
      <c r="T33" s="14">
        <f t="shared" si="7"/>
        <v>2200.3200000000002</v>
      </c>
      <c r="V33" s="10" t="s">
        <v>79</v>
      </c>
      <c r="W33" s="39">
        <v>90</v>
      </c>
      <c r="X33" s="41">
        <v>24.448</v>
      </c>
      <c r="Y33" s="72">
        <f t="shared" si="5"/>
        <v>2200.3200000000002</v>
      </c>
      <c r="Z33" s="19"/>
      <c r="AA33" s="78">
        <v>0</v>
      </c>
      <c r="AB33" s="79">
        <f t="shared" si="2"/>
        <v>0</v>
      </c>
      <c r="AC33" s="80">
        <v>0</v>
      </c>
      <c r="AD33" s="81">
        <f t="shared" si="3"/>
        <v>0</v>
      </c>
      <c r="AE33" s="131">
        <f t="shared" si="4"/>
        <v>0</v>
      </c>
    </row>
    <row r="34" spans="1:31" ht="30.75" thickBot="1" x14ac:dyDescent="0.3">
      <c r="A34" s="16"/>
      <c r="B34" s="3" t="s">
        <v>76</v>
      </c>
      <c r="C34" s="42" t="s">
        <v>72</v>
      </c>
      <c r="D34" s="5" t="s">
        <v>25</v>
      </c>
      <c r="E34" s="6" t="s">
        <v>415</v>
      </c>
      <c r="F34" s="7"/>
      <c r="G34" s="7"/>
      <c r="H34" s="8">
        <v>3.8900000000000099</v>
      </c>
      <c r="I34" s="7"/>
      <c r="J34" s="9" t="s">
        <v>87</v>
      </c>
      <c r="K34" s="10" t="s">
        <v>79</v>
      </c>
      <c r="L34" s="39">
        <v>90</v>
      </c>
      <c r="M34" s="11">
        <v>21.88</v>
      </c>
      <c r="N34" s="39">
        <v>1969.2</v>
      </c>
      <c r="O34" s="44"/>
      <c r="P34" s="13" t="e">
        <v>#VALUE!</v>
      </c>
      <c r="Q34" s="14" t="e">
        <f t="shared" si="6"/>
        <v>#VALUE!</v>
      </c>
      <c r="R34" s="40">
        <v>0</v>
      </c>
      <c r="S34" s="41">
        <v>17.504000000000001</v>
      </c>
      <c r="T34" s="14">
        <f t="shared" si="7"/>
        <v>1575.3600000000001</v>
      </c>
      <c r="V34" s="10" t="s">
        <v>79</v>
      </c>
      <c r="W34" s="39">
        <v>90</v>
      </c>
      <c r="X34" s="41">
        <v>17.504000000000001</v>
      </c>
      <c r="Y34" s="72">
        <f t="shared" si="5"/>
        <v>1575.3600000000001</v>
      </c>
      <c r="Z34" s="19"/>
      <c r="AA34" s="78">
        <v>0</v>
      </c>
      <c r="AB34" s="79">
        <f t="shared" si="2"/>
        <v>0</v>
      </c>
      <c r="AC34" s="80">
        <v>0</v>
      </c>
      <c r="AD34" s="81">
        <f t="shared" si="3"/>
        <v>0</v>
      </c>
      <c r="AE34" s="131">
        <f t="shared" si="4"/>
        <v>0</v>
      </c>
    </row>
    <row r="35" spans="1:31" ht="45.75" thickBot="1" x14ac:dyDescent="0.3">
      <c r="A35" s="16"/>
      <c r="B35" s="3" t="s">
        <v>76</v>
      </c>
      <c r="C35" s="42" t="s">
        <v>72</v>
      </c>
      <c r="D35" s="5" t="s">
        <v>25</v>
      </c>
      <c r="E35" s="6" t="s">
        <v>126</v>
      </c>
      <c r="F35" s="7"/>
      <c r="G35" s="7"/>
      <c r="H35" s="8">
        <v>3.1759999999999899</v>
      </c>
      <c r="I35" s="7"/>
      <c r="J35" s="9" t="s">
        <v>127</v>
      </c>
      <c r="K35" s="10" t="s">
        <v>79</v>
      </c>
      <c r="L35" s="39">
        <v>25</v>
      </c>
      <c r="M35" s="11">
        <v>156.5</v>
      </c>
      <c r="N35" s="39">
        <v>3912.5</v>
      </c>
      <c r="O35" s="44"/>
      <c r="P35" s="13" t="e">
        <v>#VALUE!</v>
      </c>
      <c r="Q35" s="14" t="e">
        <f t="shared" si="6"/>
        <v>#VALUE!</v>
      </c>
      <c r="R35" s="40">
        <v>0</v>
      </c>
      <c r="S35" s="41">
        <v>125.2</v>
      </c>
      <c r="T35" s="14">
        <f t="shared" si="7"/>
        <v>3130</v>
      </c>
      <c r="V35" s="10" t="s">
        <v>79</v>
      </c>
      <c r="W35" s="39">
        <v>25</v>
      </c>
      <c r="X35" s="41">
        <v>125.2</v>
      </c>
      <c r="Y35" s="72">
        <f t="shared" si="5"/>
        <v>3130</v>
      </c>
      <c r="Z35" s="19"/>
      <c r="AA35" s="78">
        <v>0</v>
      </c>
      <c r="AB35" s="79">
        <f t="shared" si="2"/>
        <v>0</v>
      </c>
      <c r="AC35" s="80">
        <v>0</v>
      </c>
      <c r="AD35" s="81">
        <f t="shared" si="3"/>
        <v>0</v>
      </c>
      <c r="AE35" s="131">
        <f t="shared" si="4"/>
        <v>0</v>
      </c>
    </row>
    <row r="36" spans="1:31" ht="75.75" thickBot="1" x14ac:dyDescent="0.3">
      <c r="A36" s="16"/>
      <c r="B36" s="3" t="s">
        <v>76</v>
      </c>
      <c r="C36" s="42" t="s">
        <v>72</v>
      </c>
      <c r="D36" s="5" t="s">
        <v>25</v>
      </c>
      <c r="E36" s="6" t="s">
        <v>128</v>
      </c>
      <c r="F36" s="7"/>
      <c r="G36" s="7"/>
      <c r="H36" s="8">
        <v>3.1789999999999901</v>
      </c>
      <c r="I36" s="7"/>
      <c r="J36" s="9" t="s">
        <v>129</v>
      </c>
      <c r="K36" s="10" t="s">
        <v>79</v>
      </c>
      <c r="L36" s="39">
        <v>10</v>
      </c>
      <c r="M36" s="11">
        <v>147.56</v>
      </c>
      <c r="N36" s="39">
        <v>1475.6</v>
      </c>
      <c r="O36" s="44"/>
      <c r="P36" s="13" t="e">
        <v>#VALUE!</v>
      </c>
      <c r="Q36" s="14" t="e">
        <f t="shared" si="6"/>
        <v>#VALUE!</v>
      </c>
      <c r="R36" s="40">
        <v>0</v>
      </c>
      <c r="S36" s="41">
        <v>118.048</v>
      </c>
      <c r="T36" s="14">
        <f t="shared" si="7"/>
        <v>1180.48</v>
      </c>
      <c r="V36" s="10" t="s">
        <v>79</v>
      </c>
      <c r="W36" s="39">
        <v>10</v>
      </c>
      <c r="X36" s="41">
        <v>118.048</v>
      </c>
      <c r="Y36" s="72">
        <f t="shared" si="5"/>
        <v>1180.48</v>
      </c>
      <c r="Z36" s="19"/>
      <c r="AA36" s="78">
        <v>0</v>
      </c>
      <c r="AB36" s="79">
        <f t="shared" si="2"/>
        <v>0</v>
      </c>
      <c r="AC36" s="80">
        <v>0</v>
      </c>
      <c r="AD36" s="81">
        <f t="shared" si="3"/>
        <v>0</v>
      </c>
      <c r="AE36" s="131">
        <f>AB36-AD36</f>
        <v>0</v>
      </c>
    </row>
    <row r="37" spans="1:31" ht="45.75" thickBot="1" x14ac:dyDescent="0.3">
      <c r="A37" s="16"/>
      <c r="B37" s="3" t="s">
        <v>76</v>
      </c>
      <c r="C37" s="42" t="s">
        <v>72</v>
      </c>
      <c r="D37" s="5" t="s">
        <v>25</v>
      </c>
      <c r="E37" s="6" t="s">
        <v>150</v>
      </c>
      <c r="F37" s="7"/>
      <c r="G37" s="7"/>
      <c r="H37" s="8">
        <v>3.3620000000000099</v>
      </c>
      <c r="I37" s="7"/>
      <c r="J37" s="9" t="s">
        <v>151</v>
      </c>
      <c r="K37" s="10" t="s">
        <v>139</v>
      </c>
      <c r="L37" s="39">
        <v>10</v>
      </c>
      <c r="M37" s="11">
        <v>11.18</v>
      </c>
      <c r="N37" s="39">
        <v>111.8</v>
      </c>
      <c r="O37" s="44"/>
      <c r="P37" s="13" t="e">
        <v>#VALUE!</v>
      </c>
      <c r="Q37" s="14" t="e">
        <f t="shared" si="6"/>
        <v>#VALUE!</v>
      </c>
      <c r="R37" s="40">
        <v>0</v>
      </c>
      <c r="S37" s="41">
        <v>8.2854979999999987</v>
      </c>
      <c r="T37" s="14">
        <f t="shared" si="7"/>
        <v>82.854979999999983</v>
      </c>
      <c r="V37" s="10" t="s">
        <v>139</v>
      </c>
      <c r="W37" s="39">
        <v>10</v>
      </c>
      <c r="X37" s="41">
        <v>8.2854979999999987</v>
      </c>
      <c r="Y37" s="72">
        <f t="shared" si="5"/>
        <v>82.854979999999983</v>
      </c>
      <c r="Z37" s="19"/>
      <c r="AA37" s="78">
        <v>0</v>
      </c>
      <c r="AB37" s="79">
        <f t="shared" si="2"/>
        <v>0</v>
      </c>
      <c r="AC37" s="80">
        <v>0</v>
      </c>
      <c r="AD37" s="81">
        <f t="shared" si="3"/>
        <v>0</v>
      </c>
      <c r="AE37" s="131">
        <f t="shared" ref="AE37:AE54" si="8">AB37-AD37</f>
        <v>0</v>
      </c>
    </row>
    <row r="38" spans="1:31" ht="45.75" thickBot="1" x14ac:dyDescent="0.3">
      <c r="A38" s="16"/>
      <c r="B38" s="3" t="s">
        <v>76</v>
      </c>
      <c r="C38" s="42" t="s">
        <v>72</v>
      </c>
      <c r="D38" s="5" t="s">
        <v>25</v>
      </c>
      <c r="E38" s="6" t="s">
        <v>154</v>
      </c>
      <c r="F38" s="7"/>
      <c r="G38" s="7"/>
      <c r="H38" s="8">
        <v>3.3640000000000101</v>
      </c>
      <c r="I38" s="7"/>
      <c r="J38" s="9" t="s">
        <v>155</v>
      </c>
      <c r="K38" s="10" t="s">
        <v>139</v>
      </c>
      <c r="L38" s="39">
        <v>30</v>
      </c>
      <c r="M38" s="11">
        <v>20.13</v>
      </c>
      <c r="N38" s="39">
        <v>603.9</v>
      </c>
      <c r="O38" s="44"/>
      <c r="P38" s="13" t="e">
        <v>#VALUE!</v>
      </c>
      <c r="Q38" s="14" t="e">
        <f t="shared" si="6"/>
        <v>#VALUE!</v>
      </c>
      <c r="R38" s="40">
        <v>0</v>
      </c>
      <c r="S38" s="41">
        <v>14.918342999999998</v>
      </c>
      <c r="T38" s="14">
        <f t="shared" si="7"/>
        <v>447.55028999999996</v>
      </c>
      <c r="V38" s="10" t="s">
        <v>139</v>
      </c>
      <c r="W38" s="39">
        <v>30</v>
      </c>
      <c r="X38" s="41">
        <v>14.918342999999998</v>
      </c>
      <c r="Y38" s="72">
        <f t="shared" si="5"/>
        <v>447.55028999999996</v>
      </c>
      <c r="Z38" s="19"/>
      <c r="AA38" s="78">
        <v>0</v>
      </c>
      <c r="AB38" s="79">
        <f t="shared" si="2"/>
        <v>0</v>
      </c>
      <c r="AC38" s="80">
        <v>0</v>
      </c>
      <c r="AD38" s="81">
        <f t="shared" si="3"/>
        <v>0</v>
      </c>
      <c r="AE38" s="131">
        <f t="shared" si="8"/>
        <v>0</v>
      </c>
    </row>
    <row r="39" spans="1:31" ht="30.75" thickBot="1" x14ac:dyDescent="0.3">
      <c r="A39" s="16"/>
      <c r="B39" s="3" t="s">
        <v>76</v>
      </c>
      <c r="C39" s="42" t="s">
        <v>72</v>
      </c>
      <c r="D39" s="5" t="s">
        <v>25</v>
      </c>
      <c r="E39" s="6" t="s">
        <v>77</v>
      </c>
      <c r="F39" s="7"/>
      <c r="G39" s="7"/>
      <c r="H39" s="8">
        <v>3.42300000000002</v>
      </c>
      <c r="I39" s="7"/>
      <c r="J39" s="9" t="s">
        <v>78</v>
      </c>
      <c r="K39" s="10" t="s">
        <v>79</v>
      </c>
      <c r="L39" s="39">
        <v>30</v>
      </c>
      <c r="M39" s="11">
        <v>22.29</v>
      </c>
      <c r="N39" s="39">
        <v>668.7</v>
      </c>
      <c r="O39" s="44"/>
      <c r="P39" s="13" t="e">
        <v>#VALUE!</v>
      </c>
      <c r="Q39" s="14" t="e">
        <f t="shared" si="6"/>
        <v>#VALUE!</v>
      </c>
      <c r="R39" s="40">
        <v>0</v>
      </c>
      <c r="S39" s="41">
        <v>16.160249999999998</v>
      </c>
      <c r="T39" s="14">
        <f t="shared" si="7"/>
        <v>484.80749999999995</v>
      </c>
      <c r="V39" s="10" t="s">
        <v>79</v>
      </c>
      <c r="W39" s="39">
        <v>30</v>
      </c>
      <c r="X39" s="41">
        <v>16.160249999999998</v>
      </c>
      <c r="Y39" s="72">
        <f t="shared" si="5"/>
        <v>484.80749999999995</v>
      </c>
      <c r="Z39" s="19"/>
      <c r="AA39" s="78">
        <v>0</v>
      </c>
      <c r="AB39" s="79">
        <f t="shared" si="2"/>
        <v>0</v>
      </c>
      <c r="AC39" s="80">
        <v>0</v>
      </c>
      <c r="AD39" s="81">
        <f t="shared" si="3"/>
        <v>0</v>
      </c>
      <c r="AE39" s="131">
        <f t="shared" si="8"/>
        <v>0</v>
      </c>
    </row>
    <row r="40" spans="1:31" ht="15.75" thickBot="1" x14ac:dyDescent="0.3">
      <c r="A40" s="16"/>
      <c r="B40" s="3" t="s">
        <v>76</v>
      </c>
      <c r="C40" s="42" t="s">
        <v>164</v>
      </c>
      <c r="D40" s="5" t="s">
        <v>378</v>
      </c>
      <c r="E40" s="6"/>
      <c r="F40" s="7"/>
      <c r="G40" s="7"/>
      <c r="H40" s="8"/>
      <c r="I40" s="7"/>
      <c r="J40" s="9"/>
      <c r="K40" s="10"/>
      <c r="L40" s="39"/>
      <c r="M40" s="9"/>
      <c r="N40" s="39"/>
      <c r="O40" s="44"/>
      <c r="P40" s="28"/>
      <c r="Q40" s="43"/>
      <c r="R40" s="43"/>
      <c r="S40" s="43"/>
      <c r="T40" s="43"/>
      <c r="V40" s="10"/>
      <c r="W40" s="39"/>
      <c r="X40" s="43"/>
      <c r="Y40" s="72">
        <f t="shared" si="5"/>
        <v>0</v>
      </c>
      <c r="Z40" s="19"/>
      <c r="AA40" s="78">
        <v>0</v>
      </c>
      <c r="AB40" s="79">
        <f t="shared" si="2"/>
        <v>0</v>
      </c>
      <c r="AC40" s="80">
        <v>0</v>
      </c>
      <c r="AD40" s="81">
        <f t="shared" si="3"/>
        <v>0</v>
      </c>
      <c r="AE40" s="131">
        <f t="shared" si="8"/>
        <v>0</v>
      </c>
    </row>
    <row r="41" spans="1:31" ht="90.75" thickBot="1" x14ac:dyDescent="0.3">
      <c r="A41" s="16"/>
      <c r="B41" s="3" t="s">
        <v>76</v>
      </c>
      <c r="C41" s="42" t="s">
        <v>164</v>
      </c>
      <c r="D41" s="5" t="s">
        <v>25</v>
      </c>
      <c r="E41" s="6" t="s">
        <v>183</v>
      </c>
      <c r="F41" s="7"/>
      <c r="G41" s="7"/>
      <c r="H41" s="8">
        <v>4.1100000000000003</v>
      </c>
      <c r="I41" s="7"/>
      <c r="J41" s="9" t="s">
        <v>184</v>
      </c>
      <c r="K41" s="10" t="s">
        <v>57</v>
      </c>
      <c r="L41" s="39">
        <v>16</v>
      </c>
      <c r="M41" s="11">
        <v>36.75</v>
      </c>
      <c r="N41" s="39">
        <v>588</v>
      </c>
      <c r="O41" s="44"/>
      <c r="P41" s="13" t="e">
        <v>#VALUE!</v>
      </c>
      <c r="Q41" s="14" t="e">
        <f>IF(J41="PROV SUM",N41,L41*P41)</f>
        <v>#VALUE!</v>
      </c>
      <c r="R41" s="40">
        <v>0</v>
      </c>
      <c r="S41" s="41">
        <v>34.912500000000001</v>
      </c>
      <c r="T41" s="14">
        <f>IF(J41="SC024",N41,IF(ISERROR(S41),"",IF(J41="PROV SUM",N41,L41*S41)))</f>
        <v>558.6</v>
      </c>
      <c r="V41" s="10" t="s">
        <v>57</v>
      </c>
      <c r="W41" s="39">
        <v>16</v>
      </c>
      <c r="X41" s="41">
        <v>34.912500000000001</v>
      </c>
      <c r="Y41" s="72">
        <f t="shared" si="5"/>
        <v>558.6</v>
      </c>
      <c r="Z41" s="19"/>
      <c r="AA41" s="78">
        <v>0</v>
      </c>
      <c r="AB41" s="79">
        <f t="shared" si="2"/>
        <v>0</v>
      </c>
      <c r="AC41" s="80">
        <v>0</v>
      </c>
      <c r="AD41" s="81">
        <f t="shared" si="3"/>
        <v>0</v>
      </c>
      <c r="AE41" s="131">
        <f t="shared" si="8"/>
        <v>0</v>
      </c>
    </row>
    <row r="42" spans="1:31" ht="45.75" thickBot="1" x14ac:dyDescent="0.3">
      <c r="A42" s="16"/>
      <c r="B42" s="45" t="s">
        <v>76</v>
      </c>
      <c r="C42" s="46" t="s">
        <v>164</v>
      </c>
      <c r="D42" s="47" t="s">
        <v>25</v>
      </c>
      <c r="E42" s="48" t="s">
        <v>185</v>
      </c>
      <c r="F42" s="49"/>
      <c r="G42" s="49"/>
      <c r="H42" s="50">
        <v>4.13</v>
      </c>
      <c r="I42" s="49"/>
      <c r="J42" s="51" t="s">
        <v>186</v>
      </c>
      <c r="K42" s="52" t="s">
        <v>57</v>
      </c>
      <c r="L42" s="53">
        <v>100</v>
      </c>
      <c r="M42" s="54">
        <v>4.25</v>
      </c>
      <c r="N42" s="53">
        <v>425</v>
      </c>
      <c r="O42" s="44"/>
      <c r="P42" s="13" t="e">
        <v>#VALUE!</v>
      </c>
      <c r="Q42" s="14" t="e">
        <f>IF(J42="PROV SUM",N42,L42*P42)</f>
        <v>#VALUE!</v>
      </c>
      <c r="R42" s="40">
        <v>0</v>
      </c>
      <c r="S42" s="41">
        <v>4.0374999999999996</v>
      </c>
      <c r="T42" s="14">
        <f>IF(J42="SC024",N42,IF(ISERROR(S42),"",IF(J42="PROV SUM",N42,L42*S42)))</f>
        <v>403.74999999999994</v>
      </c>
      <c r="V42" s="52" t="s">
        <v>57</v>
      </c>
      <c r="W42" s="53">
        <v>100</v>
      </c>
      <c r="X42" s="41">
        <v>4.0374999999999996</v>
      </c>
      <c r="Y42" s="72">
        <f t="shared" si="5"/>
        <v>403.74999999999994</v>
      </c>
      <c r="Z42" s="19"/>
      <c r="AA42" s="78">
        <v>0</v>
      </c>
      <c r="AB42" s="79">
        <f t="shared" si="2"/>
        <v>0</v>
      </c>
      <c r="AC42" s="80">
        <v>0</v>
      </c>
      <c r="AD42" s="81">
        <f t="shared" si="3"/>
        <v>0</v>
      </c>
      <c r="AE42" s="131">
        <f t="shared" si="8"/>
        <v>0</v>
      </c>
    </row>
    <row r="43" spans="1:31" ht="45.75" thickBot="1" x14ac:dyDescent="0.3">
      <c r="A43" s="16"/>
      <c r="B43" s="45" t="s">
        <v>76</v>
      </c>
      <c r="C43" s="46" t="s">
        <v>164</v>
      </c>
      <c r="D43" s="47" t="s">
        <v>25</v>
      </c>
      <c r="E43" s="48" t="s">
        <v>187</v>
      </c>
      <c r="F43" s="49"/>
      <c r="G43" s="49"/>
      <c r="H43" s="50">
        <v>4.1399999999999997</v>
      </c>
      <c r="I43" s="49"/>
      <c r="J43" s="51" t="s">
        <v>188</v>
      </c>
      <c r="K43" s="52" t="s">
        <v>57</v>
      </c>
      <c r="L43" s="53">
        <v>16</v>
      </c>
      <c r="M43" s="54">
        <v>6.75</v>
      </c>
      <c r="N43" s="53">
        <v>108</v>
      </c>
      <c r="O43" s="44"/>
      <c r="P43" s="13" t="e">
        <v>#VALUE!</v>
      </c>
      <c r="Q43" s="14" t="e">
        <f>IF(J43="PROV SUM",N43,L43*P43)</f>
        <v>#VALUE!</v>
      </c>
      <c r="R43" s="40">
        <v>0</v>
      </c>
      <c r="S43" s="41">
        <v>6.4124999999999996</v>
      </c>
      <c r="T43" s="14">
        <f>IF(J43="SC024",N43,IF(ISERROR(S43),"",IF(J43="PROV SUM",N43,L43*S43)))</f>
        <v>102.6</v>
      </c>
      <c r="V43" s="52" t="s">
        <v>57</v>
      </c>
      <c r="W43" s="53">
        <v>16</v>
      </c>
      <c r="X43" s="41">
        <v>6.4124999999999996</v>
      </c>
      <c r="Y43" s="72">
        <f t="shared" si="5"/>
        <v>102.6</v>
      </c>
      <c r="Z43" s="19"/>
      <c r="AA43" s="78">
        <v>0</v>
      </c>
      <c r="AB43" s="79">
        <f t="shared" si="2"/>
        <v>0</v>
      </c>
      <c r="AC43" s="80">
        <v>0</v>
      </c>
      <c r="AD43" s="81">
        <f t="shared" si="3"/>
        <v>0</v>
      </c>
      <c r="AE43" s="131">
        <f t="shared" si="8"/>
        <v>0</v>
      </c>
    </row>
    <row r="44" spans="1:31" ht="90.75" thickBot="1" x14ac:dyDescent="0.3">
      <c r="A44" s="16"/>
      <c r="B44" s="45" t="s">
        <v>76</v>
      </c>
      <c r="C44" s="46" t="s">
        <v>164</v>
      </c>
      <c r="D44" s="47" t="s">
        <v>25</v>
      </c>
      <c r="E44" s="48" t="s">
        <v>171</v>
      </c>
      <c r="F44" s="49"/>
      <c r="G44" s="49"/>
      <c r="H44" s="50">
        <v>4.8999999999999799</v>
      </c>
      <c r="I44" s="49"/>
      <c r="J44" s="51" t="s">
        <v>172</v>
      </c>
      <c r="K44" s="52" t="s">
        <v>75</v>
      </c>
      <c r="L44" s="53">
        <v>12</v>
      </c>
      <c r="M44" s="54">
        <v>35.61</v>
      </c>
      <c r="N44" s="53">
        <v>427.32</v>
      </c>
      <c r="O44" s="44"/>
      <c r="P44" s="13" t="e">
        <v>#VALUE!</v>
      </c>
      <c r="Q44" s="14" t="e">
        <f>IF(J44="PROV SUM",N44,L44*P44)</f>
        <v>#VALUE!</v>
      </c>
      <c r="R44" s="40">
        <v>0</v>
      </c>
      <c r="S44" s="41">
        <v>31.568264999999997</v>
      </c>
      <c r="T44" s="14">
        <f>IF(J44="SC024",N44,IF(ISERROR(S44),"",IF(J44="PROV SUM",N44,L44*S44)))</f>
        <v>378.81917999999996</v>
      </c>
      <c r="V44" s="52" t="s">
        <v>75</v>
      </c>
      <c r="W44" s="53">
        <v>12</v>
      </c>
      <c r="X44" s="41">
        <v>31.568264999999997</v>
      </c>
      <c r="Y44" s="72">
        <f t="shared" si="5"/>
        <v>378.81917999999996</v>
      </c>
      <c r="Z44" s="19"/>
      <c r="AA44" s="78">
        <v>0</v>
      </c>
      <c r="AB44" s="79">
        <f t="shared" si="2"/>
        <v>0</v>
      </c>
      <c r="AC44" s="80">
        <v>0</v>
      </c>
      <c r="AD44" s="81">
        <f t="shared" si="3"/>
        <v>0</v>
      </c>
      <c r="AE44" s="131">
        <f t="shared" si="8"/>
        <v>0</v>
      </c>
    </row>
    <row r="45" spans="1:31" ht="15.75" thickBot="1" x14ac:dyDescent="0.3">
      <c r="A45" s="16"/>
      <c r="B45" s="45" t="s">
        <v>76</v>
      </c>
      <c r="C45" s="46" t="s">
        <v>24</v>
      </c>
      <c r="D45" s="47" t="s">
        <v>378</v>
      </c>
      <c r="E45" s="48"/>
      <c r="F45" s="49"/>
      <c r="G45" s="49"/>
      <c r="H45" s="50"/>
      <c r="I45" s="49"/>
      <c r="J45" s="51"/>
      <c r="K45" s="52"/>
      <c r="L45" s="53"/>
      <c r="M45" s="51"/>
      <c r="N45" s="53"/>
      <c r="O45" s="44"/>
      <c r="P45" s="28"/>
      <c r="Q45" s="43"/>
      <c r="R45" s="43"/>
      <c r="S45" s="43"/>
      <c r="T45" s="43"/>
      <c r="V45" s="52"/>
      <c r="W45" s="53"/>
      <c r="X45" s="43"/>
      <c r="Y45" s="72">
        <f t="shared" si="5"/>
        <v>0</v>
      </c>
      <c r="Z45" s="19"/>
      <c r="AA45" s="78">
        <v>0</v>
      </c>
      <c r="AB45" s="79">
        <f t="shared" si="2"/>
        <v>0</v>
      </c>
      <c r="AC45" s="80">
        <v>0</v>
      </c>
      <c r="AD45" s="81">
        <f t="shared" si="3"/>
        <v>0</v>
      </c>
      <c r="AE45" s="131">
        <f t="shared" si="8"/>
        <v>0</v>
      </c>
    </row>
    <row r="46" spans="1:31" ht="120.75" thickBot="1" x14ac:dyDescent="0.3">
      <c r="A46" s="22"/>
      <c r="B46" s="55" t="s">
        <v>76</v>
      </c>
      <c r="C46" s="55" t="s">
        <v>24</v>
      </c>
      <c r="D46" s="56" t="s">
        <v>25</v>
      </c>
      <c r="E46" s="57" t="s">
        <v>26</v>
      </c>
      <c r="F46" s="58"/>
      <c r="G46" s="58"/>
      <c r="H46" s="59">
        <v>2.1</v>
      </c>
      <c r="I46" s="58"/>
      <c r="J46" s="60" t="s">
        <v>27</v>
      </c>
      <c r="K46" s="58" t="s">
        <v>28</v>
      </c>
      <c r="L46" s="61">
        <v>750</v>
      </c>
      <c r="M46" s="62">
        <v>12.92</v>
      </c>
      <c r="N46" s="63">
        <v>9690</v>
      </c>
      <c r="O46" s="19"/>
      <c r="P46" s="13" t="e">
        <v>#VALUE!</v>
      </c>
      <c r="Q46" s="14" t="e">
        <f t="shared" ref="Q46:Q54" si="9">IF(J46="PROV SUM",N46,L46*P46)</f>
        <v>#VALUE!</v>
      </c>
      <c r="R46" s="40">
        <v>0</v>
      </c>
      <c r="S46" s="41">
        <v>16.4084</v>
      </c>
      <c r="T46" s="14">
        <f t="shared" ref="T46:T53" si="10">IF(J46="SC024",N46,IF(ISERROR(S46),"",IF(J46="PROV SUM",N46,L46*S46)))</f>
        <v>12306.300000000001</v>
      </c>
      <c r="V46" s="58" t="s">
        <v>28</v>
      </c>
      <c r="W46" s="61">
        <v>750</v>
      </c>
      <c r="X46" s="41">
        <v>16.4084</v>
      </c>
      <c r="Y46" s="72">
        <f t="shared" si="5"/>
        <v>12306.300000000001</v>
      </c>
      <c r="Z46" s="19"/>
      <c r="AA46" s="78">
        <v>0</v>
      </c>
      <c r="AB46" s="79">
        <f t="shared" si="2"/>
        <v>0</v>
      </c>
      <c r="AC46" s="80">
        <v>0</v>
      </c>
      <c r="AD46" s="81">
        <f t="shared" si="3"/>
        <v>0</v>
      </c>
      <c r="AE46" s="131">
        <f t="shared" si="8"/>
        <v>0</v>
      </c>
    </row>
    <row r="47" spans="1:31" ht="30.75" thickBot="1" x14ac:dyDescent="0.3">
      <c r="A47" s="22"/>
      <c r="B47" s="55" t="s">
        <v>76</v>
      </c>
      <c r="C47" s="55" t="s">
        <v>24</v>
      </c>
      <c r="D47" s="56" t="s">
        <v>25</v>
      </c>
      <c r="E47" s="57" t="s">
        <v>29</v>
      </c>
      <c r="F47" s="58"/>
      <c r="G47" s="58"/>
      <c r="H47" s="59">
        <v>2.5</v>
      </c>
      <c r="I47" s="58"/>
      <c r="J47" s="60" t="s">
        <v>30</v>
      </c>
      <c r="K47" s="58" t="s">
        <v>31</v>
      </c>
      <c r="L47" s="61">
        <v>1</v>
      </c>
      <c r="M47" s="62">
        <v>420</v>
      </c>
      <c r="N47" s="63">
        <v>420</v>
      </c>
      <c r="O47" s="19"/>
      <c r="P47" s="13" t="e">
        <v>#VALUE!</v>
      </c>
      <c r="Q47" s="14" t="e">
        <f t="shared" si="9"/>
        <v>#VALUE!</v>
      </c>
      <c r="R47" s="40">
        <v>0</v>
      </c>
      <c r="S47" s="41">
        <v>533.4</v>
      </c>
      <c r="T47" s="14">
        <f t="shared" si="10"/>
        <v>533.4</v>
      </c>
      <c r="V47" s="58" t="s">
        <v>31</v>
      </c>
      <c r="W47" s="61">
        <v>1</v>
      </c>
      <c r="X47" s="41">
        <v>533.4</v>
      </c>
      <c r="Y47" s="72">
        <f t="shared" si="5"/>
        <v>533.4</v>
      </c>
      <c r="Z47" s="19"/>
      <c r="AA47" s="78">
        <v>0</v>
      </c>
      <c r="AB47" s="79">
        <f t="shared" si="2"/>
        <v>0</v>
      </c>
      <c r="AC47" s="80">
        <v>0</v>
      </c>
      <c r="AD47" s="81">
        <f t="shared" si="3"/>
        <v>0</v>
      </c>
      <c r="AE47" s="131">
        <f t="shared" si="8"/>
        <v>0</v>
      </c>
    </row>
    <row r="48" spans="1:31" ht="15.75" thickBot="1" x14ac:dyDescent="0.3">
      <c r="A48" s="22"/>
      <c r="B48" s="55" t="s">
        <v>76</v>
      </c>
      <c r="C48" s="55" t="s">
        <v>24</v>
      </c>
      <c r="D48" s="56" t="s">
        <v>25</v>
      </c>
      <c r="E48" s="57" t="s">
        <v>32</v>
      </c>
      <c r="F48" s="58"/>
      <c r="G48" s="58"/>
      <c r="H48" s="59">
        <v>2.6</v>
      </c>
      <c r="I48" s="58"/>
      <c r="J48" s="60" t="s">
        <v>33</v>
      </c>
      <c r="K48" s="58" t="s">
        <v>31</v>
      </c>
      <c r="L48" s="61">
        <v>1</v>
      </c>
      <c r="M48" s="62">
        <v>50</v>
      </c>
      <c r="N48" s="63">
        <v>50</v>
      </c>
      <c r="O48" s="19"/>
      <c r="P48" s="13" t="e">
        <v>#VALUE!</v>
      </c>
      <c r="Q48" s="14" t="e">
        <f t="shared" si="9"/>
        <v>#VALUE!</v>
      </c>
      <c r="R48" s="40">
        <v>0</v>
      </c>
      <c r="S48" s="41">
        <v>63.5</v>
      </c>
      <c r="T48" s="14">
        <f t="shared" si="10"/>
        <v>63.5</v>
      </c>
      <c r="V48" s="58" t="s">
        <v>31</v>
      </c>
      <c r="W48" s="61">
        <v>1</v>
      </c>
      <c r="X48" s="41">
        <v>63.5</v>
      </c>
      <c r="Y48" s="72">
        <f t="shared" si="5"/>
        <v>63.5</v>
      </c>
      <c r="Z48" s="19"/>
      <c r="AA48" s="78">
        <v>0</v>
      </c>
      <c r="AB48" s="79">
        <f t="shared" si="2"/>
        <v>0</v>
      </c>
      <c r="AC48" s="80">
        <v>0</v>
      </c>
      <c r="AD48" s="81">
        <f t="shared" si="3"/>
        <v>0</v>
      </c>
      <c r="AE48" s="131">
        <f t="shared" si="8"/>
        <v>0</v>
      </c>
    </row>
    <row r="49" spans="1:31" ht="15.75" thickBot="1" x14ac:dyDescent="0.3">
      <c r="A49" s="22"/>
      <c r="B49" s="55" t="s">
        <v>76</v>
      </c>
      <c r="C49" s="55" t="s">
        <v>24</v>
      </c>
      <c r="D49" s="56" t="s">
        <v>25</v>
      </c>
      <c r="E49" s="57" t="s">
        <v>46</v>
      </c>
      <c r="F49" s="58"/>
      <c r="G49" s="58"/>
      <c r="H49" s="59">
        <v>2.1800000000000002</v>
      </c>
      <c r="I49" s="58"/>
      <c r="J49" s="60" t="s">
        <v>47</v>
      </c>
      <c r="K49" s="58" t="s">
        <v>48</v>
      </c>
      <c r="L49" s="61">
        <v>15</v>
      </c>
      <c r="M49" s="62">
        <v>45</v>
      </c>
      <c r="N49" s="63">
        <v>675</v>
      </c>
      <c r="O49" s="19"/>
      <c r="P49" s="13" t="e">
        <v>#VALUE!</v>
      </c>
      <c r="Q49" s="14" t="e">
        <f t="shared" si="9"/>
        <v>#VALUE!</v>
      </c>
      <c r="R49" s="40">
        <v>0</v>
      </c>
      <c r="S49" s="41">
        <v>57.15</v>
      </c>
      <c r="T49" s="14">
        <f t="shared" si="10"/>
        <v>857.25</v>
      </c>
      <c r="V49" s="58" t="s">
        <v>48</v>
      </c>
      <c r="W49" s="61">
        <v>15</v>
      </c>
      <c r="X49" s="41">
        <v>57.15</v>
      </c>
      <c r="Y49" s="72">
        <f t="shared" si="5"/>
        <v>857.25</v>
      </c>
      <c r="Z49" s="19"/>
      <c r="AA49" s="78">
        <v>0</v>
      </c>
      <c r="AB49" s="79">
        <f t="shared" si="2"/>
        <v>0</v>
      </c>
      <c r="AC49" s="80">
        <v>0</v>
      </c>
      <c r="AD49" s="81">
        <f t="shared" si="3"/>
        <v>0</v>
      </c>
      <c r="AE49" s="131">
        <f t="shared" si="8"/>
        <v>0</v>
      </c>
    </row>
    <row r="50" spans="1:31" ht="60.75" thickBot="1" x14ac:dyDescent="0.3">
      <c r="A50" s="22"/>
      <c r="B50" s="55" t="s">
        <v>76</v>
      </c>
      <c r="C50" s="55" t="s">
        <v>24</v>
      </c>
      <c r="D50" s="56" t="s">
        <v>25</v>
      </c>
      <c r="E50" s="57" t="s">
        <v>382</v>
      </c>
      <c r="F50" s="58"/>
      <c r="G50" s="58"/>
      <c r="H50" s="59">
        <v>2.2400000000000002</v>
      </c>
      <c r="I50" s="58"/>
      <c r="J50" s="60" t="s">
        <v>383</v>
      </c>
      <c r="K50" s="58" t="s">
        <v>416</v>
      </c>
      <c r="L50" s="61">
        <v>16</v>
      </c>
      <c r="M50" s="62">
        <v>0.05</v>
      </c>
      <c r="N50" s="63">
        <v>0.77</v>
      </c>
      <c r="O50" s="19"/>
      <c r="P50" s="13" t="e">
        <v>#VALUE!</v>
      </c>
      <c r="Q50" s="14" t="e">
        <f t="shared" si="9"/>
        <v>#VALUE!</v>
      </c>
      <c r="R50" s="40" t="e">
        <v>#N/A</v>
      </c>
      <c r="S50" s="41" t="e">
        <v>#N/A</v>
      </c>
      <c r="T50" s="14">
        <f t="shared" si="10"/>
        <v>0.77</v>
      </c>
      <c r="V50" s="58" t="s">
        <v>416</v>
      </c>
      <c r="W50" s="61">
        <v>16</v>
      </c>
      <c r="X50" s="41" t="e">
        <v>#N/A</v>
      </c>
      <c r="Y50" s="72">
        <v>0.77</v>
      </c>
      <c r="Z50" s="19"/>
      <c r="AA50" s="78">
        <v>0</v>
      </c>
      <c r="AB50" s="79">
        <f t="shared" si="2"/>
        <v>0</v>
      </c>
      <c r="AC50" s="80">
        <v>0</v>
      </c>
      <c r="AD50" s="81">
        <f t="shared" si="3"/>
        <v>0</v>
      </c>
      <c r="AE50" s="131">
        <f t="shared" si="8"/>
        <v>0</v>
      </c>
    </row>
    <row r="51" spans="1:31" ht="15.75" thickBot="1" x14ac:dyDescent="0.3">
      <c r="A51" s="22"/>
      <c r="B51" s="55" t="s">
        <v>76</v>
      </c>
      <c r="C51" s="55" t="s">
        <v>24</v>
      </c>
      <c r="D51" s="56" t="s">
        <v>25</v>
      </c>
      <c r="E51" s="57" t="s">
        <v>58</v>
      </c>
      <c r="F51" s="58"/>
      <c r="G51" s="58"/>
      <c r="H51" s="59">
        <v>2.25</v>
      </c>
      <c r="I51" s="58"/>
      <c r="J51" s="60" t="s">
        <v>59</v>
      </c>
      <c r="K51" s="58" t="s">
        <v>60</v>
      </c>
      <c r="L51" s="61">
        <v>5</v>
      </c>
      <c r="M51" s="62">
        <v>185.64</v>
      </c>
      <c r="N51" s="63">
        <v>928.2</v>
      </c>
      <c r="O51" s="19"/>
      <c r="P51" s="13" t="e">
        <v>#VALUE!</v>
      </c>
      <c r="Q51" s="14" t="e">
        <f t="shared" si="9"/>
        <v>#VALUE!</v>
      </c>
      <c r="R51" s="40">
        <v>0</v>
      </c>
      <c r="S51" s="41">
        <v>235.7628</v>
      </c>
      <c r="T51" s="14">
        <f t="shared" si="10"/>
        <v>1178.8140000000001</v>
      </c>
      <c r="V51" s="58" t="s">
        <v>60</v>
      </c>
      <c r="W51" s="61">
        <v>5</v>
      </c>
      <c r="X51" s="41">
        <v>235.7628</v>
      </c>
      <c r="Y51" s="72">
        <f t="shared" si="5"/>
        <v>1178.8140000000001</v>
      </c>
      <c r="Z51" s="19"/>
      <c r="AA51" s="78">
        <v>0</v>
      </c>
      <c r="AB51" s="79">
        <f t="shared" si="2"/>
        <v>0</v>
      </c>
      <c r="AC51" s="80">
        <v>0</v>
      </c>
      <c r="AD51" s="81">
        <f t="shared" si="3"/>
        <v>0</v>
      </c>
      <c r="AE51" s="131">
        <f t="shared" si="8"/>
        <v>0</v>
      </c>
    </row>
    <row r="52" spans="1:31" ht="30.75" thickBot="1" x14ac:dyDescent="0.3">
      <c r="A52" s="22"/>
      <c r="B52" s="55" t="s">
        <v>76</v>
      </c>
      <c r="C52" s="55" t="s">
        <v>24</v>
      </c>
      <c r="D52" s="56" t="s">
        <v>25</v>
      </c>
      <c r="E52" s="57" t="s">
        <v>61</v>
      </c>
      <c r="F52" s="58"/>
      <c r="G52" s="58"/>
      <c r="H52" s="59">
        <v>2.2599999999999998</v>
      </c>
      <c r="I52" s="58"/>
      <c r="J52" s="60" t="s">
        <v>62</v>
      </c>
      <c r="K52" s="58" t="s">
        <v>31</v>
      </c>
      <c r="L52" s="61">
        <v>1</v>
      </c>
      <c r="M52" s="62">
        <v>1127.5</v>
      </c>
      <c r="N52" s="63">
        <v>1127.5</v>
      </c>
      <c r="O52" s="19"/>
      <c r="P52" s="13" t="e">
        <v>#VALUE!</v>
      </c>
      <c r="Q52" s="14" t="e">
        <f t="shared" si="9"/>
        <v>#VALUE!</v>
      </c>
      <c r="R52" s="40">
        <v>0</v>
      </c>
      <c r="S52" s="41">
        <v>1431.925</v>
      </c>
      <c r="T52" s="14">
        <f t="shared" si="10"/>
        <v>1431.925</v>
      </c>
      <c r="V52" s="58" t="s">
        <v>31</v>
      </c>
      <c r="W52" s="61">
        <v>1</v>
      </c>
      <c r="X52" s="119">
        <v>1431.925</v>
      </c>
      <c r="Y52" s="120">
        <f t="shared" si="5"/>
        <v>1431.925</v>
      </c>
      <c r="Z52" s="19"/>
      <c r="AA52" s="78">
        <v>0</v>
      </c>
      <c r="AB52" s="79">
        <f t="shared" si="2"/>
        <v>0</v>
      </c>
      <c r="AC52" s="80">
        <v>0</v>
      </c>
      <c r="AD52" s="81">
        <f t="shared" si="3"/>
        <v>0</v>
      </c>
      <c r="AE52" s="131">
        <f t="shared" si="8"/>
        <v>0</v>
      </c>
    </row>
    <row r="53" spans="1:31" ht="60.75" thickBot="1" x14ac:dyDescent="0.3">
      <c r="A53" s="22"/>
      <c r="B53" s="55" t="s">
        <v>76</v>
      </c>
      <c r="C53" s="55" t="s">
        <v>24</v>
      </c>
      <c r="D53" s="56" t="s">
        <v>25</v>
      </c>
      <c r="E53" s="57" t="s">
        <v>382</v>
      </c>
      <c r="F53" s="58"/>
      <c r="G53" s="58"/>
      <c r="H53" s="59"/>
      <c r="I53" s="58"/>
      <c r="J53" s="60" t="s">
        <v>383</v>
      </c>
      <c r="K53" s="58" t="s">
        <v>31</v>
      </c>
      <c r="L53" s="61"/>
      <c r="M53" s="62">
        <v>4.8300000000000003E-2</v>
      </c>
      <c r="N53" s="63">
        <v>0</v>
      </c>
      <c r="O53" s="19"/>
      <c r="P53" s="13" t="e">
        <v>#VALUE!</v>
      </c>
      <c r="Q53" s="14" t="e">
        <f t="shared" si="9"/>
        <v>#VALUE!</v>
      </c>
      <c r="R53" s="40" t="e">
        <v>#N/A</v>
      </c>
      <c r="S53" s="41">
        <v>4.8300000000000003E-2</v>
      </c>
      <c r="T53" s="14">
        <f t="shared" si="10"/>
        <v>0</v>
      </c>
      <c r="V53" s="58" t="s">
        <v>31</v>
      </c>
      <c r="W53" s="124"/>
      <c r="X53" s="125">
        <v>4.8300000000000003E-2</v>
      </c>
      <c r="Y53" s="126"/>
      <c r="Z53" s="19"/>
      <c r="AA53" s="78">
        <v>0</v>
      </c>
      <c r="AB53" s="79">
        <f>Y53*AA53</f>
        <v>0</v>
      </c>
      <c r="AC53" s="80">
        <v>0</v>
      </c>
      <c r="AD53" s="81">
        <f>Y53*AC53</f>
        <v>0</v>
      </c>
      <c r="AE53" s="131">
        <f t="shared" si="8"/>
        <v>0</v>
      </c>
    </row>
    <row r="54" spans="1:31" ht="30.75" thickBot="1" x14ac:dyDescent="0.3">
      <c r="A54" s="22"/>
      <c r="B54" s="55" t="s">
        <v>76</v>
      </c>
      <c r="C54" s="55" t="s">
        <v>24</v>
      </c>
      <c r="D54" s="82" t="s">
        <v>25</v>
      </c>
      <c r="E54" s="57" t="s">
        <v>404</v>
      </c>
      <c r="F54" s="83"/>
      <c r="G54" s="83"/>
      <c r="H54" s="84"/>
      <c r="I54" s="85"/>
      <c r="J54" s="60" t="s">
        <v>405</v>
      </c>
      <c r="K54" s="58" t="s">
        <v>406</v>
      </c>
      <c r="L54" s="61"/>
      <c r="M54" s="62"/>
      <c r="N54" s="63">
        <v>1432</v>
      </c>
      <c r="O54" s="19"/>
      <c r="P54" s="13" t="e">
        <v>#VALUE!</v>
      </c>
      <c r="Q54" s="14" t="e">
        <f t="shared" si="9"/>
        <v>#VALUE!</v>
      </c>
      <c r="R54" s="40" t="e">
        <v>#N/A</v>
      </c>
      <c r="S54" s="41"/>
      <c r="T54" s="14"/>
      <c r="V54" s="58" t="s">
        <v>406</v>
      </c>
      <c r="W54" s="124"/>
      <c r="X54" s="125"/>
      <c r="Y54" s="126">
        <v>0</v>
      </c>
      <c r="Z54" s="19"/>
      <c r="AA54" s="78">
        <v>0</v>
      </c>
      <c r="AB54" s="79">
        <f>Y54*AA54</f>
        <v>0</v>
      </c>
      <c r="AC54" s="80">
        <v>0</v>
      </c>
      <c r="AD54" s="81">
        <f>Y54*AC54</f>
        <v>0</v>
      </c>
      <c r="AE54" s="131">
        <f t="shared" si="8"/>
        <v>0</v>
      </c>
    </row>
    <row r="55" spans="1:31" ht="15.75" thickBot="1" x14ac:dyDescent="0.3">
      <c r="A55" s="22"/>
      <c r="B55" s="23"/>
      <c r="C55" s="24"/>
      <c r="D55" s="25"/>
      <c r="E55" s="26"/>
      <c r="F55" s="22"/>
      <c r="G55" s="22"/>
      <c r="H55" s="27"/>
      <c r="I55" s="22"/>
      <c r="J55" s="28"/>
      <c r="K55" s="22"/>
      <c r="L55" s="29"/>
      <c r="M55" s="28"/>
      <c r="N55" s="18"/>
      <c r="O55" s="19"/>
      <c r="P55" s="17"/>
      <c r="Q55" s="38"/>
      <c r="R55" s="38"/>
      <c r="S55" s="38"/>
      <c r="T55" s="38"/>
    </row>
    <row r="56" spans="1:31" ht="15.75" thickBot="1" x14ac:dyDescent="0.3">
      <c r="D56" s="164"/>
      <c r="S56" s="69" t="s">
        <v>5</v>
      </c>
      <c r="T56" s="70">
        <f>SUM(T11:T54)</f>
        <v>75381.307449999993</v>
      </c>
      <c r="U56" s="66"/>
      <c r="V56" s="22"/>
      <c r="W56" s="29"/>
      <c r="X56" s="69" t="s">
        <v>5</v>
      </c>
      <c r="Y56" s="70">
        <f>SUM(Y11:Y54)</f>
        <v>75381.307449999993</v>
      </c>
      <c r="Z56" s="19"/>
      <c r="AA56" s="77"/>
      <c r="AB56" s="117">
        <f>SUM(AB11:AB54)</f>
        <v>0</v>
      </c>
      <c r="AC56" s="77"/>
      <c r="AD56" s="118">
        <f>SUM(AD11:AD54)</f>
        <v>0</v>
      </c>
      <c r="AE56" s="132">
        <f>SUM(AE11:AE54)</f>
        <v>0</v>
      </c>
    </row>
    <row r="57" spans="1:31" x14ac:dyDescent="0.25">
      <c r="D57" s="164"/>
    </row>
    <row r="58" spans="1:31" x14ac:dyDescent="0.25">
      <c r="C58" t="s">
        <v>308</v>
      </c>
      <c r="D58" s="164"/>
      <c r="T58" s="319">
        <f ca="1">SUMIF($C$10:$C$54,$C58,T$11:T$54)</f>
        <v>444.59999999999997</v>
      </c>
      <c r="U58" s="66"/>
      <c r="Y58" s="319">
        <f ca="1">SUMIF($C$10:$C$54,$C58,Y$11:Y$54)</f>
        <v>444.59999999999997</v>
      </c>
      <c r="AA58" s="340">
        <f t="shared" ref="AA58:AA63" ca="1" si="11">AB58/Y58</f>
        <v>0</v>
      </c>
      <c r="AB58" s="319">
        <f ca="1">SUMIF($C$10:$C$54,$C58,AB$11:AB$54)</f>
        <v>0</v>
      </c>
      <c r="AC58" s="340">
        <f t="shared" ref="AC58:AC63" ca="1" si="12">AD58/Y58</f>
        <v>0</v>
      </c>
      <c r="AD58" s="319">
        <f ca="1">SUMIF($C$10:$C$54,$C58,AD$11:AD$54)</f>
        <v>0</v>
      </c>
      <c r="AE58" s="319">
        <f ca="1">SUMIF($C$10:$C$54,$C58,AE$11:AE$54)</f>
        <v>0</v>
      </c>
    </row>
    <row r="59" spans="1:31" x14ac:dyDescent="0.25">
      <c r="C59" t="s">
        <v>285</v>
      </c>
      <c r="D59" s="164"/>
      <c r="T59" s="319">
        <f t="shared" ref="T59:T63" ca="1" si="13">SUMIF($C$10:$C$54,$C59,T$11:T$54)</f>
        <v>0</v>
      </c>
      <c r="U59" s="66"/>
      <c r="Y59" s="319">
        <f t="shared" ref="Y59:Y63" ca="1" si="14">SUMIF($C$10:$C$54,$C59,Y$11:Y$54)</f>
        <v>0</v>
      </c>
      <c r="AA59" s="340" t="e">
        <f t="shared" ca="1" si="11"/>
        <v>#DIV/0!</v>
      </c>
      <c r="AB59" s="319">
        <f t="shared" ref="AB59:AB63" ca="1" si="15">SUMIF($C$10:$C$54,$C59,AB$11:AB$54)</f>
        <v>0</v>
      </c>
      <c r="AC59" s="340" t="e">
        <f t="shared" ca="1" si="12"/>
        <v>#DIV/0!</v>
      </c>
      <c r="AD59" s="319">
        <f t="shared" ref="AD59:AE63" ca="1" si="16">SUMIF($C$10:$C$54,$C59,AD$11:AD$54)</f>
        <v>0</v>
      </c>
      <c r="AE59" s="319">
        <f t="shared" ca="1" si="16"/>
        <v>0</v>
      </c>
    </row>
    <row r="60" spans="1:31" x14ac:dyDescent="0.25">
      <c r="C60" t="s">
        <v>189</v>
      </c>
      <c r="D60" s="164"/>
      <c r="T60" s="319">
        <f t="shared" ca="1" si="13"/>
        <v>5127.8914999999997</v>
      </c>
      <c r="U60" s="68"/>
      <c r="Y60" s="319">
        <f t="shared" ca="1" si="14"/>
        <v>5127.8914999999997</v>
      </c>
      <c r="AA60" s="340">
        <f t="shared" ca="1" si="11"/>
        <v>0</v>
      </c>
      <c r="AB60" s="319">
        <f t="shared" ca="1" si="15"/>
        <v>0</v>
      </c>
      <c r="AC60" s="340">
        <f t="shared" ca="1" si="12"/>
        <v>0</v>
      </c>
      <c r="AD60" s="319">
        <f t="shared" ca="1" si="16"/>
        <v>0</v>
      </c>
      <c r="AE60" s="319">
        <f t="shared" ca="1" si="16"/>
        <v>0</v>
      </c>
    </row>
    <row r="61" spans="1:31" x14ac:dyDescent="0.25">
      <c r="C61" t="s">
        <v>72</v>
      </c>
      <c r="D61" s="164"/>
      <c r="T61" s="319">
        <f t="shared" ca="1" si="13"/>
        <v>51993.087770000006</v>
      </c>
      <c r="U61" s="68"/>
      <c r="Y61" s="319">
        <f t="shared" ca="1" si="14"/>
        <v>51993.087770000006</v>
      </c>
      <c r="AA61" s="340">
        <f t="shared" ca="1" si="11"/>
        <v>0</v>
      </c>
      <c r="AB61" s="319">
        <f t="shared" ca="1" si="15"/>
        <v>0</v>
      </c>
      <c r="AC61" s="340">
        <f t="shared" ca="1" si="12"/>
        <v>0</v>
      </c>
      <c r="AD61" s="319">
        <f t="shared" ca="1" si="16"/>
        <v>0</v>
      </c>
      <c r="AE61" s="319">
        <f t="shared" ca="1" si="16"/>
        <v>0</v>
      </c>
    </row>
    <row r="62" spans="1:31" x14ac:dyDescent="0.25">
      <c r="C62" t="s">
        <v>164</v>
      </c>
      <c r="T62" s="319">
        <f t="shared" ca="1" si="13"/>
        <v>1443.7691799999998</v>
      </c>
      <c r="U62" s="68"/>
      <c r="Y62" s="319">
        <f t="shared" ca="1" si="14"/>
        <v>1443.7691799999998</v>
      </c>
      <c r="AA62" s="340">
        <f t="shared" ca="1" si="11"/>
        <v>0</v>
      </c>
      <c r="AB62" s="319">
        <f t="shared" ca="1" si="15"/>
        <v>0</v>
      </c>
      <c r="AC62" s="340">
        <f t="shared" ca="1" si="12"/>
        <v>0</v>
      </c>
      <c r="AD62" s="319">
        <f t="shared" ca="1" si="16"/>
        <v>0</v>
      </c>
      <c r="AE62" s="319">
        <f t="shared" ca="1" si="16"/>
        <v>0</v>
      </c>
    </row>
    <row r="63" spans="1:31" x14ac:dyDescent="0.25">
      <c r="C63" t="s">
        <v>24</v>
      </c>
      <c r="T63" s="319">
        <f t="shared" ca="1" si="13"/>
        <v>16371.959000000001</v>
      </c>
      <c r="U63" s="68"/>
      <c r="Y63" s="319">
        <f t="shared" ca="1" si="14"/>
        <v>16371.959000000001</v>
      </c>
      <c r="AA63" s="340">
        <f t="shared" ca="1" si="11"/>
        <v>0</v>
      </c>
      <c r="AB63" s="319">
        <f t="shared" ca="1" si="15"/>
        <v>0</v>
      </c>
      <c r="AC63" s="340">
        <f t="shared" ca="1" si="12"/>
        <v>0</v>
      </c>
      <c r="AD63" s="319">
        <f t="shared" ca="1" si="16"/>
        <v>0</v>
      </c>
      <c r="AE63" s="319">
        <f t="shared" ca="1" si="16"/>
        <v>0</v>
      </c>
    </row>
    <row r="64" spans="1:31" x14ac:dyDescent="0.25">
      <c r="T64" s="319"/>
      <c r="U64" s="68"/>
      <c r="Y64" s="319"/>
      <c r="AA64" s="340"/>
      <c r="AB64" s="319"/>
      <c r="AC64" s="340"/>
      <c r="AD64" s="319"/>
      <c r="AE64" s="319"/>
    </row>
  </sheetData>
  <autoFilter ref="B8:AE54" xr:uid="{00000000-0009-0000-0000-000008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xr:uid="{00000000-0002-0000-0800-000000000000}">
      <formula1>P11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Pellings Paid to Date </vt:lpstr>
      <vt:lpstr>Project Summary</vt:lpstr>
      <vt:lpstr>Valuation Summary</vt:lpstr>
      <vt:lpstr>Activity Schedule Summary</vt:lpstr>
      <vt:lpstr>Project Overheads &amp; Scaffold</vt:lpstr>
      <vt:lpstr>1-44 Denyer House</vt:lpstr>
      <vt:lpstr>1-10 Lissenden Mansions</vt:lpstr>
      <vt:lpstr>25 Troyes House</vt:lpstr>
      <vt:lpstr>11-20 Lissenden Mansions</vt:lpstr>
      <vt:lpstr>5 Gillies Street</vt:lpstr>
      <vt:lpstr>8 Dale  Road</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lpstr>'Pellings Paid to Date '!Print_Titles</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2018-01-29T16:44:40Z</cp:lastPrinted>
  <dcterms:created xsi:type="dcterms:W3CDTF">2017-01-23T09:09:14Z</dcterms:created>
  <dcterms:modified xsi:type="dcterms:W3CDTF">2018-01-30T10:51:30Z</dcterms:modified>
</cp:coreProperties>
</file>