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AB6BDD7D-5F5B-4C70-A2FA-67039E1CA2FE}" xr6:coauthVersionLast="47" xr6:coauthVersionMax="47" xr10:uidLastSave="{00000000-0000-0000-0000-000000000000}"/>
  <bookViews>
    <workbookView xWindow="-120" yWindow="-120" windowWidth="29040" windowHeight="15720" firstSheet="1"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0" l="1"/>
  <c r="H64" i="2"/>
  <c r="H63" i="2"/>
  <c r="B72" i="6" l="1"/>
  <c r="Q3" i="2"/>
  <c r="U61" i="2"/>
  <c r="S61" i="2"/>
  <c r="P61" i="2"/>
  <c r="U4" i="2"/>
  <c r="S4" i="2"/>
  <c r="P4" i="2"/>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<sst xmlns="http://schemas.openxmlformats.org/spreadsheetml/2006/main" count="443" uniqueCount="268">
  <si>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</si>
  <si>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</si>
  <si>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</si>
  <si>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</si>
  <si>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</si>
  <si>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</si>
  <si>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</si>
  <si>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</si>
  <si>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</si>
  <si>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</si>
  <si>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</si>
  <si>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</si>
  <si>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</si>
  <si>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</si>
  <si>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</si>
  <si>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</si>
  <si>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</si>
  <si>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</si>
  <si>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</si>
  <si>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</si>
  <si>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</si>
  <si>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</si>
  <si>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</si>
  <si>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</si>
  <si>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</si>
  <si>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</si>
  <si>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</si>
  <si>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</si>
  <si>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</si>
  <si>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</si>
  <si>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</si>
  <si>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</si>
  <si>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</si>
  <si>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</si>
  <si>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</si>
  <si>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</si>
  <si>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</si>
  <si>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</si>
  <si>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</si>
  <si>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</si>
  <si>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</si>
  <si>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</si>
  <si>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</si>
  <si>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</si>
  <si>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</si>
  <si>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</si>
  <si>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</si>
  <si>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</si>
  <si>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</si>
  <si>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</si>
  <si>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</si>
  <si>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</si>
  <si>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</si>
  <si>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</si>
  <si>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</si>
  <si>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</si>
  <si>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</si>
  <si>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</si>
  <si>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</si>
  <si>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</si>
  <si>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</si>
  <si>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</si>
  <si>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</si>
  <si>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</si>
  <si>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</si>
  <si>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</si>
  <si>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</si>
  <si>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</si>
  <si>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</si>
  <si>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</si>
  <si>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</si>
  <si>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</si>
  <si>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</si>
  <si>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</si>
  <si>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</si>
  <si>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</si>
  <si>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</si>
  <si>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</si>
  <si>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</si>
  <si>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</si>
  <si>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</si>
  <si>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</si>
  <si>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</si>
  <si>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</si>
  <si>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</si>
  <si>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</si>
  <si>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</si>
  <si>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</si>
  <si>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</si>
  <si>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</si>
  <si>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</si>
  <si>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</si>
  <si>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</si>
  <si>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</si>
  <si>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</si>
  <si>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</si>
  <si>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</si>
  <si>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</si>
  <si>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</si>
  <si>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</si>
  <si>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</si>
  <si>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</si>
  <si>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</si>
  <si>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</si>
  <si>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</si>
  <si>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</si>
  <si>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</si>
  <si>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</si>
  <si>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</si>
  <si>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</si>
  <si>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</si>
  <si>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</si>
  <si>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</si>
  <si>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</si>
  <si>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</si>
  <si>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</si>
  <si>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</si>
  <si>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</si>
  <si>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</si>
  <si>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</si>
  <si>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</si>
  <si>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</si>
  <si>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</si>
  <si>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</si>
  <si>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</si>
  <si>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</si>
  <si>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</si>
  <si>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</si>
  <si>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</si>
  <si>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</si>
  <si>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</si>
  <si>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</si>
  <si>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</si>
  <si>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</si>
  <si>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</si>
  <si>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</si>
  <si>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</si>
  <si>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</si>
  <si>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</si>
  <si>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</si>
  <si>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</si>
  <si>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</si>
  <si>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</si>
  <si>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</si>
  <si>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</si>
  <si>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</si>
  <si>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</si>
  <si>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</si>
  <si>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</si>
  <si>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</si>
  <si>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</si>
  <si>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</si>
  <si>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</si>
  <si>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</si>
  <si>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</si>
  <si>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</si>
  <si>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</si>
  <si>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</si>
  <si>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</si>
  <si>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</si>
  <si>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</si>
  <si>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</si>
  <si>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</si>
  <si>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</si>
  <si>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</si>
  <si>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</si>
  <si>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</si>
  <si>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</si>
  <si>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</si>
  <si>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</si>
  <si>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</si>
  <si>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</si>
  <si>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</si>
  <si>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</si>
  <si>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</si>
  <si>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</si>
  <si>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</si>
  <si>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</si>
  <si>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</si>
  <si>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</si>
  <si>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</si>
  <si>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</si>
  <si>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</si>
  <si>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</si>
  <si>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</si>
  <si>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</si>
  <si>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</si>
  <si>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</si>
  <si>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</si>
  <si>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</si>
  <si>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</si>
  <si>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</si>
  <si>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</si>
  <si>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</si>
  <si>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</si>
  <si>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</si>
  <si>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</si>
  <si>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</si>
  <si>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</si>
  <si>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</si>
  <si>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</si>
  <si>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</si>
  <si>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</si>
  <si>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</si>
  <si>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</si>
  <si>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</si>
  <si>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</si>
  <si>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</si>
  <si>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</si>
  <si>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</si>
  <si>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</si>
  <si>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</si>
  <si>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</si>
  <si>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</si>
  <si>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</si>
  <si>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</si>
  <si>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</si>
  <si>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</si>
  <si>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</si>
  <si>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</si>
  <si>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</si>
  <si>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</si>
  <si>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</si>
  <si>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</si>
  <si>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</si>
  <si>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</si>
  <si>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</si>
  <si>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</si>
  <si>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</si>
  <si>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</si>
  <si>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</si>
  <si>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</si>
  <si>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</si>
  <si>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</si>
  <si>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</si>
  <si>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</si>
  <si>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</si>
  <si>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</si>
  <si>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</si>
  <si>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</si>
  <si>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</si>
  <si>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</si>
  <si>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</si>
  <si>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</si>
  <si>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</si>
  <si>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</si>
  <si>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</si>
  <si>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</si>
  <si>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</si>
  <si>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</si>
  <si>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</si>
  <si>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</si>
  <si>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</si>
  <si>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</si>
  <si>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</si>
  <si>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</si>
  <si>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</si>
  <si>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</si>
  <si>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</si>
  <si>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</si>
  <si>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Existing Building</t>
  </si>
  <si>
    <t>New Extension</t>
  </si>
  <si>
    <t>N</t>
  </si>
  <si>
    <t>Y</t>
  </si>
  <si>
    <t>N/A</t>
  </si>
  <si>
    <t>communal system (building level)</t>
  </si>
  <si>
    <t>Air Source Heat Pump</t>
  </si>
  <si>
    <t>Camden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</si>
</sst>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73.544603999999993</c:v>
                </c:pt>
                <c:pt idx="2">
                  <c:v>73.544603999999993</c:v>
                </c:pt>
                <c:pt idx="3">
                  <c:v>57.929788000000002</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17.826405999999992</c:v>
                </c:pt>
                <c:pt idx="2">
                  <c:v>0</c:v>
                </c:pt>
                <c:pt idx="3">
                  <c:v>15.61481599999999</c:v>
                </c:pt>
                <c:pt idx="4">
                  <c:v>57.929788000000002</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91.371009999999984</c:v>
                </c:pt>
                <c:pt idx="1">
                  <c:v>91.371009999999984</c:v>
                </c:pt>
                <c:pt idx="2">
                  <c:v>91.371009999999984</c:v>
                </c:pt>
                <c:pt idx="3">
                  <c:v>91.371009999999984</c:v>
                </c:pt>
                <c:pt idx="4">
                  <c:v>91.371009999999984</c:v>
                </c:pt>
                <c:pt idx="5">
                  <c:v>91.371009999999984</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59.391156499999994</c:v>
                </c:pt>
                <c:pt idx="1">
                  <c:v>59.391156499999994</c:v>
                </c:pt>
                <c:pt idx="2">
                  <c:v>59.391156499999994</c:v>
                </c:pt>
                <c:pt idx="3">
                  <c:v>59.391156499999994</c:v>
                </c:pt>
                <c:pt idx="4">
                  <c:v>59.391156499999994</c:v>
                </c:pt>
                <c:pt idx="5">
                  <c:v>59.391156499999994</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12"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topLeftCell="A15" zoomScaleNormal="100" workbookViewId="0">
      <selection activeCell="F20" sqref="F20"/>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row>
    <row r="4" spans="1:6" ht="37.5" customHeight="1">
      <c r="A4" s="255" t="s">
        <v>162</v>
      </c>
      <c r="B4" s="255"/>
      <c r="C4" s="201"/>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t="s">
        <v>267</v>
      </c>
      <c r="E9" s="208"/>
    </row>
    <row r="10" spans="1:6" ht="48">
      <c r="A10" s="249"/>
      <c r="B10" s="207" t="s">
        <v>4</v>
      </c>
      <c r="C10" s="207" t="s">
        <v>169</v>
      </c>
      <c r="D10" s="224"/>
      <c r="E10" s="208"/>
    </row>
    <row r="11" spans="1:6" ht="24">
      <c r="A11" s="249"/>
      <c r="B11" s="207" t="s">
        <v>170</v>
      </c>
      <c r="C11" s="207"/>
      <c r="D11" s="208"/>
      <c r="E11" s="208"/>
      <c r="F11" s="209"/>
    </row>
    <row r="12" spans="1:6" ht="25.5" customHeight="1">
      <c r="A12" s="249"/>
      <c r="B12" s="207" t="s">
        <v>171</v>
      </c>
      <c r="C12" s="207"/>
      <c r="D12" s="225">
        <v>0</v>
      </c>
      <c r="E12" s="208"/>
    </row>
    <row r="13" spans="1:6" ht="25.5" customHeight="1">
      <c r="A13" s="249"/>
      <c r="B13" s="207" t="s">
        <v>172</v>
      </c>
      <c r="C13" s="207"/>
      <c r="D13" s="224">
        <f>'Part L Outputs'!B63+'Part L Outputs'!B64</f>
        <v>8486.4</v>
      </c>
      <c r="E13" s="208"/>
    </row>
    <row r="14" spans="1:6" ht="24">
      <c r="A14" s="246" t="s">
        <v>173</v>
      </c>
      <c r="B14" s="207" t="s">
        <v>174</v>
      </c>
      <c r="C14" s="207"/>
      <c r="D14" s="208" t="s">
        <v>262</v>
      </c>
      <c r="E14" s="208"/>
    </row>
    <row r="15" spans="1:6" ht="24">
      <c r="A15" s="247"/>
      <c r="B15" s="207" t="s">
        <v>175</v>
      </c>
      <c r="C15" s="207"/>
      <c r="D15" s="208" t="s">
        <v>263</v>
      </c>
      <c r="E15" s="208"/>
    </row>
    <row r="16" spans="1:6" ht="24">
      <c r="A16" s="247"/>
      <c r="B16" s="207" t="s">
        <v>176</v>
      </c>
      <c r="C16" s="207"/>
      <c r="D16" s="208" t="s">
        <v>263</v>
      </c>
      <c r="E16" s="208"/>
    </row>
    <row r="17" spans="1:6" ht="24">
      <c r="A17" s="247"/>
      <c r="B17" s="207" t="s">
        <v>177</v>
      </c>
      <c r="C17" s="207"/>
      <c r="D17" s="208" t="s">
        <v>263</v>
      </c>
      <c r="E17" s="208"/>
    </row>
    <row r="18" spans="1:6" ht="14.65" customHeight="1">
      <c r="A18" s="247"/>
      <c r="B18" s="207" t="s">
        <v>178</v>
      </c>
      <c r="C18" s="207"/>
      <c r="D18" s="224" t="s">
        <v>264</v>
      </c>
      <c r="E18" s="208"/>
    </row>
    <row r="19" spans="1:6" ht="14.65" customHeight="1">
      <c r="A19" s="247"/>
      <c r="B19" s="207" t="s">
        <v>179</v>
      </c>
      <c r="C19" s="207"/>
      <c r="D19" s="224">
        <v>0.1784</v>
      </c>
      <c r="E19" s="208"/>
    </row>
    <row r="20" spans="1:6" ht="14.65" customHeight="1">
      <c r="A20" s="248"/>
      <c r="B20" s="207" t="s">
        <v>180</v>
      </c>
      <c r="C20" s="207"/>
      <c r="D20" s="208" t="s">
        <v>262</v>
      </c>
      <c r="E20" s="208"/>
    </row>
    <row r="21" spans="1:6" ht="14.65" customHeight="1">
      <c r="A21" s="246" t="s">
        <v>181</v>
      </c>
      <c r="B21" s="210" t="s">
        <v>182</v>
      </c>
      <c r="C21" s="210"/>
      <c r="D21" s="208" t="s">
        <v>263</v>
      </c>
      <c r="E21" s="208"/>
    </row>
    <row r="22" spans="1:6" ht="24">
      <c r="A22" s="247"/>
      <c r="B22" s="210" t="s">
        <v>183</v>
      </c>
      <c r="C22" s="210"/>
      <c r="D22" s="208" t="s">
        <v>263</v>
      </c>
      <c r="E22" s="208"/>
    </row>
    <row r="23" spans="1:6" ht="14.65" customHeight="1">
      <c r="A23" s="247"/>
      <c r="B23" s="210" t="s">
        <v>184</v>
      </c>
      <c r="C23" s="210"/>
      <c r="D23" s="208" t="s">
        <v>262</v>
      </c>
      <c r="E23" s="208"/>
      <c r="F23" s="211"/>
    </row>
    <row r="24" spans="1:6" ht="14.65" customHeight="1">
      <c r="A24" s="248"/>
      <c r="B24" s="210" t="s">
        <v>185</v>
      </c>
      <c r="C24" s="210"/>
      <c r="D24" s="208" t="s">
        <v>263</v>
      </c>
      <c r="E24" s="208"/>
      <c r="F24" s="211"/>
    </row>
    <row r="25" spans="1:6" ht="24">
      <c r="A25" s="246" t="s">
        <v>186</v>
      </c>
      <c r="B25" s="207" t="s">
        <v>187</v>
      </c>
      <c r="C25" s="207"/>
      <c r="D25" s="208" t="s">
        <v>262</v>
      </c>
      <c r="E25" s="208"/>
    </row>
    <row r="26" spans="1:6">
      <c r="A26" s="247"/>
      <c r="B26" s="207" t="s">
        <v>188</v>
      </c>
      <c r="C26" s="207"/>
      <c r="D26" s="208" t="s">
        <v>262</v>
      </c>
      <c r="E26" s="208"/>
    </row>
    <row r="27" spans="1:6">
      <c r="A27" s="247"/>
      <c r="B27" s="207" t="s">
        <v>189</v>
      </c>
      <c r="C27" s="207"/>
      <c r="D27" s="208" t="s">
        <v>264</v>
      </c>
      <c r="E27" s="208"/>
    </row>
    <row r="28" spans="1:6" ht="13.5">
      <c r="A28" s="247"/>
      <c r="B28" s="207" t="s">
        <v>190</v>
      </c>
      <c r="C28" s="207"/>
      <c r="D28" s="224" t="s">
        <v>264</v>
      </c>
      <c r="E28" s="208"/>
    </row>
    <row r="29" spans="1:6" ht="48">
      <c r="A29" s="248"/>
      <c r="B29" s="207" t="s">
        <v>191</v>
      </c>
      <c r="C29" s="207" t="s">
        <v>192</v>
      </c>
      <c r="D29" s="208" t="s">
        <v>263</v>
      </c>
      <c r="E29" s="208"/>
    </row>
    <row r="30" spans="1:6" ht="24">
      <c r="A30" s="246" t="s">
        <v>193</v>
      </c>
      <c r="B30" s="207" t="s">
        <v>194</v>
      </c>
      <c r="C30" s="207" t="s">
        <v>195</v>
      </c>
      <c r="D30" s="208" t="s">
        <v>263</v>
      </c>
      <c r="E30" s="208"/>
      <c r="F30" s="212"/>
    </row>
    <row r="31" spans="1:6" ht="60">
      <c r="A31" s="247"/>
      <c r="B31" s="207" t="s">
        <v>196</v>
      </c>
      <c r="C31" s="207" t="s">
        <v>257</v>
      </c>
      <c r="D31" s="208" t="s">
        <v>262</v>
      </c>
      <c r="E31" s="208"/>
    </row>
    <row r="32" spans="1:6">
      <c r="A32" s="247"/>
      <c r="B32" s="207" t="s">
        <v>197</v>
      </c>
      <c r="C32" s="207"/>
      <c r="D32" s="208" t="s">
        <v>265</v>
      </c>
      <c r="E32" s="208"/>
    </row>
    <row r="33" spans="1:5">
      <c r="A33" s="247"/>
      <c r="B33" s="213" t="s">
        <v>198</v>
      </c>
      <c r="C33" s="207"/>
      <c r="D33" s="224">
        <v>55</v>
      </c>
      <c r="E33" s="208"/>
    </row>
    <row r="34" spans="1:5">
      <c r="A34" s="247"/>
      <c r="B34" s="213" t="s">
        <v>199</v>
      </c>
      <c r="C34" s="207"/>
      <c r="D34" s="224">
        <v>50</v>
      </c>
      <c r="E34" s="208"/>
    </row>
    <row r="35" spans="1:5">
      <c r="A35" s="248"/>
      <c r="B35" s="207" t="s">
        <v>200</v>
      </c>
      <c r="C35" s="207" t="s">
        <v>201</v>
      </c>
      <c r="D35" s="224"/>
      <c r="E35" s="208"/>
    </row>
    <row r="36" spans="1:5">
      <c r="A36" s="246" t="s">
        <v>202</v>
      </c>
      <c r="B36" s="207" t="s">
        <v>203</v>
      </c>
      <c r="C36" s="207"/>
      <c r="D36" s="208" t="s">
        <v>263</v>
      </c>
      <c r="E36" s="208"/>
    </row>
    <row r="37" spans="1:5">
      <c r="A37" s="247"/>
      <c r="B37" s="207" t="s">
        <v>204</v>
      </c>
      <c r="C37" s="207"/>
      <c r="D37" s="226" t="s">
        <v>266</v>
      </c>
      <c r="E37" s="208"/>
    </row>
    <row r="38" spans="1:5">
      <c r="A38" s="247"/>
      <c r="B38" s="207" t="s">
        <v>205</v>
      </c>
      <c r="C38" s="207"/>
      <c r="D38" s="224"/>
      <c r="E38" s="208"/>
    </row>
    <row r="39" spans="1:5">
      <c r="A39" s="247"/>
      <c r="B39" s="207" t="s">
        <v>206</v>
      </c>
      <c r="C39" s="207"/>
      <c r="D39" s="224">
        <v>3.56</v>
      </c>
      <c r="E39" s="208"/>
    </row>
    <row r="40" spans="1:5" ht="36">
      <c r="A40" s="247"/>
      <c r="B40" s="207" t="s">
        <v>207</v>
      </c>
      <c r="C40" s="207" t="s">
        <v>208</v>
      </c>
      <c r="D40" s="208" t="s">
        <v>263</v>
      </c>
      <c r="E40" s="208"/>
    </row>
    <row r="41" spans="1:5" ht="24">
      <c r="A41" s="247"/>
      <c r="B41" s="207" t="s">
        <v>209</v>
      </c>
      <c r="C41" s="207"/>
      <c r="D41" s="224">
        <v>100</v>
      </c>
      <c r="E41" s="208"/>
    </row>
    <row r="42" spans="1:5" ht="60">
      <c r="A42" s="247"/>
      <c r="B42" s="207" t="s">
        <v>210</v>
      </c>
      <c r="C42" s="213" t="s">
        <v>211</v>
      </c>
      <c r="D42" s="208" t="s">
        <v>262</v>
      </c>
      <c r="E42" s="208"/>
    </row>
    <row r="43" spans="1:5">
      <c r="A43" s="247"/>
      <c r="B43" s="207" t="s">
        <v>212</v>
      </c>
      <c r="C43" s="207"/>
      <c r="D43" s="224" t="s">
        <v>264</v>
      </c>
      <c r="E43" s="208"/>
    </row>
    <row r="44" spans="1:5">
      <c r="A44" s="247"/>
      <c r="B44" s="207" t="s">
        <v>213</v>
      </c>
      <c r="C44" s="207"/>
      <c r="D44" s="224" t="s">
        <v>264</v>
      </c>
      <c r="E44" s="208"/>
    </row>
    <row r="45" spans="1:5" ht="48">
      <c r="A45" s="248"/>
      <c r="B45" s="207" t="s">
        <v>214</v>
      </c>
      <c r="C45" s="207" t="s">
        <v>215</v>
      </c>
      <c r="D45" s="208" t="s">
        <v>263</v>
      </c>
      <c r="E45" s="208"/>
    </row>
    <row r="46" spans="1:5">
      <c r="A46" s="249" t="s">
        <v>216</v>
      </c>
      <c r="B46" s="207" t="s">
        <v>217</v>
      </c>
      <c r="C46" s="207"/>
      <c r="D46" s="208" t="s">
        <v>262</v>
      </c>
      <c r="E46" s="208"/>
    </row>
    <row r="47" spans="1:5" ht="36">
      <c r="A47" s="249"/>
      <c r="B47" s="207" t="s">
        <v>218</v>
      </c>
      <c r="C47" s="207"/>
      <c r="D47" s="208" t="s">
        <v>262</v>
      </c>
      <c r="E47" s="208"/>
    </row>
    <row r="48" spans="1:5">
      <c r="A48" s="249"/>
      <c r="B48" s="207" t="s">
        <v>219</v>
      </c>
      <c r="C48" s="207"/>
      <c r="D48" s="224" t="s">
        <v>264</v>
      </c>
      <c r="E48" s="208"/>
    </row>
    <row r="49" spans="1:5">
      <c r="A49" s="249"/>
      <c r="B49" s="207" t="s">
        <v>220</v>
      </c>
      <c r="C49" s="207"/>
      <c r="D49" s="224" t="s">
        <v>264</v>
      </c>
      <c r="E49" s="208"/>
    </row>
    <row r="50" spans="1:5" ht="13.5">
      <c r="A50" s="249"/>
      <c r="B50" s="207" t="s">
        <v>221</v>
      </c>
      <c r="C50" s="207"/>
      <c r="D50" s="224" t="s">
        <v>264</v>
      </c>
      <c r="E50" s="208"/>
    </row>
    <row r="51" spans="1:5">
      <c r="A51" s="249"/>
      <c r="B51" s="207" t="s">
        <v>222</v>
      </c>
      <c r="C51" s="207"/>
      <c r="D51" s="208" t="s">
        <v>262</v>
      </c>
      <c r="E51" s="208"/>
    </row>
    <row r="52" spans="1:5" ht="13.5">
      <c r="A52" s="249"/>
      <c r="B52" s="207" t="s">
        <v>223</v>
      </c>
      <c r="C52" s="207"/>
      <c r="D52" s="224" t="s">
        <v>264</v>
      </c>
      <c r="E52" s="208"/>
    </row>
    <row r="53" spans="1:5" ht="24">
      <c r="A53" s="246" t="s">
        <v>224</v>
      </c>
      <c r="B53" s="207" t="s">
        <v>225</v>
      </c>
      <c r="C53" s="207" t="s">
        <v>226</v>
      </c>
      <c r="D53" s="208" t="s">
        <v>263</v>
      </c>
      <c r="E53" s="208"/>
    </row>
    <row r="54" spans="1:5" ht="24">
      <c r="A54" s="247"/>
      <c r="B54" s="207" t="s">
        <v>227</v>
      </c>
      <c r="C54" s="207" t="s">
        <v>228</v>
      </c>
      <c r="D54" s="208" t="s">
        <v>263</v>
      </c>
      <c r="E54" s="208"/>
    </row>
    <row r="55" spans="1:5">
      <c r="A55" s="247"/>
      <c r="B55" s="207" t="s">
        <v>229</v>
      </c>
      <c r="C55" s="207"/>
      <c r="D55" s="224">
        <v>1561</v>
      </c>
      <c r="E55" s="208"/>
    </row>
    <row r="56" spans="1:5">
      <c r="A56" s="247"/>
      <c r="B56" s="207" t="s">
        <v>230</v>
      </c>
      <c r="C56" s="207"/>
      <c r="D56" s="224">
        <v>0</v>
      </c>
      <c r="E56" s="208"/>
    </row>
    <row r="57" spans="1:5">
      <c r="A57" s="248"/>
      <c r="B57" s="207" t="s">
        <v>231</v>
      </c>
      <c r="C57" s="207"/>
      <c r="D57" s="224">
        <v>0</v>
      </c>
      <c r="E57" s="208"/>
    </row>
    <row r="58" spans="1:5">
      <c r="A58" s="250" t="s">
        <v>232</v>
      </c>
      <c r="B58" s="207" t="s">
        <v>233</v>
      </c>
      <c r="C58" s="207"/>
      <c r="D58" s="208" t="s">
        <v>264</v>
      </c>
      <c r="E58" s="208"/>
    </row>
    <row r="59" spans="1:5">
      <c r="A59" s="251"/>
      <c r="B59" s="207" t="s">
        <v>234</v>
      </c>
      <c r="C59" s="207"/>
      <c r="D59" s="224" t="s">
        <v>264</v>
      </c>
      <c r="E59" s="208"/>
    </row>
    <row r="60" spans="1:5" ht="72">
      <c r="A60" s="246" t="s">
        <v>235</v>
      </c>
      <c r="B60" s="207" t="s">
        <v>236</v>
      </c>
      <c r="C60" s="207" t="s">
        <v>237</v>
      </c>
      <c r="D60" s="208" t="s">
        <v>262</v>
      </c>
      <c r="E60" s="208"/>
    </row>
    <row r="61" spans="1:5" ht="20.25" customHeight="1">
      <c r="A61" s="247"/>
      <c r="B61" s="207" t="s">
        <v>238</v>
      </c>
      <c r="C61" s="207"/>
      <c r="D61" s="208" t="s">
        <v>263</v>
      </c>
      <c r="E61" s="208"/>
    </row>
    <row r="62" spans="1:5" ht="20.25" customHeight="1">
      <c r="A62" s="247"/>
      <c r="B62" s="207" t="s">
        <v>239</v>
      </c>
      <c r="C62" s="207" t="s">
        <v>240</v>
      </c>
      <c r="D62" s="224" t="s">
        <v>262</v>
      </c>
      <c r="E62" s="208"/>
    </row>
    <row r="63" spans="1:5" ht="20.25" customHeight="1">
      <c r="A63" s="248"/>
      <c r="B63" s="207" t="s">
        <v>241</v>
      </c>
      <c r="C63" s="207"/>
      <c r="D63" s="224">
        <v>250529</v>
      </c>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45" zoomScaleNormal="100" workbookViewId="0">
      <selection activeCell="K85" sqref="K85"/>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6629.9</v>
      </c>
      <c r="C63" s="110">
        <v>1</v>
      </c>
      <c r="D63" s="110">
        <v>6629.9</v>
      </c>
      <c r="E63" s="164">
        <v>12.95</v>
      </c>
      <c r="F63" s="165"/>
      <c r="G63" s="182">
        <v>10.11</v>
      </c>
      <c r="H63" s="171">
        <f>G63</f>
        <v>10.11</v>
      </c>
      <c r="I63" s="171">
        <v>7.92</v>
      </c>
      <c r="J63" s="13"/>
      <c r="K63" s="119"/>
      <c r="L63" s="107">
        <f t="shared" ref="L63:L93" si="16">IF($E63=0,"",$E63*$D63)</f>
        <v>85857.204999999987</v>
      </c>
      <c r="M63" s="121">
        <f>IF($E63=0,"",F63*D63*Average_notional_PV_CO2_factor)</f>
        <v>0</v>
      </c>
      <c r="N63" s="121">
        <f t="shared" ref="N63:N93" si="17">IF($G63=0,"",$G63*$D63)</f>
        <v>67028.28899999999</v>
      </c>
      <c r="O63" s="107">
        <f>IF($G63=0,"",$N63+$M63)</f>
        <v>67028.28899999999</v>
      </c>
      <c r="P63" s="108">
        <f>IF($G63=0,"",$L63-O63)</f>
        <v>18828.915999999997</v>
      </c>
      <c r="Q63" s="107">
        <f t="shared" ref="Q63:Q93" si="18">IF($H63=0,"",$H63*$D63)</f>
        <v>67028.28899999999</v>
      </c>
      <c r="R63" s="107">
        <f>IF($H63=0,"",$Q63+$M63)</f>
        <v>67028.28899999999</v>
      </c>
      <c r="S63" s="108">
        <f>IF($H63=0,"",$R63-$O63)</f>
        <v>0</v>
      </c>
      <c r="T63" s="107">
        <f>IF($I63=0,"",$I63*$D63)</f>
        <v>52508.807999999997</v>
      </c>
      <c r="U63" s="178">
        <f>IF($H63=0,"",$R63-$T63)</f>
        <v>14519.480999999992</v>
      </c>
    </row>
    <row r="64" spans="1:21" ht="13.5" customHeight="1">
      <c r="A64" s="109" t="s">
        <v>261</v>
      </c>
      <c r="B64" s="110">
        <v>1856.5</v>
      </c>
      <c r="C64" s="110">
        <v>1</v>
      </c>
      <c r="D64" s="110">
        <v>1856.5</v>
      </c>
      <c r="E64" s="164">
        <v>2.97</v>
      </c>
      <c r="F64" s="168"/>
      <c r="G64" s="182">
        <v>3.51</v>
      </c>
      <c r="H64" s="171">
        <f>G64</f>
        <v>3.51</v>
      </c>
      <c r="I64" s="171">
        <v>2.92</v>
      </c>
      <c r="J64" s="13"/>
      <c r="K64" s="119"/>
      <c r="L64" s="107">
        <f t="shared" si="16"/>
        <v>5513.8050000000003</v>
      </c>
      <c r="M64" s="121">
        <f>IF($E64=0,"",F64*D64*Average_notional_PV_CO2_factor)</f>
        <v>0</v>
      </c>
      <c r="N64" s="121">
        <f t="shared" si="17"/>
        <v>6516.3149999999996</v>
      </c>
      <c r="O64" s="107">
        <f t="shared" ref="O64:O93" si="19">IF($G64=0,"",$N64+$M64)</f>
        <v>6516.3149999999996</v>
      </c>
      <c r="P64" s="108">
        <f t="shared" ref="P64:P93" si="20">IF($G64=0,"",$L64-O64)</f>
        <v>-1002.5099999999993</v>
      </c>
      <c r="Q64" s="107">
        <f t="shared" si="18"/>
        <v>6516.3149999999996</v>
      </c>
      <c r="R64" s="107">
        <f t="shared" ref="R64:R93" si="21">IF($H64=0,"",$Q64+$M64)</f>
        <v>6516.3149999999996</v>
      </c>
      <c r="S64" s="108">
        <f t="shared" ref="S64:S93" si="22">IF($H64=0,"",$R64-$O64)</f>
        <v>0</v>
      </c>
      <c r="T64" s="107">
        <f t="shared" ref="T64:T93" si="23">IF($I64=0,"",$I64*$D64)</f>
        <v>5420.98</v>
      </c>
      <c r="U64" s="178">
        <f t="shared" ref="U64:U93" si="24">IF($H64=0,"",$R64-$T64)</f>
        <v>1095.335</v>
      </c>
    </row>
    <row r="65" spans="1:21" ht="13.5" customHeight="1">
      <c r="A65" s="109"/>
      <c r="B65" s="110"/>
      <c r="C65" s="110"/>
      <c r="D65" s="110"/>
      <c r="E65" s="164"/>
      <c r="F65" s="168"/>
      <c r="G65" s="182"/>
      <c r="H65" s="171"/>
      <c r="I65" s="171"/>
      <c r="J65" s="13"/>
      <c r="K65" s="119"/>
      <c r="L65" s="107" t="str">
        <f t="shared" si="16"/>
        <v/>
      </c>
      <c r="M65" s="121" t="str">
        <f t="shared" ref="M65:M93" si="25">IF($E65=0,"",F65*D65*Average_notional_PV_CO2_factor)</f>
        <v/>
      </c>
      <c r="N65" s="121" t="str">
        <f t="shared" si="17"/>
        <v/>
      </c>
      <c r="O65" s="107" t="str">
        <f t="shared" si="19"/>
        <v/>
      </c>
      <c r="P65" s="108" t="str">
        <f t="shared" si="20"/>
        <v/>
      </c>
      <c r="Q65" s="107" t="str">
        <f t="shared" si="18"/>
        <v/>
      </c>
      <c r="R65" s="107" t="str">
        <f t="shared" si="21"/>
        <v/>
      </c>
      <c r="S65" s="108" t="str">
        <f t="shared" si="22"/>
        <v/>
      </c>
      <c r="T65" s="107" t="str">
        <f t="shared" si="23"/>
        <v/>
      </c>
      <c r="U65" s="178" t="str">
        <f t="shared" si="24"/>
        <v/>
      </c>
    </row>
    <row r="66" spans="1:21" ht="13.5" customHeight="1">
      <c r="A66" s="109"/>
      <c r="B66" s="110"/>
      <c r="C66" s="110"/>
      <c r="D66" s="110"/>
      <c r="E66" s="164"/>
      <c r="F66" s="168"/>
      <c r="G66" s="182"/>
      <c r="H66" s="171"/>
      <c r="I66" s="171"/>
      <c r="J66" s="13"/>
      <c r="K66" s="119"/>
      <c r="L66" s="107" t="str">
        <f t="shared" si="16"/>
        <v/>
      </c>
      <c r="M66" s="121" t="str">
        <f t="shared" si="25"/>
        <v/>
      </c>
      <c r="N66" s="121" t="str">
        <f t="shared" si="17"/>
        <v/>
      </c>
      <c r="O66" s="107" t="str">
        <f t="shared" si="19"/>
        <v/>
      </c>
      <c r="P66" s="108" t="str">
        <f t="shared" si="20"/>
        <v/>
      </c>
      <c r="Q66" s="107" t="str">
        <f t="shared" si="18"/>
        <v/>
      </c>
      <c r="R66" s="107" t="str">
        <f t="shared" si="21"/>
        <v/>
      </c>
      <c r="S66" s="108" t="str">
        <f t="shared" si="22"/>
        <v/>
      </c>
      <c r="T66" s="107" t="str">
        <f t="shared" si="23"/>
        <v/>
      </c>
      <c r="U66" s="178" t="str">
        <f t="shared" si="24"/>
        <v/>
      </c>
    </row>
    <row r="67" spans="1:21" ht="13.5" customHeight="1">
      <c r="A67" s="109"/>
      <c r="B67" s="110"/>
      <c r="C67" s="110"/>
      <c r="D67" s="110"/>
      <c r="E67" s="164"/>
      <c r="F67" s="168"/>
      <c r="G67" s="182"/>
      <c r="H67" s="171"/>
      <c r="I67" s="171"/>
      <c r="J67" s="13"/>
      <c r="K67" s="119"/>
      <c r="L67" s="107" t="str">
        <f t="shared" si="16"/>
        <v/>
      </c>
      <c r="M67" s="121" t="str">
        <f t="shared" si="25"/>
        <v/>
      </c>
      <c r="N67" s="121" t="str">
        <f t="shared" si="17"/>
        <v/>
      </c>
      <c r="O67" s="107" t="str">
        <f t="shared" si="19"/>
        <v/>
      </c>
      <c r="P67" s="108" t="str">
        <f t="shared" si="20"/>
        <v/>
      </c>
      <c r="Q67" s="107" t="str">
        <f t="shared" si="18"/>
        <v/>
      </c>
      <c r="R67" s="107" t="str">
        <f t="shared" si="21"/>
        <v/>
      </c>
      <c r="S67" s="108" t="str">
        <f t="shared" si="22"/>
        <v/>
      </c>
      <c r="T67" s="107" t="str">
        <f t="shared" si="23"/>
        <v/>
      </c>
      <c r="U67" s="178" t="str">
        <f t="shared" si="24"/>
        <v/>
      </c>
    </row>
    <row r="68" spans="1:21" ht="13.5" customHeight="1">
      <c r="A68" s="109"/>
      <c r="B68" s="110"/>
      <c r="C68" s="110"/>
      <c r="D68" s="110"/>
      <c r="E68" s="164"/>
      <c r="F68" s="168"/>
      <c r="G68" s="182"/>
      <c r="H68" s="171"/>
      <c r="I68" s="171"/>
      <c r="J68" s="13"/>
      <c r="K68" s="119"/>
      <c r="L68" s="107" t="str">
        <f t="shared" si="16"/>
        <v/>
      </c>
      <c r="M68" s="121" t="str">
        <f t="shared" si="25"/>
        <v/>
      </c>
      <c r="N68" s="121" t="str">
        <f t="shared" si="17"/>
        <v/>
      </c>
      <c r="O68" s="107" t="str">
        <f t="shared" si="19"/>
        <v/>
      </c>
      <c r="P68" s="108" t="str">
        <f t="shared" si="20"/>
        <v/>
      </c>
      <c r="Q68" s="107" t="str">
        <f t="shared" si="18"/>
        <v/>
      </c>
      <c r="R68" s="107" t="str">
        <f t="shared" si="21"/>
        <v/>
      </c>
      <c r="S68" s="108" t="str">
        <f t="shared" si="22"/>
        <v/>
      </c>
      <c r="T68" s="107" t="str">
        <f t="shared" si="23"/>
        <v/>
      </c>
      <c r="U68" s="178" t="str">
        <f t="shared" si="24"/>
        <v/>
      </c>
    </row>
    <row r="69" spans="1:21" ht="13.5" customHeight="1">
      <c r="A69" s="109"/>
      <c r="B69" s="110"/>
      <c r="C69" s="110"/>
      <c r="D69" s="110"/>
      <c r="E69" s="164"/>
      <c r="F69" s="168"/>
      <c r="G69" s="182"/>
      <c r="H69" s="171"/>
      <c r="I69" s="171"/>
      <c r="J69" s="13"/>
      <c r="K69" s="119"/>
      <c r="L69" s="107" t="str">
        <f t="shared" si="16"/>
        <v/>
      </c>
      <c r="M69" s="121" t="str">
        <f t="shared" si="25"/>
        <v/>
      </c>
      <c r="N69" s="121" t="str">
        <f t="shared" si="17"/>
        <v/>
      </c>
      <c r="O69" s="107" t="str">
        <f t="shared" si="19"/>
        <v/>
      </c>
      <c r="P69" s="108" t="str">
        <f t="shared" si="20"/>
        <v/>
      </c>
      <c r="Q69" s="107" t="str">
        <f t="shared" si="18"/>
        <v/>
      </c>
      <c r="R69" s="107" t="str">
        <f t="shared" si="21"/>
        <v/>
      </c>
      <c r="S69" s="108" t="str">
        <f t="shared" si="22"/>
        <v/>
      </c>
      <c r="T69" s="107" t="str">
        <f t="shared" si="23"/>
        <v/>
      </c>
      <c r="U69" s="178" t="str">
        <f t="shared" si="24"/>
        <v/>
      </c>
    </row>
    <row r="70" spans="1:21" ht="13.5" customHeight="1">
      <c r="A70" s="109"/>
      <c r="B70" s="110"/>
      <c r="C70" s="110"/>
      <c r="D70" s="110"/>
      <c r="E70" s="164"/>
      <c r="F70" s="168"/>
      <c r="G70" s="182"/>
      <c r="H70" s="171"/>
      <c r="I70" s="171"/>
      <c r="J70" s="13"/>
      <c r="K70" s="119"/>
      <c r="L70" s="107" t="str">
        <f t="shared" si="16"/>
        <v/>
      </c>
      <c r="M70" s="121" t="str">
        <f t="shared" si="25"/>
        <v/>
      </c>
      <c r="N70" s="121" t="str">
        <f t="shared" si="17"/>
        <v/>
      </c>
      <c r="O70" s="107" t="str">
        <f t="shared" si="19"/>
        <v/>
      </c>
      <c r="P70" s="108" t="str">
        <f t="shared" si="20"/>
        <v/>
      </c>
      <c r="Q70" s="107" t="str">
        <f t="shared" si="18"/>
        <v/>
      </c>
      <c r="R70" s="107" t="str">
        <f t="shared" si="21"/>
        <v/>
      </c>
      <c r="S70" s="108" t="str">
        <f t="shared" si="22"/>
        <v/>
      </c>
      <c r="T70" s="107" t="str">
        <f t="shared" si="23"/>
        <v/>
      </c>
      <c r="U70" s="178" t="str">
        <f t="shared" si="24"/>
        <v/>
      </c>
    </row>
    <row r="71" spans="1:21" ht="13.5" customHeight="1">
      <c r="A71" s="109"/>
      <c r="B71" s="110"/>
      <c r="C71" s="110"/>
      <c r="D71" s="110"/>
      <c r="E71" s="164"/>
      <c r="F71" s="168"/>
      <c r="G71" s="182"/>
      <c r="H71" s="171"/>
      <c r="I71" s="171"/>
      <c r="J71" s="13"/>
      <c r="K71" s="119"/>
      <c r="L71" s="107" t="str">
        <f t="shared" si="16"/>
        <v/>
      </c>
      <c r="M71" s="121" t="str">
        <f t="shared" si="25"/>
        <v/>
      </c>
      <c r="N71" s="121" t="str">
        <f t="shared" si="17"/>
        <v/>
      </c>
      <c r="O71" s="107" t="str">
        <f t="shared" si="19"/>
        <v/>
      </c>
      <c r="P71" s="108" t="str">
        <f t="shared" si="20"/>
        <v/>
      </c>
      <c r="Q71" s="107" t="str">
        <f t="shared" si="18"/>
        <v/>
      </c>
      <c r="R71" s="107" t="str">
        <f t="shared" si="21"/>
        <v/>
      </c>
      <c r="S71" s="108" t="str">
        <f t="shared" si="22"/>
        <v/>
      </c>
      <c r="T71" s="107" t="str">
        <f t="shared" si="23"/>
        <v/>
      </c>
      <c r="U71" s="178" t="str">
        <f t="shared" si="24"/>
        <v/>
      </c>
    </row>
    <row r="72" spans="1:21" ht="13.5" customHeight="1">
      <c r="A72" s="109"/>
      <c r="B72" s="110"/>
      <c r="C72" s="110"/>
      <c r="D72" s="110"/>
      <c r="E72" s="164"/>
      <c r="F72" s="168"/>
      <c r="G72" s="182"/>
      <c r="H72" s="171"/>
      <c r="I72" s="171"/>
      <c r="J72" s="13"/>
      <c r="K72" s="119"/>
      <c r="L72" s="107" t="str">
        <f t="shared" si="16"/>
        <v/>
      </c>
      <c r="M72" s="121" t="str">
        <f t="shared" si="25"/>
        <v/>
      </c>
      <c r="N72" s="121" t="str">
        <f t="shared" si="17"/>
        <v/>
      </c>
      <c r="O72" s="107" t="str">
        <f t="shared" si="19"/>
        <v/>
      </c>
      <c r="P72" s="108" t="str">
        <f t="shared" si="20"/>
        <v/>
      </c>
      <c r="Q72" s="107" t="str">
        <f t="shared" si="18"/>
        <v/>
      </c>
      <c r="R72" s="107" t="str">
        <f t="shared" si="21"/>
        <v/>
      </c>
      <c r="S72" s="108" t="str">
        <f t="shared" si="22"/>
        <v/>
      </c>
      <c r="T72" s="107" t="str">
        <f t="shared" si="23"/>
        <v/>
      </c>
      <c r="U72" s="178" t="str">
        <f t="shared" si="24"/>
        <v/>
      </c>
    </row>
    <row r="73" spans="1:21" ht="13.5" customHeight="1">
      <c r="A73" s="109"/>
      <c r="B73" s="110"/>
      <c r="C73" s="110"/>
      <c r="D73" s="110"/>
      <c r="E73" s="164"/>
      <c r="F73" s="168"/>
      <c r="G73" s="182"/>
      <c r="H73" s="171"/>
      <c r="I73" s="171"/>
      <c r="J73" s="13"/>
      <c r="K73" s="119"/>
      <c r="L73" s="107" t="str">
        <f t="shared" si="16"/>
        <v/>
      </c>
      <c r="M73" s="121" t="str">
        <f t="shared" si="25"/>
        <v/>
      </c>
      <c r="N73" s="121" t="str">
        <f t="shared" si="17"/>
        <v/>
      </c>
      <c r="O73" s="107" t="str">
        <f t="shared" si="19"/>
        <v/>
      </c>
      <c r="P73" s="108" t="str">
        <f t="shared" si="20"/>
        <v/>
      </c>
      <c r="Q73" s="107" t="str">
        <f t="shared" si="18"/>
        <v/>
      </c>
      <c r="R73" s="107" t="str">
        <f t="shared" si="21"/>
        <v/>
      </c>
      <c r="S73" s="108" t="str">
        <f t="shared" si="22"/>
        <v/>
      </c>
      <c r="T73" s="107" t="str">
        <f t="shared" si="23"/>
        <v/>
      </c>
      <c r="U73" s="178" t="str">
        <f t="shared" si="24"/>
        <v/>
      </c>
    </row>
    <row r="74" spans="1:21" ht="13.5" customHeight="1">
      <c r="A74" s="109"/>
      <c r="B74" s="110"/>
      <c r="C74" s="110"/>
      <c r="D74" s="110"/>
      <c r="E74" s="164"/>
      <c r="F74" s="168"/>
      <c r="G74" s="182"/>
      <c r="H74" s="171"/>
      <c r="I74" s="171"/>
      <c r="J74" s="13"/>
      <c r="K74" s="119"/>
      <c r="L74" s="107" t="str">
        <f t="shared" si="16"/>
        <v/>
      </c>
      <c r="M74" s="121" t="str">
        <f t="shared" si="25"/>
        <v/>
      </c>
      <c r="N74" s="121" t="str">
        <f t="shared" si="17"/>
        <v/>
      </c>
      <c r="O74" s="107" t="str">
        <f t="shared" si="19"/>
        <v/>
      </c>
      <c r="P74" s="108" t="str">
        <f t="shared" si="20"/>
        <v/>
      </c>
      <c r="Q74" s="107" t="str">
        <f t="shared" si="18"/>
        <v/>
      </c>
      <c r="R74" s="107" t="str">
        <f t="shared" si="21"/>
        <v/>
      </c>
      <c r="S74" s="108" t="str">
        <f t="shared" si="22"/>
        <v/>
      </c>
      <c r="T74" s="107" t="str">
        <f t="shared" si="23"/>
        <v/>
      </c>
      <c r="U74" s="178" t="str">
        <f t="shared" si="24"/>
        <v/>
      </c>
    </row>
    <row r="75" spans="1:21" ht="13.5" customHeight="1">
      <c r="A75" s="109"/>
      <c r="B75" s="110"/>
      <c r="C75" s="110"/>
      <c r="D75" s="110"/>
      <c r="E75" s="164"/>
      <c r="F75" s="168"/>
      <c r="G75" s="182"/>
      <c r="H75" s="171"/>
      <c r="I75" s="171"/>
      <c r="J75" s="13"/>
      <c r="K75" s="119"/>
      <c r="L75" s="107" t="str">
        <f t="shared" si="16"/>
        <v/>
      </c>
      <c r="M75" s="121" t="str">
        <f t="shared" si="25"/>
        <v/>
      </c>
      <c r="N75" s="121" t="str">
        <f t="shared" si="17"/>
        <v/>
      </c>
      <c r="O75" s="107" t="str">
        <f t="shared" si="19"/>
        <v/>
      </c>
      <c r="P75" s="108" t="str">
        <f t="shared" si="20"/>
        <v/>
      </c>
      <c r="Q75" s="107" t="str">
        <f t="shared" si="18"/>
        <v/>
      </c>
      <c r="R75" s="107" t="str">
        <f t="shared" si="21"/>
        <v/>
      </c>
      <c r="S75" s="108" t="str">
        <f t="shared" si="22"/>
        <v/>
      </c>
      <c r="T75" s="107" t="str">
        <f t="shared" si="23"/>
        <v/>
      </c>
      <c r="U75" s="178" t="str">
        <f t="shared" si="24"/>
        <v/>
      </c>
    </row>
    <row r="76" spans="1:21" ht="13.5" customHeight="1">
      <c r="A76" s="109"/>
      <c r="B76" s="110"/>
      <c r="C76" s="110"/>
      <c r="D76" s="110"/>
      <c r="E76" s="164"/>
      <c r="F76" s="168"/>
      <c r="G76" s="182"/>
      <c r="H76" s="171"/>
      <c r="I76" s="171"/>
      <c r="J76" s="13"/>
      <c r="K76" s="119"/>
      <c r="L76" s="107" t="str">
        <f t="shared" si="16"/>
        <v/>
      </c>
      <c r="M76" s="121" t="str">
        <f t="shared" si="25"/>
        <v/>
      </c>
      <c r="N76" s="121" t="str">
        <f t="shared" si="17"/>
        <v/>
      </c>
      <c r="O76" s="107" t="str">
        <f t="shared" si="19"/>
        <v/>
      </c>
      <c r="P76" s="108" t="str">
        <f t="shared" si="20"/>
        <v/>
      </c>
      <c r="Q76" s="107" t="str">
        <f t="shared" si="18"/>
        <v/>
      </c>
      <c r="R76" s="107" t="str">
        <f t="shared" si="21"/>
        <v/>
      </c>
      <c r="S76" s="108" t="str">
        <f t="shared" si="22"/>
        <v/>
      </c>
      <c r="T76" s="107" t="str">
        <f t="shared" si="23"/>
        <v/>
      </c>
      <c r="U76" s="178" t="str">
        <f t="shared" si="24"/>
        <v/>
      </c>
    </row>
    <row r="77" spans="1:21" ht="13.5" customHeight="1">
      <c r="A77" s="109"/>
      <c r="B77" s="110"/>
      <c r="C77" s="110"/>
      <c r="D77" s="110"/>
      <c r="E77" s="164"/>
      <c r="F77" s="168"/>
      <c r="G77" s="182"/>
      <c r="H77" s="171"/>
      <c r="I77" s="171"/>
      <c r="J77" s="13"/>
      <c r="K77" s="119"/>
      <c r="L77" s="107" t="str">
        <f t="shared" si="16"/>
        <v/>
      </c>
      <c r="M77" s="121" t="str">
        <f t="shared" si="25"/>
        <v/>
      </c>
      <c r="N77" s="121" t="str">
        <f t="shared" si="17"/>
        <v/>
      </c>
      <c r="O77" s="107" t="str">
        <f t="shared" si="19"/>
        <v/>
      </c>
      <c r="P77" s="108" t="str">
        <f t="shared" si="20"/>
        <v/>
      </c>
      <c r="Q77" s="107" t="str">
        <f t="shared" si="18"/>
        <v/>
      </c>
      <c r="R77" s="107" t="str">
        <f t="shared" si="21"/>
        <v/>
      </c>
      <c r="S77" s="108" t="str">
        <f t="shared" si="22"/>
        <v/>
      </c>
      <c r="T77" s="107" t="str">
        <f t="shared" si="23"/>
        <v/>
      </c>
      <c r="U77" s="178" t="str">
        <f t="shared" si="24"/>
        <v/>
      </c>
    </row>
    <row r="78" spans="1:21" ht="13.5" customHeight="1">
      <c r="A78" s="109"/>
      <c r="B78" s="110"/>
      <c r="C78" s="110"/>
      <c r="D78" s="110"/>
      <c r="E78" s="164"/>
      <c r="F78" s="168"/>
      <c r="G78" s="182"/>
      <c r="H78" s="171"/>
      <c r="I78" s="171"/>
      <c r="J78" s="13"/>
      <c r="K78" s="119"/>
      <c r="L78" s="107" t="str">
        <f t="shared" si="16"/>
        <v/>
      </c>
      <c r="M78" s="121" t="str">
        <f t="shared" si="25"/>
        <v/>
      </c>
      <c r="N78" s="121" t="str">
        <f t="shared" si="17"/>
        <v/>
      </c>
      <c r="O78" s="107" t="str">
        <f t="shared" si="19"/>
        <v/>
      </c>
      <c r="P78" s="108" t="str">
        <f t="shared" si="20"/>
        <v/>
      </c>
      <c r="Q78" s="107" t="str">
        <f t="shared" si="18"/>
        <v/>
      </c>
      <c r="R78" s="107" t="str">
        <f t="shared" si="21"/>
        <v/>
      </c>
      <c r="S78" s="108" t="str">
        <f t="shared" si="22"/>
        <v/>
      </c>
      <c r="T78" s="107" t="str">
        <f t="shared" si="23"/>
        <v/>
      </c>
      <c r="U78" s="178" t="str">
        <f t="shared" si="24"/>
        <v/>
      </c>
    </row>
    <row r="79" spans="1:21" ht="13.5" customHeight="1">
      <c r="A79" s="109"/>
      <c r="B79" s="110"/>
      <c r="C79" s="110"/>
      <c r="D79" s="110"/>
      <c r="E79" s="164"/>
      <c r="F79" s="168"/>
      <c r="G79" s="182"/>
      <c r="H79" s="171"/>
      <c r="I79" s="171"/>
      <c r="J79" s="13"/>
      <c r="K79" s="119"/>
      <c r="L79" s="107" t="str">
        <f t="shared" si="16"/>
        <v/>
      </c>
      <c r="M79" s="121" t="str">
        <f t="shared" si="25"/>
        <v/>
      </c>
      <c r="N79" s="121" t="str">
        <f t="shared" si="17"/>
        <v/>
      </c>
      <c r="O79" s="107" t="str">
        <f t="shared" si="19"/>
        <v/>
      </c>
      <c r="P79" s="108" t="str">
        <f t="shared" si="20"/>
        <v/>
      </c>
      <c r="Q79" s="107" t="str">
        <f t="shared" si="18"/>
        <v/>
      </c>
      <c r="R79" s="107" t="str">
        <f t="shared" si="21"/>
        <v/>
      </c>
      <c r="S79" s="108" t="str">
        <f t="shared" si="22"/>
        <v/>
      </c>
      <c r="T79" s="107" t="str">
        <f t="shared" si="23"/>
        <v/>
      </c>
      <c r="U79" s="178" t="str">
        <f t="shared" si="24"/>
        <v/>
      </c>
    </row>
    <row r="80" spans="1:21" ht="13.5" customHeight="1">
      <c r="A80" s="109"/>
      <c r="B80" s="110"/>
      <c r="C80" s="110"/>
      <c r="D80" s="110"/>
      <c r="E80" s="164"/>
      <c r="F80" s="168"/>
      <c r="G80" s="182"/>
      <c r="H80" s="171"/>
      <c r="I80" s="171"/>
      <c r="J80" s="13"/>
      <c r="K80" s="119"/>
      <c r="L80" s="107" t="str">
        <f t="shared" si="16"/>
        <v/>
      </c>
      <c r="M80" s="121" t="str">
        <f t="shared" si="25"/>
        <v/>
      </c>
      <c r="N80" s="121" t="str">
        <f t="shared" si="17"/>
        <v/>
      </c>
      <c r="O80" s="107" t="str">
        <f t="shared" si="19"/>
        <v/>
      </c>
      <c r="P80" s="108" t="str">
        <f t="shared" si="20"/>
        <v/>
      </c>
      <c r="Q80" s="107" t="str">
        <f t="shared" si="18"/>
        <v/>
      </c>
      <c r="R80" s="107" t="str">
        <f t="shared" si="21"/>
        <v/>
      </c>
      <c r="S80" s="108" t="str">
        <f t="shared" si="22"/>
        <v/>
      </c>
      <c r="T80" s="107" t="str">
        <f t="shared" si="23"/>
        <v/>
      </c>
      <c r="U80" s="178" t="str">
        <f t="shared" si="24"/>
        <v/>
      </c>
    </row>
    <row r="81" spans="1:21" ht="13.5" customHeight="1">
      <c r="A81" s="109"/>
      <c r="B81" s="110"/>
      <c r="C81" s="110"/>
      <c r="D81" s="110"/>
      <c r="E81" s="164"/>
      <c r="F81" s="168"/>
      <c r="G81" s="182"/>
      <c r="H81" s="171"/>
      <c r="I81" s="171"/>
      <c r="J81" s="13"/>
      <c r="K81" s="119"/>
      <c r="L81" s="107" t="str">
        <f t="shared" si="16"/>
        <v/>
      </c>
      <c r="M81" s="121" t="str">
        <f t="shared" si="25"/>
        <v/>
      </c>
      <c r="N81" s="121" t="str">
        <f t="shared" si="17"/>
        <v/>
      </c>
      <c r="O81" s="107" t="str">
        <f t="shared" si="19"/>
        <v/>
      </c>
      <c r="P81" s="108" t="str">
        <f t="shared" si="20"/>
        <v/>
      </c>
      <c r="Q81" s="107" t="str">
        <f t="shared" si="18"/>
        <v/>
      </c>
      <c r="R81" s="107" t="str">
        <f t="shared" si="21"/>
        <v/>
      </c>
      <c r="S81" s="108" t="str">
        <f t="shared" si="22"/>
        <v/>
      </c>
      <c r="T81" s="107" t="str">
        <f t="shared" si="23"/>
        <v/>
      </c>
      <c r="U81" s="178" t="str">
        <f t="shared" si="24"/>
        <v/>
      </c>
    </row>
    <row r="82" spans="1:21" ht="13.5" customHeight="1">
      <c r="A82" s="109"/>
      <c r="B82" s="110"/>
      <c r="C82" s="110"/>
      <c r="D82" s="110"/>
      <c r="E82" s="164"/>
      <c r="F82" s="168"/>
      <c r="G82" s="182"/>
      <c r="H82" s="171"/>
      <c r="I82" s="171"/>
      <c r="J82" s="13"/>
      <c r="K82" s="119"/>
      <c r="L82" s="107" t="str">
        <f t="shared" si="16"/>
        <v/>
      </c>
      <c r="M82" s="121" t="str">
        <f t="shared" si="25"/>
        <v/>
      </c>
      <c r="N82" s="121" t="str">
        <f t="shared" si="17"/>
        <v/>
      </c>
      <c r="O82" s="107" t="str">
        <f t="shared" si="19"/>
        <v/>
      </c>
      <c r="P82" s="108" t="str">
        <f t="shared" si="20"/>
        <v/>
      </c>
      <c r="Q82" s="107" t="str">
        <f t="shared" si="18"/>
        <v/>
      </c>
      <c r="R82" s="107" t="str">
        <f t="shared" si="21"/>
        <v/>
      </c>
      <c r="S82" s="108" t="str">
        <f t="shared" si="22"/>
        <v/>
      </c>
      <c r="T82" s="107" t="str">
        <f t="shared" si="23"/>
        <v/>
      </c>
      <c r="U82" s="178" t="str">
        <f t="shared" si="24"/>
        <v/>
      </c>
    </row>
    <row r="83" spans="1:21" ht="13.5" customHeight="1">
      <c r="A83" s="109"/>
      <c r="B83" s="110"/>
      <c r="C83" s="110"/>
      <c r="D83" s="110"/>
      <c r="E83" s="164"/>
      <c r="F83" s="168"/>
      <c r="G83" s="182"/>
      <c r="H83" s="171"/>
      <c r="I83" s="171"/>
      <c r="J83" s="13"/>
      <c r="K83" s="119"/>
      <c r="L83" s="107" t="str">
        <f t="shared" si="16"/>
        <v/>
      </c>
      <c r="M83" s="121" t="str">
        <f t="shared" si="25"/>
        <v/>
      </c>
      <c r="N83" s="121" t="str">
        <f t="shared" si="17"/>
        <v/>
      </c>
      <c r="O83" s="107" t="str">
        <f t="shared" si="19"/>
        <v/>
      </c>
      <c r="P83" s="108" t="str">
        <f t="shared" si="20"/>
        <v/>
      </c>
      <c r="Q83" s="107" t="str">
        <f t="shared" si="18"/>
        <v/>
      </c>
      <c r="R83" s="107" t="str">
        <f t="shared" si="21"/>
        <v/>
      </c>
      <c r="S83" s="108" t="str">
        <f t="shared" si="22"/>
        <v/>
      </c>
      <c r="T83" s="107" t="str">
        <f t="shared" si="23"/>
        <v/>
      </c>
      <c r="U83" s="178" t="str">
        <f t="shared" si="24"/>
        <v/>
      </c>
    </row>
    <row r="84" spans="1:21" ht="13.5" customHeight="1">
      <c r="A84" s="109"/>
      <c r="B84" s="110"/>
      <c r="C84" s="110"/>
      <c r="D84" s="110"/>
      <c r="E84" s="164"/>
      <c r="F84" s="168"/>
      <c r="G84" s="182"/>
      <c r="H84" s="171"/>
      <c r="I84" s="171"/>
      <c r="J84" s="13"/>
      <c r="K84" s="119"/>
      <c r="L84" s="107" t="str">
        <f t="shared" si="16"/>
        <v/>
      </c>
      <c r="M84" s="121" t="str">
        <f t="shared" si="25"/>
        <v/>
      </c>
      <c r="N84" s="121" t="str">
        <f t="shared" si="17"/>
        <v/>
      </c>
      <c r="O84" s="107" t="str">
        <f t="shared" si="19"/>
        <v/>
      </c>
      <c r="P84" s="108" t="str">
        <f t="shared" si="20"/>
        <v/>
      </c>
      <c r="Q84" s="107" t="str">
        <f t="shared" si="18"/>
        <v/>
      </c>
      <c r="R84" s="107" t="str">
        <f t="shared" si="21"/>
        <v/>
      </c>
      <c r="S84" s="108" t="str">
        <f t="shared" si="22"/>
        <v/>
      </c>
      <c r="T84" s="107" t="str">
        <f t="shared" si="23"/>
        <v/>
      </c>
      <c r="U84" s="178" t="str">
        <f t="shared" si="24"/>
        <v/>
      </c>
    </row>
    <row r="85" spans="1:21" ht="13.5" customHeight="1">
      <c r="A85" s="109"/>
      <c r="B85" s="110"/>
      <c r="C85" s="110"/>
      <c r="D85" s="110"/>
      <c r="E85" s="164"/>
      <c r="F85" s="168"/>
      <c r="G85" s="182"/>
      <c r="H85" s="171"/>
      <c r="I85" s="171"/>
      <c r="J85" s="13"/>
      <c r="K85" s="119"/>
      <c r="L85" s="107" t="str">
        <f t="shared" si="16"/>
        <v/>
      </c>
      <c r="M85" s="121" t="str">
        <f t="shared" si="25"/>
        <v/>
      </c>
      <c r="N85" s="121" t="str">
        <f t="shared" si="17"/>
        <v/>
      </c>
      <c r="O85" s="107" t="str">
        <f t="shared" si="19"/>
        <v/>
      </c>
      <c r="P85" s="108" t="str">
        <f t="shared" si="20"/>
        <v/>
      </c>
      <c r="Q85" s="107" t="str">
        <f t="shared" si="18"/>
        <v/>
      </c>
      <c r="R85" s="107" t="str">
        <f t="shared" si="21"/>
        <v/>
      </c>
      <c r="S85" s="108" t="str">
        <f t="shared" si="22"/>
        <v/>
      </c>
      <c r="T85" s="107" t="str">
        <f t="shared" si="23"/>
        <v/>
      </c>
      <c r="U85" s="178" t="str">
        <f t="shared" si="24"/>
        <v/>
      </c>
    </row>
    <row r="86" spans="1:21" ht="13.5" customHeight="1">
      <c r="A86" s="109"/>
      <c r="B86" s="110"/>
      <c r="C86" s="110"/>
      <c r="D86" s="110"/>
      <c r="E86" s="164"/>
      <c r="F86" s="168"/>
      <c r="G86" s="182"/>
      <c r="H86" s="171"/>
      <c r="I86" s="171"/>
      <c r="J86" s="13"/>
      <c r="K86" s="119"/>
      <c r="L86" s="107" t="str">
        <f t="shared" si="16"/>
        <v/>
      </c>
      <c r="M86" s="121" t="str">
        <f t="shared" si="25"/>
        <v/>
      </c>
      <c r="N86" s="121" t="str">
        <f t="shared" si="17"/>
        <v/>
      </c>
      <c r="O86" s="107" t="str">
        <f t="shared" si="19"/>
        <v/>
      </c>
      <c r="P86" s="108" t="str">
        <f t="shared" si="20"/>
        <v/>
      </c>
      <c r="Q86" s="107" t="str">
        <f t="shared" si="18"/>
        <v/>
      </c>
      <c r="R86" s="107" t="str">
        <f t="shared" si="21"/>
        <v/>
      </c>
      <c r="S86" s="108" t="str">
        <f t="shared" si="22"/>
        <v/>
      </c>
      <c r="T86" s="107" t="str">
        <f t="shared" si="23"/>
        <v/>
      </c>
      <c r="U86" s="178" t="str">
        <f t="shared" si="24"/>
        <v/>
      </c>
    </row>
    <row r="87" spans="1:21" ht="13.5" customHeight="1">
      <c r="A87" s="109"/>
      <c r="B87" s="110"/>
      <c r="C87" s="110"/>
      <c r="D87" s="110"/>
      <c r="E87" s="164"/>
      <c r="F87" s="168"/>
      <c r="G87" s="182"/>
      <c r="H87" s="171"/>
      <c r="I87" s="171"/>
      <c r="J87" s="13"/>
      <c r="K87" s="119"/>
      <c r="L87" s="107" t="str">
        <f t="shared" si="16"/>
        <v/>
      </c>
      <c r="M87" s="121" t="str">
        <f t="shared" si="25"/>
        <v/>
      </c>
      <c r="N87" s="121" t="str">
        <f t="shared" si="17"/>
        <v/>
      </c>
      <c r="O87" s="107" t="str">
        <f t="shared" si="19"/>
        <v/>
      </c>
      <c r="P87" s="108" t="str">
        <f t="shared" si="20"/>
        <v/>
      </c>
      <c r="Q87" s="107" t="str">
        <f t="shared" si="18"/>
        <v/>
      </c>
      <c r="R87" s="107" t="str">
        <f t="shared" si="21"/>
        <v/>
      </c>
      <c r="S87" s="108" t="str">
        <f t="shared" si="22"/>
        <v/>
      </c>
      <c r="T87" s="107" t="str">
        <f t="shared" si="23"/>
        <v/>
      </c>
      <c r="U87" s="178" t="str">
        <f t="shared" si="24"/>
        <v/>
      </c>
    </row>
    <row r="88" spans="1:21" ht="13.5" customHeight="1">
      <c r="A88" s="109"/>
      <c r="B88" s="110"/>
      <c r="C88" s="110"/>
      <c r="D88" s="110"/>
      <c r="E88" s="164"/>
      <c r="F88" s="168"/>
      <c r="G88" s="182"/>
      <c r="H88" s="171"/>
      <c r="I88" s="171"/>
      <c r="J88" s="13"/>
      <c r="K88" s="119"/>
      <c r="L88" s="107" t="str">
        <f t="shared" si="16"/>
        <v/>
      </c>
      <c r="M88" s="121" t="str">
        <f t="shared" si="25"/>
        <v/>
      </c>
      <c r="N88" s="121" t="str">
        <f t="shared" si="17"/>
        <v/>
      </c>
      <c r="O88" s="107" t="str">
        <f t="shared" si="19"/>
        <v/>
      </c>
      <c r="P88" s="108" t="str">
        <f t="shared" si="20"/>
        <v/>
      </c>
      <c r="Q88" s="107" t="str">
        <f t="shared" si="18"/>
        <v/>
      </c>
      <c r="R88" s="107" t="str">
        <f t="shared" si="21"/>
        <v/>
      </c>
      <c r="S88" s="108" t="str">
        <f t="shared" si="22"/>
        <v/>
      </c>
      <c r="T88" s="107" t="str">
        <f t="shared" si="23"/>
        <v/>
      </c>
      <c r="U88" s="178" t="str">
        <f t="shared" si="24"/>
        <v/>
      </c>
    </row>
    <row r="89" spans="1:21" ht="13.5" customHeight="1">
      <c r="A89" s="109"/>
      <c r="B89" s="110"/>
      <c r="C89" s="110"/>
      <c r="D89" s="110"/>
      <c r="E89" s="164"/>
      <c r="F89" s="168"/>
      <c r="G89" s="182"/>
      <c r="H89" s="171"/>
      <c r="I89" s="171"/>
      <c r="J89" s="13"/>
      <c r="K89" s="119"/>
      <c r="L89" s="107" t="str">
        <f t="shared" si="16"/>
        <v/>
      </c>
      <c r="M89" s="121" t="str">
        <f t="shared" si="25"/>
        <v/>
      </c>
      <c r="N89" s="121" t="str">
        <f t="shared" si="17"/>
        <v/>
      </c>
      <c r="O89" s="107" t="str">
        <f t="shared" si="19"/>
        <v/>
      </c>
      <c r="P89" s="108" t="str">
        <f t="shared" si="20"/>
        <v/>
      </c>
      <c r="Q89" s="107" t="str">
        <f t="shared" si="18"/>
        <v/>
      </c>
      <c r="R89" s="107" t="str">
        <f t="shared" si="21"/>
        <v/>
      </c>
      <c r="S89" s="108" t="str">
        <f t="shared" si="22"/>
        <v/>
      </c>
      <c r="T89" s="107" t="str">
        <f t="shared" si="23"/>
        <v/>
      </c>
      <c r="U89" s="178" t="str">
        <f t="shared" si="24"/>
        <v/>
      </c>
    </row>
    <row r="90" spans="1:21" ht="13.5" customHeight="1">
      <c r="A90" s="109"/>
      <c r="B90" s="110"/>
      <c r="C90" s="110"/>
      <c r="D90" s="110"/>
      <c r="E90" s="164"/>
      <c r="F90" s="168"/>
      <c r="G90" s="182"/>
      <c r="H90" s="171"/>
      <c r="I90" s="171"/>
      <c r="J90" s="13"/>
      <c r="K90" s="119"/>
      <c r="L90" s="107" t="str">
        <f t="shared" si="16"/>
        <v/>
      </c>
      <c r="M90" s="121" t="str">
        <f t="shared" si="25"/>
        <v/>
      </c>
      <c r="N90" s="121" t="str">
        <f t="shared" si="17"/>
        <v/>
      </c>
      <c r="O90" s="107" t="str">
        <f t="shared" si="19"/>
        <v/>
      </c>
      <c r="P90" s="108" t="str">
        <f t="shared" si="20"/>
        <v/>
      </c>
      <c r="Q90" s="107" t="str">
        <f t="shared" si="18"/>
        <v/>
      </c>
      <c r="R90" s="107" t="str">
        <f t="shared" si="21"/>
        <v/>
      </c>
      <c r="S90" s="108" t="str">
        <f t="shared" si="22"/>
        <v/>
      </c>
      <c r="T90" s="107" t="str">
        <f t="shared" si="23"/>
        <v/>
      </c>
      <c r="U90" s="178" t="str">
        <f t="shared" si="24"/>
        <v/>
      </c>
    </row>
    <row r="91" spans="1:21" ht="13.5" customHeight="1">
      <c r="A91" s="109"/>
      <c r="B91" s="110"/>
      <c r="C91" s="110"/>
      <c r="D91" s="110"/>
      <c r="E91" s="164"/>
      <c r="F91" s="168"/>
      <c r="G91" s="182"/>
      <c r="H91" s="171"/>
      <c r="I91" s="171"/>
      <c r="J91" s="13"/>
      <c r="K91" s="119"/>
      <c r="L91" s="107" t="str">
        <f t="shared" si="16"/>
        <v/>
      </c>
      <c r="M91" s="121" t="str">
        <f t="shared" si="25"/>
        <v/>
      </c>
      <c r="N91" s="121" t="str">
        <f t="shared" si="17"/>
        <v/>
      </c>
      <c r="O91" s="107" t="str">
        <f t="shared" si="19"/>
        <v/>
      </c>
      <c r="P91" s="108" t="str">
        <f t="shared" si="20"/>
        <v/>
      </c>
      <c r="Q91" s="107" t="str">
        <f t="shared" si="18"/>
        <v/>
      </c>
      <c r="R91" s="107" t="str">
        <f t="shared" si="21"/>
        <v/>
      </c>
      <c r="S91" s="108" t="str">
        <f t="shared" si="22"/>
        <v/>
      </c>
      <c r="T91" s="107" t="str">
        <f t="shared" si="23"/>
        <v/>
      </c>
      <c r="U91" s="178" t="str">
        <f t="shared" si="24"/>
        <v/>
      </c>
    </row>
    <row r="92" spans="1:21" ht="13.5" customHeight="1">
      <c r="A92" s="109"/>
      <c r="B92" s="110"/>
      <c r="C92" s="110"/>
      <c r="D92" s="110"/>
      <c r="E92" s="164"/>
      <c r="F92" s="168"/>
      <c r="G92" s="182"/>
      <c r="H92" s="171"/>
      <c r="I92" s="171"/>
      <c r="J92" s="13"/>
      <c r="K92" s="119"/>
      <c r="L92" s="107" t="str">
        <f t="shared" si="16"/>
        <v/>
      </c>
      <c r="M92" s="121" t="str">
        <f t="shared" si="25"/>
        <v/>
      </c>
      <c r="N92" s="121" t="str">
        <f t="shared" si="17"/>
        <v/>
      </c>
      <c r="O92" s="107" t="str">
        <f t="shared" si="19"/>
        <v/>
      </c>
      <c r="P92" s="108" t="str">
        <f t="shared" si="20"/>
        <v/>
      </c>
      <c r="Q92" s="107" t="str">
        <f t="shared" si="18"/>
        <v/>
      </c>
      <c r="R92" s="107" t="str">
        <f t="shared" si="21"/>
        <v/>
      </c>
      <c r="S92" s="108" t="str">
        <f t="shared" si="22"/>
        <v/>
      </c>
      <c r="T92" s="107" t="str">
        <f t="shared" si="23"/>
        <v/>
      </c>
      <c r="U92" s="178" t="str">
        <f t="shared" si="24"/>
        <v/>
      </c>
    </row>
    <row r="93" spans="1:21" ht="13.5" customHeight="1">
      <c r="A93" s="109"/>
      <c r="B93" s="110"/>
      <c r="C93" s="110"/>
      <c r="D93" s="110"/>
      <c r="E93" s="164"/>
      <c r="F93" s="169"/>
      <c r="G93" s="183"/>
      <c r="H93" s="171"/>
      <c r="I93" s="171"/>
      <c r="J93" s="13"/>
      <c r="K93" s="119"/>
      <c r="L93" s="107" t="str">
        <f t="shared" si="16"/>
        <v/>
      </c>
      <c r="M93" s="121" t="str">
        <f t="shared" si="25"/>
        <v/>
      </c>
      <c r="N93" s="121" t="str">
        <f t="shared" si="17"/>
        <v/>
      </c>
      <c r="O93" s="107" t="str">
        <f t="shared" si="19"/>
        <v/>
      </c>
      <c r="P93" s="108" t="str">
        <f t="shared" si="20"/>
        <v/>
      </c>
      <c r="Q93" s="107" t="str">
        <f t="shared" si="18"/>
        <v/>
      </c>
      <c r="R93" s="107" t="str">
        <f t="shared" si="21"/>
        <v/>
      </c>
      <c r="S93" s="108" t="str">
        <f t="shared" si="22"/>
        <v/>
      </c>
      <c r="T93" s="107" t="str">
        <f t="shared" si="23"/>
        <v/>
      </c>
      <c r="U93" s="178" t="str">
        <f t="shared" si="24"/>
        <v/>
      </c>
    </row>
    <row r="94" spans="1:21" ht="24" customHeight="1">
      <c r="A94" s="5" t="s">
        <v>21</v>
      </c>
      <c r="B94" s="6"/>
      <c r="C94" s="6">
        <f>SUM(C63:C93)</f>
        <v>2</v>
      </c>
      <c r="D94" s="6">
        <f>SUM(D63:D93)</f>
        <v>8486.4</v>
      </c>
      <c r="E94" s="152">
        <f>IFERROR(SUMPRODUCT($D$63:$D$93,E63:E93)/$D$94,0)</f>
        <v>10.766757400075413</v>
      </c>
      <c r="F94" s="184">
        <f>IFERROR(SUMPRODUCT($D$63:$D$93,F63:F93)/$D$94,0)</f>
        <v>0</v>
      </c>
      <c r="G94" s="152">
        <f t="shared" ref="G94:I94" si="26">IFERROR(SUMPRODUCT($D$63:$D$93,G63:G93)/$D$94,0)</f>
        <v>8.6661722285067864</v>
      </c>
      <c r="H94" s="152">
        <f t="shared" si="26"/>
        <v>8.6661722285067864</v>
      </c>
      <c r="I94" s="152">
        <f t="shared" si="26"/>
        <v>6.8261910822021123</v>
      </c>
      <c r="J94" s="13"/>
      <c r="K94" s="119"/>
      <c r="L94" s="153">
        <f>SUM(L63:L93)</f>
        <v>91371.00999999998</v>
      </c>
      <c r="M94" s="153">
        <f t="shared" ref="M94:T94" si="27">SUM(M63:M93)</f>
        <v>0</v>
      </c>
      <c r="N94" s="153">
        <f t="shared" si="27"/>
        <v>73544.603999999992</v>
      </c>
      <c r="O94" s="153">
        <f t="shared" si="27"/>
        <v>73544.603999999992</v>
      </c>
      <c r="P94" s="153">
        <f t="shared" si="27"/>
        <v>17826.405999999999</v>
      </c>
      <c r="Q94" s="153">
        <f t="shared" si="27"/>
        <v>73544.603999999992</v>
      </c>
      <c r="R94" s="153">
        <f t="shared" si="27"/>
        <v>73544.603999999992</v>
      </c>
      <c r="S94" s="153">
        <f t="shared" si="27"/>
        <v>0</v>
      </c>
      <c r="T94" s="153">
        <f t="shared" si="27"/>
        <v>57929.788</v>
      </c>
      <c r="U94" s="179">
        <f t="shared" ref="U94" si="28">SUM(U63:U93)</f>
        <v>15614.815999999992</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8486.4</v>
      </c>
      <c r="E96" s="155" t="s">
        <v>22</v>
      </c>
      <c r="F96" s="155" t="s">
        <v>22</v>
      </c>
      <c r="G96" s="155" t="s">
        <v>22</v>
      </c>
      <c r="H96" s="155" t="s">
        <v>22</v>
      </c>
      <c r="I96" s="155" t="s">
        <v>22</v>
      </c>
      <c r="J96" s="122"/>
      <c r="K96" s="123"/>
      <c r="L96" s="156">
        <f>L58+L94</f>
        <v>91371.00999999998</v>
      </c>
      <c r="M96" s="156">
        <f t="shared" ref="M96:T96" si="29">M58+M94</f>
        <v>0</v>
      </c>
      <c r="N96" s="156">
        <f t="shared" si="29"/>
        <v>73544.603999999992</v>
      </c>
      <c r="O96" s="156">
        <f t="shared" si="29"/>
        <v>73544.603999999992</v>
      </c>
      <c r="P96" s="156">
        <f t="shared" si="29"/>
        <v>17826.405999999999</v>
      </c>
      <c r="Q96" s="156">
        <f t="shared" si="29"/>
        <v>73544.603999999992</v>
      </c>
      <c r="R96" s="156">
        <f t="shared" si="29"/>
        <v>73544.603999999992</v>
      </c>
      <c r="S96" s="156">
        <f t="shared" ref="S96" si="30">S58+S94</f>
        <v>0</v>
      </c>
      <c r="T96" s="156">
        <f t="shared" si="29"/>
        <v>57929.788</v>
      </c>
      <c r="U96" s="181">
        <f>U58+U94</f>
        <v>15614.815999999992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A16" sqref="A16"/>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zoomScale="68" zoomScaleNormal="68" workbookViewId="0">
      <selection activeCell="R16" sqref="R16"/>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91.371009999999984</v>
      </c>
      <c r="J8" s="66"/>
      <c r="K8" s="81"/>
      <c r="L8" s="81"/>
      <c r="M8" s="90"/>
    </row>
    <row r="9" spans="1:13" s="27" customFormat="1" ht="45" customHeight="1">
      <c r="B9" s="24" t="s">
        <v>70</v>
      </c>
      <c r="C9" s="25">
        <f>'Part L Outputs'!O58/1000</f>
        <v>0</v>
      </c>
      <c r="D9" s="66"/>
      <c r="E9" s="54"/>
      <c r="F9" s="26"/>
      <c r="G9" s="54"/>
      <c r="H9" s="24" t="s">
        <v>70</v>
      </c>
      <c r="I9" s="25">
        <f>'Part L Outputs'!O94/1000</f>
        <v>73.544603999999993</v>
      </c>
      <c r="J9" s="66"/>
      <c r="K9" s="81"/>
      <c r="L9" s="81"/>
      <c r="M9" s="90"/>
    </row>
    <row r="10" spans="1:13" s="27" customFormat="1" ht="45" customHeight="1">
      <c r="B10" s="24" t="s">
        <v>71</v>
      </c>
      <c r="C10" s="25">
        <f>'Part L Outputs'!R58/1000</f>
        <v>0</v>
      </c>
      <c r="D10" s="66"/>
      <c r="E10" s="54"/>
      <c r="F10" s="26"/>
      <c r="G10" s="54"/>
      <c r="H10" s="24" t="s">
        <v>71</v>
      </c>
      <c r="I10" s="25">
        <f>'Part L Outputs'!R94/1000</f>
        <v>73.544603999999993</v>
      </c>
      <c r="J10" s="66"/>
      <c r="K10" s="81"/>
      <c r="L10" s="81"/>
      <c r="M10" s="90"/>
    </row>
    <row r="11" spans="1:13" s="27" customFormat="1" ht="45" customHeight="1">
      <c r="B11" s="24" t="s">
        <v>72</v>
      </c>
      <c r="C11" s="25">
        <f>'Part L Outputs'!T58/1000</f>
        <v>0</v>
      </c>
      <c r="D11" s="66"/>
      <c r="E11" s="185"/>
      <c r="F11" s="26"/>
      <c r="G11" s="54"/>
      <c r="H11" s="24" t="s">
        <v>72</v>
      </c>
      <c r="I11" s="25">
        <f>'Part L Outputs'!T94/1000</f>
        <v>57.929788000000002</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17.826405999999992</v>
      </c>
      <c r="J18" s="31">
        <f>IFERROR(I18/I8,0)</f>
        <v>0.19509914577938883</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15.61481599999999</v>
      </c>
      <c r="J20" s="31">
        <f>IFERROR(I20/I8,0)</f>
        <v>0.17089464152798567</v>
      </c>
      <c r="K20" s="28"/>
      <c r="L20" s="28"/>
      <c r="M20" s="91"/>
    </row>
    <row r="21" spans="2:13" s="30" customFormat="1" ht="45" customHeight="1">
      <c r="B21" s="32" t="s">
        <v>82</v>
      </c>
      <c r="C21" s="33">
        <f>C8-C11</f>
        <v>0</v>
      </c>
      <c r="D21" s="34">
        <f>IFERROR(C21/C8,0)</f>
        <v>0</v>
      </c>
      <c r="E21" s="28"/>
      <c r="F21" s="29"/>
      <c r="G21" s="28"/>
      <c r="H21" s="32" t="s">
        <v>83</v>
      </c>
      <c r="I21" s="33">
        <f>I8-I11</f>
        <v>33.441221999999982</v>
      </c>
      <c r="J21" s="34">
        <f>IFERROR(I21/I8,0)</f>
        <v>0.36599378730737447</v>
      </c>
      <c r="K21" s="92"/>
      <c r="L21" s="28"/>
      <c r="M21" s="91"/>
    </row>
    <row r="22" spans="2:13" s="30" customFormat="1" ht="45" customHeight="1">
      <c r="B22" s="24" t="s">
        <v>84</v>
      </c>
      <c r="C22" s="25">
        <f>(C8-C21)</f>
        <v>0</v>
      </c>
      <c r="D22" s="35" t="s">
        <v>22</v>
      </c>
      <c r="E22" s="28"/>
      <c r="F22" s="29"/>
      <c r="G22" s="28"/>
      <c r="H22" s="24" t="s">
        <v>84</v>
      </c>
      <c r="I22" s="25">
        <f>(I8-I21)</f>
        <v>57.929788000000002</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0</v>
      </c>
      <c r="D24" s="35" t="s">
        <v>22</v>
      </c>
      <c r="E24" s="28"/>
      <c r="F24" s="29"/>
      <c r="G24" s="28"/>
      <c r="H24" s="32" t="s">
        <v>86</v>
      </c>
      <c r="I24" s="36">
        <f>I22*30</f>
        <v>1737.89364</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165099.8958</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91.371009999999984</v>
      </c>
      <c r="D61" s="41"/>
      <c r="E61" s="42"/>
      <c r="F61" s="56">
        <f>$C$61</f>
        <v>91.371009999999984</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73.544603999999993</v>
      </c>
      <c r="D62" s="40">
        <f>C61-C62</f>
        <v>17.826405999999992</v>
      </c>
      <c r="E62" s="44">
        <f>IFERROR(D62/C61,0)</f>
        <v>0.19509914577938883</v>
      </c>
      <c r="F62" s="56">
        <f>$C$61</f>
        <v>91.371009999999984</v>
      </c>
      <c r="G62" s="56"/>
      <c r="H62" s="28"/>
      <c r="I62" s="73"/>
      <c r="J62" s="73"/>
      <c r="K62" s="28"/>
      <c r="L62" s="55"/>
      <c r="M62" s="91"/>
    </row>
    <row r="63" spans="1:13" s="30" customFormat="1" ht="40.15" customHeight="1">
      <c r="B63" s="43" t="s">
        <v>99</v>
      </c>
      <c r="C63" s="40">
        <f>'Part L Outputs'!R96/1000</f>
        <v>73.544603999999993</v>
      </c>
      <c r="D63" s="40">
        <f>C62-C63</f>
        <v>0</v>
      </c>
      <c r="E63" s="44">
        <f>IFERROR(D63/C61,0)</f>
        <v>0</v>
      </c>
      <c r="F63" s="56">
        <f>$C$61</f>
        <v>91.371009999999984</v>
      </c>
      <c r="G63" s="56"/>
      <c r="H63" s="28"/>
      <c r="I63" s="73"/>
      <c r="J63" s="73"/>
      <c r="K63" s="28"/>
      <c r="L63" s="55"/>
      <c r="M63" s="91"/>
    </row>
    <row r="64" spans="1:13" s="30" customFormat="1" ht="66">
      <c r="B64" s="43" t="s">
        <v>100</v>
      </c>
      <c r="C64" s="40">
        <f>'Part L Outputs'!T96/1000</f>
        <v>57.929788000000002</v>
      </c>
      <c r="D64" s="40">
        <f>C63-C64</f>
        <v>15.61481599999999</v>
      </c>
      <c r="E64" s="44">
        <f>IFERROR(D64/C61,0)</f>
        <v>0.17089464152798567</v>
      </c>
      <c r="F64" s="56">
        <f>$C$61</f>
        <v>91.371009999999984</v>
      </c>
      <c r="G64" s="56"/>
      <c r="H64" s="71"/>
      <c r="I64" s="71" t="s">
        <v>258</v>
      </c>
      <c r="J64" s="71" t="s">
        <v>158</v>
      </c>
      <c r="K64" s="28"/>
      <c r="L64" s="55"/>
      <c r="M64" s="91"/>
    </row>
    <row r="65" spans="1:14" s="30" customFormat="1" ht="40.15" customHeight="1">
      <c r="B65" s="43" t="s">
        <v>101</v>
      </c>
      <c r="C65" s="45" t="s">
        <v>22</v>
      </c>
      <c r="D65" s="40">
        <f>SUM(D62:D64)</f>
        <v>33.441221999999982</v>
      </c>
      <c r="E65" s="44">
        <f>IFERROR(D65/C61,0)</f>
        <v>0.36599378730737447</v>
      </c>
      <c r="F65" s="56">
        <f>$C$61</f>
        <v>91.371009999999984</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1737.89364</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91.371009999999984</v>
      </c>
      <c r="E14" s="135">
        <f t="shared" ref="E14:E19" si="1">D14*0.65</f>
        <v>59.391156499999994</v>
      </c>
    </row>
    <row r="15" spans="1:5">
      <c r="A15" s="134" t="s">
        <v>98</v>
      </c>
      <c r="B15" s="136">
        <f>'GLA Summary Tables'!I9</f>
        <v>73.544603999999993</v>
      </c>
      <c r="C15" s="136">
        <f>'GLA Summary Tables'!I18</f>
        <v>17.826405999999992</v>
      </c>
      <c r="D15" s="135">
        <f>'GLA Summary Tables'!I$8</f>
        <v>91.371009999999984</v>
      </c>
      <c r="E15" s="135">
        <f t="shared" si="1"/>
        <v>59.391156499999994</v>
      </c>
    </row>
    <row r="16" spans="1:5">
      <c r="A16" s="134" t="s">
        <v>112</v>
      </c>
      <c r="B16" s="136">
        <f>'GLA Summary Tables'!I10</f>
        <v>73.544603999999993</v>
      </c>
      <c r="C16" s="136">
        <f>'GLA Summary Tables'!I19</f>
        <v>0</v>
      </c>
      <c r="D16" s="135">
        <f>'GLA Summary Tables'!I$8</f>
        <v>91.371009999999984</v>
      </c>
      <c r="E16" s="135">
        <f t="shared" si="1"/>
        <v>59.391156499999994</v>
      </c>
    </row>
    <row r="17" spans="1:5">
      <c r="A17" s="134" t="s">
        <v>113</v>
      </c>
      <c r="B17" s="136">
        <f>'GLA Summary Tables'!I11</f>
        <v>57.929788000000002</v>
      </c>
      <c r="C17" s="136">
        <f>'GLA Summary Tables'!I20</f>
        <v>15.61481599999999</v>
      </c>
      <c r="D17" s="135">
        <f>'GLA Summary Tables'!I$8</f>
        <v>91.371009999999984</v>
      </c>
      <c r="E17" s="135">
        <f t="shared" si="1"/>
        <v>59.391156499999994</v>
      </c>
    </row>
    <row r="18" spans="1:5">
      <c r="A18" s="134" t="s">
        <v>114</v>
      </c>
      <c r="B18" s="136">
        <v>0</v>
      </c>
      <c r="C18" s="136">
        <f>'GLA Summary Tables'!I22</f>
        <v>57.929788000000002</v>
      </c>
      <c r="D18" s="135">
        <f>'GLA Summary Tables'!I$8</f>
        <v>91.371009999999984</v>
      </c>
      <c r="E18" s="135">
        <f t="shared" si="1"/>
        <v>59.391156499999994</v>
      </c>
    </row>
    <row r="19" spans="1:5">
      <c r="A19" s="134"/>
      <c r="B19" s="133"/>
      <c r="C19" s="133"/>
      <c r="D19" s="135">
        <f>'GLA Summary Tables'!I$8</f>
        <v>91.371009999999984</v>
      </c>
      <c r="E19" s="135">
        <f t="shared" si="1"/>
        <v>59.391156499999994</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2025-05-12T09:20:15Z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