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jawsustainability.sharepoint.com/sites/jaw/Shared Documents/09 Jobs/0627 Blackburn Road/06 LCA/"/>
    </mc:Choice>
  </mc:AlternateContent>
  <xr:revisionPtr revIDLastSave="665" documentId="8_{8E5FFE42-4D76-4961-AECD-89892387E2B6}" xr6:coauthVersionLast="47" xr6:coauthVersionMax="47" xr10:uidLastSave="{E50EE1B3-3B29-4C0B-AC41-375A737FB902}"/>
  <bookViews>
    <workbookView xWindow="-110" yWindow="-110" windowWidth="19420" windowHeight="10300" firstSheet="3"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9" i="11" l="1"/>
  <c r="I188" i="11"/>
  <c r="I190" i="11"/>
  <c r="I191" i="11"/>
  <c r="H179" i="11"/>
  <c r="I179" i="11" s="1"/>
  <c r="H180" i="11"/>
  <c r="I180" i="11" s="1"/>
  <c r="H181" i="11"/>
  <c r="I181" i="11" s="1"/>
  <c r="H182" i="11"/>
  <c r="I182" i="11" s="1"/>
  <c r="H183" i="11"/>
  <c r="I183" i="11" s="1"/>
  <c r="H184" i="11"/>
  <c r="I184" i="11" s="1"/>
  <c r="H185" i="11"/>
  <c r="I185" i="11" s="1"/>
  <c r="H186" i="11"/>
  <c r="I186" i="11" s="1"/>
  <c r="H187" i="11"/>
  <c r="I187" i="11" s="1"/>
  <c r="H189" i="11"/>
  <c r="H192" i="11"/>
  <c r="I192" i="11" s="1"/>
  <c r="H178" i="11"/>
  <c r="I178" i="11" s="1"/>
  <c r="I155" i="11"/>
  <c r="I156" i="11"/>
  <c r="I157" i="11"/>
  <c r="I158" i="11"/>
  <c r="I159" i="11"/>
  <c r="I154" i="11"/>
  <c r="I148" i="11"/>
  <c r="I147" i="11"/>
  <c r="I140" i="11"/>
  <c r="I141" i="11"/>
  <c r="I142" i="11"/>
  <c r="I143" i="11"/>
  <c r="I144" i="11"/>
  <c r="I139" i="11"/>
  <c r="I125" i="11"/>
  <c r="I126" i="11"/>
  <c r="I127" i="11"/>
  <c r="I128" i="11"/>
  <c r="I129" i="11"/>
  <c r="I130" i="11"/>
  <c r="I131" i="11"/>
  <c r="I124" i="11"/>
  <c r="I121" i="11"/>
  <c r="I120" i="11"/>
  <c r="I119" i="11"/>
  <c r="I118" i="11"/>
  <c r="I117" i="11"/>
  <c r="I116" i="11"/>
  <c r="I112" i="11"/>
  <c r="I108" i="11"/>
  <c r="I109" i="11"/>
  <c r="I110" i="11"/>
  <c r="I111" i="11"/>
  <c r="I107" i="11"/>
  <c r="I102" i="11"/>
  <c r="I103" i="11"/>
  <c r="I101" i="11"/>
  <c r="I100" i="11"/>
  <c r="I98" i="11"/>
  <c r="I97" i="11"/>
  <c r="I91" i="11"/>
  <c r="I93" i="11"/>
  <c r="I92" i="11"/>
  <c r="I96" i="11"/>
  <c r="I95" i="11"/>
  <c r="I94" i="11"/>
  <c r="I90" i="11"/>
  <c r="I89" i="11"/>
  <c r="I88" i="11"/>
  <c r="I86" i="11"/>
  <c r="I85" i="11"/>
  <c r="I84" i="11"/>
  <c r="I83" i="11"/>
  <c r="I82" i="11"/>
  <c r="I81" i="11"/>
  <c r="I80" i="11"/>
  <c r="I78" i="11"/>
  <c r="I76" i="11"/>
  <c r="I75" i="11"/>
  <c r="I74" i="11"/>
  <c r="I73" i="11"/>
  <c r="I72" i="11"/>
  <c r="I70" i="11"/>
  <c r="I66" i="11" l="1"/>
  <c r="I63" i="11"/>
  <c r="I64" i="11"/>
  <c r="I65" i="11"/>
  <c r="I62" i="11"/>
  <c r="I61" i="11"/>
  <c r="I60" i="11"/>
  <c r="I59" i="11"/>
  <c r="I58" i="11"/>
  <c r="I57" i="11"/>
  <c r="I56" i="11"/>
  <c r="S180" i="11" l="1"/>
  <c r="S100" i="9"/>
  <c r="D165" i="11" l="1"/>
  <c r="E26" i="11"/>
  <c r="E25" i="11"/>
  <c r="D26" i="11"/>
  <c r="D25" i="11"/>
  <c r="C26" i="11"/>
  <c r="C25" i="11"/>
  <c r="E44" i="9"/>
  <c r="E43" i="9"/>
  <c r="D44" i="9"/>
  <c r="D43" i="9"/>
  <c r="C44" i="9"/>
  <c r="C43" i="9"/>
  <c r="D26" i="10"/>
  <c r="C26" i="10"/>
  <c r="E26" i="10"/>
  <c r="E25" i="10"/>
  <c r="D25" i="10"/>
  <c r="C25" i="10"/>
  <c r="S83" i="10"/>
  <c r="N121" i="9" l="1"/>
  <c r="O121" i="9"/>
  <c r="F194" i="11" l="1"/>
  <c r="I104" i="10"/>
  <c r="F104" i="10"/>
  <c r="F121" i="9" l="1"/>
  <c r="S103" i="10"/>
  <c r="S120" i="9"/>
  <c r="T194" i="11"/>
  <c r="S193" i="11"/>
  <c r="O194" i="11"/>
  <c r="G194" i="11"/>
  <c r="D76" i="10" l="1"/>
  <c r="I76" i="10"/>
  <c r="H76" i="10"/>
  <c r="I165" i="11"/>
  <c r="H165" i="11"/>
  <c r="I92" i="9"/>
  <c r="H92" i="9"/>
  <c r="D92" i="9"/>
  <c r="S189" i="11" l="1"/>
  <c r="S192" i="11"/>
  <c r="S191" i="11"/>
  <c r="S190" i="11"/>
  <c r="S187" i="11"/>
  <c r="L121" i="9" l="1"/>
  <c r="S101" i="9" l="1"/>
  <c r="S102" i="9"/>
  <c r="S103" i="9"/>
  <c r="S104" i="9"/>
  <c r="S105" i="9"/>
  <c r="S106" i="9"/>
  <c r="S107" i="9"/>
  <c r="S108" i="9"/>
  <c r="S109" i="9"/>
  <c r="S110" i="9"/>
  <c r="S111" i="9"/>
  <c r="S112" i="9"/>
  <c r="S113" i="9"/>
  <c r="S114" i="9"/>
  <c r="S115" i="9"/>
  <c r="S116" i="9"/>
  <c r="S117" i="9"/>
  <c r="S118" i="9"/>
  <c r="S119" i="9"/>
  <c r="I93" i="9"/>
  <c r="H93" i="9"/>
  <c r="D93" i="9"/>
  <c r="I166" i="11"/>
  <c r="H166" i="11"/>
  <c r="D166"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74" i="11"/>
  <c r="S175" i="11"/>
  <c r="S176" i="11"/>
  <c r="S177" i="11"/>
  <c r="S179" i="11"/>
  <c r="S181" i="11"/>
  <c r="S182" i="11"/>
  <c r="S183" i="11"/>
  <c r="S184" i="11"/>
  <c r="S185" i="11"/>
  <c r="S186" i="11"/>
  <c r="S188" i="11"/>
  <c r="S173" i="11"/>
  <c r="P194" i="11"/>
  <c r="Q194" i="11"/>
  <c r="Q195" i="11" s="1"/>
  <c r="R194" i="11"/>
  <c r="R195" i="11" s="1"/>
  <c r="N194" i="11"/>
  <c r="N195" i="11" s="1"/>
  <c r="L194" i="11"/>
  <c r="J194" i="11"/>
  <c r="J195" i="11" s="1"/>
  <c r="I194" i="11"/>
  <c r="I195" i="11" s="1"/>
  <c r="H194" i="11"/>
  <c r="F195" i="11"/>
  <c r="E194" i="11"/>
  <c r="E195" i="11" s="1"/>
  <c r="D40" i="9" l="1"/>
  <c r="D41" i="9" s="1"/>
  <c r="E22" i="10"/>
  <c r="E23" i="10" s="1"/>
  <c r="D105" i="10"/>
  <c r="C23" i="10"/>
  <c r="D22" i="10"/>
  <c r="D23" i="10" s="1"/>
  <c r="D122" i="9"/>
  <c r="C40" i="9"/>
  <c r="C41" i="9" s="1"/>
  <c r="E40" i="9"/>
  <c r="E41" i="9" s="1"/>
  <c r="P195" i="11"/>
  <c r="H22" i="11"/>
  <c r="H34" i="9" s="1"/>
  <c r="H195" i="11"/>
  <c r="S104" i="10"/>
  <c r="S105" i="10" s="1"/>
  <c r="S121" i="9"/>
  <c r="S122" i="9" s="1"/>
  <c r="O122" i="9"/>
  <c r="H40" i="9"/>
  <c r="H41" i="9" s="1"/>
  <c r="G122" i="9"/>
  <c r="F40" i="9"/>
  <c r="F41" i="9" s="1"/>
  <c r="T122" i="9"/>
  <c r="I40" i="9"/>
  <c r="I41" i="9" s="1"/>
  <c r="G22" i="11"/>
  <c r="G34" i="9" s="1"/>
  <c r="G195" i="11"/>
  <c r="T195" i="11"/>
  <c r="I22" i="11"/>
  <c r="I34" i="9" s="1"/>
  <c r="O105" i="10"/>
  <c r="G105" i="10"/>
  <c r="F22" i="10"/>
  <c r="F23" i="10" s="1"/>
  <c r="T105" i="10"/>
  <c r="C105" i="10"/>
  <c r="K105" i="10"/>
  <c r="L105" i="10"/>
  <c r="G23" i="10"/>
  <c r="O195" i="11"/>
  <c r="L195" i="11"/>
  <c r="C122" i="9"/>
  <c r="N122" i="9"/>
  <c r="J122" i="9"/>
  <c r="I23" i="10"/>
  <c r="H22" i="10"/>
  <c r="H23" i="10" s="1"/>
  <c r="I23" i="11" l="1"/>
  <c r="I35" i="9" s="1"/>
  <c r="H23" i="11"/>
  <c r="H35" i="9" s="1"/>
  <c r="G23" i="11"/>
  <c r="G35" i="9" s="1"/>
  <c r="I77" i="10"/>
  <c r="H77" i="10"/>
  <c r="D77" i="10"/>
  <c r="D194" i="11" l="1"/>
  <c r="C22" i="11" s="1"/>
  <c r="C194" i="11"/>
  <c r="C34" i="9" l="1"/>
  <c r="C195" i="11"/>
  <c r="D195" i="11"/>
  <c r="C23" i="11" l="1"/>
  <c r="C35" i="9" s="1"/>
  <c r="K194" i="11"/>
  <c r="D22" i="11" s="1"/>
  <c r="S178" i="11"/>
  <c r="S194" i="11" s="1"/>
  <c r="D23" i="11" l="1"/>
  <c r="D35" i="9" s="1"/>
  <c r="D34" i="9"/>
  <c r="F22" i="11"/>
  <c r="E22" i="11"/>
  <c r="E34" i="9" s="1"/>
  <c r="K195" i="11"/>
  <c r="S195" i="11"/>
  <c r="F23" i="11" l="1"/>
  <c r="F35" i="9" s="1"/>
  <c r="F34" i="9"/>
  <c r="E23" i="11"/>
  <c r="E35" i="9" s="1"/>
</calcChain>
</file>

<file path=xl/sharedStrings.xml><?xml version="1.0" encoding="utf-8"?>
<sst xmlns="http://schemas.openxmlformats.org/spreadsheetml/2006/main" count="1055" uniqueCount="412">
  <si>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</si>
  <si>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</si>
  <si>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</si>
  <si>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</si>
  <si>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</si>
  <si>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</si>
  <si>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</si>
  <si>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</si>
  <si>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</si>
  <si>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</si>
  <si>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</si>
  <si>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</si>
  <si>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</si>
  <si>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</si>
  <si>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</si>
  <si>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</si>
  <si>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</si>
  <si>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</si>
  <si>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</si>
  <si>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</si>
  <si>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</si>
  <si>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</si>
  <si>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</si>
  <si>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</si>
  <si>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</si>
  <si>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</si>
  <si>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</si>
  <si>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</si>
  <si>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</si>
  <si>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</si>
  <si>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</si>
  <si>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</si>
  <si>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</si>
  <si>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</si>
  <si>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</si>
  <si>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</si>
  <si>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</si>
  <si>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</si>
  <si>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</si>
  <si>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</si>
  <si>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</si>
  <si>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</si>
  <si>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</si>
  <si>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</si>
  <si>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</si>
  <si>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</si>
  <si>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</si>
  <si>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</si>
  <si>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</si>
  <si>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</si>
  <si>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</si>
  <si>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</si>
  <si>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</si>
  <si>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</si>
  <si>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</si>
  <si>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</si>
  <si>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</si>
  <si>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</si>
  <si>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</si>
  <si>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</si>
  <si>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</si>
  <si>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</si>
  <si>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</si>
  <si>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</si>
  <si>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</si>
  <si>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</si>
  <si>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</si>
  <si>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</si>
  <si>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</si>
  <si>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</si>
  <si>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</si>
  <si>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</si>
  <si>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</si>
  <si>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</si>
  <si>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</si>
  <si>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</si>
  <si>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</si>
  <si>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</si>
  <si>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</si>
  <si>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</si>
  <si>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</si>
  <si>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</si>
  <si>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</si>
  <si>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</si>
  <si>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</si>
  <si>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</si>
  <si>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</si>
  <si>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</si>
  <si>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</si>
  <si>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</si>
  <si>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</si>
  <si>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</si>
  <si>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</si>
  <si>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</si>
  <si>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</si>
  <si>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</si>
  <si>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</si>
  <si>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</si>
  <si>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</si>
  <si>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</si>
  <si>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</si>
  <si>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</si>
  <si>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</si>
  <si>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</si>
  <si>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</si>
  <si>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</si>
  <si>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</si>
  <si>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</si>
  <si>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</si>
  <si>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</si>
  <si>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</si>
  <si>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</si>
  <si>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</si>
  <si>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</si>
  <si>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</si>
  <si>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</si>
  <si>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</si>
  <si>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</si>
  <si>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</si>
  <si>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</si>
  <si>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</si>
  <si>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</si>
  <si>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</si>
  <si>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</si>
  <si>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</si>
  <si>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</si>
  <si>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</si>
  <si>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</si>
  <si>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</si>
  <si>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</si>
  <si>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</si>
  <si>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</si>
  <si>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</si>
  <si>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</si>
  <si>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</si>
  <si>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</si>
  <si>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</si>
  <si>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</si>
  <si>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</si>
  <si>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</si>
  <si>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</si>
  <si>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</si>
  <si>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</si>
  <si>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</si>
  <si>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</si>
  <si>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</si>
  <si>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</si>
  <si>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</si>
  <si>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</si>
  <si>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</si>
  <si>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</si>
  <si>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</si>
  <si>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</si>
  <si>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</si>
  <si>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</si>
  <si>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</si>
  <si>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</si>
  <si>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</si>
  <si>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</si>
  <si>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</si>
  <si>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</si>
  <si>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</si>
  <si>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</si>
  <si>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</si>
  <si>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</si>
  <si>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</si>
  <si>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</si>
  <si>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</si>
  <si>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</si>
  <si>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</si>
  <si>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</si>
  <si>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</si>
  <si>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</si>
  <si>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</si>
  <si>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</si>
  <si>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</si>
  <si>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</si>
  <si>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</si>
  <si>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</si>
  <si>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</si>
  <si>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</si>
  <si>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</si>
  <si>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</si>
  <si>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</si>
  <si>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</si>
  <si>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</si>
  <si>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</si>
  <si>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</si>
  <si>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</si>
  <si>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</si>
  <si>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</si>
  <si>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</si>
  <si>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</si>
  <si>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</si>
  <si>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</si>
  <si>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</si>
  <si>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</si>
  <si>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</si>
  <si>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</si>
  <si>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</si>
  <si>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</si>
  <si>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</si>
  <si>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</si>
  <si>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</si>
  <si>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</si>
  <si>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</si>
  <si>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</si>
  <si>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</si>
  <si>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</si>
  <si>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</si>
  <si>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</si>
  <si>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</si>
  <si>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</si>
  <si>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</si>
  <si>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</si>
  <si>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</si>
  <si>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</si>
  <si>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</si>
  <si>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</si>
  <si>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</si>
  <si>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</si>
  <si>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</si>
  <si>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</si>
  <si>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</si>
  <si>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</si>
  <si>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</si>
  <si>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</si>
  <si>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</si>
  <si>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</si>
  <si>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</si>
  <si>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</si>
  <si>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</si>
  <si>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</si>
  <si>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</si>
  <si>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</si>
  <si>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</si>
  <si>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</si>
  <si>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</si>
  <si>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</si>
  <si>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</si>
  <si>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</si>
  <si>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</si>
  <si>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</si>
  <si>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</si>
  <si>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</si>
  <si>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</si>
  <si>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</si>
  <si>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</si>
  <si>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</si>
  <si>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</si>
  <si>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</si>
  <si>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</si>
  <si>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</si>
  <si>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</si>
  <si>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</si>
  <si>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</si>
  <si>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</si>
  <si>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</si>
  <si>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</si>
  <si>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</si>
  <si>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</si>
  <si>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</si>
  <si>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</si>
  <si>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</si>
  <si>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</si>
  <si>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</si>
  <si>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</si>
  <si>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</si>
  <si>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</si>
  <si>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</si>
  <si>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</si>
  <si>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</si>
  <si>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</si>
  <si>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</si>
  <si>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</si>
  <si>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</si>
  <si>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</si>
  <si>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</si>
  <si>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</si>
  <si>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</si>
  <si>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</si>
  <si>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</si>
  <si>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</si>
  <si>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</si>
  <si>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</si>
  <si>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</si>
  <si>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</si>
  <si>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</si>
  <si>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</si>
  <si>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</si>
  <si>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</si>
  <si>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</si>
  <si>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</si>
  <si>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</si>
  <si>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</si>
  <si>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</si>
  <si>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</si>
  <si>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</si>
  <si>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Blackburn road</t>
  </si>
  <si>
    <t>Mixed use</t>
  </si>
  <si>
    <t>Concrete</t>
  </si>
  <si>
    <t>Reinforcement</t>
  </si>
  <si>
    <t>Mortar or screed, 1:3 cement:sand mix</t>
  </si>
  <si>
    <t>Ready-mix concrete</t>
  </si>
  <si>
    <t>Reinforcement steel (rebar)</t>
  </si>
  <si>
    <t>Vegetation substrate</t>
  </si>
  <si>
    <t>Stone wool (mineral wool) insulation</t>
  </si>
  <si>
    <t>PE vapor barrier</t>
  </si>
  <si>
    <t xml:space="preserve">Plastic roof waterproofing membrane </t>
  </si>
  <si>
    <t>Extensive green roof system with extra drainage</t>
  </si>
  <si>
    <t xml:space="preserve">Reinforcement steel </t>
  </si>
  <si>
    <t>Single skin wall from bricks, including mortar</t>
  </si>
  <si>
    <t>Stone wool insulation panels</t>
  </si>
  <si>
    <t>Thermo insulating breather membrane</t>
  </si>
  <si>
    <t>Exterior gypsum sheathing board</t>
  </si>
  <si>
    <t>Polyethylene vapour barrier membrane</t>
  </si>
  <si>
    <t>Gypsum plasterboard</t>
  </si>
  <si>
    <t>Galvanized steel framing system</t>
  </si>
  <si>
    <t xml:space="preserve">Hot-dip galvanized perforated steel </t>
  </si>
  <si>
    <t>Electromagnetic door holders and releasers</t>
  </si>
  <si>
    <t>Shower bi-fold glass door</t>
  </si>
  <si>
    <t>Aluminium framed window</t>
  </si>
  <si>
    <t>Aluminium framed glass door</t>
  </si>
  <si>
    <t>Acoustic partition roll insulation</t>
  </si>
  <si>
    <t xml:space="preserve">Hot-dip galvanized steel profiles </t>
  </si>
  <si>
    <t>Hot-dip galvanized steel profiles</t>
  </si>
  <si>
    <t>Internal wooden doorleaf</t>
  </si>
  <si>
    <t>Galvanized steel profile for suspended ceiling systems</t>
  </si>
  <si>
    <t>Gypsum plasterboard for suspended ceiling systems</t>
  </si>
  <si>
    <t>Ceramic tiles for bathrooms</t>
  </si>
  <si>
    <t>Tile adhesive mortar</t>
  </si>
  <si>
    <t>Polyester fibre carpet underlay</t>
  </si>
  <si>
    <t xml:space="preserve">Tufted carpet tile </t>
  </si>
  <si>
    <t>Ceramic shower tray</t>
  </si>
  <si>
    <t>Ceramic bathroom washbasin</t>
  </si>
  <si>
    <t>Ceramic toilet set</t>
  </si>
  <si>
    <t>Stainless steel countertop washbasin</t>
  </si>
  <si>
    <t>Electric operated passenger elevator</t>
  </si>
  <si>
    <t>PVC resin pipes</t>
  </si>
  <si>
    <t>Gas condensing boiler</t>
  </si>
  <si>
    <t>Domestic installation pipes</t>
  </si>
  <si>
    <t>Drinking water supply piping network</t>
  </si>
  <si>
    <t>Sewage water drainage piping network</t>
  </si>
  <si>
    <t>Steel pipes for heating and cooling system</t>
  </si>
  <si>
    <t>Air handling unit</t>
  </si>
  <si>
    <t>Ventilation ducting</t>
  </si>
  <si>
    <t xml:space="preserve">Humidity-controlled collective flow single flow ventilation unit </t>
  </si>
  <si>
    <t>Electricity distribution system</t>
  </si>
  <si>
    <t>Cooling tower</t>
  </si>
  <si>
    <t>Ventilation centralized with heat recovery (Air handling unit (AHU))</t>
  </si>
  <si>
    <t>Circular galvanized steel pipe</t>
  </si>
  <si>
    <t>Flexible ventilation ducting</t>
  </si>
  <si>
    <t>Metallic electrical equipment box/cabinet</t>
  </si>
  <si>
    <t>Cooktop with four induction hobs</t>
  </si>
  <si>
    <t>Mini cooktop with two induction hobs</t>
  </si>
  <si>
    <t>Smoke detector</t>
  </si>
  <si>
    <t>Audible signaling device (siren)</t>
  </si>
  <si>
    <t>Autonomous fire alarm system</t>
  </si>
  <si>
    <t>Fire sprinkler</t>
  </si>
  <si>
    <t>Communication cable</t>
  </si>
  <si>
    <t>Copper data cable</t>
  </si>
  <si>
    <t>Glass wool pipe insulation</t>
  </si>
  <si>
    <t>Elastomeric foam insulation</t>
  </si>
  <si>
    <t>Reversible air/water heat pump for collective housing</t>
  </si>
  <si>
    <t>Galvanized steel water supply plumbing</t>
  </si>
  <si>
    <t>Expanded clay sand</t>
  </si>
  <si>
    <t>Crushed stone</t>
  </si>
  <si>
    <t xml:space="preserve">Ready-mix, no-fines, lightweight aggregate concrete </t>
  </si>
  <si>
    <t>Aggregate (crushed gravel)</t>
  </si>
  <si>
    <t xml:space="preserve">As building, No maintenance, repair or replacement required </t>
  </si>
  <si>
    <t>Crushed for aggregate</t>
  </si>
  <si>
    <t>Steel recycling</t>
  </si>
  <si>
    <t>Landfilling</t>
  </si>
  <si>
    <t xml:space="preserve">used as a backfill </t>
  </si>
  <si>
    <t>stone wool can be gathered, processed and repurposed into new insulation products</t>
  </si>
  <si>
    <t>30 years service life, need to be replaced after that and no maintennance is required</t>
  </si>
  <si>
    <t xml:space="preserve">Plastic based material incineration/ energy recovery </t>
  </si>
  <si>
    <t>31 years service life, need to be replaced after that and no maintennance is required</t>
  </si>
  <si>
    <t>Bricks and mortar crushed and used as backfill</t>
  </si>
  <si>
    <t xml:space="preserve">30 years of service life and replacement after that </t>
  </si>
  <si>
    <t xml:space="preserve">Plastic based material, incinerated for energy recovery </t>
  </si>
  <si>
    <t xml:space="preserve">40 years of service life and replacement after that </t>
  </si>
  <si>
    <t>Gypsum recycling</t>
  </si>
  <si>
    <t>Metal recycling</t>
  </si>
  <si>
    <t>Aluminiuim and glass recycling</t>
  </si>
  <si>
    <t>Can be recycled at the end of its life cycle</t>
  </si>
  <si>
    <t xml:space="preserve">Wood incineration for enegy recovery </t>
  </si>
  <si>
    <t>Aluminium recycling</t>
  </si>
  <si>
    <t>Crushed and used as backfill</t>
  </si>
  <si>
    <t xml:space="preserve">15 years of service life and replacement after that </t>
  </si>
  <si>
    <t>Metal containing product recycling (90% metal)</t>
  </si>
  <si>
    <t>R410a</t>
  </si>
  <si>
    <t xml:space="preserve">Plastic based material recycling or, incinerated for energy recovery </t>
  </si>
  <si>
    <t xml:space="preserve">22 years of service life and replacement after that </t>
  </si>
  <si>
    <t>25 years of service life</t>
  </si>
  <si>
    <t xml:space="preserve">25 years of service life and replacement after that </t>
  </si>
  <si>
    <t xml:space="preserve">Landfilling </t>
  </si>
  <si>
    <t>Landfilling as innert material</t>
  </si>
  <si>
    <t>E waste recycling</t>
  </si>
  <si>
    <t xml:space="preserve">Plastic containoing product, incineration for energy recovery </t>
  </si>
  <si>
    <t>used as an inert material/backfilling</t>
  </si>
  <si>
    <t/>
  </si>
  <si>
    <t xml:space="preserve">Cement replacement increased from 10% to 20% in concrete </t>
  </si>
  <si>
    <t>Reducing the thickness of upper floor slab from 250mm to 225mm in PBSA part of  the  building</t>
  </si>
  <si>
    <t>Increase the cement replacement from 20% to 40% in concrete</t>
  </si>
  <si>
    <t xml:space="preserve">Using POD bathrooms to reduce the manufacturing waste </t>
  </si>
  <si>
    <t xml:space="preserve">Reducing the thickness of screed in upper floor to 30mm </t>
  </si>
  <si>
    <t>JAW Sustainability</t>
  </si>
  <si>
    <t>Oneclick LCA</t>
  </si>
  <si>
    <t>yes</t>
  </si>
  <si>
    <t>Demolition and redevelopment of the Site for a mixed-use development comprising purpose-built student accommodation (Sui Generis), affordable housing (Use Class C3), lower ground and ground floor flexible commercial/business space comprising of showrooms, retail and ancillary offices (Use Class E/Sui Generis) and a café/PBSA amenity space (Use Class E/Sui Generis) and associated works including service yard, cycle parking, hard and soft landscaping, amenity spaces and plant.</t>
  </si>
  <si>
    <t xml:space="preserve">The existing buildings are predominantly single skin steel or brick walls with a steel portal frame, making them unsuitable fo the proposed building types. Additionally, the horizontal and vertical footprints of the proposed development extend significantly beyond the existing buildings. Their fabric makes them unsuitable for retrofit and extension, while their footprint makes retention non-viable.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</si>
</sst>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1">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5" fillId="0" borderId="18" xfId="0" applyFont="1" applyBorder="1" applyAlignment="1">
      <alignment horizontal="left" vertical="center"/>
    </xf>
    <xf numFmtId="0" fontId="15" fillId="0" borderId="19" xfId="0" applyFont="1" applyBorder="1" applyAlignment="1">
      <alignment horizontal="left" vertical="center"/>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15" fillId="0" borderId="43" xfId="0" applyFont="1" applyBorder="1" applyAlignment="1">
      <alignment horizontal="left"/>
    </xf>
    <xf numFmtId="0" fontId="15" fillId="0" borderId="44" xfId="0" applyFont="1" applyBorder="1" applyAlignment="1">
      <alignment horizontal="left"/>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717550</xdr:colOff>
          <xdr:row>17</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1784350</xdr:colOff>
          <xdr:row>16</xdr:row>
          <xdr:rowOff>419100</xdr:rowOff>
        </xdr:from>
        <xdr:to>
          <xdr:col>4</xdr:col>
          <xdr:colOff>222250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2470150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6" t="s">
        <v>3</v>
      </c>
      <c r="C6" s="185" t="s">
        <v>4</v>
      </c>
    </row>
    <row r="7" spans="2:3" x14ac:dyDescent="0.25">
      <c r="B7" s="187"/>
      <c r="C7" s="181" t="s">
        <v>5</v>
      </c>
    </row>
    <row r="8" spans="2:3" x14ac:dyDescent="0.25">
      <c r="B8" s="188" t="s">
        <v>6</v>
      </c>
      <c r="C8" s="181" t="s">
        <v>7</v>
      </c>
    </row>
    <row r="9" spans="2:3" ht="25" x14ac:dyDescent="0.25">
      <c r="B9" s="188"/>
      <c r="C9" s="181" t="s">
        <v>8</v>
      </c>
    </row>
    <row r="10" spans="2:3" x14ac:dyDescent="0.25">
      <c r="B10" s="188"/>
      <c r="C10" s="181" t="s">
        <v>9</v>
      </c>
    </row>
    <row r="11" spans="2:3" ht="25" x14ac:dyDescent="0.25">
      <c r="B11" s="188"/>
      <c r="C11" s="181" t="s">
        <v>10</v>
      </c>
    </row>
    <row r="12" spans="2:3" x14ac:dyDescent="0.25">
      <c r="B12" s="188"/>
      <c r="C12" s="181" t="s">
        <v>11</v>
      </c>
    </row>
    <row r="13" spans="2:3" x14ac:dyDescent="0.25">
      <c r="B13" s="188"/>
      <c r="C13" s="181" t="s">
        <v>12</v>
      </c>
    </row>
    <row r="14" spans="2:3" x14ac:dyDescent="0.25">
      <c r="B14" s="188"/>
      <c r="C14" s="181" t="s">
        <v>13</v>
      </c>
    </row>
    <row r="15" spans="2:3" ht="25" x14ac:dyDescent="0.25">
      <c r="B15" s="188"/>
      <c r="C15" s="181" t="s">
        <v>14</v>
      </c>
    </row>
    <row r="16" spans="2:3" ht="25" x14ac:dyDescent="0.25">
      <c r="B16" s="188"/>
      <c r="C16" s="181" t="s">
        <v>15</v>
      </c>
    </row>
    <row r="17" spans="2:3" ht="25" x14ac:dyDescent="0.25">
      <c r="B17" s="188"/>
      <c r="C17" s="181" t="s">
        <v>16</v>
      </c>
    </row>
    <row r="18" spans="2:3" x14ac:dyDescent="0.25">
      <c r="B18" s="188"/>
      <c r="C18" s="181" t="s">
        <v>17</v>
      </c>
    </row>
    <row r="19" spans="2:3" ht="27.75" customHeight="1" x14ac:dyDescent="0.25">
      <c r="B19" s="189"/>
      <c r="C19" s="182" t="s">
        <v>18</v>
      </c>
    </row>
    <row r="20" spans="2:3" ht="19.5" customHeight="1" x14ac:dyDescent="0.25">
      <c r="B20" s="187" t="s">
        <v>19</v>
      </c>
      <c r="C20" s="181" t="s">
        <v>20</v>
      </c>
    </row>
    <row r="21" spans="2:3" ht="26.25" customHeight="1" x14ac:dyDescent="0.25">
      <c r="B21" s="187"/>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4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0" t="s">
        <v>24</v>
      </c>
      <c r="B5" s="190"/>
      <c r="C5" s="190"/>
      <c r="D5" s="190"/>
      <c r="E5" s="190"/>
      <c r="F5" s="190"/>
      <c r="G5" s="190"/>
      <c r="H5" s="190"/>
      <c r="I5" s="190"/>
      <c r="J5" s="190"/>
      <c r="K5" s="190"/>
      <c r="L5" s="190"/>
    </row>
    <row r="6" spans="1:12" ht="12.75" customHeight="1" x14ac:dyDescent="0.25">
      <c r="A6" s="190"/>
      <c r="B6" s="190"/>
      <c r="C6" s="190"/>
      <c r="D6" s="190"/>
      <c r="E6" s="190"/>
      <c r="F6" s="190"/>
      <c r="G6" s="190"/>
      <c r="H6" s="190"/>
      <c r="I6" s="190"/>
      <c r="J6" s="190"/>
      <c r="K6" s="190"/>
      <c r="L6" s="190"/>
    </row>
    <row r="7" spans="1:12" ht="12.75" customHeight="1" x14ac:dyDescent="0.25">
      <c r="A7" s="190"/>
      <c r="B7" s="190"/>
      <c r="C7" s="190"/>
      <c r="D7" s="190"/>
      <c r="E7" s="190"/>
      <c r="F7" s="190"/>
      <c r="G7" s="190"/>
      <c r="H7" s="190"/>
      <c r="I7" s="190"/>
      <c r="J7" s="190"/>
      <c r="K7" s="190"/>
      <c r="L7" s="190"/>
    </row>
    <row r="8" spans="1:12" ht="34.5" customHeight="1" x14ac:dyDescent="0.25">
      <c r="A8" s="192" t="s">
        <v>25</v>
      </c>
      <c r="B8" s="192"/>
      <c r="C8" s="192"/>
      <c r="D8" s="192"/>
      <c r="E8" s="192"/>
      <c r="F8" s="192"/>
      <c r="G8" s="192"/>
      <c r="H8" s="192"/>
      <c r="I8" s="192"/>
      <c r="J8" s="192"/>
      <c r="K8" s="192"/>
      <c r="L8" s="192"/>
    </row>
    <row r="9" spans="1:12" ht="15" customHeight="1" x14ac:dyDescent="0.25">
      <c r="A9" s="190" t="s">
        <v>26</v>
      </c>
      <c r="B9" s="190"/>
      <c r="C9" s="190"/>
      <c r="D9" s="190"/>
      <c r="E9" s="190"/>
      <c r="F9" s="190"/>
      <c r="G9" s="190"/>
      <c r="H9" s="190"/>
      <c r="I9" s="190"/>
      <c r="J9" s="190"/>
      <c r="K9" s="190"/>
      <c r="L9" s="190"/>
    </row>
    <row r="10" spans="1:12" ht="33" customHeight="1" x14ac:dyDescent="0.25">
      <c r="A10" s="190"/>
      <c r="B10" s="190"/>
      <c r="C10" s="190"/>
      <c r="D10" s="190"/>
      <c r="E10" s="190"/>
      <c r="F10" s="190"/>
      <c r="G10" s="190"/>
      <c r="H10" s="190"/>
      <c r="I10" s="190"/>
      <c r="J10" s="190"/>
      <c r="K10" s="190"/>
      <c r="L10" s="190"/>
    </row>
    <row r="11" spans="1:12" ht="15" customHeight="1" x14ac:dyDescent="0.25">
      <c r="A11" s="102" t="s">
        <v>27</v>
      </c>
      <c r="B11" s="101"/>
      <c r="C11" s="101"/>
      <c r="D11" s="99"/>
      <c r="E11" s="99"/>
      <c r="F11" s="99"/>
      <c r="G11" s="99"/>
      <c r="H11" s="99"/>
      <c r="I11" s="99"/>
      <c r="J11" s="99"/>
      <c r="K11" s="99"/>
      <c r="L11" s="99"/>
    </row>
    <row r="12" spans="1:12" x14ac:dyDescent="0.25">
      <c r="A12" s="190" t="s">
        <v>28</v>
      </c>
      <c r="B12" s="190"/>
      <c r="C12" s="190"/>
      <c r="D12" s="190"/>
      <c r="E12" s="190"/>
      <c r="F12" s="190"/>
      <c r="G12" s="190"/>
      <c r="H12" s="190"/>
      <c r="I12" s="190"/>
      <c r="J12" s="190"/>
      <c r="K12" s="190"/>
      <c r="L12" s="190"/>
    </row>
    <row r="13" spans="1:12" ht="35.25" customHeight="1" x14ac:dyDescent="0.25">
      <c r="A13" s="190"/>
      <c r="B13" s="190"/>
      <c r="C13" s="190"/>
      <c r="D13" s="190"/>
      <c r="E13" s="190"/>
      <c r="F13" s="190"/>
      <c r="G13" s="190"/>
      <c r="H13" s="190"/>
      <c r="I13" s="190"/>
      <c r="J13" s="190"/>
      <c r="K13" s="190"/>
      <c r="L13" s="190"/>
    </row>
    <row r="14" spans="1:12" ht="13" x14ac:dyDescent="0.25">
      <c r="A14" s="102" t="s">
        <v>29</v>
      </c>
      <c r="B14" s="99"/>
      <c r="C14" s="99"/>
      <c r="D14" s="99"/>
      <c r="E14" s="99"/>
      <c r="F14" s="99"/>
      <c r="G14" s="99"/>
      <c r="H14" s="99"/>
      <c r="I14" s="99"/>
      <c r="J14" s="99"/>
      <c r="K14" s="99"/>
      <c r="L14" s="99"/>
    </row>
    <row r="15" spans="1:12" x14ac:dyDescent="0.25">
      <c r="A15" s="190" t="s">
        <v>30</v>
      </c>
      <c r="B15" s="190"/>
      <c r="C15" s="190"/>
      <c r="D15" s="190"/>
      <c r="E15" s="190"/>
      <c r="F15" s="190"/>
      <c r="G15" s="190"/>
      <c r="H15" s="190"/>
      <c r="I15" s="190"/>
      <c r="J15" s="190"/>
      <c r="K15" s="190"/>
      <c r="L15" s="190"/>
    </row>
    <row r="16" spans="1:12" ht="35.25" customHeight="1" x14ac:dyDescent="0.25">
      <c r="A16" s="190"/>
      <c r="B16" s="190"/>
      <c r="C16" s="190"/>
      <c r="D16" s="190"/>
      <c r="E16" s="190"/>
      <c r="F16" s="190"/>
      <c r="G16" s="190"/>
      <c r="H16" s="190"/>
      <c r="I16" s="190"/>
      <c r="J16" s="190"/>
      <c r="K16" s="190"/>
      <c r="L16" s="190"/>
    </row>
    <row r="17" spans="1:12" ht="13" x14ac:dyDescent="0.25">
      <c r="A17" s="102" t="s">
        <v>31</v>
      </c>
      <c r="B17" s="99"/>
      <c r="C17" s="99"/>
      <c r="D17" s="99"/>
      <c r="E17" s="99"/>
      <c r="F17" s="99"/>
      <c r="G17" s="99"/>
      <c r="H17" s="99"/>
      <c r="I17" s="99"/>
      <c r="J17" s="99"/>
      <c r="K17" s="99"/>
      <c r="L17" s="99"/>
    </row>
    <row r="18" spans="1:12" x14ac:dyDescent="0.25">
      <c r="A18" s="190" t="s">
        <v>32</v>
      </c>
      <c r="B18" s="190"/>
      <c r="C18" s="190"/>
      <c r="D18" s="190"/>
      <c r="E18" s="190"/>
      <c r="F18" s="190"/>
      <c r="G18" s="190"/>
      <c r="H18" s="190"/>
      <c r="I18" s="190"/>
      <c r="J18" s="190"/>
      <c r="K18" s="190"/>
      <c r="L18" s="190"/>
    </row>
    <row r="19" spans="1:12" ht="20.25" customHeight="1" x14ac:dyDescent="0.25">
      <c r="A19" s="190"/>
      <c r="B19" s="190"/>
      <c r="C19" s="190"/>
      <c r="D19" s="190"/>
      <c r="E19" s="190"/>
      <c r="F19" s="190"/>
      <c r="G19" s="190"/>
      <c r="H19" s="190"/>
      <c r="I19" s="190"/>
      <c r="J19" s="190"/>
      <c r="K19" s="190"/>
      <c r="L19" s="190"/>
    </row>
    <row r="20" spans="1:12" ht="16.5" customHeight="1" x14ac:dyDescent="0.25">
      <c r="A20" s="190"/>
      <c r="B20" s="190"/>
      <c r="C20" s="190"/>
      <c r="D20" s="190"/>
      <c r="E20" s="190"/>
      <c r="F20" s="190"/>
      <c r="G20" s="190"/>
      <c r="H20" s="190"/>
      <c r="I20" s="190"/>
      <c r="J20" s="190"/>
      <c r="K20" s="190"/>
      <c r="L20" s="190"/>
    </row>
    <row r="21" spans="1:12" ht="14.25" customHeight="1" x14ac:dyDescent="0.25">
      <c r="A21" s="191" t="s">
        <v>33</v>
      </c>
      <c r="B21" s="191"/>
      <c r="C21" s="191"/>
      <c r="D21" s="191"/>
      <c r="E21" s="191"/>
      <c r="F21" s="191"/>
      <c r="G21" s="191"/>
      <c r="H21" s="191"/>
      <c r="I21" s="191"/>
      <c r="J21" s="191"/>
      <c r="K21" s="191"/>
      <c r="L21" s="191"/>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0" t="s">
        <v>35</v>
      </c>
      <c r="B25" s="190"/>
      <c r="C25" s="190"/>
      <c r="D25" s="190"/>
      <c r="E25" s="190"/>
      <c r="F25" s="190"/>
      <c r="G25" s="190"/>
      <c r="H25" s="190"/>
      <c r="I25" s="190"/>
      <c r="J25" s="190"/>
      <c r="K25" s="190"/>
      <c r="L25" s="190"/>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453125" style="48" customWidth="1"/>
    <col min="5" max="5" width="38.1796875" style="48" customWidth="1"/>
    <col min="6" max="6" width="47" style="48" customWidth="1"/>
    <col min="7" max="7" width="65.81640625" customWidth="1"/>
    <col min="8" max="8" width="18.1796875" customWidth="1"/>
    <col min="9" max="13" width="15.4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197" t="s">
        <v>36</v>
      </c>
      <c r="B1" s="198"/>
      <c r="C1" s="208"/>
      <c r="D1" s="208"/>
      <c r="E1" s="208"/>
      <c r="F1" s="208"/>
    </row>
    <row r="2" spans="1:8" ht="15.75" customHeight="1" x14ac:dyDescent="0.25">
      <c r="A2" s="195" t="s">
        <v>37</v>
      </c>
      <c r="B2" s="196"/>
      <c r="C2" s="209"/>
      <c r="D2" s="209"/>
      <c r="E2" s="209"/>
      <c r="F2" s="209"/>
    </row>
    <row r="3" spans="1:8" ht="15.75" customHeight="1" x14ac:dyDescent="0.25">
      <c r="A3" s="196" t="s">
        <v>38</v>
      </c>
      <c r="B3" s="199"/>
      <c r="C3" s="209"/>
      <c r="D3" s="209"/>
      <c r="E3" s="209"/>
      <c r="F3" s="209"/>
    </row>
    <row r="4" spans="1:8" ht="15.75" customHeight="1" x14ac:dyDescent="0.25">
      <c r="A4" s="195" t="s">
        <v>39</v>
      </c>
      <c r="B4" s="196"/>
      <c r="C4" s="209"/>
      <c r="D4" s="209"/>
      <c r="E4" s="209"/>
      <c r="F4" s="209"/>
    </row>
    <row r="5" spans="1:8" ht="15.75" customHeight="1" x14ac:dyDescent="0.25">
      <c r="A5" s="195" t="s">
        <v>40</v>
      </c>
      <c r="B5" s="196"/>
      <c r="C5" s="209"/>
      <c r="D5" s="209"/>
      <c r="E5" s="209"/>
      <c r="F5" s="209"/>
    </row>
    <row r="6" spans="1:8" ht="15.75" customHeight="1" x14ac:dyDescent="0.25">
      <c r="A6" s="195" t="s">
        <v>41</v>
      </c>
      <c r="B6" s="196"/>
      <c r="C6" s="209"/>
      <c r="D6" s="209"/>
      <c r="E6" s="209"/>
      <c r="F6" s="209"/>
    </row>
    <row r="7" spans="1:8" s="43" customFormat="1" ht="15.75" customHeight="1" x14ac:dyDescent="0.25">
      <c r="A7" s="195" t="s">
        <v>42</v>
      </c>
      <c r="B7" s="196"/>
      <c r="C7" s="209"/>
      <c r="D7" s="209"/>
      <c r="E7" s="209"/>
      <c r="F7" s="209"/>
    </row>
    <row r="8" spans="1:8" s="43" customFormat="1" ht="15.75" customHeight="1" x14ac:dyDescent="0.25">
      <c r="A8" s="195" t="s">
        <v>43</v>
      </c>
      <c r="B8" s="196"/>
      <c r="C8" s="215"/>
      <c r="D8" s="215"/>
      <c r="E8" s="215"/>
      <c r="F8" s="215"/>
      <c r="G8" s="44"/>
    </row>
    <row r="9" spans="1:8" s="43" customFormat="1" ht="15.75" customHeight="1" x14ac:dyDescent="0.25">
      <c r="A9" s="44"/>
      <c r="B9" s="44"/>
      <c r="C9" s="44"/>
      <c r="D9" s="44"/>
      <c r="E9" s="44"/>
      <c r="F9" s="44"/>
      <c r="G9" s="44"/>
    </row>
    <row r="10" spans="1:8" s="46" customFormat="1" ht="42.75" customHeight="1" x14ac:dyDescent="0.25">
      <c r="A10" s="216" t="s">
        <v>44</v>
      </c>
      <c r="B10" s="216" t="s">
        <v>45</v>
      </c>
      <c r="C10" s="217" t="s">
        <v>46</v>
      </c>
      <c r="D10" s="218"/>
      <c r="E10" s="220" t="s">
        <v>47</v>
      </c>
      <c r="F10" s="221"/>
      <c r="G10"/>
    </row>
    <row r="11" spans="1:8" ht="55.5" customHeight="1" x14ac:dyDescent="0.25">
      <c r="A11" s="202">
        <v>1</v>
      </c>
      <c r="B11" s="200" t="s">
        <v>48</v>
      </c>
      <c r="C11" s="204" t="s">
        <v>49</v>
      </c>
      <c r="D11" s="205"/>
      <c r="E11" s="162" t="s">
        <v>50</v>
      </c>
      <c r="F11" s="164" t="s">
        <v>51</v>
      </c>
      <c r="H11" s="165"/>
    </row>
    <row r="12" spans="1:8" ht="44.25" customHeight="1" x14ac:dyDescent="0.25">
      <c r="A12" s="203"/>
      <c r="B12" s="201"/>
      <c r="C12" s="206"/>
      <c r="D12" s="207"/>
      <c r="E12" s="162" t="s">
        <v>52</v>
      </c>
      <c r="F12" s="164" t="s">
        <v>53</v>
      </c>
      <c r="H12" s="165"/>
    </row>
    <row r="13" spans="1:8" ht="54" customHeight="1" x14ac:dyDescent="0.25">
      <c r="A13" s="203"/>
      <c r="B13" s="201"/>
      <c r="C13" s="206"/>
      <c r="D13" s="207"/>
      <c r="E13" s="163" t="s">
        <v>54</v>
      </c>
      <c r="F13" s="166" t="s">
        <v>55</v>
      </c>
      <c r="H13" s="165"/>
    </row>
    <row r="14" spans="1:8" ht="38.25" customHeight="1" x14ac:dyDescent="0.25">
      <c r="A14" s="42">
        <v>2</v>
      </c>
      <c r="B14" s="47" t="s">
        <v>56</v>
      </c>
      <c r="C14" s="193" t="s">
        <v>57</v>
      </c>
      <c r="D14" s="194"/>
      <c r="E14" s="214"/>
      <c r="F14" s="214"/>
    </row>
    <row r="15" spans="1:8" ht="68.25" customHeight="1" x14ac:dyDescent="0.25">
      <c r="A15" s="42">
        <v>3</v>
      </c>
      <c r="B15" s="47" t="s">
        <v>58</v>
      </c>
      <c r="C15" s="193" t="s">
        <v>59</v>
      </c>
      <c r="D15" s="194"/>
      <c r="E15" s="214"/>
      <c r="F15" s="214"/>
    </row>
    <row r="16" spans="1:8" ht="39.75" customHeight="1" x14ac:dyDescent="0.25">
      <c r="A16" s="42">
        <v>4</v>
      </c>
      <c r="B16" s="47" t="s">
        <v>60</v>
      </c>
      <c r="C16" s="193" t="s">
        <v>61</v>
      </c>
      <c r="D16" s="194"/>
      <c r="E16" s="214"/>
      <c r="F16" s="214"/>
    </row>
    <row r="17" spans="1:6" ht="54" customHeight="1" x14ac:dyDescent="0.25">
      <c r="A17" s="42">
        <v>5</v>
      </c>
      <c r="B17" s="47" t="s">
        <v>62</v>
      </c>
      <c r="C17" s="193" t="s">
        <v>63</v>
      </c>
      <c r="D17" s="194"/>
      <c r="E17" s="214"/>
      <c r="F17" s="214"/>
    </row>
    <row r="18" spans="1:6" ht="51" customHeight="1" x14ac:dyDescent="0.25">
      <c r="A18" s="42">
        <v>6</v>
      </c>
      <c r="B18" s="47" t="s">
        <v>64</v>
      </c>
      <c r="C18" s="193" t="s">
        <v>65</v>
      </c>
      <c r="D18" s="194"/>
      <c r="E18" s="214"/>
      <c r="F18" s="214"/>
    </row>
    <row r="19" spans="1:6" ht="67.5" customHeight="1" x14ac:dyDescent="0.25">
      <c r="A19" s="42">
        <v>7</v>
      </c>
      <c r="B19" s="47" t="s">
        <v>66</v>
      </c>
      <c r="C19" s="193" t="s">
        <v>67</v>
      </c>
      <c r="D19" s="194"/>
      <c r="E19" s="214"/>
      <c r="F19" s="214"/>
    </row>
    <row r="20" spans="1:6" ht="63" customHeight="1" x14ac:dyDescent="0.25">
      <c r="A20" s="42">
        <v>8</v>
      </c>
      <c r="B20" s="47" t="s">
        <v>68</v>
      </c>
      <c r="C20" s="193" t="s">
        <v>69</v>
      </c>
      <c r="D20" s="194"/>
      <c r="E20" s="214"/>
      <c r="F20" s="214"/>
    </row>
    <row r="21" spans="1:6" ht="85.5" customHeight="1" x14ac:dyDescent="0.25">
      <c r="A21" s="42">
        <v>9</v>
      </c>
      <c r="B21" s="47" t="s">
        <v>70</v>
      </c>
      <c r="C21" s="193" t="s">
        <v>71</v>
      </c>
      <c r="D21" s="194"/>
      <c r="E21" s="214"/>
      <c r="F21" s="214"/>
    </row>
    <row r="22" spans="1:6" ht="49.5" customHeight="1" x14ac:dyDescent="0.25">
      <c r="A22" s="42">
        <v>10</v>
      </c>
      <c r="B22" s="47" t="s">
        <v>72</v>
      </c>
      <c r="C22" s="193" t="s">
        <v>73</v>
      </c>
      <c r="D22" s="194"/>
      <c r="E22" s="214"/>
      <c r="F22" s="214"/>
    </row>
    <row r="23" spans="1:6" ht="85.5" customHeight="1" x14ac:dyDescent="0.25">
      <c r="A23" s="42">
        <v>11</v>
      </c>
      <c r="B23" s="47" t="s">
        <v>74</v>
      </c>
      <c r="C23" s="193" t="s">
        <v>75</v>
      </c>
      <c r="D23" s="194"/>
      <c r="E23" s="214"/>
      <c r="F23" s="214"/>
    </row>
    <row r="24" spans="1:6" ht="54.75" customHeight="1" x14ac:dyDescent="0.25">
      <c r="A24" s="42">
        <v>12</v>
      </c>
      <c r="B24" s="47" t="s">
        <v>76</v>
      </c>
      <c r="C24" s="193" t="s">
        <v>77</v>
      </c>
      <c r="D24" s="194"/>
      <c r="E24" s="214"/>
      <c r="F24" s="214"/>
    </row>
    <row r="25" spans="1:6" ht="78" customHeight="1" x14ac:dyDescent="0.25">
      <c r="A25" s="42">
        <v>13</v>
      </c>
      <c r="B25" s="47" t="s">
        <v>78</v>
      </c>
      <c r="C25" s="193" t="s">
        <v>79</v>
      </c>
      <c r="D25" s="194"/>
      <c r="E25" s="214"/>
      <c r="F25" s="214"/>
    </row>
    <row r="26" spans="1:6" ht="81" customHeight="1" x14ac:dyDescent="0.25">
      <c r="A26" s="42">
        <v>14</v>
      </c>
      <c r="B26" s="47" t="s">
        <v>80</v>
      </c>
      <c r="C26" s="193" t="s">
        <v>81</v>
      </c>
      <c r="D26" s="194"/>
      <c r="E26" s="214"/>
      <c r="F26" s="214"/>
    </row>
    <row r="27" spans="1:6" ht="81" customHeight="1" x14ac:dyDescent="0.25">
      <c r="A27" s="42">
        <v>15</v>
      </c>
      <c r="B27" s="47" t="s">
        <v>82</v>
      </c>
      <c r="C27" s="194" t="s">
        <v>83</v>
      </c>
      <c r="D27" s="213"/>
      <c r="E27" s="219"/>
      <c r="F27" s="219"/>
    </row>
    <row r="28" spans="1:6" ht="70.5" customHeight="1" x14ac:dyDescent="0.25">
      <c r="A28" s="42">
        <v>16</v>
      </c>
      <c r="B28" s="167" t="s">
        <v>84</v>
      </c>
      <c r="C28" s="211" t="s">
        <v>85</v>
      </c>
      <c r="D28" s="212"/>
      <c r="E28" s="214"/>
      <c r="F28" s="214"/>
    </row>
    <row r="29" spans="1:6" ht="13" x14ac:dyDescent="0.3">
      <c r="B29" s="210"/>
      <c r="C29" s="210"/>
      <c r="D29" s="210"/>
      <c r="E29" s="210"/>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4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54296875" customWidth="1"/>
    <col min="9" max="9" width="18.54296875" customWidth="1"/>
    <col min="10" max="10" width="40.81640625" customWidth="1"/>
    <col min="11" max="11" width="22.453125" customWidth="1"/>
    <col min="12" max="13" width="19" customWidth="1"/>
    <col min="14" max="14" width="22" bestFit="1" customWidth="1"/>
    <col min="15" max="15" width="21.5429687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0" t="s">
        <v>36</v>
      </c>
      <c r="B1" s="331"/>
      <c r="C1" s="332"/>
      <c r="D1" s="332"/>
      <c r="E1" s="332"/>
      <c r="F1" s="333"/>
      <c r="G1" s="168"/>
    </row>
    <row r="2" spans="1:19" ht="13" x14ac:dyDescent="0.3">
      <c r="A2" s="195" t="s">
        <v>37</v>
      </c>
      <c r="B2" s="195"/>
      <c r="C2" s="237"/>
      <c r="D2" s="237"/>
      <c r="E2" s="237"/>
      <c r="F2" s="237"/>
      <c r="G2" s="168"/>
      <c r="H2" s="344" t="s">
        <v>86</v>
      </c>
      <c r="I2" s="345"/>
      <c r="J2" s="346"/>
      <c r="K2" s="50"/>
    </row>
    <row r="3" spans="1:19" ht="13" x14ac:dyDescent="0.25">
      <c r="A3" s="196" t="s">
        <v>38</v>
      </c>
      <c r="B3" s="334"/>
      <c r="C3" s="237"/>
      <c r="D3" s="237"/>
      <c r="E3" s="237"/>
      <c r="F3" s="237"/>
      <c r="G3" s="168"/>
      <c r="H3" s="126"/>
      <c r="I3" s="342" t="s">
        <v>87</v>
      </c>
      <c r="J3" s="343"/>
      <c r="K3" s="46"/>
    </row>
    <row r="4" spans="1:19" ht="13" x14ac:dyDescent="0.25">
      <c r="A4" s="195" t="s">
        <v>88</v>
      </c>
      <c r="B4" s="195"/>
      <c r="C4" s="237"/>
      <c r="D4" s="237"/>
      <c r="E4" s="237"/>
      <c r="F4" s="237"/>
      <c r="G4" s="168"/>
      <c r="H4" s="39"/>
      <c r="I4" s="342" t="s">
        <v>89</v>
      </c>
      <c r="J4" s="343"/>
      <c r="K4" s="46"/>
    </row>
    <row r="5" spans="1:19" ht="21" customHeight="1" x14ac:dyDescent="0.25">
      <c r="A5" s="195" t="s">
        <v>40</v>
      </c>
      <c r="B5" s="195"/>
      <c r="C5" s="235"/>
      <c r="D5" s="237"/>
      <c r="E5" s="237"/>
      <c r="F5" s="237"/>
      <c r="G5" s="168"/>
      <c r="H5" s="145"/>
      <c r="I5" s="342" t="s">
        <v>90</v>
      </c>
      <c r="J5" s="343"/>
    </row>
    <row r="6" spans="1:19" ht="14.5" x14ac:dyDescent="0.25">
      <c r="A6" s="195" t="s">
        <v>41</v>
      </c>
      <c r="B6" s="195"/>
      <c r="C6" s="237"/>
      <c r="D6" s="237"/>
      <c r="E6" s="237"/>
      <c r="F6" s="237"/>
      <c r="G6" s="168"/>
    </row>
    <row r="7" spans="1:19" x14ac:dyDescent="0.25">
      <c r="A7"/>
      <c r="C7"/>
      <c r="D7"/>
      <c r="E7"/>
      <c r="F7"/>
      <c r="G7" s="168"/>
    </row>
    <row r="8" spans="1:19" ht="15" customHeight="1" x14ac:dyDescent="0.3">
      <c r="A8" s="330" t="s">
        <v>91</v>
      </c>
      <c r="B8" s="331"/>
      <c r="C8" s="332"/>
      <c r="D8" s="332"/>
      <c r="E8" s="332"/>
      <c r="F8" s="333"/>
      <c r="G8" s="168"/>
      <c r="H8" s="168"/>
    </row>
    <row r="9" spans="1:19" s="43" customFormat="1" x14ac:dyDescent="0.25">
      <c r="A9" s="195" t="s">
        <v>42</v>
      </c>
      <c r="B9" s="195"/>
      <c r="C9" s="237"/>
      <c r="D9" s="237"/>
      <c r="E9" s="237"/>
      <c r="F9" s="237"/>
      <c r="O9" s="49"/>
      <c r="P9" s="49"/>
      <c r="Q9" s="49"/>
      <c r="R9" s="49"/>
    </row>
    <row r="10" spans="1:19" s="43" customFormat="1" ht="13" x14ac:dyDescent="0.25">
      <c r="A10" s="195" t="s">
        <v>92</v>
      </c>
      <c r="B10" s="195"/>
      <c r="C10" s="354"/>
      <c r="D10" s="237"/>
      <c r="E10" s="237"/>
      <c r="F10" s="237"/>
      <c r="G10" s="44"/>
      <c r="O10" s="49"/>
      <c r="P10" s="49"/>
      <c r="Q10" s="49"/>
      <c r="R10" s="49"/>
    </row>
    <row r="11" spans="1:19" ht="13" x14ac:dyDescent="0.3">
      <c r="A11" s="104"/>
      <c r="B11" s="105" t="s">
        <v>93</v>
      </c>
      <c r="C11" s="106" t="s">
        <v>94</v>
      </c>
      <c r="D11" s="107"/>
      <c r="E11" s="107"/>
      <c r="F11" s="108"/>
      <c r="G11" s="50"/>
    </row>
    <row r="12" spans="1:19" ht="64.5" customHeight="1" x14ac:dyDescent="0.3">
      <c r="A12" s="196" t="s">
        <v>95</v>
      </c>
      <c r="B12" s="334"/>
      <c r="C12" s="338" t="s">
        <v>96</v>
      </c>
      <c r="D12" s="339"/>
      <c r="E12" s="339"/>
      <c r="F12" s="340"/>
      <c r="G12" s="169"/>
      <c r="H12" s="168"/>
      <c r="I12" s="168"/>
    </row>
    <row r="13" spans="1:19" ht="39" customHeight="1" x14ac:dyDescent="0.3">
      <c r="A13" s="195" t="s">
        <v>97</v>
      </c>
      <c r="B13" s="195"/>
      <c r="C13" s="235"/>
      <c r="D13" s="235"/>
      <c r="E13" s="235"/>
      <c r="F13" s="235"/>
      <c r="G13" s="170"/>
      <c r="H13" s="168"/>
      <c r="I13" s="168"/>
    </row>
    <row r="14" spans="1:19" ht="20.25" customHeight="1" x14ac:dyDescent="0.3">
      <c r="A14" s="196" t="s">
        <v>98</v>
      </c>
      <c r="B14" s="334"/>
      <c r="C14" s="335" t="s">
        <v>99</v>
      </c>
      <c r="D14" s="336"/>
      <c r="E14" s="336"/>
      <c r="F14" s="337"/>
      <c r="G14" s="169"/>
      <c r="H14" s="168"/>
      <c r="I14" s="168"/>
    </row>
    <row r="15" spans="1:19" ht="35.25" customHeight="1" x14ac:dyDescent="0.3">
      <c r="A15" s="274" t="s">
        <v>100</v>
      </c>
      <c r="B15" s="274"/>
      <c r="C15" s="235" t="s">
        <v>101</v>
      </c>
      <c r="D15" s="235"/>
      <c r="E15" s="235"/>
      <c r="F15" s="235"/>
      <c r="G15" s="169"/>
      <c r="H15" s="169"/>
      <c r="I15" s="169"/>
      <c r="J15" s="169"/>
      <c r="K15" s="169"/>
      <c r="L15" s="169"/>
      <c r="M15" s="168"/>
      <c r="N15" s="168"/>
      <c r="O15" s="171"/>
      <c r="P15" s="171"/>
      <c r="Q15" s="171"/>
      <c r="R15" s="171"/>
      <c r="S15" s="168"/>
    </row>
    <row r="16" spans="1:19" ht="27.75" customHeight="1" x14ac:dyDescent="0.3">
      <c r="A16" s="274" t="s">
        <v>102</v>
      </c>
      <c r="B16" s="274"/>
      <c r="C16" s="235"/>
      <c r="D16" s="235"/>
      <c r="E16" s="235"/>
      <c r="F16" s="235"/>
      <c r="G16" s="169"/>
      <c r="H16" s="169"/>
      <c r="I16" s="168"/>
      <c r="J16" s="168"/>
      <c r="K16" s="168"/>
      <c r="L16" s="168"/>
      <c r="M16" s="168"/>
      <c r="N16" s="168"/>
      <c r="O16" s="171"/>
      <c r="P16" s="171"/>
      <c r="Q16" s="171"/>
      <c r="R16" s="171"/>
      <c r="S16" s="168"/>
    </row>
    <row r="17" spans="1:19" ht="27.75" customHeight="1" x14ac:dyDescent="0.3">
      <c r="A17" s="347" t="s">
        <v>103</v>
      </c>
      <c r="B17" s="348"/>
      <c r="C17" s="338" t="s">
        <v>104</v>
      </c>
      <c r="D17" s="339"/>
      <c r="E17" s="339"/>
      <c r="F17" s="340"/>
      <c r="G17" s="169"/>
      <c r="H17" s="169"/>
      <c r="I17" s="168"/>
      <c r="J17" s="168"/>
      <c r="K17" s="168"/>
      <c r="L17" s="168"/>
      <c r="M17" s="168"/>
      <c r="N17" s="168"/>
      <c r="O17" s="171"/>
      <c r="P17" s="171"/>
      <c r="Q17" s="171"/>
      <c r="R17" s="171"/>
      <c r="S17" s="168"/>
    </row>
    <row r="18" spans="1:19" ht="27.75" customHeight="1" x14ac:dyDescent="0.3">
      <c r="A18" s="349"/>
      <c r="B18" s="350"/>
      <c r="C18" s="338" t="s">
        <v>105</v>
      </c>
      <c r="D18" s="339"/>
      <c r="E18" s="339"/>
      <c r="F18" s="340"/>
      <c r="G18" s="169"/>
      <c r="H18" s="169"/>
      <c r="I18" s="168"/>
    </row>
    <row r="19" spans="1:19" ht="13" x14ac:dyDescent="0.3">
      <c r="A19" s="51"/>
      <c r="B19" s="51"/>
      <c r="C19" s="51"/>
      <c r="D19" s="51"/>
      <c r="E19" s="51"/>
      <c r="F19" s="51"/>
      <c r="G19" s="51"/>
    </row>
    <row r="20" spans="1:19" ht="52.5" customHeight="1" x14ac:dyDescent="0.25">
      <c r="A20" s="341" t="s">
        <v>106</v>
      </c>
      <c r="B20" s="230"/>
      <c r="C20" s="230"/>
      <c r="D20" s="230"/>
      <c r="E20" s="230"/>
      <c r="F20" s="230"/>
      <c r="G20" s="230"/>
      <c r="H20" s="230"/>
      <c r="I20" s="230"/>
    </row>
    <row r="21" spans="1:19" s="46" customFormat="1" ht="33.75" customHeight="1" x14ac:dyDescent="0.25">
      <c r="A21" s="355"/>
      <c r="B21" s="356"/>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1" t="s">
        <v>114</v>
      </c>
      <c r="B22" s="352"/>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87" t="s">
        <v>115</v>
      </c>
      <c r="B23" s="288"/>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1" t="s">
        <v>116</v>
      </c>
      <c r="B24" s="352"/>
      <c r="C24" s="357" t="s">
        <v>117</v>
      </c>
      <c r="D24" s="358"/>
      <c r="E24" s="359"/>
      <c r="F24" s="360"/>
      <c r="G24" s="361"/>
      <c r="H24" s="361"/>
      <c r="I24" s="362"/>
    </row>
    <row r="25" spans="1:19" ht="33.75" customHeight="1" x14ac:dyDescent="0.3">
      <c r="A25" s="351" t="s">
        <v>118</v>
      </c>
      <c r="B25" s="352"/>
      <c r="C25" s="138" t="str">
        <f>VLOOKUP($C$24,'WLC benchmarks'!$B$10:$E$13,2, TRUE)</f>
        <v>&lt;850</v>
      </c>
      <c r="D25" s="138" t="str">
        <f>VLOOKUP($C$24,'WLC benchmarks'!$B$10:$E$13,3, TRUE)</f>
        <v>&lt;350</v>
      </c>
      <c r="E25" s="138" t="str">
        <f>VLOOKUP($C$24,'WLC benchmarks'!$B$10:$E$13,4, TRUE)</f>
        <v>&lt;1200</v>
      </c>
      <c r="F25" s="363"/>
      <c r="G25" s="364"/>
      <c r="H25" s="364"/>
      <c r="I25" s="365"/>
      <c r="J25" s="168"/>
      <c r="K25" s="169"/>
    </row>
    <row r="26" spans="1:19" ht="33.75" customHeight="1" x14ac:dyDescent="0.25">
      <c r="A26" s="351" t="s">
        <v>119</v>
      </c>
      <c r="B26" s="352"/>
      <c r="C26" s="138" t="str">
        <f>VLOOKUP($C$24,'WLC benchmarks'!$B$16:$E$19,2, TRUE)</f>
        <v>&lt;500</v>
      </c>
      <c r="D26" s="138" t="str">
        <f>VLOOKUP($C$24,'WLC benchmarks'!$B$16:$E$19,3, TRUE)</f>
        <v>&lt;300</v>
      </c>
      <c r="E26" s="138" t="str">
        <f>VLOOKUP($C$24,'WLC benchmarks'!$B$16:$E$19,4, TRUE)</f>
        <v>&lt;800</v>
      </c>
      <c r="F26" s="366"/>
      <c r="G26" s="367"/>
      <c r="H26" s="367"/>
      <c r="I26" s="368"/>
    </row>
    <row r="27" spans="1:19" ht="69" customHeight="1" x14ac:dyDescent="0.25">
      <c r="A27" s="351" t="s">
        <v>120</v>
      </c>
      <c r="B27" s="352"/>
      <c r="C27" s="235" t="s">
        <v>121</v>
      </c>
      <c r="D27" s="235"/>
      <c r="E27" s="235"/>
      <c r="F27" s="235"/>
      <c r="G27" s="235"/>
      <c r="H27" s="235"/>
      <c r="I27" s="235"/>
    </row>
    <row r="28" spans="1:19" ht="15.75" customHeight="1" x14ac:dyDescent="0.3">
      <c r="A28" s="55"/>
      <c r="B28" s="55"/>
      <c r="C28" s="45"/>
      <c r="D28" s="45"/>
      <c r="E28" s="45"/>
      <c r="F28" s="45"/>
      <c r="G28" s="51"/>
    </row>
    <row r="29" spans="1:19" ht="15.75" customHeight="1" x14ac:dyDescent="0.25">
      <c r="A29" s="353" t="s">
        <v>122</v>
      </c>
      <c r="B29" s="353"/>
      <c r="C29" s="353"/>
      <c r="D29" s="353"/>
      <c r="E29" s="353"/>
      <c r="F29" s="353"/>
      <c r="G29" s="168"/>
    </row>
    <row r="30" spans="1:19" ht="27.75" customHeight="1" x14ac:dyDescent="0.3">
      <c r="A30" s="270" t="s">
        <v>50</v>
      </c>
      <c r="B30" s="270"/>
      <c r="C30" s="271" t="s">
        <v>123</v>
      </c>
      <c r="D30" s="272"/>
      <c r="E30" s="272"/>
      <c r="F30" s="273"/>
      <c r="G30" s="51"/>
    </row>
    <row r="31" spans="1:19" ht="27" customHeight="1" x14ac:dyDescent="0.3">
      <c r="A31" s="274" t="s">
        <v>124</v>
      </c>
      <c r="B31" s="274"/>
      <c r="C31" s="237" t="s">
        <v>53</v>
      </c>
      <c r="D31" s="237"/>
      <c r="E31" s="237"/>
      <c r="F31" s="237"/>
      <c r="G31" s="51"/>
    </row>
    <row r="32" spans="1:19" ht="27" customHeight="1" x14ac:dyDescent="0.3">
      <c r="A32" s="274" t="s">
        <v>54</v>
      </c>
      <c r="B32" s="274"/>
      <c r="C32" s="237" t="s">
        <v>55</v>
      </c>
      <c r="D32" s="237"/>
      <c r="E32" s="237"/>
      <c r="F32" s="237"/>
      <c r="G32" s="51"/>
    </row>
    <row r="33" spans="1:48" ht="15.75" customHeight="1" x14ac:dyDescent="0.3">
      <c r="A33" s="55"/>
      <c r="B33" s="55"/>
      <c r="C33" s="45"/>
      <c r="D33" s="45"/>
      <c r="E33" s="45"/>
      <c r="F33" s="45"/>
      <c r="G33" s="51"/>
    </row>
    <row r="34" spans="1:48" ht="33" customHeight="1" x14ac:dyDescent="0.3">
      <c r="A34" s="230" t="s">
        <v>125</v>
      </c>
      <c r="B34" s="231"/>
      <c r="C34" s="234" t="s">
        <v>126</v>
      </c>
      <c r="D34" s="234"/>
      <c r="E34" s="234"/>
      <c r="F34" s="58" t="s">
        <v>127</v>
      </c>
      <c r="G34" s="51"/>
      <c r="H34" s="56"/>
      <c r="I34" s="56"/>
      <c r="J34" s="54"/>
      <c r="K34" s="54"/>
      <c r="L34" s="54"/>
      <c r="M34" s="54"/>
      <c r="N34" s="57"/>
      <c r="O34" s="54"/>
      <c r="P34" s="54"/>
      <c r="Q34" s="54"/>
    </row>
    <row r="35" spans="1:48" ht="24.75" customHeight="1" x14ac:dyDescent="0.3">
      <c r="A35" s="230"/>
      <c r="B35" s="231"/>
      <c r="C35" s="235" t="s">
        <v>128</v>
      </c>
      <c r="D35" s="235"/>
      <c r="E35" s="235"/>
      <c r="F35" s="39"/>
      <c r="G35" s="51"/>
      <c r="H35" s="56"/>
      <c r="I35" s="56"/>
      <c r="J35" s="59"/>
      <c r="K35" s="59"/>
      <c r="L35" s="59"/>
      <c r="M35" s="59"/>
      <c r="N35" s="57"/>
      <c r="O35" s="54"/>
      <c r="P35" s="54"/>
      <c r="Q35" s="54"/>
    </row>
    <row r="36" spans="1:48" ht="12.75" customHeight="1" x14ac:dyDescent="0.3">
      <c r="A36" s="230"/>
      <c r="B36" s="231"/>
      <c r="C36" s="236"/>
      <c r="D36" s="236"/>
      <c r="E36" s="236"/>
      <c r="F36" s="39"/>
      <c r="G36" s="51"/>
      <c r="H36" s="56"/>
      <c r="I36" s="56"/>
      <c r="J36" s="54"/>
      <c r="K36" s="54"/>
      <c r="L36" s="54"/>
      <c r="M36" s="54"/>
      <c r="N36" s="57"/>
      <c r="O36" s="54"/>
      <c r="P36" s="54"/>
      <c r="Q36" s="54"/>
    </row>
    <row r="37" spans="1:48" ht="12.75" customHeight="1" x14ac:dyDescent="0.3">
      <c r="A37" s="230"/>
      <c r="B37" s="231"/>
      <c r="C37" s="236"/>
      <c r="D37" s="236"/>
      <c r="E37" s="236"/>
      <c r="F37" s="39"/>
      <c r="G37" s="51"/>
      <c r="H37" s="56"/>
      <c r="I37" s="56"/>
      <c r="J37" s="54"/>
      <c r="K37" s="54"/>
      <c r="L37" s="54"/>
      <c r="M37" s="54"/>
      <c r="N37" s="57"/>
      <c r="O37" s="54"/>
      <c r="P37" s="54"/>
      <c r="Q37" s="54"/>
    </row>
    <row r="38" spans="1:48" s="46" customFormat="1" ht="13" x14ac:dyDescent="0.3">
      <c r="A38" s="232"/>
      <c r="B38" s="233"/>
      <c r="C38" s="237"/>
      <c r="D38" s="237"/>
      <c r="E38" s="237"/>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0" t="s">
        <v>129</v>
      </c>
      <c r="B40" s="231"/>
      <c r="C40" s="234" t="s">
        <v>130</v>
      </c>
      <c r="D40" s="234"/>
      <c r="E40" s="234"/>
      <c r="F40" s="58" t="s">
        <v>131</v>
      </c>
      <c r="G40" s="51"/>
      <c r="O40" s="48"/>
      <c r="P40" s="48"/>
      <c r="Q40" s="48"/>
      <c r="R40" s="48"/>
    </row>
    <row r="41" spans="1:48" s="46" customFormat="1" ht="12.75" customHeight="1" x14ac:dyDescent="0.3">
      <c r="A41" s="230"/>
      <c r="B41" s="231"/>
      <c r="C41" s="237" t="s">
        <v>132</v>
      </c>
      <c r="D41" s="237"/>
      <c r="E41" s="237"/>
      <c r="F41" s="12"/>
      <c r="G41" s="51"/>
      <c r="O41" s="48"/>
      <c r="P41" s="48"/>
      <c r="Q41" s="48"/>
      <c r="R41" s="48"/>
    </row>
    <row r="42" spans="1:48" x14ac:dyDescent="0.25">
      <c r="A42" s="230"/>
      <c r="B42" s="231"/>
      <c r="C42" s="236"/>
      <c r="D42" s="236"/>
      <c r="E42" s="236"/>
      <c r="F42" s="12"/>
    </row>
    <row r="43" spans="1:48" x14ac:dyDescent="0.25">
      <c r="A43" s="230"/>
      <c r="B43" s="231"/>
      <c r="C43" s="240"/>
      <c r="D43" s="241"/>
      <c r="E43" s="242"/>
      <c r="F43" s="12"/>
      <c r="J43" s="46"/>
      <c r="K43" s="46"/>
      <c r="L43" s="46"/>
    </row>
    <row r="44" spans="1:48" x14ac:dyDescent="0.25">
      <c r="A44" s="230"/>
      <c r="B44" s="231"/>
      <c r="C44" s="240"/>
      <c r="D44" s="241"/>
      <c r="E44" s="242"/>
      <c r="F44" s="12"/>
      <c r="J44" s="46"/>
      <c r="K44" s="46"/>
      <c r="L44" s="46"/>
    </row>
    <row r="45" spans="1:48" x14ac:dyDescent="0.25">
      <c r="B45" s="222"/>
      <c r="C45" s="222"/>
      <c r="D45" s="222"/>
      <c r="E45" s="222"/>
      <c r="F45" s="222"/>
    </row>
    <row r="46" spans="1:48" s="52" customFormat="1" ht="13" x14ac:dyDescent="0.25">
      <c r="A46"/>
      <c r="B46" s="210"/>
      <c r="C46" s="210"/>
      <c r="D46" s="210"/>
      <c r="E46" s="210"/>
      <c r="F46" s="210"/>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3" t="s">
        <v>133</v>
      </c>
      <c r="B47" s="223"/>
      <c r="C47" s="238" t="s">
        <v>134</v>
      </c>
      <c r="D47" s="239"/>
      <c r="E47" s="372" t="s">
        <v>135</v>
      </c>
      <c r="F47" s="250" t="s">
        <v>136</v>
      </c>
      <c r="G47" s="251"/>
      <c r="H47" s="238" t="s">
        <v>137</v>
      </c>
      <c r="I47" s="369"/>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0" t="s">
        <v>138</v>
      </c>
      <c r="B48" s="371"/>
      <c r="C48" s="64" t="s">
        <v>139</v>
      </c>
      <c r="D48" s="64" t="s">
        <v>140</v>
      </c>
      <c r="E48" s="373"/>
      <c r="F48" s="252"/>
      <c r="G48" s="253"/>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3" t="s">
        <v>143</v>
      </c>
      <c r="B49" s="244"/>
      <c r="C49" s="65" t="s">
        <v>144</v>
      </c>
      <c r="D49" s="66" t="s">
        <v>145</v>
      </c>
      <c r="E49" s="247" t="s">
        <v>146</v>
      </c>
      <c r="F49" s="224" t="s">
        <v>147</v>
      </c>
      <c r="G49" s="225"/>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4" customHeight="1" x14ac:dyDescent="0.25">
      <c r="A50" s="245"/>
      <c r="B50" s="246"/>
      <c r="C50" s="67" t="s">
        <v>150</v>
      </c>
      <c r="D50" s="66" t="s">
        <v>151</v>
      </c>
      <c r="E50" s="248"/>
      <c r="F50" s="226"/>
      <c r="G50" s="22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4" customHeight="1" x14ac:dyDescent="0.25">
      <c r="A51" s="245"/>
      <c r="B51" s="246"/>
      <c r="C51" s="67" t="s">
        <v>154</v>
      </c>
      <c r="D51" s="68" t="s">
        <v>155</v>
      </c>
      <c r="E51" s="249"/>
      <c r="F51" s="228"/>
      <c r="G51" s="22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4"/>
      <c r="F52" s="267"/>
      <c r="G52" s="268"/>
      <c r="H52" s="11"/>
      <c r="I52" s="11"/>
      <c r="J52" s="316" t="s">
        <v>157</v>
      </c>
      <c r="K52" s="317"/>
      <c r="L52" s="317"/>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5"/>
      <c r="F53" s="267"/>
      <c r="G53" s="268"/>
      <c r="H53" s="11"/>
      <c r="I53" s="11"/>
      <c r="J53" s="226"/>
      <c r="K53" s="298"/>
      <c r="L53" s="298"/>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5"/>
      <c r="F54" s="267"/>
      <c r="G54" s="268"/>
      <c r="H54" s="11"/>
      <c r="I54" s="11"/>
      <c r="J54" s="226"/>
      <c r="K54" s="298"/>
      <c r="L54" s="298"/>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6"/>
      <c r="F55" s="267"/>
      <c r="G55" s="268"/>
      <c r="H55" s="11"/>
      <c r="I55" s="11"/>
      <c r="J55" s="226"/>
      <c r="K55" s="298"/>
      <c r="L55" s="298"/>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67"/>
      <c r="G56" s="268"/>
      <c r="H56" s="11"/>
      <c r="I56" s="11"/>
      <c r="J56" s="226"/>
      <c r="K56" s="298"/>
      <c r="L56" s="298"/>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67"/>
      <c r="G57" s="268"/>
      <c r="H57" s="11"/>
      <c r="I57" s="11"/>
      <c r="J57" s="226"/>
      <c r="K57" s="298"/>
      <c r="L57" s="298"/>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67"/>
      <c r="G58" s="268"/>
      <c r="H58" s="11"/>
      <c r="I58" s="11"/>
      <c r="J58" s="226"/>
      <c r="K58" s="298"/>
      <c r="L58" s="298"/>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67"/>
      <c r="G59" s="268"/>
      <c r="H59" s="11"/>
      <c r="I59" s="11"/>
      <c r="J59" s="226"/>
      <c r="K59" s="298"/>
      <c r="L59" s="298"/>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67"/>
      <c r="G60" s="268"/>
      <c r="H60" s="11"/>
      <c r="I60" s="11"/>
      <c r="J60" s="226"/>
      <c r="K60" s="298"/>
      <c r="L60" s="298"/>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67"/>
      <c r="G61" s="268"/>
      <c r="H61" s="11"/>
      <c r="I61" s="11"/>
      <c r="J61" s="226"/>
      <c r="K61" s="298"/>
      <c r="L61" s="298"/>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67"/>
      <c r="G62" s="268"/>
      <c r="H62" s="11"/>
      <c r="I62" s="11"/>
      <c r="J62" s="226"/>
      <c r="K62" s="298"/>
      <c r="L62" s="298"/>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67"/>
      <c r="G63" s="268"/>
      <c r="H63" s="11"/>
      <c r="I63" s="11"/>
      <c r="J63" s="226"/>
      <c r="K63" s="298"/>
      <c r="L63" s="298"/>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67"/>
      <c r="G64" s="268"/>
      <c r="H64" s="11"/>
      <c r="I64" s="11"/>
      <c r="J64" s="226"/>
      <c r="K64" s="298"/>
      <c r="L64" s="298"/>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6"/>
      <c r="K65" s="298"/>
      <c r="L65" s="298"/>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6"/>
      <c r="K66" s="298"/>
      <c r="L66" s="298"/>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6"/>
      <c r="K67" s="298"/>
      <c r="L67" s="298"/>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6"/>
      <c r="K68" s="298"/>
      <c r="L68" s="298"/>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6"/>
      <c r="K69" s="298"/>
      <c r="L69" s="298"/>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6"/>
      <c r="K70" s="298"/>
      <c r="L70" s="298"/>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4"/>
      <c r="G71" s="315"/>
      <c r="H71" s="11"/>
      <c r="I71" s="11"/>
      <c r="J71" s="226"/>
      <c r="K71" s="298"/>
      <c r="L71" s="298"/>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7" t="s">
        <v>176</v>
      </c>
      <c r="B72" s="328"/>
      <c r="C72" s="64" t="s">
        <v>177</v>
      </c>
      <c r="D72" s="64" t="s">
        <v>178</v>
      </c>
      <c r="E72" s="161" t="s">
        <v>179</v>
      </c>
      <c r="F72" s="178" t="s">
        <v>180</v>
      </c>
      <c r="G72" s="178" t="s">
        <v>181</v>
      </c>
      <c r="H72" s="329"/>
      <c r="I72" s="329"/>
      <c r="J72" s="226"/>
      <c r="K72" s="298"/>
      <c r="L72" s="298"/>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299"/>
      <c r="I73" s="300"/>
      <c r="J73" s="316" t="s">
        <v>184</v>
      </c>
      <c r="K73" s="317"/>
      <c r="L73" s="317"/>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6"/>
      <c r="K74" s="298"/>
      <c r="L74" s="298"/>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5"/>
      <c r="I75" s="266"/>
      <c r="J75" s="226"/>
      <c r="K75" s="298"/>
      <c r="L75" s="298"/>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3"/>
      <c r="F76" s="264"/>
      <c r="G76" s="264"/>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3"/>
      <c r="F77" s="263"/>
      <c r="G77" s="263"/>
      <c r="H77" s="156" t="e">
        <f t="shared" ref="H77:I77" si="1">H76/$C$6</f>
        <v>#DIV/0!</v>
      </c>
      <c r="I77" s="156" t="e">
        <f t="shared" si="1"/>
        <v>#DIV/0!</v>
      </c>
      <c r="J77" s="324"/>
      <c r="K77" s="324"/>
      <c r="L77" s="324"/>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6" t="s">
        <v>191</v>
      </c>
      <c r="B79" s="307"/>
      <c r="C79" s="312" t="s">
        <v>192</v>
      </c>
      <c r="D79" s="312" t="s">
        <v>193</v>
      </c>
      <c r="E79" s="254" t="s">
        <v>194</v>
      </c>
      <c r="F79" s="256"/>
      <c r="G79" s="255" t="s">
        <v>195</v>
      </c>
      <c r="H79" s="255"/>
      <c r="I79" s="255"/>
      <c r="J79" s="255"/>
      <c r="K79" s="255"/>
      <c r="L79" s="255"/>
      <c r="M79" s="255"/>
      <c r="N79" s="255"/>
      <c r="O79" s="254" t="s">
        <v>196</v>
      </c>
      <c r="P79" s="255"/>
      <c r="Q79" s="255"/>
      <c r="R79" s="256"/>
      <c r="S79" s="260" t="s">
        <v>197</v>
      </c>
      <c r="T79" s="256" t="s">
        <v>198</v>
      </c>
    </row>
    <row r="80" spans="1:48" ht="39.65" customHeight="1" x14ac:dyDescent="0.25">
      <c r="A80" s="308"/>
      <c r="B80" s="309"/>
      <c r="C80" s="325"/>
      <c r="D80" s="313"/>
      <c r="E80" s="257"/>
      <c r="F80" s="259"/>
      <c r="G80" s="258"/>
      <c r="H80" s="258"/>
      <c r="I80" s="258"/>
      <c r="J80" s="258"/>
      <c r="K80" s="258"/>
      <c r="L80" s="258"/>
      <c r="M80" s="258"/>
      <c r="N80" s="258"/>
      <c r="O80" s="257"/>
      <c r="P80" s="258"/>
      <c r="Q80" s="258"/>
      <c r="R80" s="259"/>
      <c r="S80" s="261"/>
      <c r="T80" s="259"/>
    </row>
    <row r="81" spans="1:20" ht="24.75" customHeight="1" x14ac:dyDescent="0.25">
      <c r="A81" s="310"/>
      <c r="B81" s="311"/>
      <c r="C81" s="325"/>
      <c r="D81" s="295" t="s">
        <v>199</v>
      </c>
      <c r="E81" s="296"/>
      <c r="F81" s="297"/>
      <c r="G81" s="295" t="s">
        <v>200</v>
      </c>
      <c r="H81" s="296"/>
      <c r="I81" s="296"/>
      <c r="J81" s="296"/>
      <c r="K81" s="296"/>
      <c r="L81" s="296"/>
      <c r="M81" s="296"/>
      <c r="N81" s="297"/>
      <c r="O81" s="295" t="s">
        <v>201</v>
      </c>
      <c r="P81" s="296"/>
      <c r="Q81" s="296"/>
      <c r="R81" s="297"/>
      <c r="S81" s="261"/>
      <c r="T81" s="256" t="s">
        <v>113</v>
      </c>
    </row>
    <row r="82" spans="1:20" ht="27" customHeight="1" x14ac:dyDescent="0.25">
      <c r="A82" s="77" t="s">
        <v>138</v>
      </c>
      <c r="B82" s="78"/>
      <c r="C82" s="326"/>
      <c r="D82" s="79" t="s">
        <v>202</v>
      </c>
      <c r="E82" s="79" t="s">
        <v>203</v>
      </c>
      <c r="F82" s="79" t="s">
        <v>204</v>
      </c>
      <c r="G82" s="79" t="s">
        <v>205</v>
      </c>
      <c r="H82" s="79" t="s">
        <v>206</v>
      </c>
      <c r="I82" s="79" t="s">
        <v>207</v>
      </c>
      <c r="J82" s="79" t="s">
        <v>208</v>
      </c>
      <c r="K82" s="79" t="s">
        <v>209</v>
      </c>
      <c r="L82" s="295" t="s">
        <v>210</v>
      </c>
      <c r="M82" s="297"/>
      <c r="N82" s="79" t="s">
        <v>211</v>
      </c>
      <c r="O82" s="79" t="s">
        <v>212</v>
      </c>
      <c r="P82" s="79" t="s">
        <v>213</v>
      </c>
      <c r="Q82" s="79" t="s">
        <v>214</v>
      </c>
      <c r="R82" s="79" t="s">
        <v>215</v>
      </c>
      <c r="S82" s="262"/>
      <c r="T82" s="259"/>
    </row>
    <row r="83" spans="1:20" ht="30" customHeight="1" x14ac:dyDescent="0.25">
      <c r="A83" s="80">
        <v>0.1</v>
      </c>
      <c r="B83" s="72" t="s">
        <v>156</v>
      </c>
      <c r="C83" s="318"/>
      <c r="D83" s="319"/>
      <c r="E83" s="319"/>
      <c r="F83" s="319"/>
      <c r="G83" s="319"/>
      <c r="H83" s="319"/>
      <c r="I83" s="319"/>
      <c r="J83" s="319"/>
      <c r="K83" s="319"/>
      <c r="L83" s="319"/>
      <c r="M83" s="319"/>
      <c r="N83" s="320"/>
      <c r="O83" s="21" t="s">
        <v>216</v>
      </c>
      <c r="P83" s="21"/>
      <c r="Q83" s="21"/>
      <c r="R83" s="21"/>
      <c r="S83" s="124">
        <f>SUM(C83:R83)</f>
        <v>0</v>
      </c>
      <c r="T83" s="23"/>
    </row>
    <row r="84" spans="1:20" ht="30" customHeight="1" x14ac:dyDescent="0.25">
      <c r="A84" s="71">
        <v>0.2</v>
      </c>
      <c r="B84" s="72" t="s">
        <v>158</v>
      </c>
      <c r="C84" s="321"/>
      <c r="D84" s="322"/>
      <c r="E84" s="322"/>
      <c r="F84" s="322"/>
      <c r="G84" s="322"/>
      <c r="H84" s="322"/>
      <c r="I84" s="322"/>
      <c r="J84" s="322"/>
      <c r="K84" s="322"/>
      <c r="L84" s="322"/>
      <c r="M84" s="322"/>
      <c r="N84" s="323"/>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78"/>
      <c r="M85" s="279"/>
      <c r="N85" s="280"/>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1"/>
      <c r="M86" s="282"/>
      <c r="N86" s="283"/>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1"/>
      <c r="M87" s="282"/>
      <c r="N87" s="283"/>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1"/>
      <c r="M88" s="282"/>
      <c r="N88" s="283"/>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1"/>
      <c r="M89" s="282"/>
      <c r="N89" s="283"/>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1"/>
      <c r="M90" s="282"/>
      <c r="N90" s="283"/>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1"/>
      <c r="M91" s="282"/>
      <c r="N91" s="283"/>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1"/>
      <c r="M92" s="282"/>
      <c r="N92" s="283"/>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1"/>
      <c r="M93" s="282"/>
      <c r="N93" s="283"/>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1"/>
      <c r="M94" s="282"/>
      <c r="N94" s="283"/>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1"/>
      <c r="M95" s="282"/>
      <c r="N95" s="283"/>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1"/>
      <c r="M96" s="282"/>
      <c r="N96" s="283"/>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1"/>
      <c r="M97" s="282"/>
      <c r="N97" s="283"/>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4"/>
      <c r="M98" s="285"/>
      <c r="N98" s="286"/>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78"/>
      <c r="M100" s="279"/>
      <c r="N100" s="280"/>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1"/>
      <c r="M101" s="282"/>
      <c r="N101" s="283"/>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4"/>
      <c r="M102" s="285"/>
      <c r="N102" s="286"/>
      <c r="O102" s="21" t="s">
        <v>216</v>
      </c>
      <c r="P102" s="21"/>
      <c r="Q102" s="21"/>
      <c r="R102" s="21"/>
      <c r="S102" s="124">
        <f>SUM(C102:R102)</f>
        <v>0</v>
      </c>
      <c r="T102" s="23"/>
    </row>
    <row r="103" spans="1:47" ht="30" customHeight="1" x14ac:dyDescent="0.25">
      <c r="A103" s="304" t="s">
        <v>222</v>
      </c>
      <c r="B103" s="305"/>
      <c r="C103" s="301"/>
      <c r="D103" s="302"/>
      <c r="E103" s="303"/>
      <c r="F103" s="24"/>
      <c r="G103" s="275"/>
      <c r="H103" s="276"/>
      <c r="I103" s="276"/>
      <c r="J103" s="276"/>
      <c r="K103" s="276"/>
      <c r="L103" s="276"/>
      <c r="M103" s="276"/>
      <c r="N103" s="276"/>
      <c r="O103" s="276"/>
      <c r="P103" s="276"/>
      <c r="Q103" s="276"/>
      <c r="R103" s="277"/>
      <c r="S103" s="118">
        <f>F103</f>
        <v>0</v>
      </c>
      <c r="T103" s="136"/>
    </row>
    <row r="104" spans="1:47" ht="27" customHeight="1" x14ac:dyDescent="0.25">
      <c r="A104" s="287" t="s">
        <v>114</v>
      </c>
      <c r="B104" s="288"/>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89" t="e">
        <f>L99+M99</f>
        <v>#VALUE!</v>
      </c>
      <c r="M104" s="290"/>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1" t="s">
        <v>115</v>
      </c>
      <c r="B105" s="292"/>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3" t="e">
        <f>L104/$C$6</f>
        <v>#VALUE!</v>
      </c>
      <c r="M105" s="294"/>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69" t="s">
        <v>223</v>
      </c>
      <c r="B106" s="269"/>
      <c r="C106" s="269"/>
      <c r="D106" s="269"/>
      <c r="E106" s="269"/>
      <c r="F106" s="269"/>
      <c r="G106" s="269"/>
      <c r="H106" s="269"/>
      <c r="I106" s="269"/>
      <c r="J106" s="269"/>
      <c r="K106" s="269"/>
      <c r="L106" s="269"/>
      <c r="M106" s="269"/>
      <c r="N106" s="269"/>
      <c r="O106" s="269"/>
      <c r="P106" s="269"/>
      <c r="Q106" s="269"/>
      <c r="R106" s="269"/>
      <c r="S106" s="269"/>
      <c r="T106" s="269"/>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9"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9"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65"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9"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5.15"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9.15"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2.15"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4"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65"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9"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6.15"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8.15"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8.15"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908050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3"/>
  <sheetViews>
    <sheetView showGridLines="0" tabSelected="1" topLeftCell="H184" zoomScale="70" zoomScaleNormal="70" workbookViewId="0">
      <selection activeCell="K189" sqref="K189"/>
    </sheetView>
  </sheetViews>
  <sheetFormatPr defaultColWidth="9.1796875" defaultRowHeight="12.5" x14ac:dyDescent="0.25"/>
  <cols>
    <col min="1" max="1" width="14.453125" style="45" customWidth="1"/>
    <col min="2" max="2" width="68.453125" customWidth="1"/>
    <col min="3" max="3" width="44.54296875" style="48" customWidth="1"/>
    <col min="4" max="4" width="37" style="48" customWidth="1"/>
    <col min="5" max="5" width="41.1796875" style="48" customWidth="1"/>
    <col min="6" max="6" width="25.453125" style="48" customWidth="1"/>
    <col min="7" max="7" width="26.453125" customWidth="1"/>
    <col min="8" max="8" width="35.1796875" customWidth="1"/>
    <col min="9" max="9" width="23.81640625" bestFit="1" customWidth="1"/>
    <col min="10" max="10" width="41.54296875" customWidth="1"/>
    <col min="11" max="11" width="21.1796875" bestFit="1" customWidth="1"/>
    <col min="12" max="12" width="20.54296875" customWidth="1"/>
    <col min="13" max="13" width="24.54296875" customWidth="1"/>
    <col min="14" max="14" width="25.453125" customWidth="1"/>
    <col min="15" max="15" width="33.54296875" customWidth="1"/>
    <col min="16" max="16" width="24" customWidth="1"/>
    <col min="17" max="17" width="23.81640625" customWidth="1"/>
    <col min="18" max="18" width="21.54296875" customWidth="1"/>
    <col min="19" max="19" width="23.81640625" customWidth="1"/>
    <col min="20" max="20" width="26.453125" customWidth="1"/>
    <col min="26" max="26" width="46" bestFit="1" customWidth="1"/>
    <col min="27" max="27" width="126.453125" customWidth="1"/>
  </cols>
  <sheetData>
    <row r="1" spans="1:11" ht="13" x14ac:dyDescent="0.3">
      <c r="A1" s="401" t="s">
        <v>36</v>
      </c>
      <c r="B1" s="401"/>
      <c r="C1" s="402"/>
      <c r="D1" s="402"/>
      <c r="E1" s="402"/>
      <c r="F1" s="402"/>
    </row>
    <row r="2" spans="1:11" ht="13" x14ac:dyDescent="0.3">
      <c r="A2" s="195" t="s">
        <v>37</v>
      </c>
      <c r="B2" s="195"/>
      <c r="C2" s="237" t="s">
        <v>298</v>
      </c>
      <c r="D2" s="237"/>
      <c r="E2" s="237"/>
      <c r="F2" s="237"/>
      <c r="H2" s="425" t="s">
        <v>86</v>
      </c>
      <c r="I2" s="425"/>
      <c r="J2" s="425"/>
      <c r="K2" s="50"/>
    </row>
    <row r="3" spans="1:11" ht="13" x14ac:dyDescent="0.25">
      <c r="A3" s="196" t="s">
        <v>38</v>
      </c>
      <c r="B3" s="334"/>
      <c r="C3" s="237"/>
      <c r="D3" s="237"/>
      <c r="E3" s="237"/>
      <c r="F3" s="237"/>
      <c r="H3" s="126"/>
      <c r="I3" s="342" t="s">
        <v>87</v>
      </c>
      <c r="J3" s="343"/>
      <c r="K3" s="46"/>
    </row>
    <row r="4" spans="1:11" ht="13" x14ac:dyDescent="0.25">
      <c r="A4" s="195" t="s">
        <v>88</v>
      </c>
      <c r="B4" s="195"/>
      <c r="C4" s="237" t="s">
        <v>299</v>
      </c>
      <c r="D4" s="237"/>
      <c r="E4" s="237"/>
      <c r="F4" s="237"/>
      <c r="H4" s="157"/>
      <c r="I4" s="414" t="s">
        <v>89</v>
      </c>
      <c r="J4" s="415"/>
      <c r="K4" s="46"/>
    </row>
    <row r="5" spans="1:11" ht="35.25" customHeight="1" x14ac:dyDescent="0.3">
      <c r="A5" s="195" t="s">
        <v>40</v>
      </c>
      <c r="B5" s="195"/>
      <c r="C5" s="237" t="s">
        <v>410</v>
      </c>
      <c r="D5" s="237"/>
      <c r="E5" s="237"/>
      <c r="F5" s="237"/>
      <c r="H5" s="145"/>
      <c r="I5" s="427" t="s">
        <v>90</v>
      </c>
      <c r="J5" s="428"/>
    </row>
    <row r="6" spans="1:11" ht="14.5" x14ac:dyDescent="0.25">
      <c r="A6" s="195" t="s">
        <v>41</v>
      </c>
      <c r="B6" s="195"/>
      <c r="C6" s="237">
        <v>12355</v>
      </c>
      <c r="D6" s="237"/>
      <c r="E6" s="237"/>
      <c r="F6" s="237"/>
    </row>
    <row r="7" spans="1:11" x14ac:dyDescent="0.25">
      <c r="A7"/>
      <c r="C7"/>
      <c r="D7"/>
      <c r="E7"/>
      <c r="F7"/>
    </row>
    <row r="8" spans="1:11" ht="22.5" customHeight="1" x14ac:dyDescent="0.25">
      <c r="A8" s="404" t="s">
        <v>91</v>
      </c>
      <c r="B8" s="405"/>
      <c r="C8" s="405"/>
      <c r="D8" s="405"/>
      <c r="E8" s="405"/>
      <c r="F8" s="406"/>
    </row>
    <row r="9" spans="1:11" s="43" customFormat="1" x14ac:dyDescent="0.25">
      <c r="A9" s="195" t="s">
        <v>42</v>
      </c>
      <c r="B9" s="195"/>
      <c r="C9" s="237" t="s">
        <v>407</v>
      </c>
      <c r="D9" s="237"/>
      <c r="E9" s="237"/>
      <c r="F9" s="237"/>
    </row>
    <row r="10" spans="1:11" s="43" customFormat="1" ht="13" x14ac:dyDescent="0.25">
      <c r="A10" s="195" t="s">
        <v>92</v>
      </c>
      <c r="B10" s="195"/>
      <c r="C10" s="403">
        <v>45729</v>
      </c>
      <c r="D10" s="403"/>
      <c r="E10" s="403"/>
      <c r="F10" s="403"/>
      <c r="G10" s="44"/>
    </row>
    <row r="11" spans="1:11" ht="13" x14ac:dyDescent="0.3">
      <c r="A11" s="104"/>
      <c r="B11" s="105" t="s">
        <v>93</v>
      </c>
      <c r="C11" s="106" t="s">
        <v>94</v>
      </c>
      <c r="D11" s="107"/>
      <c r="E11" s="107"/>
      <c r="F11" s="108"/>
      <c r="G11" s="50"/>
    </row>
    <row r="12" spans="1:11" ht="64.5" customHeight="1" x14ac:dyDescent="0.3">
      <c r="A12" s="196" t="s">
        <v>95</v>
      </c>
      <c r="B12" s="334"/>
      <c r="C12" s="338" t="s">
        <v>96</v>
      </c>
      <c r="D12" s="339"/>
      <c r="E12" s="339"/>
      <c r="F12" s="340"/>
      <c r="G12" s="50"/>
    </row>
    <row r="13" spans="1:11" ht="39" customHeight="1" x14ac:dyDescent="0.3">
      <c r="A13" s="195" t="s">
        <v>97</v>
      </c>
      <c r="B13" s="195"/>
      <c r="C13" s="235" t="s">
        <v>408</v>
      </c>
      <c r="D13" s="235"/>
      <c r="E13" s="235"/>
      <c r="F13" s="235"/>
      <c r="G13" s="51"/>
    </row>
    <row r="14" spans="1:11" ht="39.75" customHeight="1" x14ac:dyDescent="0.3">
      <c r="A14" s="196" t="s">
        <v>225</v>
      </c>
      <c r="B14" s="334"/>
      <c r="C14" s="335" t="s">
        <v>408</v>
      </c>
      <c r="D14" s="336"/>
      <c r="E14" s="336"/>
      <c r="F14" s="337"/>
      <c r="G14" s="51"/>
    </row>
    <row r="15" spans="1:11" ht="39.75" customHeight="1" x14ac:dyDescent="0.3">
      <c r="A15" s="274" t="s">
        <v>100</v>
      </c>
      <c r="B15" s="274"/>
      <c r="C15" s="235" t="s">
        <v>409</v>
      </c>
      <c r="D15" s="235"/>
      <c r="E15" s="235"/>
      <c r="F15" s="235"/>
      <c r="G15" s="51"/>
    </row>
    <row r="16" spans="1:11" ht="39.75" customHeight="1" x14ac:dyDescent="0.3">
      <c r="A16" s="274" t="s">
        <v>227</v>
      </c>
      <c r="B16" s="274"/>
      <c r="C16" s="235"/>
      <c r="D16" s="235"/>
      <c r="E16" s="235"/>
      <c r="F16" s="235"/>
      <c r="G16" s="51"/>
    </row>
    <row r="17" spans="1:17" ht="39.75" customHeight="1" x14ac:dyDescent="0.3">
      <c r="A17" s="347" t="s">
        <v>103</v>
      </c>
      <c r="B17" s="348"/>
      <c r="C17" s="338" t="s">
        <v>104</v>
      </c>
      <c r="D17" s="339"/>
      <c r="E17" s="339"/>
      <c r="F17" s="340"/>
      <c r="G17" s="51"/>
    </row>
    <row r="18" spans="1:17" ht="39.75" customHeight="1" x14ac:dyDescent="0.3">
      <c r="A18" s="349"/>
      <c r="B18" s="350"/>
      <c r="C18" s="338" t="s">
        <v>105</v>
      </c>
      <c r="D18" s="339"/>
      <c r="E18" s="339"/>
      <c r="F18" s="340"/>
      <c r="G18" s="51"/>
    </row>
    <row r="19" spans="1:17" ht="16.399999999999999" customHeight="1" x14ac:dyDescent="0.3">
      <c r="A19" s="51"/>
      <c r="B19" s="51"/>
      <c r="C19" s="51"/>
      <c r="D19" s="51"/>
      <c r="E19" s="51"/>
      <c r="F19" s="51"/>
      <c r="G19" s="51"/>
    </row>
    <row r="20" spans="1:17" ht="40.4" customHeight="1" x14ac:dyDescent="0.25">
      <c r="A20" s="341" t="s">
        <v>228</v>
      </c>
      <c r="B20" s="230"/>
      <c r="C20" s="230"/>
      <c r="D20" s="230"/>
      <c r="E20" s="230"/>
      <c r="F20" s="230"/>
      <c r="G20" s="230"/>
      <c r="H20" s="230"/>
      <c r="I20" s="230"/>
    </row>
    <row r="21" spans="1:17" s="46" customFormat="1" ht="33.75" customHeight="1" x14ac:dyDescent="0.25">
      <c r="A21" s="355"/>
      <c r="B21" s="356"/>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1" t="s">
        <v>114</v>
      </c>
      <c r="B22" s="352"/>
      <c r="C22" s="112">
        <f>D194+E194+F194</f>
        <v>6882330</v>
      </c>
      <c r="D22" s="112">
        <f>G194+H194+I194+J194+K194+O194+P194+Q194+R194</f>
        <v>3056453.1562000001</v>
      </c>
      <c r="E22" s="112">
        <f>C194+D194+E194+F194+G194+H194+I194+J194+K194+O194+P194+Q194+R194</f>
        <v>9910361.5162000004</v>
      </c>
      <c r="F22" s="112">
        <f>G194+H194+I194+J194+K194</f>
        <v>2754578.3862000001</v>
      </c>
      <c r="G22" s="112">
        <f>L194+N194</f>
        <v>4291375.79</v>
      </c>
      <c r="H22" s="112">
        <f>O194+P194+Q194+R194</f>
        <v>301874.77</v>
      </c>
      <c r="I22" s="112">
        <f>T194</f>
        <v>-1688666.0699999998</v>
      </c>
      <c r="K22"/>
      <c r="L22"/>
      <c r="M22"/>
      <c r="N22"/>
      <c r="O22"/>
      <c r="P22"/>
      <c r="Q22"/>
    </row>
    <row r="23" spans="1:17" s="46" customFormat="1" ht="33.75" customHeight="1" x14ac:dyDescent="0.25">
      <c r="A23" s="287" t="s">
        <v>115</v>
      </c>
      <c r="B23" s="288"/>
      <c r="C23" s="113">
        <f t="shared" ref="C23:I23" si="0">C22/$C$6</f>
        <v>557.04815864022657</v>
      </c>
      <c r="D23" s="113">
        <f t="shared" si="0"/>
        <v>247.38592927559694</v>
      </c>
      <c r="E23" s="113">
        <f t="shared" si="0"/>
        <v>802.13367188992311</v>
      </c>
      <c r="F23" s="113">
        <f t="shared" si="0"/>
        <v>222.95252012950223</v>
      </c>
      <c r="G23" s="113">
        <f t="shared" si="0"/>
        <v>347.33919789558882</v>
      </c>
      <c r="H23" s="113">
        <f t="shared" si="0"/>
        <v>24.4334091460947</v>
      </c>
      <c r="I23" s="113">
        <f t="shared" si="0"/>
        <v>-136.67875920679884</v>
      </c>
      <c r="K23"/>
      <c r="L23"/>
      <c r="M23"/>
      <c r="N23"/>
      <c r="O23"/>
      <c r="P23"/>
      <c r="Q23"/>
    </row>
    <row r="24" spans="1:17" s="46" customFormat="1" ht="33.75" customHeight="1" x14ac:dyDescent="0.25">
      <c r="A24" s="351" t="s">
        <v>116</v>
      </c>
      <c r="B24" s="352"/>
      <c r="C24" s="391" t="s">
        <v>117</v>
      </c>
      <c r="D24" s="392"/>
      <c r="E24" s="393"/>
      <c r="F24" s="416"/>
      <c r="G24" s="417"/>
      <c r="H24" s="417"/>
      <c r="I24" s="418"/>
      <c r="K24"/>
      <c r="L24"/>
      <c r="M24"/>
      <c r="N24"/>
      <c r="O24"/>
      <c r="P24"/>
      <c r="Q24"/>
    </row>
    <row r="25" spans="1:17" s="46" customFormat="1" ht="33.75" customHeight="1" x14ac:dyDescent="0.25">
      <c r="A25" s="351" t="s">
        <v>230</v>
      </c>
      <c r="B25" s="352"/>
      <c r="C25" s="138" t="str">
        <f>VLOOKUP($C$24,'WLC benchmarks'!$B$10:$E$13,2, TRUE)</f>
        <v>&lt;850</v>
      </c>
      <c r="D25" s="138" t="str">
        <f>VLOOKUP($C$24,'WLC benchmarks'!$B$10:$E$13,3, TRUE)</f>
        <v>&lt;350</v>
      </c>
      <c r="E25" s="138" t="str">
        <f>VLOOKUP($C$24,'WLC benchmarks'!$B$10:$E$13,4, TRUE)</f>
        <v>&lt;1200</v>
      </c>
      <c r="F25" s="419"/>
      <c r="G25" s="420"/>
      <c r="H25" s="420"/>
      <c r="I25" s="421"/>
      <c r="K25"/>
      <c r="L25"/>
      <c r="M25"/>
      <c r="N25"/>
      <c r="O25"/>
      <c r="P25"/>
      <c r="Q25"/>
    </row>
    <row r="26" spans="1:17" s="46" customFormat="1" ht="33.75" customHeight="1" x14ac:dyDescent="0.25">
      <c r="A26" s="351" t="s">
        <v>119</v>
      </c>
      <c r="B26" s="352"/>
      <c r="C26" s="138" t="str">
        <f>VLOOKUP($C$24,'WLC benchmarks'!$B$16:$E$19,2, TRUE)</f>
        <v>&lt;500</v>
      </c>
      <c r="D26" s="138" t="str">
        <f>VLOOKUP($C$24,'WLC benchmarks'!$B$16:$E$19,3, TRUE)</f>
        <v>&lt;300</v>
      </c>
      <c r="E26" s="138" t="str">
        <f>VLOOKUP($C$24,'WLC benchmarks'!$B$16:$E$19,4, TRUE)</f>
        <v>&lt;800</v>
      </c>
      <c r="F26" s="422"/>
      <c r="G26" s="423"/>
      <c r="H26" s="423"/>
      <c r="I26" s="424"/>
      <c r="K26"/>
      <c r="L26"/>
      <c r="M26"/>
      <c r="N26"/>
      <c r="O26"/>
      <c r="P26"/>
      <c r="Q26"/>
    </row>
    <row r="27" spans="1:17" ht="57.75" customHeight="1" x14ac:dyDescent="0.25">
      <c r="A27" s="351" t="s">
        <v>120</v>
      </c>
      <c r="B27" s="352"/>
      <c r="C27" s="235" t="s">
        <v>121</v>
      </c>
      <c r="D27" s="235"/>
      <c r="E27" s="235"/>
      <c r="F27" s="235"/>
      <c r="G27" s="235"/>
      <c r="H27" s="235"/>
      <c r="I27" s="235"/>
    </row>
    <row r="28" spans="1:17" ht="15.75" customHeight="1" x14ac:dyDescent="0.3">
      <c r="A28" s="55"/>
      <c r="B28" s="55"/>
      <c r="C28" s="45"/>
      <c r="D28" s="45"/>
      <c r="E28" s="45"/>
      <c r="F28" s="45"/>
      <c r="G28" s="51"/>
      <c r="H28" s="56"/>
    </row>
    <row r="29" spans="1:17" ht="15.75" customHeight="1" x14ac:dyDescent="0.3">
      <c r="A29" s="341" t="s">
        <v>122</v>
      </c>
      <c r="B29" s="230"/>
      <c r="C29" s="230"/>
      <c r="D29" s="230"/>
      <c r="E29" s="230"/>
      <c r="F29" s="230"/>
      <c r="G29" s="51"/>
      <c r="H29" s="56"/>
    </row>
    <row r="30" spans="1:17" ht="39" customHeight="1" x14ac:dyDescent="0.3">
      <c r="A30" s="274" t="s">
        <v>50</v>
      </c>
      <c r="B30" s="274"/>
      <c r="C30" s="235" t="s">
        <v>411</v>
      </c>
      <c r="D30" s="235"/>
      <c r="E30" s="235"/>
      <c r="F30" s="235"/>
      <c r="G30" s="51"/>
      <c r="H30" s="56"/>
    </row>
    <row r="31" spans="1:17" ht="42" customHeight="1" x14ac:dyDescent="0.3">
      <c r="A31" s="274" t="s">
        <v>52</v>
      </c>
      <c r="B31" s="274"/>
      <c r="C31" s="237">
        <v>6146.76</v>
      </c>
      <c r="D31" s="237"/>
      <c r="E31" s="237"/>
      <c r="F31" s="237"/>
      <c r="G31" s="51"/>
      <c r="H31" s="56"/>
    </row>
    <row r="32" spans="1:17" ht="39" customHeight="1" x14ac:dyDescent="0.3">
      <c r="A32" s="274" t="s">
        <v>54</v>
      </c>
      <c r="B32" s="274"/>
      <c r="C32" s="237">
        <v>0</v>
      </c>
      <c r="D32" s="237"/>
      <c r="E32" s="237"/>
      <c r="F32" s="237"/>
      <c r="G32" s="51"/>
      <c r="H32" s="56"/>
    </row>
    <row r="33" spans="1:47" ht="15.75" customHeight="1" x14ac:dyDescent="0.3">
      <c r="A33" s="55"/>
      <c r="B33" s="55"/>
      <c r="C33" s="45"/>
      <c r="D33" s="45"/>
      <c r="E33" s="45"/>
      <c r="F33" s="45"/>
      <c r="G33" s="51"/>
      <c r="H33" s="56"/>
    </row>
    <row r="34" spans="1:47" ht="40.5" customHeight="1" x14ac:dyDescent="0.3">
      <c r="A34" s="230" t="s">
        <v>125</v>
      </c>
      <c r="B34" s="231"/>
      <c r="C34" s="234" t="s">
        <v>126</v>
      </c>
      <c r="D34" s="234"/>
      <c r="E34" s="234"/>
      <c r="F34" s="58" t="s">
        <v>231</v>
      </c>
      <c r="G34" s="51"/>
      <c r="H34" s="56"/>
      <c r="I34" s="56"/>
      <c r="J34" s="54"/>
      <c r="K34" s="54"/>
      <c r="L34" s="54"/>
      <c r="M34" s="54"/>
      <c r="N34" s="57"/>
      <c r="O34" s="57"/>
      <c r="P34" s="57"/>
      <c r="Q34" s="57"/>
    </row>
    <row r="35" spans="1:47" ht="12.75" customHeight="1" x14ac:dyDescent="0.3">
      <c r="A35" s="230"/>
      <c r="B35" s="231"/>
      <c r="C35" s="235" t="s">
        <v>402</v>
      </c>
      <c r="D35" s="235"/>
      <c r="E35" s="235"/>
      <c r="F35" s="39">
        <v>32.6</v>
      </c>
      <c r="G35" s="51"/>
      <c r="H35" s="56"/>
      <c r="I35" s="56"/>
      <c r="J35" s="59"/>
      <c r="K35" s="59"/>
      <c r="L35" s="59"/>
      <c r="M35" s="59"/>
      <c r="N35" s="57"/>
      <c r="O35" s="57"/>
      <c r="P35" s="57"/>
      <c r="Q35" s="57"/>
    </row>
    <row r="36" spans="1:47" ht="12.75" customHeight="1" x14ac:dyDescent="0.3">
      <c r="A36" s="230"/>
      <c r="B36" s="231"/>
      <c r="C36" s="237" t="s">
        <v>403</v>
      </c>
      <c r="D36" s="237"/>
      <c r="E36" s="237"/>
      <c r="F36" s="39">
        <v>5.2</v>
      </c>
      <c r="G36" s="51"/>
      <c r="H36" s="56"/>
      <c r="I36" s="56"/>
      <c r="J36" s="54"/>
      <c r="K36" s="54"/>
      <c r="L36" s="54"/>
      <c r="M36" s="54"/>
      <c r="N36" s="57"/>
      <c r="O36" s="57"/>
      <c r="P36" s="57"/>
      <c r="Q36" s="57"/>
    </row>
    <row r="37" spans="1:47" s="46" customFormat="1" ht="13" x14ac:dyDescent="0.25">
      <c r="A37" s="230"/>
      <c r="B37" s="231"/>
      <c r="C37" s="236"/>
      <c r="D37" s="236"/>
      <c r="E37" s="236"/>
      <c r="F37" s="39"/>
      <c r="H37" s="56"/>
      <c r="I37" s="56"/>
      <c r="J37" s="59"/>
      <c r="K37" s="59"/>
      <c r="L37" s="59"/>
      <c r="M37" s="59"/>
      <c r="N37" s="57"/>
      <c r="O37" s="57"/>
      <c r="P37" s="57"/>
      <c r="Q37" s="57"/>
    </row>
    <row r="38" spans="1:47" s="46" customFormat="1" ht="13" x14ac:dyDescent="0.3">
      <c r="A38" s="232"/>
      <c r="B38" s="233"/>
      <c r="C38" s="237"/>
      <c r="D38" s="237"/>
      <c r="E38" s="237"/>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0" t="s">
        <v>129</v>
      </c>
      <c r="B40" s="231"/>
      <c r="C40" s="234" t="s">
        <v>130</v>
      </c>
      <c r="D40" s="234"/>
      <c r="E40" s="234"/>
      <c r="F40" s="58" t="s">
        <v>131</v>
      </c>
      <c r="G40" s="51"/>
      <c r="H40" s="56"/>
      <c r="I40" s="56"/>
      <c r="J40" s="59"/>
      <c r="K40" s="59"/>
      <c r="L40" s="59"/>
      <c r="M40" s="59"/>
      <c r="N40" s="57"/>
      <c r="O40" s="57"/>
      <c r="P40" s="57"/>
      <c r="Q40" s="57"/>
    </row>
    <row r="41" spans="1:47" s="46" customFormat="1" ht="13" x14ac:dyDescent="0.3">
      <c r="A41" s="230"/>
      <c r="B41" s="231"/>
      <c r="C41" s="237" t="s">
        <v>404</v>
      </c>
      <c r="D41" s="237"/>
      <c r="E41" s="237"/>
      <c r="F41" s="125">
        <v>72.5</v>
      </c>
      <c r="G41" s="51"/>
      <c r="H41" s="56"/>
      <c r="I41" s="56"/>
      <c r="J41" s="59"/>
      <c r="K41" s="59"/>
      <c r="L41" s="59"/>
      <c r="M41" s="59"/>
      <c r="N41" s="57"/>
      <c r="O41" s="57"/>
      <c r="P41" s="57"/>
      <c r="Q41" s="57"/>
    </row>
    <row r="42" spans="1:47" s="46" customFormat="1" ht="13" x14ac:dyDescent="0.3">
      <c r="A42" s="230"/>
      <c r="B42" s="231"/>
      <c r="C42" s="237" t="s">
        <v>405</v>
      </c>
      <c r="D42" s="237"/>
      <c r="E42" s="237"/>
      <c r="F42" s="125">
        <v>1.3</v>
      </c>
      <c r="G42" s="51"/>
      <c r="H42" s="56"/>
      <c r="I42" s="56"/>
      <c r="J42" s="59"/>
      <c r="K42" s="59"/>
      <c r="L42" s="59"/>
      <c r="M42" s="59"/>
      <c r="N42" s="57"/>
      <c r="O42" s="57"/>
      <c r="P42" s="57"/>
      <c r="Q42" s="57"/>
    </row>
    <row r="43" spans="1:47" s="46" customFormat="1" ht="13" x14ac:dyDescent="0.3">
      <c r="A43" s="230"/>
      <c r="B43" s="231"/>
      <c r="C43" s="335" t="s">
        <v>406</v>
      </c>
      <c r="D43" s="412"/>
      <c r="E43" s="413"/>
      <c r="F43" s="125">
        <v>22</v>
      </c>
      <c r="G43" s="51"/>
      <c r="H43" s="56"/>
      <c r="I43" s="56"/>
      <c r="J43" s="59"/>
      <c r="K43" s="59"/>
      <c r="L43" s="59"/>
      <c r="M43" s="59"/>
      <c r="N43" s="57"/>
      <c r="O43" s="57"/>
      <c r="P43" s="57"/>
      <c r="Q43" s="57"/>
    </row>
    <row r="44" spans="1:47" s="46" customFormat="1" ht="13" x14ac:dyDescent="0.3">
      <c r="A44" s="230"/>
      <c r="B44" s="231"/>
      <c r="C44" s="335"/>
      <c r="D44" s="412"/>
      <c r="E44" s="413"/>
      <c r="F44" s="125"/>
      <c r="G44" s="51"/>
      <c r="H44" s="56"/>
      <c r="I44" s="56"/>
      <c r="J44" s="59"/>
      <c r="K44" s="59"/>
      <c r="L44" s="59"/>
      <c r="M44" s="59"/>
      <c r="N44" s="57"/>
      <c r="O44" s="57"/>
      <c r="P44" s="57"/>
      <c r="Q44" s="57"/>
    </row>
    <row r="45" spans="1:47" x14ac:dyDescent="0.25">
      <c r="B45" s="222"/>
      <c r="C45" s="222"/>
      <c r="D45" s="222"/>
      <c r="E45" s="222"/>
      <c r="F45" s="222"/>
    </row>
    <row r="46" spans="1:47" s="52" customFormat="1" ht="12.75" customHeight="1" x14ac:dyDescent="0.25">
      <c r="A46"/>
      <c r="B46" s="210"/>
      <c r="C46" s="210"/>
      <c r="D46" s="210"/>
      <c r="E46" s="210"/>
      <c r="F46" s="210"/>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3" t="s">
        <v>133</v>
      </c>
      <c r="B47" s="223"/>
      <c r="C47" s="238" t="s">
        <v>134</v>
      </c>
      <c r="D47" s="239"/>
      <c r="E47" s="372" t="s">
        <v>232</v>
      </c>
      <c r="F47" s="250" t="s">
        <v>136</v>
      </c>
      <c r="G47" s="251"/>
      <c r="H47" s="238" t="s">
        <v>137</v>
      </c>
      <c r="I47" s="369"/>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0" t="s">
        <v>138</v>
      </c>
      <c r="B48" s="371"/>
      <c r="C48" s="64" t="s">
        <v>139</v>
      </c>
      <c r="D48" s="64" t="s">
        <v>140</v>
      </c>
      <c r="E48" s="373"/>
      <c r="F48" s="252"/>
      <c r="G48" s="253"/>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3" t="s">
        <v>143</v>
      </c>
      <c r="B49" s="244"/>
      <c r="C49" s="65" t="s">
        <v>144</v>
      </c>
      <c r="D49" s="88" t="s">
        <v>145</v>
      </c>
      <c r="E49" s="247" t="s">
        <v>146</v>
      </c>
      <c r="F49" s="224" t="s">
        <v>147</v>
      </c>
      <c r="G49" s="225"/>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4" customHeight="1" x14ac:dyDescent="0.25">
      <c r="A50" s="245"/>
      <c r="B50" s="246"/>
      <c r="C50" s="67" t="s">
        <v>150</v>
      </c>
      <c r="D50" s="88" t="s">
        <v>151</v>
      </c>
      <c r="E50" s="248"/>
      <c r="F50" s="226"/>
      <c r="G50" s="227"/>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4" customHeight="1" x14ac:dyDescent="0.25">
      <c r="A51" s="245"/>
      <c r="B51" s="246"/>
      <c r="C51" s="67" t="s">
        <v>154</v>
      </c>
      <c r="D51" s="89" t="s">
        <v>155</v>
      </c>
      <c r="E51" s="249"/>
      <c r="F51" s="228"/>
      <c r="G51" s="229"/>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4"/>
      <c r="F52" s="267"/>
      <c r="G52" s="268"/>
      <c r="H52" s="11"/>
      <c r="I52" s="11"/>
      <c r="J52" s="316" t="s">
        <v>157</v>
      </c>
      <c r="K52" s="317"/>
      <c r="L52" s="317"/>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5"/>
      <c r="F53" s="267"/>
      <c r="G53" s="268"/>
      <c r="H53" s="11"/>
      <c r="I53" s="11"/>
      <c r="J53" s="226"/>
      <c r="K53" s="298"/>
      <c r="L53" s="298"/>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5"/>
      <c r="F54" s="267"/>
      <c r="G54" s="268"/>
      <c r="H54" s="11"/>
      <c r="I54" s="11"/>
      <c r="J54" s="226"/>
      <c r="K54" s="298"/>
      <c r="L54" s="298"/>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6"/>
      <c r="F55" s="267"/>
      <c r="G55" s="268"/>
      <c r="H55" s="11"/>
      <c r="I55" s="11"/>
      <c r="J55" s="226"/>
      <c r="K55" s="298"/>
      <c r="L55" s="298"/>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300</v>
      </c>
      <c r="D56" s="9">
        <v>11799118.800000001</v>
      </c>
      <c r="E56" s="9" t="s">
        <v>369</v>
      </c>
      <c r="F56" s="267" t="s">
        <v>370</v>
      </c>
      <c r="G56" s="268"/>
      <c r="H56" s="11">
        <v>0</v>
      </c>
      <c r="I56" s="11">
        <f>D56*0.95</f>
        <v>11209162.859999999</v>
      </c>
      <c r="J56" s="226"/>
      <c r="K56" s="298"/>
      <c r="L56" s="298"/>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301</v>
      </c>
      <c r="D57" s="9">
        <v>229685.51</v>
      </c>
      <c r="E57" s="9" t="s">
        <v>369</v>
      </c>
      <c r="F57" s="9" t="s">
        <v>371</v>
      </c>
      <c r="G57" s="110"/>
      <c r="H57" s="11">
        <v>0</v>
      </c>
      <c r="I57" s="11">
        <f t="shared" ref="I57" si="1">D57*0.95</f>
        <v>218201.23449999999</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v>2.1</v>
      </c>
      <c r="B58" s="72" t="s">
        <v>162</v>
      </c>
      <c r="C58" s="9" t="s">
        <v>300</v>
      </c>
      <c r="D58" s="9">
        <v>3076206.76</v>
      </c>
      <c r="E58" s="9" t="s">
        <v>369</v>
      </c>
      <c r="F58" s="267" t="s">
        <v>370</v>
      </c>
      <c r="G58" s="268"/>
      <c r="H58" s="11">
        <v>0</v>
      </c>
      <c r="I58" s="11">
        <f>D58*0.95</f>
        <v>2922396.4219999998</v>
      </c>
      <c r="J58" s="226"/>
      <c r="K58" s="298"/>
      <c r="L58" s="298"/>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301</v>
      </c>
      <c r="D59" s="9">
        <v>237145.51</v>
      </c>
      <c r="E59" s="9" t="s">
        <v>369</v>
      </c>
      <c r="F59" s="9" t="s">
        <v>371</v>
      </c>
      <c r="G59" s="110"/>
      <c r="H59" s="11">
        <v>0</v>
      </c>
      <c r="I59" s="11">
        <f t="shared" ref="I59" si="2">D59*0.95</f>
        <v>225288.23449999999</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v>2.2000000000000002</v>
      </c>
      <c r="B60" s="72" t="s">
        <v>163</v>
      </c>
      <c r="C60" s="9" t="s">
        <v>302</v>
      </c>
      <c r="D60" s="9">
        <v>1884945</v>
      </c>
      <c r="E60" s="9" t="s">
        <v>369</v>
      </c>
      <c r="F60" s="267" t="s">
        <v>370</v>
      </c>
      <c r="G60" s="268"/>
      <c r="H60" s="11">
        <v>0</v>
      </c>
      <c r="I60" s="11">
        <f>D60*0.95</f>
        <v>1790697.75</v>
      </c>
      <c r="J60" s="226"/>
      <c r="K60" s="298"/>
      <c r="L60" s="298"/>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303</v>
      </c>
      <c r="D61" s="9">
        <v>5980942.7999999998</v>
      </c>
      <c r="E61" s="9" t="s">
        <v>369</v>
      </c>
      <c r="F61" s="267" t="s">
        <v>370</v>
      </c>
      <c r="G61" s="268"/>
      <c r="H61" s="11">
        <v>0</v>
      </c>
      <c r="I61" s="11">
        <f>D61*0.95</f>
        <v>5681895.6599999992</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t="s">
        <v>304</v>
      </c>
      <c r="D62" s="9">
        <v>249206.58000000002</v>
      </c>
      <c r="E62" s="9" t="s">
        <v>369</v>
      </c>
      <c r="F62" s="9" t="s">
        <v>371</v>
      </c>
      <c r="G62" s="110"/>
      <c r="H62" s="11">
        <v>0</v>
      </c>
      <c r="I62" s="11">
        <f t="shared" ref="I62:I64" si="3">D62*0.95</f>
        <v>236746.25100000002</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hidden="1" customHeight="1" x14ac:dyDescent="0.25">
      <c r="A63" s="71"/>
      <c r="B63" s="72"/>
      <c r="C63" s="9"/>
      <c r="D63" s="9"/>
      <c r="E63" s="9" t="s">
        <v>369</v>
      </c>
      <c r="F63" s="109"/>
      <c r="G63" s="110"/>
      <c r="H63" s="11"/>
      <c r="I63" s="11">
        <f t="shared" si="3"/>
        <v>0</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v>2.2999999999999998</v>
      </c>
      <c r="B64" s="72" t="s">
        <v>164</v>
      </c>
      <c r="C64" s="9" t="s">
        <v>305</v>
      </c>
      <c r="D64" s="9">
        <v>9336.6</v>
      </c>
      <c r="E64" s="9" t="s">
        <v>369</v>
      </c>
      <c r="F64" s="267" t="s">
        <v>373</v>
      </c>
      <c r="G64" s="268"/>
      <c r="H64" s="11">
        <v>0</v>
      </c>
      <c r="I64" s="11">
        <f t="shared" si="3"/>
        <v>8869.77</v>
      </c>
      <c r="J64" s="226"/>
      <c r="K64" s="298"/>
      <c r="L64" s="298"/>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303</v>
      </c>
      <c r="D65" s="9">
        <v>48016.800000000003</v>
      </c>
      <c r="E65" s="9" t="s">
        <v>369</v>
      </c>
      <c r="F65" s="267" t="s">
        <v>370</v>
      </c>
      <c r="G65" s="268"/>
      <c r="H65" s="11">
        <v>0</v>
      </c>
      <c r="I65" s="11">
        <f>D65*0.95</f>
        <v>45615.96</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306</v>
      </c>
      <c r="D66" s="9">
        <v>1333.28</v>
      </c>
      <c r="E66" s="9" t="s">
        <v>369</v>
      </c>
      <c r="F66" s="267" t="s">
        <v>374</v>
      </c>
      <c r="G66" s="268"/>
      <c r="H66" s="11">
        <v>0</v>
      </c>
      <c r="I66" s="11">
        <f t="shared" ref="I66" si="4">D66*0.95</f>
        <v>1266.616</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t="s">
        <v>307</v>
      </c>
      <c r="D67" s="9">
        <v>26.68</v>
      </c>
      <c r="E67" s="9" t="s">
        <v>375</v>
      </c>
      <c r="F67" s="109" t="s">
        <v>376</v>
      </c>
      <c r="G67" s="110"/>
      <c r="H67" s="11">
        <v>0</v>
      </c>
      <c r="I67" s="11">
        <v>0</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308</v>
      </c>
      <c r="D68" s="9">
        <v>669.13</v>
      </c>
      <c r="E68" s="9" t="s">
        <v>377</v>
      </c>
      <c r="F68" s="109" t="s">
        <v>376</v>
      </c>
      <c r="G68" s="110"/>
      <c r="H68" s="11">
        <v>0</v>
      </c>
      <c r="I68" s="11">
        <v>0</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309</v>
      </c>
      <c r="D69" s="9">
        <v>4174.83</v>
      </c>
      <c r="E69" s="9" t="s">
        <v>375</v>
      </c>
      <c r="F69" s="109" t="s">
        <v>372</v>
      </c>
      <c r="G69" s="110"/>
      <c r="H69" s="11">
        <v>0</v>
      </c>
      <c r="I69" s="11">
        <v>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304</v>
      </c>
      <c r="D70" s="9">
        <v>2000.72</v>
      </c>
      <c r="E70" s="9" t="s">
        <v>369</v>
      </c>
      <c r="F70" s="9" t="s">
        <v>371</v>
      </c>
      <c r="G70" s="110"/>
      <c r="H70" s="11">
        <v>0</v>
      </c>
      <c r="I70" s="11">
        <f t="shared" ref="I70" si="5">D70*0.95</f>
        <v>1900.684</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hidden="1" customHeight="1" x14ac:dyDescent="0.25">
      <c r="A71" s="71"/>
      <c r="B71" s="72"/>
      <c r="C71" s="9"/>
      <c r="D71" s="9"/>
      <c r="E71" s="9"/>
      <c r="F71" s="109"/>
      <c r="G71" s="11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v>2.4</v>
      </c>
      <c r="B72" s="72" t="s">
        <v>165</v>
      </c>
      <c r="C72" s="9" t="s">
        <v>303</v>
      </c>
      <c r="D72" s="9">
        <v>171960.92</v>
      </c>
      <c r="E72" s="9" t="s">
        <v>369</v>
      </c>
      <c r="F72" s="267" t="s">
        <v>370</v>
      </c>
      <c r="G72" s="268"/>
      <c r="H72" s="11">
        <v>0</v>
      </c>
      <c r="I72" s="11">
        <f>D72*0.95</f>
        <v>163362.87400000001</v>
      </c>
      <c r="J72" s="226"/>
      <c r="K72" s="298"/>
      <c r="L72" s="298"/>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310</v>
      </c>
      <c r="D73" s="9">
        <v>9688.9500000000007</v>
      </c>
      <c r="E73" s="9" t="s">
        <v>369</v>
      </c>
      <c r="F73" s="9" t="s">
        <v>371</v>
      </c>
      <c r="G73" s="110"/>
      <c r="H73" s="11">
        <v>0</v>
      </c>
      <c r="I73" s="11">
        <f t="shared" ref="I73" si="6">D73*0.95</f>
        <v>9204.5025000000005</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v>2.5</v>
      </c>
      <c r="B74" s="72" t="s">
        <v>166</v>
      </c>
      <c r="C74" s="9" t="s">
        <v>311</v>
      </c>
      <c r="D74" s="9">
        <v>1230876.6100000001</v>
      </c>
      <c r="E74" s="9" t="s">
        <v>369</v>
      </c>
      <c r="F74" s="109" t="s">
        <v>378</v>
      </c>
      <c r="G74" s="110"/>
      <c r="H74" s="11">
        <v>0</v>
      </c>
      <c r="I74" s="11">
        <f>D74*0.95</f>
        <v>1169332.7794999999</v>
      </c>
      <c r="J74" s="226"/>
      <c r="K74" s="298"/>
      <c r="L74" s="298"/>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312</v>
      </c>
      <c r="D75" s="9">
        <v>81520.41</v>
      </c>
      <c r="E75" s="9" t="s">
        <v>369</v>
      </c>
      <c r="F75" s="267" t="s">
        <v>374</v>
      </c>
      <c r="G75" s="268"/>
      <c r="H75" s="11">
        <v>0</v>
      </c>
      <c r="I75" s="11">
        <f t="shared" ref="I75:I76" si="7">D75*0.95</f>
        <v>77444.389500000005</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312</v>
      </c>
      <c r="D76" s="9">
        <v>40760.21</v>
      </c>
      <c r="E76" s="9" t="s">
        <v>369</v>
      </c>
      <c r="F76" s="267" t="s">
        <v>374</v>
      </c>
      <c r="G76" s="268"/>
      <c r="H76" s="11">
        <v>0</v>
      </c>
      <c r="I76" s="11">
        <f t="shared" si="7"/>
        <v>38722.199499999995</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313</v>
      </c>
      <c r="D77" s="9">
        <v>1240.33</v>
      </c>
      <c r="E77" s="9" t="s">
        <v>379</v>
      </c>
      <c r="F77" s="109" t="s">
        <v>380</v>
      </c>
      <c r="G77" s="110"/>
      <c r="H77" s="11">
        <v>0</v>
      </c>
      <c r="I77" s="11">
        <v>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314</v>
      </c>
      <c r="D78" s="9">
        <v>91120.01</v>
      </c>
      <c r="E78" s="9" t="s">
        <v>381</v>
      </c>
      <c r="F78" s="109" t="s">
        <v>382</v>
      </c>
      <c r="G78" s="110"/>
      <c r="H78" s="11">
        <v>0</v>
      </c>
      <c r="I78" s="11">
        <f t="shared" ref="I78" si="8">D78*0.95</f>
        <v>86564.009499999986</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315</v>
      </c>
      <c r="D79" s="9">
        <v>1173.28</v>
      </c>
      <c r="E79" s="9" t="s">
        <v>379</v>
      </c>
      <c r="F79" s="109" t="s">
        <v>376</v>
      </c>
      <c r="G79" s="110"/>
      <c r="H79" s="11">
        <v>0</v>
      </c>
      <c r="I79" s="11">
        <v>0</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316</v>
      </c>
      <c r="D80" s="9">
        <v>64180.18</v>
      </c>
      <c r="E80" s="9" t="s">
        <v>381</v>
      </c>
      <c r="F80" s="109" t="s">
        <v>382</v>
      </c>
      <c r="G80" s="110"/>
      <c r="H80" s="11">
        <v>0</v>
      </c>
      <c r="I80" s="11">
        <f t="shared" ref="I80" si="9">D80*0.95</f>
        <v>60971.170999999995</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316</v>
      </c>
      <c r="D81" s="9">
        <v>64180.18</v>
      </c>
      <c r="E81" s="9" t="s">
        <v>381</v>
      </c>
      <c r="F81" s="109" t="s">
        <v>382</v>
      </c>
      <c r="G81" s="110"/>
      <c r="H81" s="11">
        <v>0</v>
      </c>
      <c r="I81" s="11">
        <f t="shared" ref="I81" si="10">D81*0.95</f>
        <v>60971.170999999995</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317</v>
      </c>
      <c r="D82" s="9">
        <v>13312.199999999999</v>
      </c>
      <c r="E82" s="9" t="s">
        <v>369</v>
      </c>
      <c r="F82" s="109" t="s">
        <v>371</v>
      </c>
      <c r="G82" s="110"/>
      <c r="H82" s="11">
        <v>0</v>
      </c>
      <c r="I82" s="11">
        <f>D82*0.95</f>
        <v>12646.589999999998</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v>2.6</v>
      </c>
      <c r="B83" s="72" t="s">
        <v>167</v>
      </c>
      <c r="C83" s="9" t="s">
        <v>318</v>
      </c>
      <c r="D83" s="9">
        <v>11388.55</v>
      </c>
      <c r="E83" s="9" t="s">
        <v>369</v>
      </c>
      <c r="F83" s="109" t="s">
        <v>371</v>
      </c>
      <c r="G83" s="110"/>
      <c r="H83" s="11">
        <v>0</v>
      </c>
      <c r="I83" s="11">
        <f>D83*0.95</f>
        <v>10819.122499999999</v>
      </c>
      <c r="J83" s="226"/>
      <c r="K83" s="298"/>
      <c r="L83" s="298"/>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319</v>
      </c>
      <c r="D84" s="9">
        <v>90.58</v>
      </c>
      <c r="E84" s="9" t="s">
        <v>381</v>
      </c>
      <c r="F84" s="109" t="s">
        <v>383</v>
      </c>
      <c r="G84" s="110"/>
      <c r="H84" s="11">
        <v>0</v>
      </c>
      <c r="I84" s="11">
        <f>D84*0.95</f>
        <v>86.050999999999988</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322</v>
      </c>
      <c r="D85" s="9">
        <v>13656.2</v>
      </c>
      <c r="E85" s="9" t="s">
        <v>369</v>
      </c>
      <c r="F85" s="109" t="s">
        <v>384</v>
      </c>
      <c r="G85" s="110"/>
      <c r="H85" s="11">
        <v>0</v>
      </c>
      <c r="I85" s="11">
        <f>D85*0.95</f>
        <v>12973.39</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321</v>
      </c>
      <c r="D86" s="9">
        <v>60403.35</v>
      </c>
      <c r="E86" s="9" t="s">
        <v>369</v>
      </c>
      <c r="F86" s="109" t="s">
        <v>384</v>
      </c>
      <c r="G86" s="110"/>
      <c r="H86" s="11">
        <v>0</v>
      </c>
      <c r="I86" s="11">
        <f>D86*0.95</f>
        <v>57383.182499999995</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hidden="1" customHeight="1" x14ac:dyDescent="0.25">
      <c r="A87" s="71"/>
      <c r="B87" s="72"/>
      <c r="C87" s="9"/>
      <c r="D87" s="9"/>
      <c r="E87" s="9"/>
      <c r="F87" s="109"/>
      <c r="G87" s="110"/>
      <c r="H87" s="11"/>
      <c r="I87" s="11"/>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v>2.7</v>
      </c>
      <c r="B88" s="72" t="s">
        <v>168</v>
      </c>
      <c r="C88" s="9" t="s">
        <v>316</v>
      </c>
      <c r="D88" s="9">
        <v>25445.279999999999</v>
      </c>
      <c r="E88" s="9" t="s">
        <v>381</v>
      </c>
      <c r="F88" s="109" t="s">
        <v>382</v>
      </c>
      <c r="G88" s="110"/>
      <c r="H88" s="11">
        <v>0</v>
      </c>
      <c r="I88" s="11">
        <f t="shared" ref="I88:I89" si="11">D88*0.95</f>
        <v>24173.015999999996</v>
      </c>
      <c r="J88" s="226"/>
      <c r="K88" s="298"/>
      <c r="L88" s="298"/>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316</v>
      </c>
      <c r="D89" s="9">
        <v>25445.279999999999</v>
      </c>
      <c r="E89" s="9" t="s">
        <v>381</v>
      </c>
      <c r="F89" s="109" t="s">
        <v>382</v>
      </c>
      <c r="G89" s="110"/>
      <c r="H89" s="11">
        <v>0</v>
      </c>
      <c r="I89" s="11">
        <f t="shared" si="11"/>
        <v>24173.015999999996</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9" t="s">
        <v>323</v>
      </c>
      <c r="D90" s="9">
        <v>1415.1</v>
      </c>
      <c r="E90" s="9" t="s">
        <v>369</v>
      </c>
      <c r="F90" s="109" t="s">
        <v>385</v>
      </c>
      <c r="G90" s="110"/>
      <c r="H90" s="11">
        <v>0</v>
      </c>
      <c r="I90" s="11">
        <f>0.95*D90</f>
        <v>1344.3449999999998</v>
      </c>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324</v>
      </c>
      <c r="D91" s="9">
        <v>3205.79</v>
      </c>
      <c r="E91" s="9" t="s">
        <v>369</v>
      </c>
      <c r="F91" s="109" t="s">
        <v>371</v>
      </c>
      <c r="G91" s="110"/>
      <c r="H91" s="11">
        <v>0</v>
      </c>
      <c r="I91" s="11">
        <f>D91*0.95</f>
        <v>3045.5004999999996</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316</v>
      </c>
      <c r="D92" s="9">
        <v>59006.7</v>
      </c>
      <c r="E92" s="9" t="s">
        <v>381</v>
      </c>
      <c r="F92" s="109" t="s">
        <v>382</v>
      </c>
      <c r="G92" s="110"/>
      <c r="H92" s="11">
        <v>0</v>
      </c>
      <c r="I92" s="11">
        <f t="shared" ref="I92:I93" si="12">D92*0.95</f>
        <v>56056.364999999998</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316</v>
      </c>
      <c r="D93" s="9">
        <v>59006.7</v>
      </c>
      <c r="E93" s="9" t="s">
        <v>381</v>
      </c>
      <c r="F93" s="109" t="s">
        <v>382</v>
      </c>
      <c r="G93" s="110"/>
      <c r="H93" s="11">
        <v>0</v>
      </c>
      <c r="I93" s="11">
        <f t="shared" si="12"/>
        <v>56056.364999999998</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323</v>
      </c>
      <c r="D94" s="9">
        <v>8532.0499999999993</v>
      </c>
      <c r="E94" s="9" t="s">
        <v>369</v>
      </c>
      <c r="F94" s="109" t="s">
        <v>385</v>
      </c>
      <c r="G94" s="110"/>
      <c r="H94" s="11">
        <v>0</v>
      </c>
      <c r="I94" s="11">
        <f>0.95*D94</f>
        <v>8105.4474999999993</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t="s">
        <v>323</v>
      </c>
      <c r="D95" s="9">
        <v>8532.0499999999993</v>
      </c>
      <c r="E95" s="9" t="s">
        <v>369</v>
      </c>
      <c r="F95" s="109" t="s">
        <v>385</v>
      </c>
      <c r="G95" s="110"/>
      <c r="H95" s="11">
        <v>0</v>
      </c>
      <c r="I95" s="11">
        <f>0.95*D95</f>
        <v>8105.4474999999993</v>
      </c>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323</v>
      </c>
      <c r="D96" s="9">
        <v>15751.47</v>
      </c>
      <c r="E96" s="9" t="s">
        <v>369</v>
      </c>
      <c r="F96" s="109" t="s">
        <v>385</v>
      </c>
      <c r="G96" s="110"/>
      <c r="H96" s="11">
        <v>0</v>
      </c>
      <c r="I96" s="11">
        <f>0.95*D96</f>
        <v>14963.896499999999</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9" t="s">
        <v>325</v>
      </c>
      <c r="D97" s="9">
        <v>7434.11</v>
      </c>
      <c r="E97" s="9" t="s">
        <v>369</v>
      </c>
      <c r="F97" s="109" t="s">
        <v>371</v>
      </c>
      <c r="G97" s="110"/>
      <c r="H97" s="11">
        <v>0</v>
      </c>
      <c r="I97" s="11">
        <f>D97*0.95</f>
        <v>7062.4044999999996</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325</v>
      </c>
      <c r="D98" s="9">
        <v>7434.11</v>
      </c>
      <c r="E98" s="9" t="s">
        <v>369</v>
      </c>
      <c r="F98" s="109" t="s">
        <v>371</v>
      </c>
      <c r="G98" s="110"/>
      <c r="H98" s="11">
        <v>0</v>
      </c>
      <c r="I98" s="11">
        <f>D98*0.95</f>
        <v>7062.4044999999996</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v>2.8</v>
      </c>
      <c r="B99" s="72" t="s">
        <v>169</v>
      </c>
      <c r="C99" s="9" t="s">
        <v>326</v>
      </c>
      <c r="D99" s="9">
        <v>20008.62</v>
      </c>
      <c r="E99" s="9" t="s">
        <v>381</v>
      </c>
      <c r="F99" s="267" t="s">
        <v>386</v>
      </c>
      <c r="G99" s="268"/>
      <c r="H99" s="11">
        <v>0</v>
      </c>
      <c r="I99" s="11">
        <v>0</v>
      </c>
      <c r="J99" s="226"/>
      <c r="K99" s="298"/>
      <c r="L99" s="298"/>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v>3</v>
      </c>
      <c r="B100" s="72" t="s">
        <v>170</v>
      </c>
      <c r="C100" s="9" t="s">
        <v>327</v>
      </c>
      <c r="D100" s="9">
        <v>2108.27</v>
      </c>
      <c r="E100" s="9" t="s">
        <v>369</v>
      </c>
      <c r="F100" s="109" t="s">
        <v>387</v>
      </c>
      <c r="G100" s="110"/>
      <c r="H100" s="11">
        <v>0</v>
      </c>
      <c r="I100" s="11">
        <f>D100*0.95</f>
        <v>2002.8564999999999</v>
      </c>
      <c r="J100" s="226"/>
      <c r="K100" s="298"/>
      <c r="L100" s="298"/>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328</v>
      </c>
      <c r="D101" s="9">
        <v>27911.52</v>
      </c>
      <c r="E101" s="9" t="s">
        <v>381</v>
      </c>
      <c r="F101" s="109" t="s">
        <v>382</v>
      </c>
      <c r="G101" s="110"/>
      <c r="H101" s="11">
        <v>0</v>
      </c>
      <c r="I101" s="11">
        <f t="shared" ref="I101:I103" si="13">D101*0.95</f>
        <v>26515.944</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329</v>
      </c>
      <c r="D102" s="9">
        <v>92396.21</v>
      </c>
      <c r="E102" s="9" t="s">
        <v>379</v>
      </c>
      <c r="F102" s="109" t="s">
        <v>388</v>
      </c>
      <c r="G102" s="110"/>
      <c r="H102" s="11">
        <v>0</v>
      </c>
      <c r="I102" s="11">
        <f t="shared" si="13"/>
        <v>87776.3995</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330</v>
      </c>
      <c r="D103" s="9">
        <v>14326.4</v>
      </c>
      <c r="E103" s="9" t="s">
        <v>379</v>
      </c>
      <c r="F103" s="267" t="s">
        <v>370</v>
      </c>
      <c r="G103" s="268"/>
      <c r="H103" s="11">
        <v>0</v>
      </c>
      <c r="I103" s="11">
        <f t="shared" si="13"/>
        <v>13610.079999999998</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331</v>
      </c>
      <c r="D104" s="9">
        <v>10919.64</v>
      </c>
      <c r="E104" s="9" t="s">
        <v>389</v>
      </c>
      <c r="F104" s="109" t="s">
        <v>376</v>
      </c>
      <c r="G104" s="110"/>
      <c r="H104" s="11">
        <v>0</v>
      </c>
      <c r="I104" s="11">
        <v>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332</v>
      </c>
      <c r="D105" s="9">
        <v>45758.5</v>
      </c>
      <c r="E105" s="9" t="s">
        <v>389</v>
      </c>
      <c r="F105" s="109" t="s">
        <v>376</v>
      </c>
      <c r="G105" s="110"/>
      <c r="H105" s="11">
        <v>0</v>
      </c>
      <c r="I105" s="11">
        <v>0</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v>4</v>
      </c>
      <c r="B106" s="72" t="s">
        <v>171</v>
      </c>
      <c r="C106" s="9"/>
      <c r="D106" s="9"/>
      <c r="E106" s="9"/>
      <c r="F106" s="267"/>
      <c r="G106" s="268"/>
      <c r="H106" s="11"/>
      <c r="I106" s="11"/>
      <c r="J106" s="226"/>
      <c r="K106" s="298"/>
      <c r="L106" s="298"/>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v>5</v>
      </c>
      <c r="B107" s="72" t="s">
        <v>172</v>
      </c>
      <c r="C107" s="9" t="s">
        <v>333</v>
      </c>
      <c r="D107" s="9">
        <v>6793.2</v>
      </c>
      <c r="E107" s="9" t="s">
        <v>381</v>
      </c>
      <c r="F107" s="267" t="s">
        <v>388</v>
      </c>
      <c r="G107" s="268"/>
      <c r="H107" s="11">
        <v>0</v>
      </c>
      <c r="I107" s="11">
        <f>D107*0.95</f>
        <v>6453.54</v>
      </c>
      <c r="J107" s="226"/>
      <c r="K107" s="298"/>
      <c r="L107" s="298"/>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320</v>
      </c>
      <c r="D108" s="9">
        <v>4296.24</v>
      </c>
      <c r="E108" s="9" t="s">
        <v>381</v>
      </c>
      <c r="F108" s="109" t="s">
        <v>384</v>
      </c>
      <c r="G108" s="110"/>
      <c r="H108" s="11">
        <v>0</v>
      </c>
      <c r="I108" s="11">
        <f t="shared" ref="I108:I112" si="14">D108*0.95</f>
        <v>4081.4279999999994</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334</v>
      </c>
      <c r="D109" s="9">
        <v>3991.3</v>
      </c>
      <c r="E109" s="9" t="s">
        <v>381</v>
      </c>
      <c r="F109" s="109" t="s">
        <v>388</v>
      </c>
      <c r="G109" s="110"/>
      <c r="H109" s="11">
        <v>0</v>
      </c>
      <c r="I109" s="11">
        <f t="shared" si="14"/>
        <v>3791.7350000000001</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335</v>
      </c>
      <c r="D110" s="9">
        <v>6436.27</v>
      </c>
      <c r="E110" s="9" t="s">
        <v>381</v>
      </c>
      <c r="F110" s="109" t="s">
        <v>388</v>
      </c>
      <c r="G110" s="110"/>
      <c r="H110" s="11">
        <v>0</v>
      </c>
      <c r="I110" s="11">
        <f t="shared" si="14"/>
        <v>6114.4565000000002</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t="s">
        <v>336</v>
      </c>
      <c r="D111" s="9">
        <v>786</v>
      </c>
      <c r="E111" s="9" t="s">
        <v>381</v>
      </c>
      <c r="F111" s="109" t="s">
        <v>383</v>
      </c>
      <c r="G111" s="110"/>
      <c r="H111" s="11">
        <v>0</v>
      </c>
      <c r="I111" s="11">
        <f t="shared" si="14"/>
        <v>746.69999999999993</v>
      </c>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337</v>
      </c>
      <c r="D112" s="9">
        <v>15339</v>
      </c>
      <c r="E112" s="9" t="s">
        <v>381</v>
      </c>
      <c r="F112" s="109" t="s">
        <v>390</v>
      </c>
      <c r="G112" s="110"/>
      <c r="H112" s="11">
        <v>0</v>
      </c>
      <c r="I112" s="11">
        <f t="shared" si="14"/>
        <v>14572.05</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c r="D113" s="9"/>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c r="D114" s="9"/>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338</v>
      </c>
      <c r="D115" s="9">
        <v>1383.97</v>
      </c>
      <c r="E115" s="9" t="s">
        <v>389</v>
      </c>
      <c r="F115" s="109" t="s">
        <v>392</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339</v>
      </c>
      <c r="D116" s="9">
        <v>3699.79</v>
      </c>
      <c r="E116" s="9" t="s">
        <v>393</v>
      </c>
      <c r="F116" s="109" t="s">
        <v>390</v>
      </c>
      <c r="G116" s="110"/>
      <c r="H116" s="11">
        <v>0</v>
      </c>
      <c r="I116" s="11">
        <f t="shared" ref="I116:I121" si="15">0.9*D116</f>
        <v>3329.8110000000001</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t="s">
        <v>340</v>
      </c>
      <c r="D117" s="9">
        <v>8743.84</v>
      </c>
      <c r="E117" s="9" t="s">
        <v>369</v>
      </c>
      <c r="F117" s="109" t="s">
        <v>390</v>
      </c>
      <c r="G117" s="110"/>
      <c r="H117" s="11">
        <v>0</v>
      </c>
      <c r="I117" s="11">
        <f t="shared" si="15"/>
        <v>7869.4560000000001</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9" t="s">
        <v>341</v>
      </c>
      <c r="D118" s="9">
        <v>2890.82</v>
      </c>
      <c r="E118" s="9" t="s">
        <v>369</v>
      </c>
      <c r="F118" s="109" t="s">
        <v>390</v>
      </c>
      <c r="G118" s="110"/>
      <c r="H118" s="11">
        <v>0</v>
      </c>
      <c r="I118" s="11">
        <f t="shared" si="15"/>
        <v>2601.7380000000003</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342</v>
      </c>
      <c r="D119" s="9">
        <v>2041.62</v>
      </c>
      <c r="E119" s="9" t="s">
        <v>369</v>
      </c>
      <c r="F119" s="109" t="s">
        <v>390</v>
      </c>
      <c r="G119" s="110"/>
      <c r="H119" s="11">
        <v>0</v>
      </c>
      <c r="I119" s="11">
        <f t="shared" si="15"/>
        <v>1837.4579999999999</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343</v>
      </c>
      <c r="D120" s="9">
        <v>16353.68</v>
      </c>
      <c r="E120" s="9" t="s">
        <v>369</v>
      </c>
      <c r="F120" s="109" t="s">
        <v>390</v>
      </c>
      <c r="G120" s="110"/>
      <c r="H120" s="11">
        <v>0</v>
      </c>
      <c r="I120" s="11">
        <f t="shared" si="15"/>
        <v>14718.312</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344</v>
      </c>
      <c r="D121" s="9">
        <v>3473.3399999999997</v>
      </c>
      <c r="E121" s="9" t="s">
        <v>394</v>
      </c>
      <c r="F121" s="109" t="s">
        <v>390</v>
      </c>
      <c r="G121" s="110"/>
      <c r="H121" s="11">
        <v>0</v>
      </c>
      <c r="I121" s="11">
        <f t="shared" si="15"/>
        <v>3126.0059999999999</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c r="D122" s="9"/>
      <c r="E122" s="9"/>
      <c r="F122" s="109"/>
      <c r="G122" s="110"/>
      <c r="H122" s="11"/>
      <c r="I122" s="11"/>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c r="D123" s="9"/>
      <c r="E123" s="9"/>
      <c r="F123" s="109"/>
      <c r="G123" s="110"/>
      <c r="H123" s="11"/>
      <c r="I123" s="11"/>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345</v>
      </c>
      <c r="D124" s="9">
        <v>2950.16</v>
      </c>
      <c r="E124" s="9" t="s">
        <v>369</v>
      </c>
      <c r="F124" s="109" t="s">
        <v>390</v>
      </c>
      <c r="G124" s="110"/>
      <c r="H124" s="11">
        <v>0</v>
      </c>
      <c r="I124" s="11">
        <f>D124*0.95</f>
        <v>2802.6519999999996</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346</v>
      </c>
      <c r="D125" s="9">
        <v>9146.7099999999991</v>
      </c>
      <c r="E125" s="9" t="s">
        <v>369</v>
      </c>
      <c r="F125" s="109" t="s">
        <v>390</v>
      </c>
      <c r="G125" s="110"/>
      <c r="H125" s="11">
        <v>0</v>
      </c>
      <c r="I125" s="11">
        <f t="shared" ref="I125:I131" si="16">D125*0.95</f>
        <v>8689.3744999999981</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347</v>
      </c>
      <c r="D126" s="9">
        <v>41775.82</v>
      </c>
      <c r="E126" s="9" t="s">
        <v>395</v>
      </c>
      <c r="F126" s="109" t="s">
        <v>390</v>
      </c>
      <c r="G126" s="110"/>
      <c r="H126" s="11">
        <v>0</v>
      </c>
      <c r="I126" s="11">
        <f t="shared" si="16"/>
        <v>39687.028999999995</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t="s">
        <v>348</v>
      </c>
      <c r="D127" s="9">
        <v>20038.600000000002</v>
      </c>
      <c r="E127" s="9" t="s">
        <v>369</v>
      </c>
      <c r="F127" s="109" t="s">
        <v>390</v>
      </c>
      <c r="G127" s="110"/>
      <c r="H127" s="11">
        <v>0</v>
      </c>
      <c r="I127" s="11">
        <f t="shared" si="16"/>
        <v>19036.670000000002</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t="s">
        <v>349</v>
      </c>
      <c r="D128" s="9">
        <v>23637.54</v>
      </c>
      <c r="E128" s="9" t="s">
        <v>369</v>
      </c>
      <c r="F128" s="109" t="s">
        <v>390</v>
      </c>
      <c r="G128" s="110"/>
      <c r="H128" s="11">
        <v>0</v>
      </c>
      <c r="I128" s="11">
        <f t="shared" si="16"/>
        <v>22455.663</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350</v>
      </c>
      <c r="D129" s="9">
        <v>72689.399999999994</v>
      </c>
      <c r="E129" s="9" t="s">
        <v>369</v>
      </c>
      <c r="F129" s="109" t="s">
        <v>390</v>
      </c>
      <c r="G129" s="110"/>
      <c r="H129" s="11">
        <v>0</v>
      </c>
      <c r="I129" s="11">
        <f t="shared" si="16"/>
        <v>69054.929999999993</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351</v>
      </c>
      <c r="D130" s="9">
        <v>1908.86</v>
      </c>
      <c r="E130" s="9" t="s">
        <v>369</v>
      </c>
      <c r="F130" s="109" t="s">
        <v>390</v>
      </c>
      <c r="G130" s="110"/>
      <c r="H130" s="11">
        <v>0</v>
      </c>
      <c r="I130" s="11">
        <f t="shared" si="16"/>
        <v>1813.4169999999999</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352</v>
      </c>
      <c r="D131" s="9">
        <v>75.7</v>
      </c>
      <c r="E131" s="9" t="s">
        <v>369</v>
      </c>
      <c r="F131" s="109" t="s">
        <v>390</v>
      </c>
      <c r="G131" s="110"/>
      <c r="H131" s="11">
        <v>0</v>
      </c>
      <c r="I131" s="11">
        <f t="shared" si="16"/>
        <v>71.915000000000006</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c r="D132" s="9"/>
      <c r="E132" s="9"/>
      <c r="F132" s="109"/>
      <c r="G132" s="110"/>
      <c r="H132" s="11"/>
      <c r="I132" s="11"/>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353</v>
      </c>
      <c r="D133" s="9">
        <v>404.39</v>
      </c>
      <c r="E133" s="9" t="s">
        <v>389</v>
      </c>
      <c r="F133" s="109" t="s">
        <v>396</v>
      </c>
      <c r="G133" s="110"/>
      <c r="H133" s="11">
        <v>0</v>
      </c>
      <c r="I133" s="11">
        <v>0</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c r="D134" s="9"/>
      <c r="E134" s="9"/>
      <c r="F134" s="109"/>
      <c r="G134" s="110"/>
      <c r="H134" s="11"/>
      <c r="I134" s="11"/>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c r="D135" s="9"/>
      <c r="E135" s="9"/>
      <c r="F135" s="109"/>
      <c r="G135" s="110"/>
      <c r="H135" s="11"/>
      <c r="I135" s="11"/>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354</v>
      </c>
      <c r="D136" s="9">
        <v>510.72</v>
      </c>
      <c r="E136" s="9" t="s">
        <v>389</v>
      </c>
      <c r="F136" s="109" t="s">
        <v>396</v>
      </c>
      <c r="G136" s="110"/>
      <c r="H136" s="11">
        <v>0</v>
      </c>
      <c r="I136" s="11">
        <v>0</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355</v>
      </c>
      <c r="D137" s="9">
        <v>305.92999999999995</v>
      </c>
      <c r="E137" s="9" t="s">
        <v>389</v>
      </c>
      <c r="F137" s="109" t="s">
        <v>399</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c r="D138" s="9"/>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c r="B139" s="72"/>
      <c r="C139" s="9" t="s">
        <v>356</v>
      </c>
      <c r="D139" s="9">
        <v>61.9</v>
      </c>
      <c r="E139" s="9" t="s">
        <v>379</v>
      </c>
      <c r="F139" s="109" t="s">
        <v>398</v>
      </c>
      <c r="G139" s="110"/>
      <c r="H139" s="11">
        <v>0</v>
      </c>
      <c r="I139" s="11">
        <f>D139*0.95</f>
        <v>58.804999999999993</v>
      </c>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357</v>
      </c>
      <c r="D140" s="9">
        <v>30.35</v>
      </c>
      <c r="E140" s="9" t="s">
        <v>379</v>
      </c>
      <c r="F140" s="109" t="s">
        <v>398</v>
      </c>
      <c r="G140" s="110"/>
      <c r="H140" s="11">
        <v>0</v>
      </c>
      <c r="I140" s="11">
        <f t="shared" ref="I140:I144" si="17">D140*0.95</f>
        <v>28.8325</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9" t="s">
        <v>358</v>
      </c>
      <c r="D141" s="9">
        <v>4.7869999999999999</v>
      </c>
      <c r="E141" s="9" t="s">
        <v>379</v>
      </c>
      <c r="F141" s="109" t="s">
        <v>390</v>
      </c>
      <c r="G141" s="110"/>
      <c r="H141" s="11">
        <v>0</v>
      </c>
      <c r="I141" s="11">
        <f t="shared" si="17"/>
        <v>4.54765</v>
      </c>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364</v>
      </c>
      <c r="D142" s="9">
        <v>2183.1799999999998</v>
      </c>
      <c r="E142" s="9" t="s">
        <v>369</v>
      </c>
      <c r="F142" s="109" t="s">
        <v>390</v>
      </c>
      <c r="G142" s="110"/>
      <c r="H142" s="11">
        <v>0</v>
      </c>
      <c r="I142" s="11">
        <f t="shared" si="17"/>
        <v>2074.0209999999997</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359</v>
      </c>
      <c r="D143" s="9">
        <v>60.92</v>
      </c>
      <c r="E143" s="9" t="s">
        <v>389</v>
      </c>
      <c r="F143" s="109" t="s">
        <v>398</v>
      </c>
      <c r="G143" s="110"/>
      <c r="H143" s="11">
        <v>0</v>
      </c>
      <c r="I143" s="11">
        <f t="shared" si="17"/>
        <v>57.874000000000002</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360</v>
      </c>
      <c r="D144" s="9">
        <v>23.95</v>
      </c>
      <c r="E144" s="9" t="s">
        <v>389</v>
      </c>
      <c r="F144" s="109" t="s">
        <v>398</v>
      </c>
      <c r="G144" s="110"/>
      <c r="H144" s="11">
        <v>0</v>
      </c>
      <c r="I144" s="11">
        <f t="shared" si="17"/>
        <v>22.752499999999998</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361</v>
      </c>
      <c r="D145" s="9">
        <v>2177.5499999999997</v>
      </c>
      <c r="E145" s="9" t="s">
        <v>369</v>
      </c>
      <c r="F145" s="109" t="s">
        <v>397</v>
      </c>
      <c r="G145" s="110"/>
      <c r="H145" s="11">
        <v>0</v>
      </c>
      <c r="I145" s="11">
        <v>0</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362</v>
      </c>
      <c r="D146" s="9">
        <v>3810.71</v>
      </c>
      <c r="E146" s="9" t="s">
        <v>369</v>
      </c>
      <c r="F146" s="109" t="s">
        <v>397</v>
      </c>
      <c r="G146" s="110"/>
      <c r="H146" s="11">
        <v>0</v>
      </c>
      <c r="I146" s="11">
        <v>0</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359</v>
      </c>
      <c r="D147" s="9">
        <v>1925.1699999999998</v>
      </c>
      <c r="E147" s="9" t="s">
        <v>389</v>
      </c>
      <c r="F147" s="109" t="s">
        <v>398</v>
      </c>
      <c r="G147" s="110"/>
      <c r="H147" s="11">
        <v>0</v>
      </c>
      <c r="I147" s="11">
        <f>D147*0.95</f>
        <v>1828.9114999999997</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363</v>
      </c>
      <c r="D148" s="9">
        <v>26659.7</v>
      </c>
      <c r="E148" s="9" t="s">
        <v>389</v>
      </c>
      <c r="F148" s="109" t="s">
        <v>390</v>
      </c>
      <c r="G148" s="110"/>
      <c r="H148" s="11">
        <v>0</v>
      </c>
      <c r="I148" s="11">
        <f>D148*0.95</f>
        <v>25326.715</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hidden="1" customHeight="1" x14ac:dyDescent="0.25">
      <c r="A149" s="71"/>
      <c r="B149" s="72"/>
      <c r="C149" s="9"/>
      <c r="D149" s="9"/>
      <c r="E149" s="9"/>
      <c r="F149" s="109"/>
      <c r="G149" s="110"/>
      <c r="H149" s="11"/>
      <c r="I149" s="11"/>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hidden="1" customHeight="1" x14ac:dyDescent="0.25">
      <c r="A150" s="71"/>
      <c r="B150" s="72"/>
      <c r="C150" s="9"/>
      <c r="D150" s="9"/>
      <c r="E150" s="9"/>
      <c r="F150" s="109"/>
      <c r="G150" s="110"/>
      <c r="H150" s="11"/>
      <c r="I150" s="11"/>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hidden="1" customHeight="1" x14ac:dyDescent="0.25">
      <c r="A151" s="71"/>
      <c r="B151" s="72"/>
      <c r="C151" s="9"/>
      <c r="D151" s="9"/>
      <c r="E151" s="9"/>
      <c r="F151" s="109"/>
      <c r="G151" s="110"/>
      <c r="H151" s="11"/>
      <c r="I151" s="11"/>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v>6</v>
      </c>
      <c r="B152" s="72" t="s">
        <v>173</v>
      </c>
      <c r="C152" s="9"/>
      <c r="D152" s="9"/>
      <c r="E152" s="9"/>
      <c r="F152" s="267"/>
      <c r="G152" s="268"/>
      <c r="H152" s="11"/>
      <c r="I152" s="11"/>
      <c r="J152" s="226"/>
      <c r="K152" s="298"/>
      <c r="L152" s="298"/>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v>7</v>
      </c>
      <c r="B153" s="72" t="s">
        <v>174</v>
      </c>
      <c r="C153" s="9"/>
      <c r="D153" s="9"/>
      <c r="E153" s="9"/>
      <c r="F153" s="267"/>
      <c r="G153" s="268"/>
      <c r="H153" s="11"/>
      <c r="I153" s="11"/>
      <c r="J153" s="226"/>
      <c r="K153" s="298"/>
      <c r="L153" s="298"/>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v>8</v>
      </c>
      <c r="B154" s="72" t="s">
        <v>175</v>
      </c>
      <c r="C154" s="9" t="s">
        <v>365</v>
      </c>
      <c r="D154" s="9">
        <v>1955.53</v>
      </c>
      <c r="E154" s="9" t="s">
        <v>369</v>
      </c>
      <c r="F154" s="109" t="s">
        <v>400</v>
      </c>
      <c r="G154" s="110"/>
      <c r="H154" s="11">
        <v>0</v>
      </c>
      <c r="I154" s="11">
        <f>0.95*D154</f>
        <v>1857.7534999999998</v>
      </c>
      <c r="J154" s="226"/>
      <c r="K154" s="298"/>
      <c r="L154" s="298"/>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366</v>
      </c>
      <c r="D155" s="9">
        <v>14.86</v>
      </c>
      <c r="E155" s="9" t="s">
        <v>369</v>
      </c>
      <c r="F155" s="109" t="s">
        <v>400</v>
      </c>
      <c r="G155" s="110"/>
      <c r="H155" s="11">
        <v>0</v>
      </c>
      <c r="I155" s="11">
        <f t="shared" ref="I155:I159" si="18">0.95*D155</f>
        <v>14.116999999999999</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t="s">
        <v>366</v>
      </c>
      <c r="D156" s="9">
        <v>59103</v>
      </c>
      <c r="E156" s="9" t="s">
        <v>369</v>
      </c>
      <c r="F156" s="109" t="s">
        <v>400</v>
      </c>
      <c r="G156" s="110"/>
      <c r="H156" s="11">
        <v>0</v>
      </c>
      <c r="I156" s="11">
        <f t="shared" si="18"/>
        <v>56147.85</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367</v>
      </c>
      <c r="D157" s="9">
        <v>22566.6</v>
      </c>
      <c r="E157" s="9" t="s">
        <v>369</v>
      </c>
      <c r="F157" s="109" t="s">
        <v>400</v>
      </c>
      <c r="G157" s="110"/>
      <c r="H157" s="11">
        <v>0</v>
      </c>
      <c r="I157" s="11">
        <f t="shared" si="18"/>
        <v>21438.269999999997</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t="s">
        <v>366</v>
      </c>
      <c r="D158" s="9">
        <v>236412</v>
      </c>
      <c r="E158" s="9" t="s">
        <v>369</v>
      </c>
      <c r="F158" s="109" t="s">
        <v>400</v>
      </c>
      <c r="G158" s="110"/>
      <c r="H158" s="11">
        <v>0</v>
      </c>
      <c r="I158" s="11">
        <f t="shared" si="18"/>
        <v>224591.4</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9" t="s">
        <v>368</v>
      </c>
      <c r="D159" s="9">
        <v>100122.88</v>
      </c>
      <c r="E159" s="9" t="s">
        <v>369</v>
      </c>
      <c r="F159" s="109" t="s">
        <v>400</v>
      </c>
      <c r="G159" s="110"/>
      <c r="H159" s="11">
        <v>0</v>
      </c>
      <c r="I159" s="11">
        <f t="shared" si="18"/>
        <v>95116.736000000004</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c r="D160" s="9"/>
      <c r="E160" s="9"/>
      <c r="F160" s="267"/>
      <c r="G160" s="268"/>
      <c r="H160" s="11"/>
      <c r="I160" s="11"/>
      <c r="J160" s="226"/>
      <c r="K160" s="298"/>
      <c r="L160" s="298"/>
      <c r="M160"/>
      <c r="N160"/>
      <c r="O160"/>
      <c r="P160"/>
      <c r="Q160"/>
      <c r="R160"/>
      <c r="S160"/>
      <c r="T160"/>
      <c r="U160"/>
      <c r="V160"/>
      <c r="W160"/>
      <c r="X160"/>
      <c r="Y160"/>
      <c r="Z160"/>
      <c r="AA160"/>
      <c r="AB160"/>
      <c r="AC160"/>
      <c r="AD160"/>
      <c r="AE160"/>
      <c r="AF160"/>
      <c r="AG160"/>
      <c r="AH160"/>
      <c r="AI160"/>
      <c r="AJ160"/>
      <c r="AK160"/>
      <c r="AL160"/>
      <c r="AM160"/>
    </row>
    <row r="161" spans="1:47" s="52" customFormat="1" ht="30" customHeight="1" x14ac:dyDescent="0.25">
      <c r="A161" s="327" t="s">
        <v>176</v>
      </c>
      <c r="B161" s="328"/>
      <c r="C161" s="64" t="s">
        <v>177</v>
      </c>
      <c r="D161" s="64" t="s">
        <v>233</v>
      </c>
      <c r="E161" s="129" t="s">
        <v>234</v>
      </c>
      <c r="F161" s="178" t="s">
        <v>180</v>
      </c>
      <c r="G161" s="178" t="s">
        <v>181</v>
      </c>
      <c r="H161" s="426"/>
      <c r="I161" s="300"/>
      <c r="J161" s="226"/>
      <c r="K161" s="298"/>
      <c r="L161" s="298"/>
      <c r="M161"/>
      <c r="N161"/>
      <c r="O161"/>
      <c r="P161"/>
      <c r="Q161"/>
      <c r="R161"/>
      <c r="S161"/>
      <c r="T161"/>
      <c r="U161"/>
      <c r="V161"/>
      <c r="W161"/>
      <c r="X161"/>
      <c r="Y161"/>
      <c r="Z161"/>
      <c r="AA161"/>
      <c r="AB161"/>
      <c r="AC161"/>
      <c r="AD161"/>
      <c r="AE161"/>
      <c r="AF161"/>
      <c r="AG161"/>
      <c r="AH161"/>
      <c r="AI161"/>
      <c r="AJ161"/>
      <c r="AK161"/>
      <c r="AL161"/>
      <c r="AM161"/>
    </row>
    <row r="162" spans="1:47" s="52" customFormat="1" ht="30" customHeight="1" x14ac:dyDescent="0.25">
      <c r="A162" s="71" t="s">
        <v>182</v>
      </c>
      <c r="B162" s="72" t="s">
        <v>183</v>
      </c>
      <c r="C162" s="9" t="s">
        <v>391</v>
      </c>
      <c r="D162" s="9">
        <v>203.51</v>
      </c>
      <c r="E162" s="9">
        <v>6</v>
      </c>
      <c r="F162" s="158">
        <v>2088</v>
      </c>
      <c r="G162" s="158">
        <v>97</v>
      </c>
      <c r="H162" s="299"/>
      <c r="I162" s="300"/>
      <c r="J162" s="316" t="s">
        <v>184</v>
      </c>
      <c r="K162" s="317"/>
      <c r="L162" s="317"/>
      <c r="M162"/>
      <c r="N162"/>
      <c r="O162"/>
      <c r="P162"/>
      <c r="Q162"/>
      <c r="R162"/>
      <c r="S162"/>
      <c r="T162"/>
      <c r="U162"/>
      <c r="V162"/>
      <c r="W162"/>
      <c r="X162"/>
      <c r="Y162"/>
      <c r="Z162"/>
      <c r="AA162"/>
      <c r="AB162"/>
      <c r="AC162"/>
      <c r="AD162"/>
      <c r="AE162"/>
      <c r="AF162"/>
      <c r="AG162"/>
      <c r="AH162"/>
      <c r="AI162"/>
      <c r="AJ162"/>
      <c r="AK162"/>
      <c r="AL162"/>
      <c r="AM162"/>
    </row>
    <row r="163" spans="1:47" s="52" customFormat="1" ht="30" customHeight="1" x14ac:dyDescent="0.25">
      <c r="A163" s="71" t="s">
        <v>185</v>
      </c>
      <c r="B163" s="72" t="s">
        <v>186</v>
      </c>
      <c r="C163" s="9"/>
      <c r="D163" s="9"/>
      <c r="E163" s="9"/>
      <c r="F163" s="158"/>
      <c r="G163" s="158"/>
      <c r="H163" s="159"/>
      <c r="I163" s="134"/>
      <c r="J163" s="226"/>
      <c r="K163" s="298"/>
      <c r="L163" s="298"/>
      <c r="M163"/>
      <c r="N163"/>
      <c r="O163"/>
      <c r="P163"/>
      <c r="Q163"/>
      <c r="R163"/>
      <c r="S163"/>
      <c r="T163"/>
      <c r="U163"/>
      <c r="V163"/>
      <c r="W163"/>
      <c r="X163"/>
      <c r="Y163"/>
      <c r="Z163"/>
      <c r="AA163"/>
      <c r="AB163"/>
      <c r="AC163"/>
      <c r="AD163"/>
      <c r="AE163"/>
      <c r="AF163"/>
      <c r="AG163"/>
      <c r="AH163"/>
      <c r="AI163"/>
      <c r="AJ163"/>
      <c r="AK163"/>
      <c r="AL163"/>
      <c r="AM163"/>
    </row>
    <row r="164" spans="1:47" s="52" customFormat="1" ht="30" customHeight="1" thickBot="1" x14ac:dyDescent="0.3">
      <c r="A164" s="71" t="s">
        <v>187</v>
      </c>
      <c r="B164" s="72" t="s">
        <v>188</v>
      </c>
      <c r="C164" s="9"/>
      <c r="D164" s="9"/>
      <c r="E164" s="9"/>
      <c r="F164" s="158"/>
      <c r="G164" s="158"/>
      <c r="H164" s="299"/>
      <c r="I164" s="300"/>
      <c r="J164" s="226"/>
      <c r="K164" s="298"/>
      <c r="L164" s="298"/>
      <c r="M164"/>
      <c r="N164"/>
      <c r="O164"/>
      <c r="P164"/>
      <c r="Q164"/>
      <c r="R164"/>
      <c r="S164"/>
      <c r="T164"/>
      <c r="U164"/>
      <c r="V164"/>
      <c r="W164"/>
      <c r="X164"/>
      <c r="Y164"/>
      <c r="Z164"/>
      <c r="AA164"/>
      <c r="AB164"/>
      <c r="AC164"/>
      <c r="AD164"/>
      <c r="AE164"/>
      <c r="AF164"/>
      <c r="AG164"/>
      <c r="AH164"/>
      <c r="AI164"/>
      <c r="AJ164"/>
      <c r="AK164"/>
      <c r="AL164"/>
      <c r="AM164"/>
    </row>
    <row r="165" spans="1:47" s="76" customFormat="1" ht="33" customHeight="1" x14ac:dyDescent="0.25">
      <c r="A165" s="52"/>
      <c r="B165" s="52"/>
      <c r="C165" s="74" t="s">
        <v>189</v>
      </c>
      <c r="D165" s="119">
        <f>SUM(D52:D160)+SUM(D162:D164)</f>
        <v>26519988.256999999</v>
      </c>
      <c r="E165" s="398"/>
      <c r="F165" s="399"/>
      <c r="G165" s="399"/>
      <c r="H165" s="121">
        <f>SUM(H52:H160)</f>
        <v>0</v>
      </c>
      <c r="I165" s="121">
        <f>SUM(I52:I160)</f>
        <v>25103999.289149992</v>
      </c>
      <c r="J165"/>
      <c r="K165"/>
      <c r="L165"/>
      <c r="M165"/>
      <c r="N165"/>
      <c r="O165"/>
      <c r="P165"/>
      <c r="Q165"/>
      <c r="R165"/>
      <c r="S165"/>
      <c r="T165"/>
      <c r="U165"/>
      <c r="V165"/>
      <c r="W165"/>
      <c r="X165"/>
      <c r="Y165"/>
      <c r="Z165"/>
      <c r="AA165"/>
      <c r="AB165"/>
      <c r="AC165"/>
      <c r="AD165"/>
      <c r="AE165"/>
      <c r="AF165"/>
      <c r="AG165"/>
      <c r="AH165"/>
      <c r="AI165"/>
      <c r="AJ165"/>
      <c r="AK165"/>
    </row>
    <row r="166" spans="1:47" s="76" customFormat="1" ht="33" customHeight="1" thickBot="1" x14ac:dyDescent="0.3">
      <c r="A166" s="55"/>
      <c r="B166" s="55"/>
      <c r="C166" s="75" t="s">
        <v>190</v>
      </c>
      <c r="D166" s="120">
        <f>D165/$C$6</f>
        <v>2146.498442492918</v>
      </c>
      <c r="E166" s="400"/>
      <c r="F166" s="400"/>
      <c r="G166" s="400"/>
      <c r="H166" s="122">
        <f t="shared" ref="H166:I166" si="19">H165/$C$6</f>
        <v>0</v>
      </c>
      <c r="I166" s="122">
        <f t="shared" si="19"/>
        <v>2031.8898655726421</v>
      </c>
      <c r="J166"/>
      <c r="K166"/>
      <c r="L166"/>
      <c r="M166"/>
      <c r="N166"/>
      <c r="O166"/>
      <c r="P166"/>
      <c r="Q166"/>
      <c r="R166"/>
      <c r="S166"/>
      <c r="T166"/>
      <c r="U166"/>
      <c r="V166"/>
      <c r="W166"/>
      <c r="X166"/>
      <c r="Y166"/>
      <c r="Z166"/>
      <c r="AA166"/>
      <c r="AB166"/>
      <c r="AC166"/>
      <c r="AD166"/>
      <c r="AE166"/>
      <c r="AF166"/>
      <c r="AG166"/>
      <c r="AH166"/>
      <c r="AI166"/>
      <c r="AJ166"/>
      <c r="AK166"/>
    </row>
    <row r="167" spans="1:47" s="76" customFormat="1" ht="27" customHeight="1" x14ac:dyDescent="0.25">
      <c r="A167" s="55"/>
      <c r="B167" s="55"/>
      <c r="C167" s="54"/>
      <c r="D167" s="54"/>
      <c r="E167" s="54"/>
      <c r="F167" s="54"/>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row>
    <row r="168" spans="1:47" s="76" customFormat="1" ht="36" customHeight="1" x14ac:dyDescent="0.25">
      <c r="A168" s="407"/>
      <c r="B168" s="407"/>
      <c r="C168" s="407"/>
      <c r="D168" s="407"/>
      <c r="E168" s="407"/>
      <c r="F168" s="407"/>
      <c r="G168" s="407"/>
      <c r="H168" s="407"/>
      <c r="I168" s="407"/>
      <c r="J168" s="407"/>
      <c r="K168" s="407"/>
      <c r="L168" s="407"/>
      <c r="M168" s="407"/>
      <c r="N168" s="407"/>
      <c r="O168" s="407"/>
      <c r="P168" s="407"/>
      <c r="Q168" s="407"/>
      <c r="R168" s="407"/>
      <c r="S168" s="407"/>
      <c r="T168" s="407"/>
      <c r="U168"/>
      <c r="V168"/>
      <c r="W168"/>
      <c r="X168"/>
      <c r="Y168"/>
      <c r="Z168"/>
      <c r="AA168"/>
      <c r="AB168"/>
      <c r="AC168"/>
      <c r="AD168"/>
      <c r="AE168"/>
      <c r="AF168"/>
      <c r="AG168"/>
      <c r="AH168"/>
      <c r="AI168"/>
      <c r="AJ168"/>
      <c r="AK168"/>
      <c r="AL168"/>
      <c r="AM168"/>
      <c r="AN168"/>
      <c r="AO168"/>
      <c r="AP168"/>
      <c r="AQ168"/>
      <c r="AR168"/>
      <c r="AS168"/>
      <c r="AT168"/>
      <c r="AU168"/>
    </row>
    <row r="169" spans="1:47" ht="23.25" customHeight="1" x14ac:dyDescent="0.25">
      <c r="A169" s="306" t="s">
        <v>235</v>
      </c>
      <c r="B169" s="307"/>
      <c r="C169" s="312" t="s">
        <v>236</v>
      </c>
      <c r="D169" s="312" t="s">
        <v>193</v>
      </c>
      <c r="E169" s="254" t="s">
        <v>194</v>
      </c>
      <c r="F169" s="256"/>
      <c r="G169" s="255" t="s">
        <v>195</v>
      </c>
      <c r="H169" s="255"/>
      <c r="I169" s="255"/>
      <c r="J169" s="255"/>
      <c r="K169" s="255"/>
      <c r="L169" s="255"/>
      <c r="M169" s="255"/>
      <c r="N169" s="255"/>
      <c r="O169" s="254" t="s">
        <v>196</v>
      </c>
      <c r="P169" s="255"/>
      <c r="Q169" s="255"/>
      <c r="R169" s="256"/>
      <c r="S169" s="260" t="s">
        <v>197</v>
      </c>
      <c r="T169" s="256" t="s">
        <v>198</v>
      </c>
    </row>
    <row r="170" spans="1:47" ht="39.65" customHeight="1" x14ac:dyDescent="0.25">
      <c r="A170" s="408"/>
      <c r="B170" s="409"/>
      <c r="C170" s="325"/>
      <c r="D170" s="313"/>
      <c r="E170" s="257"/>
      <c r="F170" s="259"/>
      <c r="G170" s="258"/>
      <c r="H170" s="258"/>
      <c r="I170" s="258"/>
      <c r="J170" s="258"/>
      <c r="K170" s="258"/>
      <c r="L170" s="258"/>
      <c r="M170" s="258"/>
      <c r="N170" s="258"/>
      <c r="O170" s="257"/>
      <c r="P170" s="258"/>
      <c r="Q170" s="258"/>
      <c r="R170" s="259"/>
      <c r="S170" s="261"/>
      <c r="T170" s="259"/>
    </row>
    <row r="171" spans="1:47" ht="24.75" customHeight="1" x14ac:dyDescent="0.25">
      <c r="A171" s="410"/>
      <c r="B171" s="411"/>
      <c r="C171" s="326"/>
      <c r="D171" s="295" t="s">
        <v>199</v>
      </c>
      <c r="E171" s="296"/>
      <c r="F171" s="297"/>
      <c r="G171" s="295" t="s">
        <v>200</v>
      </c>
      <c r="H171" s="296"/>
      <c r="I171" s="296"/>
      <c r="J171" s="296"/>
      <c r="K171" s="296"/>
      <c r="L171" s="296"/>
      <c r="M171" s="296"/>
      <c r="N171" s="297"/>
      <c r="O171" s="295" t="s">
        <v>201</v>
      </c>
      <c r="P171" s="296"/>
      <c r="Q171" s="296"/>
      <c r="R171" s="297"/>
      <c r="S171" s="261"/>
      <c r="T171" s="256" t="s">
        <v>113</v>
      </c>
    </row>
    <row r="172" spans="1:47" ht="30" customHeight="1" x14ac:dyDescent="0.25">
      <c r="A172" s="77" t="s">
        <v>138</v>
      </c>
      <c r="B172" s="78"/>
      <c r="C172" s="79"/>
      <c r="D172" s="79" t="s">
        <v>202</v>
      </c>
      <c r="E172" s="79" t="s">
        <v>203</v>
      </c>
      <c r="F172" s="79" t="s">
        <v>204</v>
      </c>
      <c r="G172" s="79" t="s">
        <v>205</v>
      </c>
      <c r="H172" s="79" t="s">
        <v>206</v>
      </c>
      <c r="I172" s="79" t="s">
        <v>207</v>
      </c>
      <c r="J172" s="79" t="s">
        <v>208</v>
      </c>
      <c r="K172" s="79" t="s">
        <v>209</v>
      </c>
      <c r="L172" s="295" t="s">
        <v>210</v>
      </c>
      <c r="M172" s="297"/>
      <c r="N172" s="79" t="s">
        <v>211</v>
      </c>
      <c r="O172" s="79" t="s">
        <v>212</v>
      </c>
      <c r="P172" s="79" t="s">
        <v>213</v>
      </c>
      <c r="Q172" s="79" t="s">
        <v>214</v>
      </c>
      <c r="R172" s="79" t="s">
        <v>215</v>
      </c>
      <c r="S172" s="262"/>
      <c r="T172" s="259"/>
    </row>
    <row r="173" spans="1:47" ht="30" customHeight="1" x14ac:dyDescent="0.25">
      <c r="A173" s="80">
        <v>0.1</v>
      </c>
      <c r="B173" s="72" t="s">
        <v>156</v>
      </c>
      <c r="C173" s="318"/>
      <c r="D173" s="319"/>
      <c r="E173" s="319"/>
      <c r="F173" s="319"/>
      <c r="G173" s="319"/>
      <c r="H173" s="319"/>
      <c r="I173" s="319"/>
      <c r="J173" s="319"/>
      <c r="K173" s="319"/>
      <c r="L173" s="319"/>
      <c r="M173" s="319"/>
      <c r="N173" s="320"/>
      <c r="O173" s="28" t="s">
        <v>216</v>
      </c>
      <c r="P173" s="28"/>
      <c r="Q173" s="28"/>
      <c r="R173" s="28"/>
      <c r="S173" s="118">
        <f>SUM(C173:R173)</f>
        <v>0</v>
      </c>
      <c r="T173" s="25"/>
    </row>
    <row r="174" spans="1:47" ht="30" customHeight="1" x14ac:dyDescent="0.25">
      <c r="A174" s="71">
        <v>0.2</v>
      </c>
      <c r="B174" s="72" t="s">
        <v>158</v>
      </c>
      <c r="C174" s="321"/>
      <c r="D174" s="322"/>
      <c r="E174" s="322"/>
      <c r="F174" s="322"/>
      <c r="G174" s="322"/>
      <c r="H174" s="322"/>
      <c r="I174" s="322"/>
      <c r="J174" s="322"/>
      <c r="K174" s="322"/>
      <c r="L174" s="322"/>
      <c r="M174" s="322"/>
      <c r="N174" s="323"/>
      <c r="O174" s="28">
        <v>6146.76</v>
      </c>
      <c r="P174" s="28"/>
      <c r="Q174" s="28"/>
      <c r="R174" s="28"/>
      <c r="S174" s="118">
        <f t="shared" ref="S174:S188" si="20">SUM(C174:R174)</f>
        <v>6146.76</v>
      </c>
      <c r="T174" s="24"/>
    </row>
    <row r="175" spans="1:47" ht="30" customHeight="1" x14ac:dyDescent="0.25">
      <c r="A175" s="71">
        <v>0.3</v>
      </c>
      <c r="B175" s="72" t="s">
        <v>159</v>
      </c>
      <c r="C175" s="24"/>
      <c r="D175" s="24"/>
      <c r="E175" s="26"/>
      <c r="F175" s="27"/>
      <c r="G175" s="27"/>
      <c r="H175" s="28"/>
      <c r="I175" s="28"/>
      <c r="J175" s="28"/>
      <c r="K175" s="28"/>
      <c r="L175" s="379"/>
      <c r="M175" s="380"/>
      <c r="N175" s="381"/>
      <c r="O175" s="28" t="s">
        <v>216</v>
      </c>
      <c r="P175" s="28"/>
      <c r="Q175" s="28"/>
      <c r="R175" s="28"/>
      <c r="S175" s="118">
        <f t="shared" si="20"/>
        <v>0</v>
      </c>
      <c r="T175" s="24"/>
    </row>
    <row r="176" spans="1:47" ht="30" customHeight="1" x14ac:dyDescent="0.25">
      <c r="A176" s="71">
        <v>0.4</v>
      </c>
      <c r="B176" s="72" t="s">
        <v>160</v>
      </c>
      <c r="C176" s="24"/>
      <c r="D176" s="24"/>
      <c r="E176" s="26"/>
      <c r="F176" s="27"/>
      <c r="G176" s="29"/>
      <c r="H176" s="28"/>
      <c r="I176" s="28"/>
      <c r="J176" s="28"/>
      <c r="K176" s="28"/>
      <c r="L176" s="318"/>
      <c r="M176" s="319"/>
      <c r="N176" s="320"/>
      <c r="O176" s="28" t="s">
        <v>216</v>
      </c>
      <c r="P176" s="28"/>
      <c r="Q176" s="28"/>
      <c r="R176" s="28"/>
      <c r="S176" s="118">
        <f t="shared" si="20"/>
        <v>0</v>
      </c>
      <c r="T176" s="28"/>
    </row>
    <row r="177" spans="1:20" ht="30" customHeight="1" x14ac:dyDescent="0.25">
      <c r="A177" s="71">
        <v>0.5</v>
      </c>
      <c r="B177" s="72" t="s">
        <v>217</v>
      </c>
      <c r="C177" s="24"/>
      <c r="D177" s="24"/>
      <c r="E177" s="26"/>
      <c r="F177" s="27"/>
      <c r="G177" s="29"/>
      <c r="H177" s="28"/>
      <c r="I177" s="28"/>
      <c r="J177" s="28"/>
      <c r="K177" s="28"/>
      <c r="L177" s="318"/>
      <c r="M177" s="319"/>
      <c r="N177" s="320"/>
      <c r="O177" s="28" t="s">
        <v>216</v>
      </c>
      <c r="P177" s="28"/>
      <c r="Q177" s="28"/>
      <c r="R177" s="28"/>
      <c r="S177" s="118">
        <f t="shared" si="20"/>
        <v>0</v>
      </c>
      <c r="T177" s="28"/>
    </row>
    <row r="178" spans="1:20" ht="30" customHeight="1" x14ac:dyDescent="0.25">
      <c r="A178" s="71">
        <v>1</v>
      </c>
      <c r="B178" s="78" t="s">
        <v>161</v>
      </c>
      <c r="C178" s="24">
        <v>0</v>
      </c>
      <c r="D178" s="24">
        <v>1858661</v>
      </c>
      <c r="E178" s="30">
        <v>88572</v>
      </c>
      <c r="F178" s="24">
        <v>99613</v>
      </c>
      <c r="G178" s="28" t="s">
        <v>401</v>
      </c>
      <c r="H178" s="28">
        <f>(D178+E178+F178)*0.01</f>
        <v>20468.46</v>
      </c>
      <c r="I178" s="28">
        <f>H178*0.25</f>
        <v>5117.1149999999998</v>
      </c>
      <c r="J178" s="28" t="s">
        <v>401</v>
      </c>
      <c r="K178" s="28" t="s">
        <v>401</v>
      </c>
      <c r="L178" s="318"/>
      <c r="M178" s="319"/>
      <c r="N178" s="320"/>
      <c r="O178" s="28" t="s">
        <v>216</v>
      </c>
      <c r="P178" s="28">
        <v>41259</v>
      </c>
      <c r="Q178" s="28">
        <v>4363</v>
      </c>
      <c r="R178" s="28" t="s">
        <v>401</v>
      </c>
      <c r="S178" s="118">
        <f t="shared" si="20"/>
        <v>2118053.5750000002</v>
      </c>
      <c r="T178" s="24">
        <v>-304694</v>
      </c>
    </row>
    <row r="179" spans="1:20" ht="30" customHeight="1" x14ac:dyDescent="0.25">
      <c r="A179" s="71">
        <v>2.1</v>
      </c>
      <c r="B179" s="72" t="s">
        <v>162</v>
      </c>
      <c r="C179" s="24">
        <v>0</v>
      </c>
      <c r="D179" s="24">
        <v>559661.39</v>
      </c>
      <c r="E179" s="30">
        <v>23803.16</v>
      </c>
      <c r="F179" s="24">
        <v>30109.53</v>
      </c>
      <c r="G179" s="28" t="s">
        <v>401</v>
      </c>
      <c r="H179" s="28">
        <f t="shared" ref="H179:H192" si="21">(D179+E179+F179)*0.01</f>
        <v>6135.7408000000005</v>
      </c>
      <c r="I179" s="28">
        <f t="shared" ref="I179:I192" si="22">H179*0.25</f>
        <v>1533.9352000000001</v>
      </c>
      <c r="J179" s="28" t="s">
        <v>401</v>
      </c>
      <c r="K179" s="28" t="s">
        <v>401</v>
      </c>
      <c r="L179" s="318"/>
      <c r="M179" s="319"/>
      <c r="N179" s="320"/>
      <c r="O179" s="28" t="s">
        <v>216</v>
      </c>
      <c r="P179" s="28">
        <v>17221.36</v>
      </c>
      <c r="Q179" s="28">
        <v>1504.72</v>
      </c>
      <c r="R179" s="28" t="s">
        <v>401</v>
      </c>
      <c r="S179" s="118">
        <f t="shared" si="20"/>
        <v>639969.83600000001</v>
      </c>
      <c r="T179" s="24">
        <v>-99926.45</v>
      </c>
    </row>
    <row r="180" spans="1:20" ht="30" customHeight="1" x14ac:dyDescent="0.25">
      <c r="A180" s="71">
        <v>2.2000000000000002</v>
      </c>
      <c r="B180" s="72" t="s">
        <v>163</v>
      </c>
      <c r="C180" s="24">
        <v>0</v>
      </c>
      <c r="D180" s="24">
        <v>1063350.1100000001</v>
      </c>
      <c r="E180" s="30">
        <v>49593.78</v>
      </c>
      <c r="F180" s="24">
        <v>53906.3</v>
      </c>
      <c r="G180" s="28" t="s">
        <v>401</v>
      </c>
      <c r="H180" s="28">
        <f t="shared" si="21"/>
        <v>11668.501900000001</v>
      </c>
      <c r="I180" s="28">
        <f t="shared" si="22"/>
        <v>2917.1254750000003</v>
      </c>
      <c r="J180" s="28" t="s">
        <v>401</v>
      </c>
      <c r="K180" s="28" t="s">
        <v>401</v>
      </c>
      <c r="L180" s="318"/>
      <c r="M180" s="319"/>
      <c r="N180" s="320"/>
      <c r="O180" s="28" t="s">
        <v>216</v>
      </c>
      <c r="P180" s="28">
        <v>31059.75</v>
      </c>
      <c r="Q180" s="28">
        <v>3113.48</v>
      </c>
      <c r="R180" s="28" t="s">
        <v>401</v>
      </c>
      <c r="S180" s="118">
        <f>SUM(C180:R180)</f>
        <v>1215609.0473750001</v>
      </c>
      <c r="T180" s="24">
        <v>-178303.44</v>
      </c>
    </row>
    <row r="181" spans="1:20" ht="30" customHeight="1" x14ac:dyDescent="0.25">
      <c r="A181" s="71">
        <v>2.2999999999999998</v>
      </c>
      <c r="B181" s="72" t="s">
        <v>164</v>
      </c>
      <c r="C181" s="24">
        <v>0</v>
      </c>
      <c r="D181" s="24">
        <v>179913.05</v>
      </c>
      <c r="E181" s="30">
        <v>8317.2999999999993</v>
      </c>
      <c r="F181" s="24">
        <v>13209.25</v>
      </c>
      <c r="G181" s="28" t="s">
        <v>401</v>
      </c>
      <c r="H181" s="28">
        <f t="shared" si="21"/>
        <v>2014.3959999999997</v>
      </c>
      <c r="I181" s="28">
        <f t="shared" si="22"/>
        <v>503.59899999999993</v>
      </c>
      <c r="J181" s="28">
        <v>21656.16</v>
      </c>
      <c r="K181" s="28">
        <v>0</v>
      </c>
      <c r="L181" s="318"/>
      <c r="M181" s="319"/>
      <c r="N181" s="320"/>
      <c r="O181" s="28" t="s">
        <v>216</v>
      </c>
      <c r="P181" s="28">
        <v>4424.74</v>
      </c>
      <c r="Q181" s="28">
        <v>14790.13</v>
      </c>
      <c r="R181" s="28">
        <v>49.52</v>
      </c>
      <c r="S181" s="118">
        <f t="shared" si="20"/>
        <v>244878.14499999996</v>
      </c>
      <c r="T181" s="24">
        <v>-48235.83</v>
      </c>
    </row>
    <row r="182" spans="1:20" ht="30" customHeight="1" x14ac:dyDescent="0.25">
      <c r="A182" s="71">
        <v>2.4</v>
      </c>
      <c r="B182" s="72" t="s">
        <v>165</v>
      </c>
      <c r="C182" s="24">
        <v>0</v>
      </c>
      <c r="D182" s="24">
        <v>35507.64</v>
      </c>
      <c r="E182" s="30">
        <v>1382.11</v>
      </c>
      <c r="F182" s="24">
        <v>1892.23</v>
      </c>
      <c r="G182" s="28" t="s">
        <v>401</v>
      </c>
      <c r="H182" s="28">
        <f t="shared" si="21"/>
        <v>387.81980000000004</v>
      </c>
      <c r="I182" s="28">
        <f t="shared" si="22"/>
        <v>96.954950000000011</v>
      </c>
      <c r="J182" s="28" t="s">
        <v>401</v>
      </c>
      <c r="K182" s="28" t="s">
        <v>401</v>
      </c>
      <c r="L182" s="318"/>
      <c r="M182" s="319"/>
      <c r="N182" s="320"/>
      <c r="O182" s="28" t="s">
        <v>216</v>
      </c>
      <c r="P182" s="28">
        <v>874.2</v>
      </c>
      <c r="Q182" s="28">
        <v>80.56</v>
      </c>
      <c r="R182" s="28" t="s">
        <v>401</v>
      </c>
      <c r="S182" s="118">
        <f t="shared" si="20"/>
        <v>40221.514749999995</v>
      </c>
      <c r="T182" s="24">
        <v>-6140.34</v>
      </c>
    </row>
    <row r="183" spans="1:20" ht="30" customHeight="1" x14ac:dyDescent="0.25">
      <c r="A183" s="71">
        <v>2.5</v>
      </c>
      <c r="B183" s="72" t="s">
        <v>166</v>
      </c>
      <c r="C183" s="24">
        <v>-838.06</v>
      </c>
      <c r="D183" s="24">
        <v>534701.30000000005</v>
      </c>
      <c r="E183" s="30">
        <v>3477.61</v>
      </c>
      <c r="F183" s="24">
        <v>31966.37</v>
      </c>
      <c r="G183" s="28" t="s">
        <v>401</v>
      </c>
      <c r="H183" s="28">
        <f t="shared" si="21"/>
        <v>5701.4528</v>
      </c>
      <c r="I183" s="28">
        <f t="shared" si="22"/>
        <v>1425.3632</v>
      </c>
      <c r="J183" s="28">
        <v>35744.559999999998</v>
      </c>
      <c r="K183" s="28">
        <v>0</v>
      </c>
      <c r="L183" s="318"/>
      <c r="M183" s="319"/>
      <c r="N183" s="320"/>
      <c r="O183" s="28" t="s">
        <v>216</v>
      </c>
      <c r="P183" s="28">
        <v>8876.92</v>
      </c>
      <c r="Q183" s="28">
        <v>5949.65</v>
      </c>
      <c r="R183" s="28">
        <v>297.14999999999998</v>
      </c>
      <c r="S183" s="118">
        <f t="shared" si="20"/>
        <v>627302.31599999999</v>
      </c>
      <c r="T183" s="24">
        <v>-42182.45</v>
      </c>
    </row>
    <row r="184" spans="1:20" ht="30" customHeight="1" x14ac:dyDescent="0.25">
      <c r="A184" s="71">
        <v>2.6</v>
      </c>
      <c r="B184" s="72" t="s">
        <v>167</v>
      </c>
      <c r="C184" s="24">
        <v>0</v>
      </c>
      <c r="D184" s="24">
        <v>301395.84000000003</v>
      </c>
      <c r="E184" s="30">
        <v>416.58</v>
      </c>
      <c r="F184" s="24">
        <v>800.21</v>
      </c>
      <c r="G184" s="28" t="s">
        <v>401</v>
      </c>
      <c r="H184" s="28">
        <f t="shared" si="21"/>
        <v>3026.1263000000008</v>
      </c>
      <c r="I184" s="28">
        <f t="shared" si="22"/>
        <v>756.5315750000002</v>
      </c>
      <c r="J184" s="28">
        <v>17034.8</v>
      </c>
      <c r="K184" s="28">
        <v>0</v>
      </c>
      <c r="L184" s="318"/>
      <c r="M184" s="319"/>
      <c r="N184" s="320"/>
      <c r="O184" s="28" t="s">
        <v>216</v>
      </c>
      <c r="P184" s="28">
        <v>3271.81</v>
      </c>
      <c r="Q184" s="28">
        <v>40.39</v>
      </c>
      <c r="R184" s="28">
        <v>38.54</v>
      </c>
      <c r="S184" s="118">
        <f t="shared" si="20"/>
        <v>326780.82787500002</v>
      </c>
      <c r="T184" s="24">
        <v>-16196.69</v>
      </c>
    </row>
    <row r="185" spans="1:20" ht="30" customHeight="1" x14ac:dyDescent="0.25">
      <c r="A185" s="71">
        <v>2.7</v>
      </c>
      <c r="B185" s="72" t="s">
        <v>168</v>
      </c>
      <c r="C185" s="24">
        <v>0</v>
      </c>
      <c r="D185" s="24">
        <v>111376.97</v>
      </c>
      <c r="E185" s="30">
        <v>522.02</v>
      </c>
      <c r="F185" s="24">
        <v>3534.2</v>
      </c>
      <c r="G185" s="28" t="s">
        <v>401</v>
      </c>
      <c r="H185" s="28">
        <f t="shared" si="21"/>
        <v>1154.3319000000001</v>
      </c>
      <c r="I185" s="28">
        <f t="shared" si="22"/>
        <v>288.58297500000003</v>
      </c>
      <c r="J185" s="28">
        <v>37850.75</v>
      </c>
      <c r="K185" s="28">
        <v>0</v>
      </c>
      <c r="L185" s="318"/>
      <c r="M185" s="319"/>
      <c r="N185" s="320"/>
      <c r="O185" s="28" t="s">
        <v>216</v>
      </c>
      <c r="P185" s="28">
        <v>4343.1099999999997</v>
      </c>
      <c r="Q185" s="28">
        <v>153.94999999999999</v>
      </c>
      <c r="R185" s="28">
        <v>83.18</v>
      </c>
      <c r="S185" s="118">
        <f t="shared" si="20"/>
        <v>159307.09487500001</v>
      </c>
      <c r="T185" s="24">
        <v>-40599.589999999997</v>
      </c>
    </row>
    <row r="186" spans="1:20" ht="30" customHeight="1" x14ac:dyDescent="0.25">
      <c r="A186" s="71">
        <v>2.8</v>
      </c>
      <c r="B186" s="72" t="s">
        <v>169</v>
      </c>
      <c r="C186" s="24">
        <v>-27583.58</v>
      </c>
      <c r="D186" s="24">
        <v>23250.240000000002</v>
      </c>
      <c r="E186" s="30">
        <v>99.6</v>
      </c>
      <c r="F186" s="24">
        <v>0</v>
      </c>
      <c r="G186" s="28" t="s">
        <v>401</v>
      </c>
      <c r="H186" s="28">
        <f t="shared" si="21"/>
        <v>233.4984</v>
      </c>
      <c r="I186" s="28">
        <f t="shared" si="22"/>
        <v>58.374600000000001</v>
      </c>
      <c r="J186" s="28">
        <v>23642.67</v>
      </c>
      <c r="K186" s="28">
        <v>0</v>
      </c>
      <c r="L186" s="318"/>
      <c r="M186" s="319"/>
      <c r="N186" s="320"/>
      <c r="O186" s="28" t="s">
        <v>216</v>
      </c>
      <c r="P186" s="28">
        <v>76.62</v>
      </c>
      <c r="Q186" s="28">
        <v>27789.38</v>
      </c>
      <c r="R186" s="28">
        <v>10.41</v>
      </c>
      <c r="S186" s="118">
        <f t="shared" si="20"/>
        <v>47577.213000000003</v>
      </c>
      <c r="T186" s="24">
        <v>0</v>
      </c>
    </row>
    <row r="187" spans="1:20" ht="30" customHeight="1" x14ac:dyDescent="0.25">
      <c r="A187" s="71">
        <v>3</v>
      </c>
      <c r="B187" s="78" t="s">
        <v>170</v>
      </c>
      <c r="C187" s="24">
        <v>0</v>
      </c>
      <c r="D187" s="24">
        <v>230934.17</v>
      </c>
      <c r="E187" s="24">
        <v>1198.8699999999999</v>
      </c>
      <c r="F187" s="24">
        <v>18392.57</v>
      </c>
      <c r="G187" s="28" t="s">
        <v>401</v>
      </c>
      <c r="H187" s="28">
        <f t="shared" si="21"/>
        <v>2505.2561000000001</v>
      </c>
      <c r="I187" s="28">
        <f t="shared" si="22"/>
        <v>626.31402500000002</v>
      </c>
      <c r="J187" s="28">
        <v>743215.87</v>
      </c>
      <c r="K187" s="28">
        <v>0</v>
      </c>
      <c r="L187" s="318"/>
      <c r="M187" s="319"/>
      <c r="N187" s="320"/>
      <c r="O187" s="28" t="s">
        <v>216</v>
      </c>
      <c r="P187" s="28">
        <v>1653.91</v>
      </c>
      <c r="Q187" s="28">
        <v>112121.47</v>
      </c>
      <c r="R187" s="28" t="s">
        <v>401</v>
      </c>
      <c r="S187" s="118">
        <f t="shared" ref="S187" si="23">SUM(C187:R187)</f>
        <v>1110648.4301250002</v>
      </c>
      <c r="T187" s="24">
        <v>-206923.83</v>
      </c>
    </row>
    <row r="188" spans="1:20" ht="30" customHeight="1" x14ac:dyDescent="0.25">
      <c r="A188" s="71">
        <v>4</v>
      </c>
      <c r="B188" s="78" t="s">
        <v>218</v>
      </c>
      <c r="C188" s="24" t="s">
        <v>401</v>
      </c>
      <c r="D188" s="24" t="s">
        <v>401</v>
      </c>
      <c r="E188" s="30" t="s">
        <v>401</v>
      </c>
      <c r="F188" s="24" t="s">
        <v>401</v>
      </c>
      <c r="G188" s="28" t="s">
        <v>401</v>
      </c>
      <c r="H188" s="28"/>
      <c r="I188" s="28">
        <f t="shared" si="22"/>
        <v>0</v>
      </c>
      <c r="J188" s="28" t="s">
        <v>401</v>
      </c>
      <c r="K188" s="28" t="s">
        <v>401</v>
      </c>
      <c r="L188" s="321"/>
      <c r="M188" s="322"/>
      <c r="N188" s="323"/>
      <c r="O188" s="28" t="s">
        <v>216</v>
      </c>
      <c r="P188" s="28" t="s">
        <v>401</v>
      </c>
      <c r="Q188" s="28" t="s">
        <v>401</v>
      </c>
      <c r="R188" s="28" t="s">
        <v>401</v>
      </c>
      <c r="S188" s="118">
        <f t="shared" si="20"/>
        <v>0</v>
      </c>
      <c r="T188" s="27" t="s">
        <v>401</v>
      </c>
    </row>
    <row r="189" spans="1:20" ht="30" customHeight="1" x14ac:dyDescent="0.25">
      <c r="A189" s="71">
        <v>5</v>
      </c>
      <c r="B189" s="78" t="s">
        <v>172</v>
      </c>
      <c r="C189" s="24">
        <v>0</v>
      </c>
      <c r="D189" s="24">
        <v>1514993.64</v>
      </c>
      <c r="E189" s="30">
        <v>2990.2</v>
      </c>
      <c r="F189" s="24">
        <v>19061.28</v>
      </c>
      <c r="G189" s="28">
        <v>1149000</v>
      </c>
      <c r="H189" s="28">
        <f t="shared" si="21"/>
        <v>15370.4512</v>
      </c>
      <c r="I189" s="28">
        <f>D189*0.1</f>
        <v>151499.364</v>
      </c>
      <c r="J189" s="28">
        <v>492747.7</v>
      </c>
      <c r="K189" s="28">
        <v>0</v>
      </c>
      <c r="L189" s="21">
        <v>1158523</v>
      </c>
      <c r="M189" s="21">
        <v>3120058</v>
      </c>
      <c r="N189" s="21">
        <v>12794.79</v>
      </c>
      <c r="O189" s="28" t="s">
        <v>216</v>
      </c>
      <c r="P189" s="28">
        <v>11065.6</v>
      </c>
      <c r="Q189" s="28">
        <v>963</v>
      </c>
      <c r="R189" s="28">
        <v>182.14</v>
      </c>
      <c r="S189" s="118">
        <f t="shared" ref="S189:S192" si="24">SUM(C189:R189)</f>
        <v>7649249.1651999997</v>
      </c>
      <c r="T189" s="27">
        <v>-745109.36</v>
      </c>
    </row>
    <row r="190" spans="1:20" ht="30" customHeight="1" x14ac:dyDescent="0.25">
      <c r="A190" s="71">
        <v>6</v>
      </c>
      <c r="B190" s="78" t="s">
        <v>173</v>
      </c>
      <c r="C190" s="24" t="s">
        <v>401</v>
      </c>
      <c r="D190" s="24" t="s">
        <v>401</v>
      </c>
      <c r="E190" s="30" t="s">
        <v>401</v>
      </c>
      <c r="F190" s="24" t="s">
        <v>401</v>
      </c>
      <c r="G190" s="28" t="s">
        <v>401</v>
      </c>
      <c r="H190" s="28"/>
      <c r="I190" s="28">
        <f t="shared" si="22"/>
        <v>0</v>
      </c>
      <c r="J190" s="28" t="s">
        <v>401</v>
      </c>
      <c r="K190" s="28" t="s">
        <v>401</v>
      </c>
      <c r="L190" s="382"/>
      <c r="M190" s="383"/>
      <c r="N190" s="384"/>
      <c r="O190" s="28" t="s">
        <v>216</v>
      </c>
      <c r="P190" s="28" t="s">
        <v>401</v>
      </c>
      <c r="Q190" s="28" t="s">
        <v>401</v>
      </c>
      <c r="R190" s="28" t="s">
        <v>401</v>
      </c>
      <c r="S190" s="118">
        <f t="shared" si="24"/>
        <v>0</v>
      </c>
      <c r="T190" s="24" t="s">
        <v>401</v>
      </c>
    </row>
    <row r="191" spans="1:20" ht="30" customHeight="1" x14ac:dyDescent="0.25">
      <c r="A191" s="71">
        <v>7</v>
      </c>
      <c r="B191" s="78" t="s">
        <v>174</v>
      </c>
      <c r="C191" s="24" t="s">
        <v>401</v>
      </c>
      <c r="D191" s="24" t="s">
        <v>401</v>
      </c>
      <c r="E191" s="30" t="s">
        <v>401</v>
      </c>
      <c r="F191" s="24" t="s">
        <v>401</v>
      </c>
      <c r="G191" s="28" t="s">
        <v>401</v>
      </c>
      <c r="H191" s="28"/>
      <c r="I191" s="28">
        <f t="shared" si="22"/>
        <v>0</v>
      </c>
      <c r="J191" s="28" t="s">
        <v>401</v>
      </c>
      <c r="K191" s="28" t="s">
        <v>401</v>
      </c>
      <c r="L191" s="385"/>
      <c r="M191" s="386"/>
      <c r="N191" s="387"/>
      <c r="O191" s="28" t="s">
        <v>216</v>
      </c>
      <c r="P191" s="28" t="s">
        <v>401</v>
      </c>
      <c r="Q191" s="28" t="s">
        <v>401</v>
      </c>
      <c r="R191" s="28" t="s">
        <v>401</v>
      </c>
      <c r="S191" s="118">
        <f t="shared" si="24"/>
        <v>0</v>
      </c>
      <c r="T191" s="24" t="s">
        <v>401</v>
      </c>
    </row>
    <row r="192" spans="1:20" ht="30" customHeight="1" x14ac:dyDescent="0.25">
      <c r="A192" s="71">
        <v>8</v>
      </c>
      <c r="B192" s="78" t="s">
        <v>175</v>
      </c>
      <c r="C192" s="24">
        <v>0</v>
      </c>
      <c r="D192" s="24">
        <v>12988.5</v>
      </c>
      <c r="E192" s="30">
        <v>1754.19</v>
      </c>
      <c r="F192" s="24">
        <v>983.79</v>
      </c>
      <c r="G192" s="28" t="s">
        <v>401</v>
      </c>
      <c r="H192" s="28">
        <f t="shared" si="21"/>
        <v>157.26480000000001</v>
      </c>
      <c r="I192" s="28">
        <f t="shared" si="22"/>
        <v>39.316200000000002</v>
      </c>
      <c r="J192" s="28" t="s">
        <v>401</v>
      </c>
      <c r="K192" s="28" t="s">
        <v>401</v>
      </c>
      <c r="L192" s="388"/>
      <c r="M192" s="389"/>
      <c r="N192" s="390"/>
      <c r="O192" s="28" t="s">
        <v>216</v>
      </c>
      <c r="P192" s="28">
        <v>62.89</v>
      </c>
      <c r="Q192" s="28">
        <v>7.43</v>
      </c>
      <c r="R192" s="28" t="s">
        <v>401</v>
      </c>
      <c r="S192" s="118">
        <f t="shared" si="24"/>
        <v>15993.380999999999</v>
      </c>
      <c r="T192" s="24">
        <v>-354.09</v>
      </c>
    </row>
    <row r="193" spans="1:47" ht="30" customHeight="1" x14ac:dyDescent="0.25">
      <c r="A193" s="304" t="s">
        <v>222</v>
      </c>
      <c r="B193" s="305"/>
      <c r="C193" s="301"/>
      <c r="D193" s="302"/>
      <c r="E193" s="303"/>
      <c r="F193" s="24"/>
      <c r="G193" s="275"/>
      <c r="H193" s="276"/>
      <c r="I193" s="276"/>
      <c r="J193" s="276"/>
      <c r="K193" s="276"/>
      <c r="L193" s="276"/>
      <c r="M193" s="276"/>
      <c r="N193" s="276"/>
      <c r="O193" s="276"/>
      <c r="P193" s="276"/>
      <c r="Q193" s="276"/>
      <c r="R193" s="277"/>
      <c r="S193" s="118">
        <f>F193</f>
        <v>0</v>
      </c>
      <c r="T193" s="136"/>
    </row>
    <row r="194" spans="1:47" ht="27" customHeight="1" x14ac:dyDescent="0.25">
      <c r="A194" s="351" t="s">
        <v>114</v>
      </c>
      <c r="B194" s="352"/>
      <c r="C194" s="114">
        <f>SUM(C175:C192)</f>
        <v>-28421.640000000003</v>
      </c>
      <c r="D194" s="114">
        <f t="shared" ref="D194:K194" si="25">SUM(D175:D192)</f>
        <v>6426733.8499999996</v>
      </c>
      <c r="E194" s="115">
        <f t="shared" si="25"/>
        <v>182127.41999999995</v>
      </c>
      <c r="F194" s="114">
        <f>SUM(F175:F193)</f>
        <v>273468.73000000004</v>
      </c>
      <c r="G194" s="114">
        <f>SUM(G175:G192)</f>
        <v>1149000</v>
      </c>
      <c r="H194" s="114">
        <f t="shared" si="25"/>
        <v>68823.3</v>
      </c>
      <c r="I194" s="114">
        <f t="shared" si="25"/>
        <v>164862.57620000001</v>
      </c>
      <c r="J194" s="114">
        <f t="shared" si="25"/>
        <v>1371892.51</v>
      </c>
      <c r="K194" s="114">
        <f t="shared" si="25"/>
        <v>0</v>
      </c>
      <c r="L194" s="394">
        <f>L189+M189</f>
        <v>4278581</v>
      </c>
      <c r="M194" s="395"/>
      <c r="N194" s="114">
        <f>N189</f>
        <v>12794.79</v>
      </c>
      <c r="O194" s="114">
        <f>SUM(O173:O192)</f>
        <v>6146.76</v>
      </c>
      <c r="P194" s="114">
        <f t="shared" ref="P194:R194" si="26">SUM(P173:P192)</f>
        <v>124189.91</v>
      </c>
      <c r="Q194" s="114">
        <f t="shared" si="26"/>
        <v>170877.16</v>
      </c>
      <c r="R194" s="114">
        <f t="shared" si="26"/>
        <v>660.94</v>
      </c>
      <c r="S194" s="114">
        <f>SUM(S173:S193)</f>
        <v>14201737.3062</v>
      </c>
      <c r="T194" s="114">
        <f>SUM(T173:T192)</f>
        <v>-1688666.0699999998</v>
      </c>
    </row>
    <row r="195" spans="1:47" ht="27" customHeight="1" x14ac:dyDescent="0.25">
      <c r="A195" s="351" t="s">
        <v>237</v>
      </c>
      <c r="B195" s="352"/>
      <c r="C195" s="116">
        <f t="shared" ref="C195:K195" si="27">C194/$C$6</f>
        <v>-2.3004160259004456</v>
      </c>
      <c r="D195" s="116">
        <f t="shared" si="27"/>
        <v>520.17271145285304</v>
      </c>
      <c r="E195" s="116">
        <f t="shared" si="27"/>
        <v>14.741191420477536</v>
      </c>
      <c r="F195" s="116">
        <f t="shared" si="27"/>
        <v>22.134255766895997</v>
      </c>
      <c r="G195" s="116">
        <f t="shared" si="27"/>
        <v>92.99878591663294</v>
      </c>
      <c r="H195" s="116">
        <f t="shared" si="27"/>
        <v>5.5704815864022663</v>
      </c>
      <c r="I195" s="116">
        <f t="shared" si="27"/>
        <v>13.343794107648726</v>
      </c>
      <c r="J195" s="116">
        <f t="shared" si="27"/>
        <v>111.03945851881829</v>
      </c>
      <c r="K195" s="116">
        <f t="shared" si="27"/>
        <v>0</v>
      </c>
      <c r="L195" s="396">
        <f>L194/$C$6</f>
        <v>346.30360178065558</v>
      </c>
      <c r="M195" s="397"/>
      <c r="N195" s="116">
        <f t="shared" ref="N195" si="28">N194/$C$6</f>
        <v>1.0355961149332256</v>
      </c>
      <c r="O195" s="116">
        <f t="shared" ref="O195" si="29">O194/$C$6</f>
        <v>0.49751193848644276</v>
      </c>
      <c r="P195" s="116">
        <f t="shared" ref="P195" si="30">P194/$C$6</f>
        <v>10.0517936058276</v>
      </c>
      <c r="Q195" s="116">
        <f t="shared" ref="Q195" si="31">Q194/$C$6</f>
        <v>13.83060785107244</v>
      </c>
      <c r="R195" s="116">
        <f t="shared" ref="R195" si="32">R194/$C$6</f>
        <v>5.3495750708215301E-2</v>
      </c>
      <c r="S195" s="116">
        <f t="shared" ref="S195" si="33">S194/$C$6</f>
        <v>1149.4728697855119</v>
      </c>
      <c r="T195" s="116">
        <f t="shared" ref="T195" si="34">T194/$C$6</f>
        <v>-136.67875920679884</v>
      </c>
    </row>
    <row r="196" spans="1:47" ht="15.75" customHeight="1" x14ac:dyDescent="0.25">
      <c r="A196" s="377" t="s">
        <v>223</v>
      </c>
      <c r="B196" s="378"/>
      <c r="C196" s="378"/>
      <c r="D196" s="378"/>
      <c r="E196" s="378"/>
      <c r="F196" s="378"/>
      <c r="G196" s="378"/>
      <c r="H196" s="378"/>
      <c r="I196" s="378"/>
      <c r="J196" s="378"/>
      <c r="K196" s="378"/>
      <c r="L196" s="378"/>
      <c r="M196" s="378"/>
      <c r="N196" s="378"/>
      <c r="O196" s="378"/>
      <c r="P196" s="378"/>
      <c r="Q196" s="378"/>
      <c r="R196" s="378"/>
      <c r="S196" s="378"/>
      <c r="T196" s="378"/>
    </row>
    <row r="197" spans="1:47" ht="15" customHeight="1" x14ac:dyDescent="0.25">
      <c r="A197" s="81" t="s">
        <v>224</v>
      </c>
      <c r="B197" s="81"/>
      <c r="C197" s="81"/>
      <c r="D197" s="81"/>
      <c r="E197" s="81"/>
      <c r="F197" s="81"/>
      <c r="G197" s="81"/>
      <c r="H197" s="81"/>
      <c r="I197" s="81"/>
      <c r="J197" s="81"/>
      <c r="K197" s="81"/>
      <c r="L197" s="81"/>
      <c r="M197" s="81"/>
      <c r="N197" s="81"/>
      <c r="O197" s="81"/>
      <c r="P197" s="135"/>
      <c r="Q197" s="135"/>
      <c r="R197" s="135"/>
      <c r="S197" s="135"/>
      <c r="T197" s="135"/>
    </row>
    <row r="198" spans="1:47" s="85" customFormat="1" ht="37.5" customHeight="1" x14ac:dyDescent="0.25">
      <c r="A198" s="135"/>
      <c r="B198" s="135"/>
      <c r="C198" s="135"/>
      <c r="D198" s="135"/>
      <c r="E198" s="135"/>
      <c r="F198" s="135"/>
      <c r="G198" s="135"/>
      <c r="H198" s="135"/>
      <c r="I198" s="135"/>
      <c r="J198" s="135"/>
      <c r="K198" s="135"/>
      <c r="L198" s="135"/>
      <c r="M198" s="135"/>
      <c r="N198" s="135"/>
      <c r="O198" s="135"/>
      <c r="P198" s="135"/>
      <c r="Q198" s="135"/>
      <c r="R198" s="135"/>
      <c r="S198" s="135"/>
      <c r="T198" s="135"/>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row>
    <row r="199" spans="1:47" ht="12.75" customHeight="1" x14ac:dyDescent="0.25">
      <c r="A199" s="135"/>
      <c r="B199" s="135"/>
      <c r="C199" s="135"/>
      <c r="D199" s="135"/>
      <c r="E199" s="135"/>
      <c r="F199" s="135"/>
      <c r="G199" s="135"/>
      <c r="H199" s="135"/>
      <c r="I199" s="135"/>
      <c r="J199" s="135"/>
      <c r="K199" s="135"/>
      <c r="L199" s="135"/>
      <c r="M199" s="135"/>
      <c r="N199" s="135"/>
      <c r="O199" s="135"/>
      <c r="P199" s="135"/>
      <c r="Q199" s="135"/>
      <c r="R199" s="135"/>
      <c r="S199" s="135"/>
      <c r="T199" s="135"/>
    </row>
    <row r="200" spans="1:47" ht="65.25" customHeight="1" x14ac:dyDescent="0.25">
      <c r="A200" s="135"/>
      <c r="B200" s="135"/>
      <c r="C200" s="135"/>
      <c r="D200" s="135"/>
      <c r="E200" s="135"/>
      <c r="F200" s="135"/>
      <c r="G200" s="135"/>
      <c r="H200" s="135"/>
      <c r="I200" s="135"/>
      <c r="J200" s="135"/>
      <c r="K200" s="135"/>
      <c r="L200" s="135"/>
      <c r="M200" s="135"/>
      <c r="N200" s="135"/>
      <c r="O200" s="135"/>
      <c r="P200" s="135"/>
      <c r="Q200" s="135"/>
      <c r="R200" s="135"/>
      <c r="S200" s="135"/>
      <c r="T200" s="135"/>
      <c r="U200" s="84"/>
    </row>
    <row r="201" spans="1:47" ht="12.75" customHeight="1" x14ac:dyDescent="0.25">
      <c r="A201" s="135"/>
      <c r="B201" s="135"/>
      <c r="C201" s="135"/>
      <c r="D201" s="135"/>
      <c r="E201" s="135"/>
      <c r="F201" s="135"/>
      <c r="G201" s="135"/>
      <c r="H201" s="135"/>
      <c r="I201" s="135"/>
      <c r="J201" s="135"/>
      <c r="K201" s="135"/>
      <c r="L201" s="135"/>
      <c r="M201" s="135"/>
      <c r="N201" s="135"/>
      <c r="O201" s="135"/>
      <c r="P201" s="135"/>
      <c r="Q201" s="135"/>
      <c r="R201" s="135"/>
      <c r="S201" s="135"/>
      <c r="T201" s="135"/>
    </row>
    <row r="202" spans="1:47" ht="26.9" customHeight="1" x14ac:dyDescent="0.25">
      <c r="A202" s="135"/>
      <c r="B202" s="135"/>
      <c r="C202" s="135"/>
      <c r="D202" s="135"/>
      <c r="E202" s="135"/>
      <c r="F202" s="135"/>
      <c r="G202" s="135"/>
      <c r="H202" s="135"/>
      <c r="I202" s="135"/>
      <c r="J202" s="135"/>
      <c r="K202" s="135"/>
      <c r="L202" s="135"/>
      <c r="M202" s="135"/>
      <c r="N202" s="135"/>
      <c r="O202" s="135"/>
      <c r="P202" s="135"/>
      <c r="Q202" s="135"/>
      <c r="R202" s="135"/>
      <c r="S202" s="135"/>
      <c r="T202" s="135"/>
      <c r="U202" s="84"/>
    </row>
    <row r="203" spans="1:47" ht="25.5" customHeight="1" x14ac:dyDescent="0.25">
      <c r="A203" s="135"/>
      <c r="B203" s="135"/>
      <c r="C203" s="135"/>
      <c r="D203" s="135"/>
      <c r="E203" s="135"/>
      <c r="F203" s="135"/>
      <c r="G203" s="135"/>
      <c r="H203" s="135"/>
      <c r="I203" s="135"/>
      <c r="J203" s="135"/>
      <c r="K203" s="135"/>
      <c r="L203" s="135"/>
      <c r="M203" s="135"/>
      <c r="N203" s="135"/>
      <c r="O203" s="135"/>
      <c r="P203" s="135"/>
      <c r="Q203" s="135"/>
      <c r="R203" s="135"/>
      <c r="S203" s="135"/>
      <c r="T203" s="135"/>
    </row>
    <row r="204" spans="1:47" ht="29.9" customHeight="1" x14ac:dyDescent="0.25">
      <c r="A204" s="135"/>
      <c r="B204" s="135"/>
      <c r="C204" s="135"/>
      <c r="D204" s="135"/>
      <c r="E204" s="135"/>
      <c r="F204" s="135"/>
      <c r="G204" s="135"/>
      <c r="H204" s="135"/>
      <c r="I204" s="135"/>
      <c r="J204" s="135"/>
      <c r="K204" s="135"/>
      <c r="L204" s="135"/>
      <c r="M204" s="135"/>
      <c r="N204" s="135"/>
      <c r="O204" s="135"/>
      <c r="P204" s="135"/>
      <c r="Q204" s="135"/>
      <c r="R204" s="135"/>
      <c r="S204" s="135"/>
      <c r="T204" s="135"/>
      <c r="U204" s="84"/>
    </row>
    <row r="205" spans="1:47" ht="29.25" customHeight="1" x14ac:dyDescent="0.25">
      <c r="A205" s="135"/>
      <c r="B205" s="135"/>
      <c r="C205" s="135"/>
      <c r="D205" s="135"/>
      <c r="E205" s="135"/>
      <c r="F205" s="135"/>
      <c r="G205" s="135"/>
      <c r="H205" s="135"/>
      <c r="I205" s="135"/>
      <c r="J205" s="135"/>
      <c r="K205" s="135"/>
      <c r="L205" s="135"/>
      <c r="M205" s="135"/>
      <c r="N205" s="135"/>
      <c r="O205" s="135"/>
      <c r="P205" s="135"/>
      <c r="Q205" s="135"/>
      <c r="R205" s="135"/>
      <c r="S205" s="135"/>
      <c r="T205" s="135"/>
    </row>
    <row r="206" spans="1:47" ht="33" customHeight="1" x14ac:dyDescent="0.25">
      <c r="A206" s="135"/>
      <c r="B206" s="135"/>
      <c r="C206" s="135"/>
      <c r="D206" s="135"/>
      <c r="E206" s="135"/>
      <c r="F206" s="135"/>
      <c r="G206" s="135"/>
      <c r="H206" s="135"/>
      <c r="I206" s="135"/>
      <c r="J206" s="135"/>
      <c r="K206" s="135"/>
      <c r="L206" s="135"/>
      <c r="M206" s="135"/>
      <c r="N206" s="135"/>
      <c r="O206" s="135"/>
      <c r="P206" s="135"/>
      <c r="Q206" s="135"/>
      <c r="R206" s="135"/>
      <c r="S206" s="135"/>
      <c r="T206" s="135"/>
      <c r="U206" s="84"/>
    </row>
    <row r="207" spans="1:47" ht="33" customHeight="1" x14ac:dyDescent="0.25">
      <c r="A207" s="135"/>
      <c r="B207" s="135"/>
      <c r="C207" s="135"/>
      <c r="D207" s="135"/>
      <c r="E207" s="135"/>
      <c r="F207" s="135"/>
      <c r="G207" s="135"/>
      <c r="H207" s="135"/>
      <c r="I207" s="135"/>
      <c r="J207" s="135"/>
      <c r="K207" s="135"/>
      <c r="L207" s="135"/>
      <c r="M207" s="135"/>
      <c r="N207" s="135"/>
      <c r="O207" s="135"/>
      <c r="P207" s="135"/>
      <c r="Q207" s="135"/>
      <c r="R207" s="135"/>
      <c r="S207" s="135"/>
      <c r="T207" s="135"/>
    </row>
    <row r="208" spans="1:47" ht="33.65" customHeight="1" x14ac:dyDescent="0.25">
      <c r="A208" s="135"/>
      <c r="B208" s="135"/>
      <c r="C208" s="135"/>
      <c r="D208" s="135"/>
      <c r="E208" s="135"/>
      <c r="F208" s="135"/>
      <c r="G208" s="135"/>
      <c r="H208" s="135"/>
      <c r="I208" s="135"/>
      <c r="J208" s="135"/>
      <c r="K208" s="135"/>
      <c r="L208" s="135"/>
      <c r="M208" s="135"/>
      <c r="N208" s="135"/>
      <c r="O208" s="135"/>
      <c r="P208" s="135"/>
      <c r="Q208" s="135"/>
      <c r="R208" s="135"/>
      <c r="S208" s="135"/>
      <c r="T208" s="135"/>
      <c r="U208" s="84"/>
    </row>
    <row r="209" spans="1:21" ht="29.9" customHeight="1" x14ac:dyDescent="0.25">
      <c r="A209" s="135"/>
      <c r="B209" s="135"/>
      <c r="C209" s="135"/>
      <c r="D209" s="135"/>
      <c r="E209" s="135"/>
      <c r="F209" s="135"/>
      <c r="G209" s="135"/>
      <c r="H209" s="135"/>
      <c r="I209" s="135"/>
      <c r="J209" s="135"/>
      <c r="K209" s="135"/>
      <c r="L209" s="135"/>
      <c r="M209" s="135"/>
      <c r="N209" s="135"/>
      <c r="O209" s="135"/>
      <c r="P209" s="135"/>
      <c r="Q209" s="135"/>
      <c r="R209" s="135"/>
      <c r="S209" s="135"/>
      <c r="T209" s="135"/>
    </row>
    <row r="210" spans="1:21" ht="35.1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c r="U210" s="84"/>
    </row>
    <row r="211" spans="1:21" ht="29.15"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row>
    <row r="212" spans="1:21" ht="32.15"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c r="U212" s="84"/>
    </row>
    <row r="213" spans="1:21" ht="33"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row>
    <row r="214" spans="1:21" ht="34.4"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c r="U214" s="84"/>
    </row>
    <row r="215" spans="1:21" ht="30.6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row>
    <row r="216" spans="1:21" ht="32.9"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c r="U216" s="84"/>
    </row>
    <row r="217" spans="1:21" ht="31.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row>
    <row r="218" spans="1:21" ht="38.2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c r="U218" s="84"/>
    </row>
    <row r="219" spans="1:21" ht="24.7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row>
    <row r="220" spans="1:21" ht="25.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c r="U220" s="84"/>
    </row>
    <row r="221" spans="1:21" ht="31.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row>
    <row r="222" spans="1:21" ht="26.1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c r="U222" s="84"/>
    </row>
    <row r="223" spans="1:21" ht="33"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row>
    <row r="224" spans="1:21" ht="38.15"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c r="U224" s="84"/>
    </row>
    <row r="225" spans="1:21" ht="38.15"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row>
    <row r="226" spans="1:21" ht="23" x14ac:dyDescent="0.25">
      <c r="A226" s="135"/>
      <c r="B226" s="135"/>
      <c r="C226" s="135"/>
      <c r="D226" s="135"/>
      <c r="E226" s="135"/>
      <c r="F226" s="135"/>
      <c r="G226" s="135"/>
      <c r="H226" s="135"/>
      <c r="I226" s="135"/>
      <c r="J226" s="135"/>
      <c r="K226" s="135"/>
      <c r="L226" s="135"/>
      <c r="M226" s="135"/>
      <c r="N226" s="135"/>
      <c r="O226" s="135"/>
      <c r="P226" s="135"/>
      <c r="Q226" s="135"/>
      <c r="R226" s="135"/>
      <c r="S226" s="135"/>
      <c r="T226" s="135"/>
      <c r="U226" s="84"/>
    </row>
    <row r="227" spans="1:21" ht="12.75"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row>
    <row r="228" spans="1:21" ht="23" x14ac:dyDescent="0.25">
      <c r="A228" s="135"/>
      <c r="B228" s="135"/>
      <c r="C228" s="135"/>
      <c r="D228" s="135"/>
      <c r="E228" s="135"/>
      <c r="F228" s="135"/>
      <c r="G228" s="135"/>
      <c r="H228" s="135"/>
      <c r="I228" s="135"/>
      <c r="J228" s="135"/>
      <c r="K228" s="135"/>
      <c r="L228" s="135"/>
      <c r="M228" s="135"/>
      <c r="N228" s="135"/>
      <c r="O228" s="135"/>
      <c r="P228" s="135"/>
      <c r="Q228" s="135"/>
      <c r="R228" s="135"/>
      <c r="S228" s="135"/>
      <c r="T228" s="135"/>
      <c r="U228" s="84"/>
    </row>
    <row r="229" spans="1:21" ht="23" x14ac:dyDescent="0.25">
      <c r="A229" s="135"/>
      <c r="B229" s="135"/>
      <c r="C229" s="135"/>
      <c r="D229" s="135"/>
      <c r="E229" s="135"/>
      <c r="F229" s="135"/>
      <c r="G229" s="135"/>
      <c r="H229" s="135"/>
      <c r="I229" s="135"/>
      <c r="J229" s="135"/>
      <c r="K229" s="135"/>
      <c r="L229" s="135"/>
      <c r="M229" s="135"/>
      <c r="N229" s="135"/>
      <c r="O229" s="135"/>
      <c r="P229" s="135"/>
      <c r="Q229" s="135"/>
      <c r="R229" s="135"/>
      <c r="S229" s="135"/>
      <c r="T229" s="135"/>
    </row>
    <row r="230" spans="1:21" ht="23" x14ac:dyDescent="0.25">
      <c r="A230" s="135"/>
      <c r="B230" s="135"/>
      <c r="C230" s="135"/>
      <c r="D230" s="135"/>
      <c r="E230" s="135"/>
      <c r="F230" s="135"/>
      <c r="G230" s="135"/>
      <c r="H230" s="135"/>
      <c r="I230" s="135"/>
      <c r="J230" s="135"/>
      <c r="K230" s="135"/>
      <c r="L230" s="135"/>
      <c r="M230" s="135"/>
      <c r="N230" s="135"/>
      <c r="O230" s="135"/>
      <c r="P230" s="135"/>
      <c r="Q230" s="135"/>
      <c r="R230" s="135"/>
      <c r="S230" s="135"/>
      <c r="T230" s="135"/>
      <c r="U230" s="84"/>
    </row>
    <row r="231" spans="1:21" ht="23" x14ac:dyDescent="0.25">
      <c r="A231" s="135"/>
      <c r="B231" s="135"/>
      <c r="C231" s="135"/>
      <c r="D231" s="135"/>
      <c r="E231" s="135"/>
      <c r="F231" s="135"/>
      <c r="G231" s="135"/>
      <c r="H231" s="135"/>
      <c r="I231" s="135"/>
      <c r="J231" s="135"/>
      <c r="K231" s="135"/>
      <c r="L231" s="135"/>
      <c r="M231" s="135"/>
      <c r="N231" s="135"/>
      <c r="O231" s="135"/>
      <c r="P231" s="135"/>
      <c r="Q231" s="135"/>
      <c r="R231" s="135"/>
      <c r="S231" s="135"/>
      <c r="T231" s="135"/>
    </row>
    <row r="232" spans="1:21" ht="23" x14ac:dyDescent="0.25">
      <c r="A232" s="135"/>
      <c r="B232" s="135"/>
      <c r="C232" s="135"/>
      <c r="D232" s="135"/>
      <c r="E232" s="135"/>
      <c r="F232" s="135"/>
      <c r="G232" s="135"/>
      <c r="H232" s="135"/>
      <c r="I232" s="135"/>
      <c r="J232" s="135"/>
      <c r="K232" s="135"/>
      <c r="L232" s="135"/>
      <c r="M232" s="135"/>
      <c r="N232" s="135"/>
      <c r="O232" s="135"/>
      <c r="P232" s="135"/>
      <c r="Q232" s="135"/>
      <c r="R232" s="135"/>
      <c r="S232" s="135"/>
      <c r="T232" s="135"/>
      <c r="U232" s="84"/>
    </row>
    <row r="233" spans="1:21" ht="23" x14ac:dyDescent="0.25">
      <c r="A233" s="135"/>
      <c r="B233" s="135"/>
      <c r="C233" s="135"/>
      <c r="D233" s="135"/>
      <c r="E233" s="135"/>
      <c r="F233" s="135"/>
      <c r="G233" s="135"/>
      <c r="H233" s="135"/>
      <c r="I233" s="135"/>
      <c r="J233" s="135"/>
      <c r="K233" s="135"/>
      <c r="L233" s="135"/>
      <c r="M233" s="135"/>
      <c r="N233" s="135"/>
      <c r="O233" s="135"/>
      <c r="P233" s="135"/>
      <c r="Q233" s="135"/>
      <c r="R233" s="135"/>
      <c r="S233" s="135"/>
      <c r="T233"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1">
    <mergeCell ref="H2:J2"/>
    <mergeCell ref="J164:L164"/>
    <mergeCell ref="A161:B161"/>
    <mergeCell ref="H161:I161"/>
    <mergeCell ref="H162:I162"/>
    <mergeCell ref="H164:I164"/>
    <mergeCell ref="F160:G160"/>
    <mergeCell ref="F153:G153"/>
    <mergeCell ref="F152:G152"/>
    <mergeCell ref="F107:G107"/>
    <mergeCell ref="J74:L74"/>
    <mergeCell ref="J83:L83"/>
    <mergeCell ref="J88:L88"/>
    <mergeCell ref="J99:L99"/>
    <mergeCell ref="J100:L100"/>
    <mergeCell ref="J106:L106"/>
    <mergeCell ref="J161:L161"/>
    <mergeCell ref="J162:L162"/>
    <mergeCell ref="B45:F46"/>
    <mergeCell ref="F60:G60"/>
    <mergeCell ref="F64:G64"/>
    <mergeCell ref="I5:J5"/>
    <mergeCell ref="A29:F29"/>
    <mergeCell ref="A17:B18"/>
    <mergeCell ref="I4:J4"/>
    <mergeCell ref="I3:J3"/>
    <mergeCell ref="J52:L52"/>
    <mergeCell ref="J53:L53"/>
    <mergeCell ref="J54:L54"/>
    <mergeCell ref="J55:L55"/>
    <mergeCell ref="J56:L56"/>
    <mergeCell ref="J58:L58"/>
    <mergeCell ref="C6:F6"/>
    <mergeCell ref="C27:I27"/>
    <mergeCell ref="F56:G56"/>
    <mergeCell ref="F58:G58"/>
    <mergeCell ref="C15:F15"/>
    <mergeCell ref="F24:I26"/>
    <mergeCell ref="A31:B31"/>
    <mergeCell ref="C31:F31"/>
    <mergeCell ref="C44:E44"/>
    <mergeCell ref="A34:B38"/>
    <mergeCell ref="A40:B44"/>
    <mergeCell ref="C40:E40"/>
    <mergeCell ref="C36:E36"/>
    <mergeCell ref="C37:E37"/>
    <mergeCell ref="A32:B32"/>
    <mergeCell ref="C32:F32"/>
    <mergeCell ref="C41:E41"/>
    <mergeCell ref="C42:E42"/>
    <mergeCell ref="C43:E43"/>
    <mergeCell ref="C38:E38"/>
    <mergeCell ref="C34:E34"/>
    <mergeCell ref="C35:E35"/>
    <mergeCell ref="A27:B27"/>
    <mergeCell ref="C5:F5"/>
    <mergeCell ref="A6:B6"/>
    <mergeCell ref="A168:T168"/>
    <mergeCell ref="A169:B171"/>
    <mergeCell ref="C169:C171"/>
    <mergeCell ref="D169:D170"/>
    <mergeCell ref="E169:F170"/>
    <mergeCell ref="G169:N170"/>
    <mergeCell ref="O169:R170"/>
    <mergeCell ref="S169:S172"/>
    <mergeCell ref="F99:G99"/>
    <mergeCell ref="F106:G106"/>
    <mergeCell ref="J163:L163"/>
    <mergeCell ref="J154:L154"/>
    <mergeCell ref="J160:L160"/>
    <mergeCell ref="J152:L152"/>
    <mergeCell ref="J153:L153"/>
    <mergeCell ref="J107:L107"/>
    <mergeCell ref="J60:L60"/>
    <mergeCell ref="J64:L64"/>
    <mergeCell ref="J72:L72"/>
    <mergeCell ref="A30:B30"/>
    <mergeCell ref="C30:F30"/>
    <mergeCell ref="A193:B193"/>
    <mergeCell ref="F75:G75"/>
    <mergeCell ref="F76:G76"/>
    <mergeCell ref="F103:G103"/>
    <mergeCell ref="E165:G165"/>
    <mergeCell ref="E166:G166"/>
    <mergeCell ref="A1:B1"/>
    <mergeCell ref="C1:F1"/>
    <mergeCell ref="A2:B2"/>
    <mergeCell ref="C2:F2"/>
    <mergeCell ref="C3:F3"/>
    <mergeCell ref="A4:B4"/>
    <mergeCell ref="C4:F4"/>
    <mergeCell ref="A13:B13"/>
    <mergeCell ref="C13:F13"/>
    <mergeCell ref="A10:B10"/>
    <mergeCell ref="C10:F10"/>
    <mergeCell ref="A12:B12"/>
    <mergeCell ref="C12:F12"/>
    <mergeCell ref="A5:B5"/>
    <mergeCell ref="A3:B3"/>
    <mergeCell ref="A8:F8"/>
    <mergeCell ref="A9:B9"/>
    <mergeCell ref="C9:F9"/>
    <mergeCell ref="C193:E193"/>
    <mergeCell ref="F61:G61"/>
    <mergeCell ref="F65:G65"/>
    <mergeCell ref="F66:G66"/>
    <mergeCell ref="T169:T170"/>
    <mergeCell ref="D171:F171"/>
    <mergeCell ref="G171:N171"/>
    <mergeCell ref="O171:R171"/>
    <mergeCell ref="T171:T172"/>
    <mergeCell ref="L172:M172"/>
    <mergeCell ref="A196:T196"/>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93:R193"/>
    <mergeCell ref="C173:N174"/>
    <mergeCell ref="L175:N188"/>
    <mergeCell ref="L190:N192"/>
    <mergeCell ref="F72:G72"/>
    <mergeCell ref="A194:B194"/>
    <mergeCell ref="L194:M194"/>
    <mergeCell ref="A195:B195"/>
    <mergeCell ref="L195:M195"/>
    <mergeCell ref="A14:B14"/>
    <mergeCell ref="C14:F14"/>
    <mergeCell ref="A21:B21"/>
    <mergeCell ref="A22:B22"/>
    <mergeCell ref="A23:B23"/>
    <mergeCell ref="A15:B15"/>
    <mergeCell ref="A25:B25"/>
    <mergeCell ref="A26:B26"/>
    <mergeCell ref="C18:F18"/>
    <mergeCell ref="C17:F17"/>
    <mergeCell ref="A16:B16"/>
    <mergeCell ref="C16:F16"/>
    <mergeCell ref="A20:I20"/>
    <mergeCell ref="A24:B24"/>
    <mergeCell ref="C24:E2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717550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1784350</xdr:colOff>
                    <xdr:row>16</xdr:row>
                    <xdr:rowOff>419100</xdr:rowOff>
                  </from>
                  <to>
                    <xdr:col>4</xdr:col>
                    <xdr:colOff>222250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topLeftCell="A83" zoomScale="70" zoomScaleNormal="70" workbookViewId="0">
      <selection activeCell="G18" sqref="G18"/>
    </sheetView>
  </sheetViews>
  <sheetFormatPr defaultColWidth="9.1796875" defaultRowHeight="12.5" x14ac:dyDescent="0.25"/>
  <cols>
    <col min="1" max="1" width="14.453125" style="45" customWidth="1"/>
    <col min="2" max="2" width="69.1796875" customWidth="1"/>
    <col min="3" max="3" width="35" style="48" customWidth="1"/>
    <col min="4" max="4" width="37.453125" style="48" customWidth="1"/>
    <col min="5" max="5" width="36.453125" style="48" customWidth="1"/>
    <col min="6" max="6" width="27" style="48" customWidth="1"/>
    <col min="7" max="7" width="35.453125" customWidth="1"/>
    <col min="8" max="8" width="24.1796875" customWidth="1"/>
    <col min="9" max="9" width="19.81640625" customWidth="1"/>
    <col min="10" max="10" width="43.453125" customWidth="1"/>
    <col min="11" max="11" width="21.453125" customWidth="1"/>
    <col min="12" max="13" width="22.453125" customWidth="1"/>
    <col min="14" max="14" width="17.1796875" customWidth="1"/>
    <col min="15" max="15" width="29.453125" customWidth="1"/>
    <col min="16" max="18" width="10.54296875" bestFit="1" customWidth="1"/>
    <col min="19" max="19" width="18.54296875" customWidth="1"/>
    <col min="20" max="20" width="27.81640625" customWidth="1"/>
    <col min="26" max="26" width="46" bestFit="1" customWidth="1"/>
    <col min="27" max="27" width="126.453125" customWidth="1"/>
  </cols>
  <sheetData>
    <row r="1" spans="1:11" ht="18" customHeight="1" x14ac:dyDescent="0.25">
      <c r="A1" s="461" t="s">
        <v>36</v>
      </c>
      <c r="B1" s="461"/>
      <c r="C1" s="461"/>
      <c r="D1" s="461"/>
      <c r="E1" s="461"/>
      <c r="F1" s="461"/>
    </row>
    <row r="2" spans="1:11" ht="13" x14ac:dyDescent="0.3">
      <c r="A2" s="195" t="s">
        <v>37</v>
      </c>
      <c r="B2" s="195"/>
      <c r="C2" s="432"/>
      <c r="D2" s="432"/>
      <c r="E2" s="432"/>
      <c r="F2" s="432"/>
      <c r="H2" s="470" t="s">
        <v>86</v>
      </c>
      <c r="I2" s="471"/>
      <c r="J2" s="472"/>
    </row>
    <row r="3" spans="1:11" ht="13" x14ac:dyDescent="0.25">
      <c r="A3" s="196" t="s">
        <v>38</v>
      </c>
      <c r="B3" s="334"/>
      <c r="C3" s="432"/>
      <c r="D3" s="432"/>
      <c r="E3" s="432"/>
      <c r="F3" s="432"/>
      <c r="H3" s="126"/>
      <c r="I3" s="473" t="s">
        <v>87</v>
      </c>
      <c r="J3" s="474"/>
      <c r="K3" s="143"/>
    </row>
    <row r="4" spans="1:11" ht="13" x14ac:dyDescent="0.25">
      <c r="A4" s="195" t="s">
        <v>88</v>
      </c>
      <c r="B4" s="195"/>
      <c r="C4" s="432"/>
      <c r="D4" s="432"/>
      <c r="E4" s="432"/>
      <c r="F4" s="432"/>
      <c r="H4" s="144"/>
      <c r="I4" s="473" t="s">
        <v>89</v>
      </c>
      <c r="J4" s="474"/>
      <c r="K4" s="143"/>
    </row>
    <row r="5" spans="1:11" ht="22.5" customHeight="1" x14ac:dyDescent="0.25">
      <c r="A5" s="195" t="s">
        <v>40</v>
      </c>
      <c r="B5" s="195"/>
      <c r="C5" s="432"/>
      <c r="D5" s="432"/>
      <c r="E5" s="432"/>
      <c r="F5" s="432"/>
      <c r="H5" s="145"/>
      <c r="I5" s="486" t="s">
        <v>90</v>
      </c>
      <c r="J5" s="333"/>
    </row>
    <row r="6" spans="1:11" ht="14.5" x14ac:dyDescent="0.25">
      <c r="A6" s="195" t="s">
        <v>41</v>
      </c>
      <c r="B6" s="195"/>
      <c r="C6" s="432"/>
      <c r="D6" s="432"/>
      <c r="E6" s="432"/>
      <c r="F6" s="432"/>
    </row>
    <row r="7" spans="1:11" x14ac:dyDescent="0.25">
      <c r="A7"/>
      <c r="C7"/>
      <c r="D7"/>
      <c r="E7"/>
      <c r="F7"/>
    </row>
    <row r="8" spans="1:11" ht="21" customHeight="1" x14ac:dyDescent="0.25">
      <c r="A8" s="461" t="s">
        <v>91</v>
      </c>
      <c r="B8" s="461"/>
      <c r="C8" s="461"/>
      <c r="D8" s="461"/>
      <c r="E8" s="461"/>
      <c r="F8" s="461"/>
    </row>
    <row r="9" spans="1:11" s="43" customFormat="1" x14ac:dyDescent="0.25">
      <c r="A9" s="195" t="s">
        <v>42</v>
      </c>
      <c r="B9" s="195"/>
      <c r="C9" s="432"/>
      <c r="D9" s="432"/>
      <c r="E9" s="432"/>
      <c r="F9" s="432"/>
      <c r="G9" s="175"/>
      <c r="H9" s="175"/>
      <c r="I9" s="175"/>
      <c r="J9" s="175"/>
    </row>
    <row r="10" spans="1:11" s="43" customFormat="1" ht="13" x14ac:dyDescent="0.25">
      <c r="A10" s="195" t="s">
        <v>92</v>
      </c>
      <c r="B10" s="195"/>
      <c r="C10" s="462"/>
      <c r="D10" s="462"/>
      <c r="E10" s="462"/>
      <c r="F10" s="462"/>
      <c r="G10" s="176"/>
      <c r="H10" s="175"/>
      <c r="I10" s="175"/>
      <c r="J10" s="175"/>
    </row>
    <row r="11" spans="1:11" ht="13" x14ac:dyDescent="0.3">
      <c r="A11" s="104"/>
      <c r="B11" s="105" t="s">
        <v>93</v>
      </c>
      <c r="C11" s="467" t="s">
        <v>94</v>
      </c>
      <c r="D11" s="468"/>
      <c r="E11" s="468"/>
      <c r="F11" s="469"/>
      <c r="G11" s="169"/>
      <c r="H11" s="168"/>
      <c r="I11" s="168"/>
      <c r="J11" s="168"/>
    </row>
    <row r="12" spans="1:11" ht="64.5" customHeight="1" x14ac:dyDescent="0.3">
      <c r="A12" s="196" t="s">
        <v>95</v>
      </c>
      <c r="B12" s="334"/>
      <c r="C12" s="463" t="s">
        <v>96</v>
      </c>
      <c r="D12" s="464"/>
      <c r="E12" s="464"/>
      <c r="F12" s="465"/>
      <c r="G12" s="169"/>
      <c r="H12" s="168"/>
      <c r="I12" s="168"/>
      <c r="J12" s="168"/>
    </row>
    <row r="13" spans="1:11" ht="32.25" customHeight="1" x14ac:dyDescent="0.3">
      <c r="A13" s="195" t="s">
        <v>97</v>
      </c>
      <c r="B13" s="195"/>
      <c r="C13" s="433" t="s">
        <v>238</v>
      </c>
      <c r="D13" s="433"/>
      <c r="E13" s="433"/>
      <c r="F13" s="433"/>
      <c r="G13" s="170"/>
      <c r="H13" s="168"/>
      <c r="I13" s="168"/>
      <c r="J13" s="168"/>
    </row>
    <row r="14" spans="1:11" ht="32.25" customHeight="1" x14ac:dyDescent="0.3">
      <c r="A14" s="196" t="s">
        <v>98</v>
      </c>
      <c r="B14" s="334"/>
      <c r="C14" s="432" t="s">
        <v>99</v>
      </c>
      <c r="D14" s="432"/>
      <c r="E14" s="432"/>
      <c r="F14" s="432"/>
      <c r="G14" s="169"/>
      <c r="H14" s="169"/>
      <c r="I14" s="168"/>
      <c r="J14" s="168"/>
    </row>
    <row r="15" spans="1:11" ht="32.25" customHeight="1" x14ac:dyDescent="0.3">
      <c r="A15" s="274" t="s">
        <v>100</v>
      </c>
      <c r="B15" s="274"/>
      <c r="C15" s="433" t="s">
        <v>226</v>
      </c>
      <c r="D15" s="433"/>
      <c r="E15" s="433"/>
      <c r="F15" s="433"/>
      <c r="G15" s="170"/>
      <c r="H15" s="168"/>
      <c r="I15" s="168"/>
      <c r="J15" s="168"/>
    </row>
    <row r="16" spans="1:11" ht="37.4" customHeight="1" x14ac:dyDescent="0.3">
      <c r="A16" s="274" t="s">
        <v>227</v>
      </c>
      <c r="B16" s="274"/>
      <c r="C16" s="433"/>
      <c r="D16" s="433"/>
      <c r="E16" s="433"/>
      <c r="F16" s="433"/>
      <c r="G16" s="51"/>
    </row>
    <row r="17" spans="1:47" ht="37.4" customHeight="1" x14ac:dyDescent="0.3">
      <c r="A17" s="347" t="s">
        <v>103</v>
      </c>
      <c r="B17" s="348"/>
      <c r="C17" s="463" t="s">
        <v>104</v>
      </c>
      <c r="D17" s="464"/>
      <c r="E17" s="464"/>
      <c r="F17" s="465"/>
      <c r="G17" s="51"/>
    </row>
    <row r="18" spans="1:47" ht="37.4" customHeight="1" x14ac:dyDescent="0.3">
      <c r="A18" s="349"/>
      <c r="B18" s="350"/>
      <c r="C18" s="463" t="s">
        <v>105</v>
      </c>
      <c r="D18" s="464"/>
      <c r="E18" s="464"/>
      <c r="F18" s="465"/>
      <c r="G18" s="51"/>
    </row>
    <row r="19" spans="1:47" ht="37.4" customHeight="1" x14ac:dyDescent="0.3">
      <c r="A19" s="51"/>
      <c r="B19" s="51"/>
      <c r="C19" s="51"/>
      <c r="D19" s="51"/>
      <c r="E19" s="51"/>
      <c r="F19" s="51"/>
      <c r="G19" s="51"/>
    </row>
    <row r="20" spans="1:47" ht="29.25" customHeight="1" x14ac:dyDescent="0.3">
      <c r="A20" s="479" t="s">
        <v>239</v>
      </c>
      <c r="B20" s="437"/>
      <c r="C20" s="234" t="s">
        <v>240</v>
      </c>
      <c r="D20" s="234"/>
      <c r="E20" s="234"/>
      <c r="F20" s="58" t="s">
        <v>241</v>
      </c>
      <c r="G20" s="51"/>
    </row>
    <row r="21" spans="1:47" ht="37.4" customHeight="1" x14ac:dyDescent="0.3">
      <c r="A21" s="479"/>
      <c r="B21" s="437"/>
      <c r="C21" s="432" t="s">
        <v>242</v>
      </c>
      <c r="D21" s="432"/>
      <c r="E21" s="432"/>
      <c r="F21" s="41"/>
      <c r="G21" s="51"/>
    </row>
    <row r="22" spans="1:47" ht="37.4" customHeight="1" x14ac:dyDescent="0.3">
      <c r="A22" s="479"/>
      <c r="B22" s="437"/>
      <c r="C22" s="483"/>
      <c r="D22" s="483"/>
      <c r="E22" s="483"/>
      <c r="F22" s="41"/>
      <c r="G22" s="51"/>
    </row>
    <row r="23" spans="1:47" ht="37.4" customHeight="1" x14ac:dyDescent="0.3">
      <c r="A23" s="480"/>
      <c r="B23" s="439"/>
      <c r="C23" s="432"/>
      <c r="D23" s="432"/>
      <c r="E23" s="432"/>
      <c r="F23" s="41"/>
      <c r="G23" s="51"/>
    </row>
    <row r="24" spans="1:47" ht="32.25" customHeight="1" x14ac:dyDescent="0.3">
      <c r="A24" s="51"/>
      <c r="B24" s="51"/>
      <c r="C24" s="51"/>
      <c r="D24" s="51"/>
      <c r="E24" s="51"/>
      <c r="F24" s="51"/>
      <c r="G24" s="51"/>
    </row>
    <row r="25" spans="1:47" ht="32.25" customHeight="1" x14ac:dyDescent="0.3">
      <c r="A25" s="490" t="s">
        <v>243</v>
      </c>
      <c r="B25" s="490"/>
      <c r="C25" s="461"/>
      <c r="D25" s="461"/>
      <c r="E25" s="461"/>
      <c r="F25" s="461"/>
      <c r="G25" s="51"/>
    </row>
    <row r="26" spans="1:47" ht="32.25" customHeight="1" x14ac:dyDescent="0.3">
      <c r="A26" s="274" t="s">
        <v>244</v>
      </c>
      <c r="B26" s="274"/>
      <c r="C26" s="433" t="s">
        <v>226</v>
      </c>
      <c r="D26" s="433"/>
      <c r="E26" s="433"/>
      <c r="F26" s="433"/>
      <c r="G26" s="51"/>
    </row>
    <row r="27" spans="1:47" ht="32.25" customHeight="1" x14ac:dyDescent="0.3">
      <c r="A27" s="274" t="s">
        <v>245</v>
      </c>
      <c r="B27" s="274"/>
      <c r="C27" s="433" t="s">
        <v>226</v>
      </c>
      <c r="D27" s="433"/>
      <c r="E27" s="433"/>
      <c r="F27" s="433"/>
      <c r="G27" s="51"/>
    </row>
    <row r="28" spans="1:47" ht="32.25" customHeight="1" x14ac:dyDescent="0.3">
      <c r="A28" s="274" t="s">
        <v>246</v>
      </c>
      <c r="B28" s="274"/>
      <c r="C28" s="433" t="s">
        <v>226</v>
      </c>
      <c r="D28" s="433"/>
      <c r="E28" s="433"/>
      <c r="F28" s="433"/>
      <c r="G28" s="51"/>
    </row>
    <row r="29" spans="1:47" ht="32.25" customHeight="1" x14ac:dyDescent="0.3">
      <c r="A29" s="274" t="s">
        <v>247</v>
      </c>
      <c r="B29" s="274"/>
      <c r="C29" s="433" t="s">
        <v>226</v>
      </c>
      <c r="D29" s="433"/>
      <c r="E29" s="433"/>
      <c r="F29" s="433"/>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5"/>
      <c r="B31" s="445"/>
      <c r="C31" s="446"/>
      <c r="D31" s="446"/>
      <c r="E31" s="446"/>
      <c r="F31" s="446"/>
      <c r="G31" s="51"/>
    </row>
    <row r="32" spans="1:47" ht="40.4" customHeight="1" x14ac:dyDescent="0.25">
      <c r="A32" s="436" t="s">
        <v>248</v>
      </c>
      <c r="B32" s="479"/>
      <c r="C32" s="479"/>
      <c r="D32" s="479"/>
      <c r="E32" s="479"/>
      <c r="F32" s="479"/>
      <c r="G32" s="479"/>
      <c r="H32" s="479"/>
      <c r="I32" s="479"/>
    </row>
    <row r="33" spans="1:47" s="46" customFormat="1" ht="33.75" customHeight="1" x14ac:dyDescent="0.25">
      <c r="A33" s="355"/>
      <c r="B33" s="356"/>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1" t="s">
        <v>114</v>
      </c>
      <c r="B34" s="352"/>
      <c r="C34" s="112">
        <f>'Detailed planning stage'!C22</f>
        <v>6882330</v>
      </c>
      <c r="D34" s="112">
        <f>'Detailed planning stage'!D22</f>
        <v>3056453.1562000001</v>
      </c>
      <c r="E34" s="112">
        <f>'Detailed planning stage'!E22</f>
        <v>9910361.5162000004</v>
      </c>
      <c r="F34" s="112">
        <f>'Detailed planning stage'!F22</f>
        <v>2754578.3862000001</v>
      </c>
      <c r="G34" s="112">
        <f>'Detailed planning stage'!G22</f>
        <v>4291375.79</v>
      </c>
      <c r="H34" s="112">
        <f>'Detailed planning stage'!H22</f>
        <v>301874.77</v>
      </c>
      <c r="I34" s="112">
        <f>'Detailed planning stage'!I22</f>
        <v>-1688666.0699999998</v>
      </c>
      <c r="J34"/>
      <c r="K34"/>
      <c r="L34"/>
      <c r="M34"/>
      <c r="N34"/>
      <c r="O34"/>
      <c r="P34"/>
    </row>
    <row r="35" spans="1:47" ht="33.75" customHeight="1" x14ac:dyDescent="0.25">
      <c r="A35" s="351" t="s">
        <v>115</v>
      </c>
      <c r="B35" s="352"/>
      <c r="C35" s="113">
        <f>'Detailed planning stage'!C23</f>
        <v>557.04815864022657</v>
      </c>
      <c r="D35" s="113">
        <f>'Detailed planning stage'!D23</f>
        <v>247.38592927559694</v>
      </c>
      <c r="E35" s="113">
        <f>'Detailed planning stage'!E23</f>
        <v>802.13367188992311</v>
      </c>
      <c r="F35" s="113">
        <f>'Detailed planning stage'!F23</f>
        <v>222.95252012950223</v>
      </c>
      <c r="G35" s="113">
        <f>'Detailed planning stage'!G23</f>
        <v>347.33919789558882</v>
      </c>
      <c r="H35" s="113">
        <f>'Detailed planning stage'!H23</f>
        <v>24.4334091460947</v>
      </c>
      <c r="I35" s="113">
        <f>'Detailed planning stage'!I23</f>
        <v>-136.67875920679884</v>
      </c>
      <c r="Q35" s="57"/>
    </row>
    <row r="36" spans="1:47" s="52" customFormat="1" ht="13" x14ac:dyDescent="0.3">
      <c r="A36" s="445"/>
      <c r="B36" s="445"/>
      <c r="C36" s="446"/>
      <c r="D36" s="446"/>
      <c r="E36" s="446"/>
      <c r="F36" s="446"/>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38" t="s">
        <v>250</v>
      </c>
      <c r="B38" s="480"/>
      <c r="C38" s="480"/>
      <c r="D38" s="480"/>
      <c r="E38" s="480"/>
      <c r="F38" s="480"/>
      <c r="G38" s="480"/>
      <c r="H38" s="480"/>
      <c r="I38" s="480"/>
      <c r="Q38" s="57"/>
    </row>
    <row r="39" spans="1:47" ht="33.75" customHeight="1" x14ac:dyDescent="0.25">
      <c r="A39" s="477"/>
      <c r="B39" s="478"/>
      <c r="C39" s="53" t="s">
        <v>251</v>
      </c>
      <c r="D39" s="137" t="s">
        <v>108</v>
      </c>
      <c r="E39" s="137" t="s">
        <v>249</v>
      </c>
      <c r="F39" s="53" t="s">
        <v>110</v>
      </c>
      <c r="G39" s="53" t="s">
        <v>111</v>
      </c>
      <c r="H39" s="53" t="s">
        <v>112</v>
      </c>
      <c r="I39" s="53" t="s">
        <v>113</v>
      </c>
      <c r="Q39" s="57"/>
    </row>
    <row r="40" spans="1:47" ht="35.9" customHeight="1" x14ac:dyDescent="0.25">
      <c r="A40" s="351" t="s">
        <v>114</v>
      </c>
      <c r="B40" s="352"/>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8.15" customHeight="1" x14ac:dyDescent="0.25">
      <c r="A41" s="351" t="s">
        <v>115</v>
      </c>
      <c r="B41" s="352"/>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8.15" customHeight="1" x14ac:dyDescent="0.25">
      <c r="A42" s="351" t="s">
        <v>116</v>
      </c>
      <c r="B42" s="352"/>
      <c r="C42" s="442"/>
      <c r="D42" s="443"/>
      <c r="E42" s="444"/>
      <c r="F42" s="416"/>
      <c r="G42" s="417"/>
      <c r="H42" s="417"/>
      <c r="I42" s="418"/>
      <c r="Q42" s="57"/>
    </row>
    <row r="43" spans="1:47" ht="38.15" customHeight="1" x14ac:dyDescent="0.25">
      <c r="A43" s="351" t="s">
        <v>230</v>
      </c>
      <c r="B43" s="352"/>
      <c r="C43" s="138" t="e">
        <f>VLOOKUP($C$42,'WLC benchmarks'!$B$10:$E$13,2, TRUE)</f>
        <v>#N/A</v>
      </c>
      <c r="D43" s="138" t="e">
        <f>VLOOKUP($C$42,'WLC benchmarks'!$B$10:$E$13,3, TRUE)</f>
        <v>#N/A</v>
      </c>
      <c r="E43" s="138" t="e">
        <f>VLOOKUP($C$42,'WLC benchmarks'!$B$10:$E$13,4, TRUE)</f>
        <v>#N/A</v>
      </c>
      <c r="F43" s="419"/>
      <c r="G43" s="420"/>
      <c r="H43" s="420"/>
      <c r="I43" s="421"/>
      <c r="Q43" s="57"/>
    </row>
    <row r="44" spans="1:47" ht="38.15" customHeight="1" x14ac:dyDescent="0.25">
      <c r="A44" s="351" t="s">
        <v>252</v>
      </c>
      <c r="B44" s="352"/>
      <c r="C44" s="139" t="e">
        <f>VLOOKUP($C$42,'WLC benchmarks'!$B$16:$E$19,2, TRUE)</f>
        <v>#N/A</v>
      </c>
      <c r="D44" s="139" t="e">
        <f>VLOOKUP($C$42,'WLC benchmarks'!$B$16:$E$19,3, TRUE)</f>
        <v>#N/A</v>
      </c>
      <c r="E44" s="139" t="e">
        <f>VLOOKUP($C$42,'WLC benchmarks'!$B$16:$E$19,4, TRUE)</f>
        <v>#N/A</v>
      </c>
      <c r="F44" s="422"/>
      <c r="G44" s="423"/>
      <c r="H44" s="423"/>
      <c r="I44" s="424"/>
      <c r="Q44" s="57"/>
    </row>
    <row r="45" spans="1:47" ht="47.25" customHeight="1" x14ac:dyDescent="0.25">
      <c r="A45" s="351" t="s">
        <v>253</v>
      </c>
      <c r="B45" s="352"/>
      <c r="C45" s="433" t="s">
        <v>254</v>
      </c>
      <c r="D45" s="433"/>
      <c r="E45" s="433"/>
      <c r="F45" s="433"/>
      <c r="G45" s="433"/>
      <c r="H45" s="433"/>
      <c r="I45" s="433"/>
      <c r="Q45" s="57"/>
    </row>
    <row r="46" spans="1:47" ht="84" customHeight="1" x14ac:dyDescent="0.25">
      <c r="A46" s="351" t="s">
        <v>255</v>
      </c>
      <c r="B46" s="352"/>
      <c r="C46" s="432" t="s">
        <v>121</v>
      </c>
      <c r="D46" s="432"/>
      <c r="E46" s="432"/>
      <c r="F46" s="432"/>
      <c r="G46" s="432"/>
      <c r="H46" s="432"/>
      <c r="I46" s="432"/>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87" t="s">
        <v>122</v>
      </c>
      <c r="B48" s="488"/>
      <c r="C48" s="488"/>
      <c r="D48" s="488"/>
      <c r="E48" s="488"/>
      <c r="F48" s="489"/>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4" t="s">
        <v>256</v>
      </c>
      <c r="B49" s="274"/>
      <c r="C49" s="433"/>
      <c r="D49" s="433"/>
      <c r="E49" s="433"/>
      <c r="F49" s="433"/>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4" t="s">
        <v>257</v>
      </c>
      <c r="B50" s="274"/>
      <c r="C50" s="432"/>
      <c r="D50" s="432"/>
      <c r="E50" s="432"/>
      <c r="F50" s="432"/>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4" t="s">
        <v>258</v>
      </c>
      <c r="B51" s="274"/>
      <c r="C51" s="432" t="s">
        <v>55</v>
      </c>
      <c r="D51" s="432"/>
      <c r="E51" s="432"/>
      <c r="F51" s="432"/>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79" t="s">
        <v>259</v>
      </c>
      <c r="B53" s="437"/>
      <c r="C53" s="234" t="s">
        <v>260</v>
      </c>
      <c r="D53" s="234"/>
      <c r="E53" s="234"/>
      <c r="F53" s="58" t="s">
        <v>261</v>
      </c>
      <c r="G53" s="51"/>
      <c r="H53" s="56"/>
      <c r="I53" s="56"/>
      <c r="J53" s="59"/>
      <c r="K53" s="59"/>
      <c r="L53" s="59"/>
      <c r="M53" s="59"/>
      <c r="N53" s="57"/>
      <c r="O53" s="57"/>
      <c r="P53" s="57"/>
      <c r="Q53" s="57"/>
    </row>
    <row r="54" spans="1:49" s="63" customFormat="1" ht="13" x14ac:dyDescent="0.3">
      <c r="A54" s="479"/>
      <c r="B54" s="437"/>
      <c r="C54" s="432" t="s">
        <v>128</v>
      </c>
      <c r="D54" s="432"/>
      <c r="E54" s="432"/>
      <c r="F54" s="41"/>
      <c r="G54" s="51"/>
    </row>
    <row r="55" spans="1:49" s="46" customFormat="1" ht="13" x14ac:dyDescent="0.3">
      <c r="A55" s="479"/>
      <c r="B55" s="437"/>
      <c r="C55" s="483"/>
      <c r="D55" s="483"/>
      <c r="E55" s="483"/>
      <c r="F55" s="41"/>
      <c r="G55" s="51"/>
    </row>
    <row r="56" spans="1:49" s="46" customFormat="1" ht="12.75" customHeight="1" x14ac:dyDescent="0.3">
      <c r="A56" s="480"/>
      <c r="B56" s="439"/>
      <c r="C56" s="432"/>
      <c r="D56" s="432"/>
      <c r="E56" s="432"/>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4" t="s">
        <v>262</v>
      </c>
      <c r="B58" s="435"/>
      <c r="C58" s="429" t="s">
        <v>263</v>
      </c>
      <c r="D58" s="430"/>
      <c r="E58" s="430"/>
      <c r="F58" s="431"/>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36"/>
      <c r="B59" s="437"/>
      <c r="C59" s="429" t="s">
        <v>264</v>
      </c>
      <c r="D59" s="430"/>
      <c r="E59" s="430"/>
      <c r="F59" s="431"/>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36"/>
      <c r="B60" s="437"/>
      <c r="C60" s="429"/>
      <c r="D60" s="430"/>
      <c r="E60" s="430"/>
      <c r="F60" s="431"/>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38"/>
      <c r="B61" s="439"/>
      <c r="C61" s="429"/>
      <c r="D61" s="430"/>
      <c r="E61" s="430"/>
      <c r="F61" s="43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4"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1" t="s">
        <v>133</v>
      </c>
      <c r="B63" s="482"/>
      <c r="C63" s="238" t="s">
        <v>134</v>
      </c>
      <c r="D63" s="239"/>
      <c r="E63" s="372" t="s">
        <v>135</v>
      </c>
      <c r="F63" s="250" t="s">
        <v>136</v>
      </c>
      <c r="G63" s="251"/>
      <c r="H63" s="238" t="s">
        <v>137</v>
      </c>
      <c r="I63" s="369"/>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5" t="s">
        <v>138</v>
      </c>
      <c r="B64" s="476"/>
      <c r="C64" s="64" t="s">
        <v>139</v>
      </c>
      <c r="D64" s="64" t="s">
        <v>140</v>
      </c>
      <c r="E64" s="373"/>
      <c r="F64" s="252"/>
      <c r="G64" s="253"/>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49" t="s">
        <v>143</v>
      </c>
      <c r="B65" s="450"/>
      <c r="C65" s="65" t="s">
        <v>144</v>
      </c>
      <c r="D65" s="88" t="s">
        <v>145</v>
      </c>
      <c r="E65" s="247" t="s">
        <v>146</v>
      </c>
      <c r="F65" s="224" t="s">
        <v>147</v>
      </c>
      <c r="G65" s="225"/>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4" customHeight="1" x14ac:dyDescent="0.25">
      <c r="A66" s="451"/>
      <c r="B66" s="452"/>
      <c r="C66" s="67" t="s">
        <v>150</v>
      </c>
      <c r="D66" s="88" t="s">
        <v>151</v>
      </c>
      <c r="E66" s="248"/>
      <c r="F66" s="226"/>
      <c r="G66" s="227"/>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4" customHeight="1" x14ac:dyDescent="0.25">
      <c r="A67" s="451"/>
      <c r="B67" s="452"/>
      <c r="C67" s="67" t="s">
        <v>154</v>
      </c>
      <c r="D67" s="89" t="s">
        <v>155</v>
      </c>
      <c r="E67" s="249"/>
      <c r="F67" s="228"/>
      <c r="G67" s="229"/>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4"/>
      <c r="F68" s="440"/>
      <c r="G68" s="441"/>
      <c r="H68" s="17"/>
      <c r="I68" s="17"/>
      <c r="J68" s="226" t="s">
        <v>157</v>
      </c>
      <c r="K68" s="298"/>
      <c r="L68" s="298"/>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5"/>
      <c r="F69" s="440"/>
      <c r="G69" s="441"/>
      <c r="H69" s="17"/>
      <c r="I69" s="17"/>
      <c r="J69" s="226"/>
      <c r="K69" s="298"/>
      <c r="L69" s="298"/>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5"/>
      <c r="F70" s="440"/>
      <c r="G70" s="441"/>
      <c r="H70" s="17"/>
      <c r="I70" s="17"/>
      <c r="J70" s="226"/>
      <c r="K70" s="298"/>
      <c r="L70" s="298"/>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6"/>
      <c r="F71" s="440"/>
      <c r="G71" s="441"/>
      <c r="H71" s="17"/>
      <c r="I71" s="17"/>
      <c r="J71" s="226"/>
      <c r="K71" s="298"/>
      <c r="L71" s="298"/>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0"/>
      <c r="G72" s="441"/>
      <c r="H72" s="17"/>
      <c r="I72" s="17"/>
      <c r="J72" s="226"/>
      <c r="K72" s="298"/>
      <c r="L72" s="298"/>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0"/>
      <c r="G73" s="441"/>
      <c r="H73" s="17"/>
      <c r="I73" s="17"/>
      <c r="J73" s="226"/>
      <c r="K73" s="298"/>
      <c r="L73" s="298"/>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0"/>
      <c r="G74" s="441"/>
      <c r="H74" s="17"/>
      <c r="I74" s="17"/>
      <c r="J74" s="226"/>
      <c r="K74" s="298"/>
      <c r="L74" s="298"/>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0"/>
      <c r="G75" s="441"/>
      <c r="H75" s="17"/>
      <c r="I75" s="17"/>
      <c r="J75" s="226"/>
      <c r="K75" s="298"/>
      <c r="L75" s="298"/>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0"/>
      <c r="G76" s="441"/>
      <c r="H76" s="17"/>
      <c r="I76" s="17"/>
      <c r="J76" s="226"/>
      <c r="K76" s="298"/>
      <c r="L76" s="298"/>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0"/>
      <c r="G77" s="441"/>
      <c r="H77" s="17"/>
      <c r="I77" s="17"/>
      <c r="J77" s="226"/>
      <c r="K77" s="298"/>
      <c r="L77" s="298"/>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0"/>
      <c r="G78" s="441"/>
      <c r="H78" s="17"/>
      <c r="I78" s="17"/>
      <c r="J78" s="226"/>
      <c r="K78" s="298"/>
      <c r="L78" s="298"/>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0"/>
      <c r="G79" s="441"/>
      <c r="H79" s="17"/>
      <c r="I79" s="17"/>
      <c r="J79" s="226"/>
      <c r="K79" s="298"/>
      <c r="L79" s="298"/>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0"/>
      <c r="G80" s="441"/>
      <c r="H80" s="17"/>
      <c r="I80" s="17"/>
      <c r="J80" s="226"/>
      <c r="K80" s="298"/>
      <c r="L80" s="298"/>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0"/>
      <c r="G81" s="441"/>
      <c r="H81" s="17"/>
      <c r="I81" s="17"/>
      <c r="J81" s="226"/>
      <c r="K81" s="298"/>
      <c r="L81" s="298"/>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0"/>
      <c r="G82" s="441"/>
      <c r="H82" s="17"/>
      <c r="I82" s="17"/>
      <c r="J82" s="226"/>
      <c r="K82" s="298"/>
      <c r="L82" s="298"/>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0"/>
      <c r="G83" s="441"/>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0"/>
      <c r="G84" s="441"/>
      <c r="H84" s="17"/>
      <c r="I84" s="17"/>
      <c r="J84" s="226"/>
      <c r="K84" s="298"/>
      <c r="L84" s="298"/>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0"/>
      <c r="G85" s="441"/>
      <c r="H85" s="17"/>
      <c r="I85" s="17"/>
      <c r="J85" s="226"/>
      <c r="K85" s="298"/>
      <c r="L85" s="298"/>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0"/>
      <c r="G86" s="441"/>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47"/>
      <c r="G87" s="448"/>
      <c r="H87" s="18"/>
      <c r="I87" s="18"/>
      <c r="J87" s="226"/>
      <c r="K87" s="298"/>
      <c r="L87" s="298"/>
      <c r="M87"/>
      <c r="N87"/>
      <c r="O87"/>
      <c r="P87"/>
      <c r="Q87"/>
      <c r="R87"/>
      <c r="S87"/>
      <c r="T87"/>
      <c r="U87"/>
      <c r="V87"/>
      <c r="W87"/>
      <c r="X87"/>
      <c r="Y87"/>
      <c r="Z87"/>
      <c r="AA87"/>
      <c r="AB87"/>
      <c r="AC87"/>
      <c r="AD87"/>
      <c r="AE87"/>
      <c r="AF87"/>
      <c r="AG87"/>
      <c r="AH87"/>
      <c r="AI87"/>
      <c r="AJ87"/>
    </row>
    <row r="88" spans="1:47" s="76" customFormat="1" ht="31.5" customHeight="1" x14ac:dyDescent="0.25">
      <c r="A88" s="475" t="s">
        <v>176</v>
      </c>
      <c r="B88" s="476"/>
      <c r="C88" s="64" t="s">
        <v>177</v>
      </c>
      <c r="D88" s="64" t="s">
        <v>233</v>
      </c>
      <c r="E88" s="161" t="s">
        <v>234</v>
      </c>
      <c r="F88" s="179" t="s">
        <v>180</v>
      </c>
      <c r="G88" s="180" t="s">
        <v>181</v>
      </c>
      <c r="H88" s="466"/>
      <c r="I88" s="466"/>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66"/>
      <c r="I89" s="466"/>
      <c r="J89" s="317" t="s">
        <v>184</v>
      </c>
      <c r="K89" s="317"/>
      <c r="L89" s="317"/>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84"/>
      <c r="I90" s="485"/>
      <c r="J90" s="298"/>
      <c r="K90" s="298"/>
      <c r="L90" s="298"/>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66"/>
      <c r="I91" s="466"/>
      <c r="J91" s="298"/>
      <c r="K91" s="298"/>
      <c r="L91" s="298"/>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399"/>
      <c r="F92" s="399"/>
      <c r="G92" s="399"/>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00"/>
      <c r="F93" s="400"/>
      <c r="G93" s="400"/>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65" customHeight="1" x14ac:dyDescent="0.25">
      <c r="A95" s="96"/>
      <c r="B95" s="96"/>
      <c r="C95" s="96"/>
      <c r="D95" s="96"/>
      <c r="E95" s="96"/>
      <c r="F95" s="96"/>
    </row>
    <row r="96" spans="1:47" ht="27" customHeight="1" x14ac:dyDescent="0.25">
      <c r="A96" s="453" t="s">
        <v>265</v>
      </c>
      <c r="B96" s="454"/>
      <c r="C96" s="312" t="s">
        <v>236</v>
      </c>
      <c r="D96" s="312" t="s">
        <v>193</v>
      </c>
      <c r="E96" s="254" t="s">
        <v>194</v>
      </c>
      <c r="F96" s="256"/>
      <c r="G96" s="255" t="s">
        <v>195</v>
      </c>
      <c r="H96" s="255"/>
      <c r="I96" s="255"/>
      <c r="J96" s="255"/>
      <c r="K96" s="255"/>
      <c r="L96" s="255"/>
      <c r="M96" s="255"/>
      <c r="N96" s="256"/>
      <c r="O96" s="254" t="s">
        <v>196</v>
      </c>
      <c r="P96" s="255"/>
      <c r="Q96" s="255"/>
      <c r="R96" s="256"/>
      <c r="S96" s="260" t="s">
        <v>197</v>
      </c>
      <c r="T96" s="312" t="s">
        <v>198</v>
      </c>
    </row>
    <row r="97" spans="1:20" ht="27" customHeight="1" x14ac:dyDescent="0.25">
      <c r="A97" s="455"/>
      <c r="B97" s="456"/>
      <c r="C97" s="460"/>
      <c r="D97" s="313"/>
      <c r="E97" s="257"/>
      <c r="F97" s="259"/>
      <c r="G97" s="258"/>
      <c r="H97" s="258"/>
      <c r="I97" s="258"/>
      <c r="J97" s="258"/>
      <c r="K97" s="258"/>
      <c r="L97" s="258"/>
      <c r="M97" s="258"/>
      <c r="N97" s="259"/>
      <c r="O97" s="257"/>
      <c r="P97" s="258"/>
      <c r="Q97" s="258"/>
      <c r="R97" s="259"/>
      <c r="S97" s="261"/>
      <c r="T97" s="313"/>
    </row>
    <row r="98" spans="1:20" ht="27" customHeight="1" x14ac:dyDescent="0.25">
      <c r="A98" s="457"/>
      <c r="B98" s="458"/>
      <c r="C98" s="460"/>
      <c r="D98" s="295" t="s">
        <v>199</v>
      </c>
      <c r="E98" s="296"/>
      <c r="F98" s="297"/>
      <c r="G98" s="295" t="s">
        <v>200</v>
      </c>
      <c r="H98" s="296"/>
      <c r="I98" s="296"/>
      <c r="J98" s="296"/>
      <c r="K98" s="296"/>
      <c r="L98" s="296"/>
      <c r="M98" s="296"/>
      <c r="N98" s="297"/>
      <c r="O98" s="295" t="s">
        <v>201</v>
      </c>
      <c r="P98" s="296"/>
      <c r="Q98" s="296"/>
      <c r="R98" s="297"/>
      <c r="S98" s="261"/>
      <c r="T98" s="312" t="s">
        <v>113</v>
      </c>
    </row>
    <row r="99" spans="1:20" ht="27" customHeight="1" x14ac:dyDescent="0.25">
      <c r="A99" s="77" t="s">
        <v>138</v>
      </c>
      <c r="B99" s="78"/>
      <c r="C99" s="313"/>
      <c r="D99" s="79" t="s">
        <v>202</v>
      </c>
      <c r="E99" s="79" t="s">
        <v>203</v>
      </c>
      <c r="F99" s="79" t="s">
        <v>204</v>
      </c>
      <c r="G99" s="79" t="s">
        <v>205</v>
      </c>
      <c r="H99" s="79" t="s">
        <v>206</v>
      </c>
      <c r="I99" s="79" t="s">
        <v>207</v>
      </c>
      <c r="J99" s="79" t="s">
        <v>208</v>
      </c>
      <c r="K99" s="79" t="s">
        <v>209</v>
      </c>
      <c r="L99" s="295" t="s">
        <v>210</v>
      </c>
      <c r="M99" s="297"/>
      <c r="N99" s="79" t="s">
        <v>211</v>
      </c>
      <c r="O99" s="79" t="s">
        <v>212</v>
      </c>
      <c r="P99" s="79" t="s">
        <v>213</v>
      </c>
      <c r="Q99" s="79" t="s">
        <v>214</v>
      </c>
      <c r="R99" s="79" t="s">
        <v>215</v>
      </c>
      <c r="S99" s="262"/>
      <c r="T99" s="313"/>
    </row>
    <row r="100" spans="1:20" ht="30" customHeight="1" x14ac:dyDescent="0.25">
      <c r="A100" s="80">
        <v>0.1</v>
      </c>
      <c r="B100" s="72" t="s">
        <v>156</v>
      </c>
      <c r="C100" s="379"/>
      <c r="D100" s="380"/>
      <c r="E100" s="380"/>
      <c r="F100" s="380"/>
      <c r="G100" s="380"/>
      <c r="H100" s="380"/>
      <c r="I100" s="380"/>
      <c r="J100" s="380"/>
      <c r="K100" s="380"/>
      <c r="L100" s="380"/>
      <c r="M100" s="380"/>
      <c r="N100" s="381"/>
      <c r="O100" s="34" t="s">
        <v>216</v>
      </c>
      <c r="P100" s="34"/>
      <c r="Q100" s="34"/>
      <c r="R100" s="34"/>
      <c r="S100" s="118">
        <f>SUM(C100:R100)</f>
        <v>0</v>
      </c>
      <c r="T100" s="37"/>
    </row>
    <row r="101" spans="1:20" ht="30" customHeight="1" x14ac:dyDescent="0.25">
      <c r="A101" s="71">
        <v>0.2</v>
      </c>
      <c r="B101" s="72" t="s">
        <v>158</v>
      </c>
      <c r="C101" s="321"/>
      <c r="D101" s="322"/>
      <c r="E101" s="322"/>
      <c r="F101" s="322"/>
      <c r="G101" s="322"/>
      <c r="H101" s="322"/>
      <c r="I101" s="322"/>
      <c r="J101" s="322"/>
      <c r="K101" s="322"/>
      <c r="L101" s="322"/>
      <c r="M101" s="322"/>
      <c r="N101" s="323"/>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79"/>
      <c r="M102" s="380"/>
      <c r="N102" s="381"/>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18"/>
      <c r="M103" s="319"/>
      <c r="N103" s="320"/>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18"/>
      <c r="M104" s="319"/>
      <c r="N104" s="320"/>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18"/>
      <c r="M105" s="319"/>
      <c r="N105" s="320"/>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18"/>
      <c r="M106" s="319"/>
      <c r="N106" s="320"/>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18"/>
      <c r="M107" s="319"/>
      <c r="N107" s="320"/>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18"/>
      <c r="M108" s="319"/>
      <c r="N108" s="320"/>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18"/>
      <c r="M109" s="319"/>
      <c r="N109" s="320"/>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18"/>
      <c r="M110" s="319"/>
      <c r="N110" s="320"/>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18"/>
      <c r="M111" s="319"/>
      <c r="N111" s="320"/>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18"/>
      <c r="M112" s="319"/>
      <c r="N112" s="320"/>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18"/>
      <c r="M113" s="319"/>
      <c r="N113" s="320"/>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18"/>
      <c r="M114" s="319"/>
      <c r="N114" s="320"/>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1"/>
      <c r="M115" s="322"/>
      <c r="N115" s="323"/>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79"/>
      <c r="M117" s="380"/>
      <c r="N117" s="381"/>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18"/>
      <c r="M118" s="319"/>
      <c r="N118" s="320"/>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1"/>
      <c r="M119" s="322"/>
      <c r="N119" s="323"/>
      <c r="O119" s="34" t="s">
        <v>216</v>
      </c>
      <c r="P119" s="34"/>
      <c r="Q119" s="34"/>
      <c r="R119" s="34"/>
      <c r="S119" s="118">
        <f t="shared" si="1"/>
        <v>0</v>
      </c>
      <c r="T119" s="31"/>
    </row>
    <row r="120" spans="1:20" ht="30" customHeight="1" x14ac:dyDescent="0.25">
      <c r="A120" s="304" t="s">
        <v>222</v>
      </c>
      <c r="B120" s="305"/>
      <c r="C120" s="301"/>
      <c r="D120" s="302"/>
      <c r="E120" s="303"/>
      <c r="F120" s="33"/>
      <c r="G120" s="275"/>
      <c r="H120" s="276"/>
      <c r="I120" s="276"/>
      <c r="J120" s="276"/>
      <c r="K120" s="276"/>
      <c r="L120" s="276"/>
      <c r="M120" s="276"/>
      <c r="N120" s="276"/>
      <c r="O120" s="276"/>
      <c r="P120" s="276"/>
      <c r="Q120" s="276"/>
      <c r="R120" s="277"/>
      <c r="S120" s="118">
        <f>F120</f>
        <v>0</v>
      </c>
      <c r="T120" s="136"/>
    </row>
    <row r="121" spans="1:20" ht="18" customHeight="1" x14ac:dyDescent="0.25">
      <c r="A121" s="351" t="s">
        <v>114</v>
      </c>
      <c r="B121" s="352"/>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394" t="e">
        <f>L116+M116</f>
        <v>#VALUE!</v>
      </c>
      <c r="M121" s="395"/>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1" t="s">
        <v>237</v>
      </c>
      <c r="B122" s="352"/>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396" t="e">
        <f>L121/$C$6</f>
        <v>#VALUE!</v>
      </c>
      <c r="M122" s="397"/>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59"/>
      <c r="R124" s="459"/>
      <c r="S124" s="459"/>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9"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65" customHeight="1" x14ac:dyDescent="0.25">
      <c r="A133" s="96"/>
      <c r="B133" s="96"/>
      <c r="C133" s="96"/>
      <c r="D133" s="96"/>
      <c r="E133" s="96"/>
      <c r="F133" s="96"/>
    </row>
    <row r="134" spans="1:6" ht="29.9" customHeight="1" x14ac:dyDescent="0.25">
      <c r="A134" s="96"/>
      <c r="B134" s="96"/>
      <c r="C134" s="96"/>
      <c r="D134" s="96"/>
      <c r="E134" s="96"/>
      <c r="F134" s="96"/>
    </row>
    <row r="135" spans="1:6" ht="35.15" customHeight="1" x14ac:dyDescent="0.25">
      <c r="A135" s="96"/>
      <c r="B135" s="96"/>
      <c r="C135" s="96"/>
      <c r="D135" s="96"/>
      <c r="E135" s="96"/>
      <c r="F135" s="96"/>
    </row>
    <row r="136" spans="1:6" ht="29.15" customHeight="1" x14ac:dyDescent="0.25">
      <c r="A136" s="96"/>
      <c r="B136" s="96"/>
      <c r="C136" s="96"/>
      <c r="D136" s="96"/>
      <c r="E136" s="96"/>
      <c r="F136" s="96"/>
    </row>
    <row r="137" spans="1:6" ht="32.15" customHeight="1" x14ac:dyDescent="0.25">
      <c r="A137" s="96"/>
      <c r="B137" s="96"/>
      <c r="C137" s="96"/>
      <c r="D137" s="96"/>
      <c r="E137" s="96"/>
      <c r="F137" s="96"/>
    </row>
    <row r="138" spans="1:6" ht="33" customHeight="1" x14ac:dyDescent="0.25">
      <c r="A138" s="96"/>
      <c r="B138" s="96"/>
      <c r="C138" s="96"/>
      <c r="D138" s="96"/>
      <c r="E138" s="96"/>
      <c r="F138" s="96"/>
    </row>
    <row r="139" spans="1:6" ht="34.4" customHeight="1" x14ac:dyDescent="0.25">
      <c r="A139" s="96"/>
      <c r="B139" s="96"/>
      <c r="C139" s="96"/>
      <c r="D139" s="96"/>
      <c r="E139" s="96"/>
      <c r="F139" s="96"/>
    </row>
    <row r="140" spans="1:6" ht="30.65" customHeight="1" x14ac:dyDescent="0.25">
      <c r="A140" s="96"/>
      <c r="B140" s="96"/>
      <c r="C140" s="96"/>
      <c r="D140" s="96"/>
      <c r="E140" s="96"/>
      <c r="F140" s="96"/>
    </row>
    <row r="141" spans="1:6" ht="32.9"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9" customHeight="1" x14ac:dyDescent="0.25">
      <c r="A145" s="96"/>
      <c r="B145" s="96"/>
      <c r="C145" s="96"/>
      <c r="D145" s="96"/>
      <c r="E145" s="96"/>
      <c r="F145" s="96"/>
    </row>
    <row r="146" spans="1:6" ht="31.5" customHeight="1" x14ac:dyDescent="0.25">
      <c r="A146" s="96"/>
      <c r="B146" s="96"/>
      <c r="C146" s="96"/>
      <c r="D146" s="96"/>
      <c r="E146" s="96"/>
      <c r="F146" s="96"/>
    </row>
    <row r="147" spans="1:6" ht="26.15" customHeight="1" x14ac:dyDescent="0.25">
      <c r="A147" s="96"/>
      <c r="B147" s="96"/>
      <c r="C147" s="96"/>
      <c r="D147" s="96"/>
      <c r="E147" s="96"/>
      <c r="F147" s="96"/>
    </row>
    <row r="148" spans="1:6" ht="33" customHeight="1" x14ac:dyDescent="0.25">
      <c r="A148" s="96"/>
      <c r="B148" s="96"/>
      <c r="C148" s="96"/>
      <c r="D148" s="96"/>
      <c r="E148" s="96"/>
      <c r="F148" s="96"/>
    </row>
    <row r="149" spans="1:6" ht="38.15" customHeight="1" x14ac:dyDescent="0.25">
      <c r="A149" s="96"/>
      <c r="B149" s="96"/>
      <c r="C149" s="96"/>
      <c r="D149" s="96"/>
      <c r="E149" s="96"/>
      <c r="F149" s="96"/>
    </row>
    <row r="150" spans="1:6" ht="38.15" customHeight="1" x14ac:dyDescent="0.25">
      <c r="A150" s="96"/>
      <c r="B150" s="96"/>
      <c r="C150" s="96"/>
      <c r="D150" s="96"/>
      <c r="E150" s="96"/>
      <c r="F150" s="96"/>
    </row>
    <row r="151" spans="1:6" ht="24.75" customHeight="1" x14ac:dyDescent="0.25">
      <c r="A151" s="96"/>
      <c r="B151" s="96"/>
      <c r="C151" s="96"/>
      <c r="D151" s="96"/>
      <c r="E151" s="96"/>
      <c r="F151" s="96"/>
    </row>
    <row r="152" spans="1:6" ht="13.4" customHeight="1" x14ac:dyDescent="0.25">
      <c r="A152" s="96"/>
      <c r="B152" s="96"/>
      <c r="C152" s="96"/>
      <c r="D152" s="96"/>
      <c r="E152" s="96"/>
      <c r="F152" s="96"/>
    </row>
    <row r="153" spans="1:6" ht="13.4"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2470150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H17" sqref="H17"/>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435CCD9C60814DAEE847BF8DA4CE70" ma:contentTypeVersion="20" ma:contentTypeDescription="Create a new document." ma:contentTypeScope="" ma:versionID="4eca3aef95d46e6d61d1d9895b1b7657">
  <xsd:schema xmlns:xsd="http://www.w3.org/2001/XMLSchema" xmlns:xs="http://www.w3.org/2001/XMLSchema" xmlns:p="http://schemas.microsoft.com/office/2006/metadata/properties" xmlns:ns2="de8c4055-cb1b-4193-bb67-40690ec4058c" xmlns:ns3="c5b8698c-9a8d-47e1-8c18-a712f41b267d" targetNamespace="http://schemas.microsoft.com/office/2006/metadata/properties" ma:root="true" ma:fieldsID="64f650d6f816d2951596b127f280be0c" ns2:_="" ns3:_="">
    <xsd:import namespace="de8c4055-cb1b-4193-bb67-40690ec4058c"/>
    <xsd:import namespace="c5b8698c-9a8d-47e1-8c18-a712f41b26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c4055-cb1b-4193-bb67-40690ec405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f4349cb-5eb8-47e6-8059-53e29a329d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b8698c-9a8d-47e1-8c18-a712f41b26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33bae26-a48c-49d2-8b63-a7ea33de65bd}" ma:internalName="TaxCatchAll" ma:showField="CatchAllData" ma:web="c5b8698c-9a8d-47e1-8c18-a712f41b2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b8698c-9a8d-47e1-8c18-a712f41b267d">
      <UserInfo>
        <DisplayName>Aspa Skorletou</DisplayName>
        <AccountId>2409</AccountId>
        <AccountType/>
      </UserInfo>
    </SharedWithUsers>
    <TaxCatchAll xmlns="c5b8698c-9a8d-47e1-8c18-a712f41b267d" xsi:nil="true"/>
    <lcf76f155ced4ddcb4097134ff3c332f xmlns="de8c4055-cb1b-4193-bb67-40690ec405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C6E739-7ECA-4787-AFE0-DD79CD657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c4055-cb1b-4193-bb67-40690ec4058c"/>
    <ds:schemaRef ds:uri="c5b8698c-9a8d-47e1-8c18-a712f41b2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c5b8698c-9a8d-47e1-8c18-a712f41b267d"/>
    <ds:schemaRef ds:uri="de8c4055-cb1b-4193-bb67-40690ec4058c"/>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Rishabh Patel</cp:lastModifiedBy>
  <cp:revision/>
  <dcterms:created xsi:type="dcterms:W3CDTF">2019-12-17T10:05:05Z</dcterms:created>
  <dcterms:modified xsi:type="dcterms:W3CDTF">2025-04-10T16:30:42Z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0x01010067435CCD9C60814DAEE847BF8DA4CE70</vt:lpwstr>
  </property>
  <property fmtid="{D5CDD505-2E9C-101B-9397-08002B2CF9AE}" pid="3" name="MediaServiceImageTags">
    <vt:lpwstr/>
  </property>
</Properties>
</file>