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codeName="ThisWorkbook" defaultThemeVersion="166925"/>
  <xr:revisionPtr revIDLastSave="0" documentId="13_ncr:1_{62A09F37-DC74-4634-B29D-05DDA69A1C5B}" xr6:coauthVersionLast="47" xr6:coauthVersionMax="47" xr10:uidLastSave="{00000000-0000-0000-0000-000000000000}"/>
  <bookViews>
    <workbookView xWindow="-120" yWindow="-120" windowWidth="29040" windowHeight="15840" activeTab="2"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P63" i="2" l="1"/>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7" i="2"/>
  <c r="U68" i="2"/>
  <c r="U69" i="2"/>
  <c r="U70" i="2"/>
  <c r="U71" i="2"/>
  <c r="U72" i="2"/>
  <c r="U73" i="2"/>
  <c r="U74" i="2"/>
  <c r="U75" i="2"/>
  <c r="U76" i="2"/>
  <c r="U77" i="2"/>
  <c r="U78" i="2"/>
  <c r="U79" i="2"/>
  <c r="U80" i="2"/>
  <c r="U81" i="2"/>
  <c r="U82" i="2"/>
  <c r="U83" i="2"/>
  <c r="U84" i="2"/>
  <c r="U85" i="2"/>
  <c r="U86" i="2"/>
  <c r="U87" i="2"/>
  <c r="U88" i="2"/>
  <c r="U89" i="2"/>
  <c r="U90" i="2"/>
  <c r="U91" i="2"/>
  <c r="U92" i="2"/>
  <c r="U93"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7" i="2" l="1"/>
  <c r="P68" i="2"/>
  <c r="P69" i="2"/>
  <c r="P70" i="2"/>
  <c r="P71" i="2"/>
  <c r="P72" i="2"/>
  <c r="P73" i="2"/>
  <c r="P74" i="2"/>
  <c r="P75" i="2"/>
  <c r="P76" i="2"/>
  <c r="P77" i="2"/>
  <c r="P78" i="2"/>
  <c r="P79" i="2"/>
  <c r="P80" i="2"/>
  <c r="P81" i="2"/>
  <c r="P82" i="2"/>
  <c r="P83" i="2"/>
  <c r="P84" i="2"/>
  <c r="P85" i="2"/>
  <c r="P86" i="2"/>
  <c r="P87" i="2"/>
  <c r="P88" i="2"/>
  <c r="P89" i="2"/>
  <c r="P90" i="2"/>
  <c r="P91" i="2"/>
  <c r="P92" i="2"/>
  <c r="P93" i="2"/>
  <c r="S67" i="2" l="1"/>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P66" i="2" s="1"/>
  <c r="Q66" i="2"/>
  <c r="R66" i="2" s="1"/>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U66" i="2" l="1"/>
  <c r="S66" i="2"/>
  <c r="R64" i="2"/>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<sst xmlns="http://schemas.openxmlformats.org/spreadsheetml/2006/main" count="470" uniqueCount="277">
  <si>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</si>
  <si>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</si>
  <si>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</si>
  <si>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</si>
  <si>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</si>
  <si>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</si>
  <si>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</si>
  <si>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</si>
  <si>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</si>
  <si>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</si>
  <si>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</si>
  <si>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</si>
  <si>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</si>
  <si>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</si>
  <si>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</si>
  <si>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</si>
  <si>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</si>
  <si>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</si>
  <si>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</si>
  <si>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</si>
  <si>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</si>
  <si>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</si>
  <si>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</si>
  <si>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</si>
  <si>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</si>
  <si>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</si>
  <si>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</si>
  <si>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</si>
  <si>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</si>
  <si>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</si>
  <si>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</si>
  <si>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</si>
  <si>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</si>
  <si>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</si>
  <si>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</si>
  <si>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</si>
  <si>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</si>
  <si>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</si>
  <si>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</si>
  <si>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</si>
  <si>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</si>
  <si>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</si>
  <si>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</si>
  <si>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</si>
  <si>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</si>
  <si>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</si>
  <si>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</si>
  <si>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</si>
  <si>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</si>
  <si>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</si>
  <si>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</si>
  <si>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</si>
  <si>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</si>
  <si>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</si>
  <si>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</si>
  <si>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</si>
  <si>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</si>
  <si>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</si>
  <si>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</si>
  <si>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</si>
  <si>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</si>
  <si>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</si>
  <si>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</si>
  <si>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</si>
  <si>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</si>
  <si>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</si>
  <si>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</si>
  <si>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</si>
  <si>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</si>
  <si>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</si>
  <si>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</si>
  <si>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</si>
  <si>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</si>
  <si>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</si>
  <si>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</si>
  <si>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</si>
  <si>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</si>
  <si>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</si>
  <si>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</si>
  <si>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</si>
  <si>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</si>
  <si>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</si>
  <si>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</si>
  <si>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</si>
  <si>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</si>
  <si>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</si>
  <si>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</si>
  <si>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</si>
  <si>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</si>
  <si>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</si>
  <si>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</si>
  <si>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</si>
  <si>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</si>
  <si>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</si>
  <si>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</si>
  <si>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</si>
  <si>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</si>
  <si>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</si>
  <si>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</si>
  <si>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</si>
  <si>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</si>
  <si>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</si>
  <si>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</si>
  <si>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</si>
  <si>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</si>
  <si>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</si>
  <si>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</si>
  <si>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</si>
  <si>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</si>
  <si>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</si>
  <si>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</si>
  <si>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</si>
  <si>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</si>
  <si>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</si>
  <si>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</si>
  <si>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</si>
  <si>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</si>
  <si>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</si>
  <si>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</si>
  <si>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</si>
  <si>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</si>
  <si>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</si>
  <si>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</si>
  <si>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</si>
  <si>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</si>
  <si>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</si>
  <si>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</si>
  <si>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</si>
  <si>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</si>
  <si>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</si>
  <si>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</si>
  <si>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</si>
  <si>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</si>
  <si>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</si>
  <si>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</si>
  <si>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</si>
  <si>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</si>
  <si>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</si>
  <si>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</si>
  <si>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</si>
  <si>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</si>
  <si>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</si>
  <si>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</si>
  <si>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</si>
  <si>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</si>
  <si>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</si>
  <si>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</si>
  <si>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</si>
  <si>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</si>
  <si>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</si>
  <si>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</si>
  <si>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</si>
  <si>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</si>
  <si>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</si>
  <si>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</si>
  <si>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</si>
  <si>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</si>
  <si>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</si>
  <si>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</si>
  <si>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</si>
  <si>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</si>
  <si>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</si>
  <si>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</si>
  <si>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</si>
  <si>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</si>
  <si>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</si>
  <si>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</si>
  <si>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</si>
  <si>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</si>
  <si>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</si>
  <si>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</si>
  <si>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</si>
  <si>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</si>
  <si>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</si>
  <si>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</si>
  <si>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</si>
  <si>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</si>
  <si>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</si>
  <si>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</si>
  <si>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</si>
  <si>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</si>
  <si>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</si>
  <si>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</si>
  <si>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</si>
  <si>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</si>
  <si>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</si>
  <si>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</si>
  <si>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</si>
  <si>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</si>
  <si>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</si>
  <si>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</si>
  <si>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</si>
  <si>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</si>
  <si>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</si>
  <si>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</si>
  <si>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</si>
  <si>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</si>
  <si>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</si>
  <si>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</si>
  <si>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</si>
  <si>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</si>
  <si>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</si>
  <si>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</si>
  <si>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</si>
  <si>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</si>
  <si>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</si>
  <si>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</si>
  <si>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</si>
  <si>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</si>
  <si>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</si>
  <si>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</si>
  <si>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</si>
  <si>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</si>
  <si>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</si>
  <si>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</si>
  <si>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</si>
  <si>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</si>
  <si>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</si>
  <si>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</si>
  <si>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</si>
  <si>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</si>
  <si>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</si>
  <si>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</si>
  <si>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</si>
  <si>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</si>
  <si>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</si>
  <si>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</si>
  <si>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</si>
  <si>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</si>
  <si>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</si>
  <si>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</si>
  <si>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</si>
  <si>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</si>
  <si>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</si>
  <si>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</si>
  <si>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</si>
  <si>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</si>
  <si>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</si>
  <si>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</si>
  <si>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</si>
  <si>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</si>
  <si>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</si>
  <si>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</si>
  <si>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</si>
  <si>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</si>
  <si>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</si>
  <si>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</si>
  <si>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</si>
  <si>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</si>
  <si>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</si>
  <si>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</si>
  <si>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</si>
  <si>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</si>
  <si>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</si>
  <si>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</si>
  <si>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</si>
  <si>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</si>
  <si>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</si>
  <si>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</si>
  <si>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</si>
  <si>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Refurbished Units</t>
  </si>
  <si>
    <t xml:space="preserve">New build </t>
  </si>
  <si>
    <t>N</t>
  </si>
  <si>
    <t>Not applicable</t>
  </si>
  <si>
    <t>Not undertaken</t>
  </si>
  <si>
    <t>Not Applicable</t>
  </si>
  <si>
    <t>N/A</t>
  </si>
  <si>
    <t>Y</t>
  </si>
  <si>
    <t>Development is not within a heat Network Priority Area</t>
  </si>
  <si>
    <t>n/a</t>
  </si>
  <si>
    <t>Refer to Halebrown Roof Layout submitted with application</t>
  </si>
  <si>
    <t>24.8kWp</t>
  </si>
  <si>
    <t>23482kWh</t>
  </si>
  <si>
    <t>Annual yeild calculated from PVGIS</t>
  </si>
  <si>
    <t>93m2</t>
  </si>
  <si>
    <t>62No Panels at 1.5m2 each</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</si>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</sst>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9">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1" fontId="7" fillId="11" borderId="10" xfId="3" applyNumberFormat="1" applyFont="1" applyFill="1" applyBorder="1" applyAlignment="1" applyProtection="1">
      <alignment horizontal="left" vertical="center" wrapText="1"/>
      <protection locked="0"/>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26.547318000000001</c:v>
                </c:pt>
                <c:pt idx="2">
                  <c:v>26.561768000000001</c:v>
                </c:pt>
                <c:pt idx="3">
                  <c:v>22.441763000000002</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40.268073999999999</c:v>
                </c:pt>
                <c:pt idx="2">
                  <c:v>-1.4450000000000074E-2</c:v>
                </c:pt>
                <c:pt idx="3">
                  <c:v>4.120004999999999</c:v>
                </c:pt>
                <c:pt idx="4">
                  <c:v>22.441763000000002</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66.815392000000003</c:v>
                </c:pt>
                <c:pt idx="1">
                  <c:v>66.815392000000003</c:v>
                </c:pt>
                <c:pt idx="2">
                  <c:v>66.815392000000003</c:v>
                </c:pt>
                <c:pt idx="3">
                  <c:v>66.815392000000003</c:v>
                </c:pt>
                <c:pt idx="4">
                  <c:v>66.815392000000003</c:v>
                </c:pt>
                <c:pt idx="5">
                  <c:v>66.815392000000003</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43.430004800000006</c:v>
                </c:pt>
                <c:pt idx="1">
                  <c:v>43.430004800000006</c:v>
                </c:pt>
                <c:pt idx="2">
                  <c:v>43.430004800000006</c:v>
                </c:pt>
                <c:pt idx="3">
                  <c:v>43.430004800000006</c:v>
                </c:pt>
                <c:pt idx="4">
                  <c:v>43.430004800000006</c:v>
                </c:pt>
                <c:pt idx="5">
                  <c:v>43.430004800000006</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sheetPr>
    <pageSetUpPr fitToPage="1"/>
  </sheetPr>
  <dimension ref="A1:XFD20"/>
  <sheetViews>
    <sheetView topLeftCell="A9" zoomScale="145" zoomScaleNormal="145" workbookViewId="0">
      <selection activeCell="A5" sqref="A5:L5"/>
    </sheetView>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2" t="s">
        <v>244</v>
      </c>
      <c r="B2" s="232"/>
      <c r="C2" s="232"/>
      <c r="D2" s="232"/>
      <c r="E2" s="232"/>
      <c r="F2" s="232"/>
      <c r="G2" s="232"/>
      <c r="H2" s="232"/>
      <c r="I2" s="232"/>
      <c r="J2" s="232"/>
      <c r="K2" s="232"/>
      <c r="L2" s="232"/>
    </row>
    <row r="3" spans="1:16384" ht="45" customHeight="1">
      <c r="A3" s="229" t="s">
        <v>245</v>
      </c>
      <c r="B3" s="229"/>
      <c r="C3" s="229"/>
      <c r="D3" s="229"/>
      <c r="E3" s="229"/>
      <c r="F3" s="229"/>
      <c r="G3" s="229"/>
      <c r="H3" s="229"/>
      <c r="I3" s="229"/>
      <c r="J3" s="229"/>
      <c r="K3" s="229"/>
      <c r="L3" s="229"/>
    </row>
    <row r="4" spans="1:16384" ht="38.65" customHeight="1">
      <c r="A4" s="229" t="s">
        <v>246</v>
      </c>
      <c r="B4" s="229"/>
      <c r="C4" s="229"/>
      <c r="D4" s="229"/>
      <c r="E4" s="229"/>
      <c r="F4" s="229"/>
      <c r="G4" s="229"/>
      <c r="H4" s="229"/>
      <c r="I4" s="229"/>
      <c r="J4" s="229"/>
      <c r="K4" s="229"/>
      <c r="L4" s="229"/>
    </row>
    <row r="5" spans="1:16384" ht="41.65" customHeight="1">
      <c r="A5" s="229" t="s">
        <v>247</v>
      </c>
      <c r="B5" s="229"/>
      <c r="C5" s="229"/>
      <c r="D5" s="229"/>
      <c r="E5" s="229"/>
      <c r="F5" s="229"/>
      <c r="G5" s="229"/>
      <c r="H5" s="229"/>
      <c r="I5" s="229"/>
      <c r="J5" s="229"/>
      <c r="K5" s="229"/>
      <c r="L5" s="229"/>
    </row>
    <row r="6" spans="1:16384" ht="32.65" customHeight="1">
      <c r="A6" s="229" t="s">
        <v>248</v>
      </c>
      <c r="B6" s="229"/>
      <c r="C6" s="229"/>
      <c r="D6" s="229"/>
      <c r="E6" s="229"/>
      <c r="F6" s="229"/>
      <c r="G6" s="229"/>
      <c r="H6" s="229"/>
      <c r="I6" s="229"/>
      <c r="J6" s="229"/>
      <c r="K6" s="229"/>
      <c r="L6" s="229"/>
    </row>
    <row r="7" spans="1:16384" ht="25.5" customHeight="1">
      <c r="A7" s="231" t="s">
        <v>249</v>
      </c>
      <c r="B7" s="229"/>
      <c r="C7" s="229"/>
      <c r="D7" s="229"/>
      <c r="E7" s="229"/>
      <c r="F7" s="229"/>
      <c r="G7" s="229"/>
      <c r="H7" s="229"/>
      <c r="I7" s="229"/>
      <c r="J7" s="229"/>
      <c r="K7" s="229"/>
      <c r="L7" s="229"/>
    </row>
    <row r="8" spans="1:16384" ht="36.75" customHeight="1">
      <c r="A8" s="232" t="s">
        <v>250</v>
      </c>
      <c r="B8" s="232"/>
      <c r="C8" s="232"/>
      <c r="D8" s="232"/>
      <c r="E8" s="232"/>
      <c r="F8" s="232"/>
      <c r="G8" s="232"/>
      <c r="H8" s="232"/>
      <c r="I8" s="232"/>
      <c r="J8" s="232"/>
      <c r="K8" s="232"/>
      <c r="L8" s="232"/>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0"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60" zoomScaleNormal="100" workbookViewId="0">
      <selection activeCell="B63" sqref="B63"/>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6" t="s">
        <v>160</v>
      </c>
      <c r="B2" s="256"/>
      <c r="C2" s="201"/>
    </row>
    <row r="3" spans="1:6" ht="37.5" customHeight="1">
      <c r="A3" s="256" t="s">
        <v>161</v>
      </c>
      <c r="B3" s="256"/>
      <c r="C3" s="201"/>
    </row>
    <row r="4" spans="1:6" ht="37.5" customHeight="1">
      <c r="A4" s="256" t="s">
        <v>162</v>
      </c>
      <c r="B4" s="256"/>
      <c r="C4" s="201"/>
    </row>
    <row r="5" spans="1:6" ht="61.5" customHeight="1">
      <c r="A5" s="256" t="s">
        <v>163</v>
      </c>
      <c r="B5" s="256"/>
      <c r="C5" s="201"/>
      <c r="D5" s="203"/>
    </row>
    <row r="6" spans="1:6" ht="12.75" thickBot="1"/>
    <row r="7" spans="1:6" ht="24.75" thickTop="1">
      <c r="A7" s="204" t="s">
        <v>164</v>
      </c>
      <c r="B7" s="205"/>
      <c r="C7" s="205" t="s">
        <v>165</v>
      </c>
      <c r="D7" s="205" t="s">
        <v>166</v>
      </c>
      <c r="E7" s="206" t="s">
        <v>167</v>
      </c>
    </row>
    <row r="8" spans="1:6" ht="24">
      <c r="A8" s="250" t="s">
        <v>168</v>
      </c>
      <c r="B8" s="207" t="s">
        <v>0</v>
      </c>
      <c r="C8" s="207" t="s">
        <v>1</v>
      </c>
      <c r="D8" s="208"/>
      <c r="E8" s="208"/>
    </row>
    <row r="9" spans="1:6" ht="24">
      <c r="A9" s="250"/>
      <c r="B9" s="207" t="s">
        <v>2</v>
      </c>
      <c r="C9" s="207" t="s">
        <v>3</v>
      </c>
      <c r="D9" s="208"/>
      <c r="E9" s="208"/>
    </row>
    <row r="10" spans="1:6" ht="48">
      <c r="A10" s="250"/>
      <c r="B10" s="207" t="s">
        <v>4</v>
      </c>
      <c r="C10" s="207" t="s">
        <v>169</v>
      </c>
      <c r="D10" s="224"/>
      <c r="E10" s="208"/>
    </row>
    <row r="11" spans="1:6" ht="24">
      <c r="A11" s="250"/>
      <c r="B11" s="207" t="s">
        <v>170</v>
      </c>
      <c r="C11" s="207"/>
      <c r="D11" s="208"/>
      <c r="E11" s="208"/>
      <c r="F11" s="209"/>
    </row>
    <row r="12" spans="1:6" ht="25.5" customHeight="1">
      <c r="A12" s="250"/>
      <c r="B12" s="207" t="s">
        <v>171</v>
      </c>
      <c r="C12" s="207"/>
      <c r="D12" s="225" t="s">
        <v>266</v>
      </c>
      <c r="E12" s="208"/>
    </row>
    <row r="13" spans="1:6" ht="25.5" customHeight="1">
      <c r="A13" s="250"/>
      <c r="B13" s="207" t="s">
        <v>172</v>
      </c>
      <c r="C13" s="207"/>
      <c r="D13" s="224">
        <v>4338</v>
      </c>
      <c r="E13" s="208"/>
    </row>
    <row r="14" spans="1:6" ht="24">
      <c r="A14" s="247" t="s">
        <v>173</v>
      </c>
      <c r="B14" s="207" t="s">
        <v>174</v>
      </c>
      <c r="C14" s="207"/>
      <c r="D14" s="208" t="s">
        <v>262</v>
      </c>
      <c r="E14" s="208" t="s">
        <v>263</v>
      </c>
    </row>
    <row r="15" spans="1:6" ht="24">
      <c r="A15" s="248"/>
      <c r="B15" s="207" t="s">
        <v>175</v>
      </c>
      <c r="C15" s="207"/>
      <c r="D15" s="208" t="s">
        <v>262</v>
      </c>
      <c r="E15" s="208" t="s">
        <v>264</v>
      </c>
    </row>
    <row r="16" spans="1:6" ht="24">
      <c r="A16" s="248"/>
      <c r="B16" s="207" t="s">
        <v>176</v>
      </c>
      <c r="C16" s="207"/>
      <c r="D16" s="208" t="s">
        <v>262</v>
      </c>
      <c r="E16" s="208" t="s">
        <v>263</v>
      </c>
    </row>
    <row r="17" spans="1:6" ht="24">
      <c r="A17" s="248"/>
      <c r="B17" s="207" t="s">
        <v>177</v>
      </c>
      <c r="C17" s="207"/>
      <c r="D17" s="208" t="s">
        <v>262</v>
      </c>
      <c r="E17" s="208" t="s">
        <v>265</v>
      </c>
    </row>
    <row r="18" spans="1:6" ht="14.65" customHeight="1">
      <c r="A18" s="248"/>
      <c r="B18" s="207" t="s">
        <v>178</v>
      </c>
      <c r="C18" s="207"/>
      <c r="D18" s="224" t="s">
        <v>266</v>
      </c>
      <c r="E18" s="208"/>
    </row>
    <row r="19" spans="1:6" ht="14.65" customHeight="1">
      <c r="A19" s="248"/>
      <c r="B19" s="207" t="s">
        <v>179</v>
      </c>
      <c r="C19" s="207"/>
      <c r="D19" s="224"/>
      <c r="E19" s="208"/>
    </row>
    <row r="20" spans="1:6" ht="14.65" customHeight="1">
      <c r="A20" s="249"/>
      <c r="B20" s="207" t="s">
        <v>180</v>
      </c>
      <c r="C20" s="207"/>
      <c r="D20" s="208" t="s">
        <v>262</v>
      </c>
      <c r="E20" s="208" t="s">
        <v>265</v>
      </c>
    </row>
    <row r="21" spans="1:6" ht="14.65" customHeight="1">
      <c r="A21" s="247" t="s">
        <v>181</v>
      </c>
      <c r="B21" s="210" t="s">
        <v>182</v>
      </c>
      <c r="C21" s="210"/>
      <c r="D21" s="208"/>
      <c r="E21" s="208"/>
    </row>
    <row r="22" spans="1:6" ht="24">
      <c r="A22" s="248"/>
      <c r="B22" s="210" t="s">
        <v>183</v>
      </c>
      <c r="C22" s="210"/>
      <c r="D22" s="208" t="s">
        <v>267</v>
      </c>
      <c r="E22" s="208"/>
    </row>
    <row r="23" spans="1:6" ht="14.65" customHeight="1">
      <c r="A23" s="248"/>
      <c r="B23" s="210" t="s">
        <v>184</v>
      </c>
      <c r="C23" s="210"/>
      <c r="D23" s="208" t="s">
        <v>262</v>
      </c>
      <c r="E23" s="208"/>
      <c r="F23" s="211"/>
    </row>
    <row r="24" spans="1:6" ht="14.65" customHeight="1">
      <c r="A24" s="249"/>
      <c r="B24" s="210" t="s">
        <v>185</v>
      </c>
      <c r="C24" s="210"/>
      <c r="D24" s="208" t="s">
        <v>267</v>
      </c>
      <c r="E24" s="208"/>
      <c r="F24" s="211"/>
    </row>
    <row r="25" spans="1:6" ht="24">
      <c r="A25" s="247" t="s">
        <v>186</v>
      </c>
      <c r="B25" s="207" t="s">
        <v>187</v>
      </c>
      <c r="C25" s="207"/>
      <c r="D25" s="208" t="s">
        <v>262</v>
      </c>
      <c r="E25" s="208"/>
    </row>
    <row r="26" spans="1:6">
      <c r="A26" s="248"/>
      <c r="B26" s="207" t="s">
        <v>188</v>
      </c>
      <c r="C26" s="207"/>
      <c r="D26" s="208" t="s">
        <v>262</v>
      </c>
      <c r="E26" s="208"/>
    </row>
    <row r="27" spans="1:6">
      <c r="A27" s="248"/>
      <c r="B27" s="207" t="s">
        <v>189</v>
      </c>
      <c r="C27" s="207"/>
      <c r="D27" s="208" t="s">
        <v>266</v>
      </c>
      <c r="E27" s="208"/>
    </row>
    <row r="28" spans="1:6" ht="13.5">
      <c r="A28" s="248"/>
      <c r="B28" s="207" t="s">
        <v>190</v>
      </c>
      <c r="C28" s="207"/>
      <c r="D28" s="224" t="s">
        <v>266</v>
      </c>
      <c r="E28" s="208"/>
    </row>
    <row r="29" spans="1:6" ht="48">
      <c r="A29" s="249"/>
      <c r="B29" s="207" t="s">
        <v>191</v>
      </c>
      <c r="C29" s="207" t="s">
        <v>192</v>
      </c>
      <c r="D29" s="208" t="s">
        <v>262</v>
      </c>
      <c r="E29" s="208"/>
    </row>
    <row r="30" spans="1:6" ht="24">
      <c r="A30" s="247" t="s">
        <v>193</v>
      </c>
      <c r="B30" s="207" t="s">
        <v>194</v>
      </c>
      <c r="C30" s="207" t="s">
        <v>195</v>
      </c>
      <c r="D30" s="208" t="s">
        <v>262</v>
      </c>
      <c r="E30" s="208" t="s">
        <v>268</v>
      </c>
      <c r="F30" s="212"/>
    </row>
    <row r="31" spans="1:6" ht="60">
      <c r="A31" s="248"/>
      <c r="B31" s="207" t="s">
        <v>196</v>
      </c>
      <c r="C31" s="207" t="s">
        <v>257</v>
      </c>
      <c r="D31" s="208" t="s">
        <v>262</v>
      </c>
      <c r="E31" s="208"/>
    </row>
    <row r="32" spans="1:6">
      <c r="A32" s="248"/>
      <c r="B32" s="207" t="s">
        <v>197</v>
      </c>
      <c r="C32" s="207"/>
      <c r="D32" s="208"/>
      <c r="E32" s="208" t="s">
        <v>266</v>
      </c>
    </row>
    <row r="33" spans="1:5">
      <c r="A33" s="248"/>
      <c r="B33" s="213" t="s">
        <v>198</v>
      </c>
      <c r="C33" s="207"/>
      <c r="D33" s="224" t="s">
        <v>266</v>
      </c>
      <c r="E33" s="208"/>
    </row>
    <row r="34" spans="1:5">
      <c r="A34" s="248"/>
      <c r="B34" s="213" t="s">
        <v>199</v>
      </c>
      <c r="C34" s="207"/>
      <c r="D34" s="224" t="s">
        <v>266</v>
      </c>
      <c r="E34" s="208"/>
    </row>
    <row r="35" spans="1:5">
      <c r="A35" s="249"/>
      <c r="B35" s="207" t="s">
        <v>200</v>
      </c>
      <c r="C35" s="207" t="s">
        <v>201</v>
      </c>
      <c r="D35" s="224" t="s">
        <v>266</v>
      </c>
      <c r="E35" s="208"/>
    </row>
    <row r="36" spans="1:5">
      <c r="A36" s="247" t="s">
        <v>202</v>
      </c>
      <c r="B36" s="207" t="s">
        <v>203</v>
      </c>
      <c r="C36" s="207"/>
      <c r="D36" s="208" t="s">
        <v>267</v>
      </c>
      <c r="E36" s="208"/>
    </row>
    <row r="37" spans="1:5">
      <c r="A37" s="248"/>
      <c r="B37" s="207" t="s">
        <v>204</v>
      </c>
      <c r="C37" s="207"/>
      <c r="D37" s="226" t="s">
        <v>266</v>
      </c>
      <c r="E37" s="208"/>
    </row>
    <row r="38" spans="1:5">
      <c r="A38" s="248"/>
      <c r="B38" s="207" t="s">
        <v>205</v>
      </c>
      <c r="C38" s="207"/>
      <c r="D38" s="224" t="s">
        <v>266</v>
      </c>
      <c r="E38" s="208"/>
    </row>
    <row r="39" spans="1:5">
      <c r="A39" s="248"/>
      <c r="B39" s="207" t="s">
        <v>206</v>
      </c>
      <c r="C39" s="207"/>
      <c r="D39" s="224" t="s">
        <v>266</v>
      </c>
      <c r="E39" s="208"/>
    </row>
    <row r="40" spans="1:5" ht="36">
      <c r="A40" s="248"/>
      <c r="B40" s="207" t="s">
        <v>207</v>
      </c>
      <c r="C40" s="207" t="s">
        <v>208</v>
      </c>
      <c r="D40" s="208"/>
      <c r="E40" s="208" t="s">
        <v>263</v>
      </c>
    </row>
    <row r="41" spans="1:5" ht="24">
      <c r="A41" s="248"/>
      <c r="B41" s="207" t="s">
        <v>209</v>
      </c>
      <c r="C41" s="207"/>
      <c r="D41" s="224"/>
      <c r="E41" s="208" t="s">
        <v>263</v>
      </c>
    </row>
    <row r="42" spans="1:5" ht="60">
      <c r="A42" s="248"/>
      <c r="B42" s="207" t="s">
        <v>210</v>
      </c>
      <c r="C42" s="213" t="s">
        <v>211</v>
      </c>
      <c r="D42" s="208" t="s">
        <v>262</v>
      </c>
      <c r="E42" s="208"/>
    </row>
    <row r="43" spans="1:5">
      <c r="A43" s="248"/>
      <c r="B43" s="207" t="s">
        <v>212</v>
      </c>
      <c r="C43" s="207"/>
      <c r="D43" s="224" t="s">
        <v>266</v>
      </c>
      <c r="E43" s="208"/>
    </row>
    <row r="44" spans="1:5">
      <c r="A44" s="248"/>
      <c r="B44" s="207" t="s">
        <v>213</v>
      </c>
      <c r="C44" s="207"/>
      <c r="D44" s="224" t="s">
        <v>269</v>
      </c>
      <c r="E44" s="208"/>
    </row>
    <row r="45" spans="1:5" ht="48">
      <c r="A45" s="249"/>
      <c r="B45" s="207" t="s">
        <v>214</v>
      </c>
      <c r="C45" s="207" t="s">
        <v>215</v>
      </c>
      <c r="D45" s="208" t="s">
        <v>262</v>
      </c>
      <c r="E45" s="208"/>
    </row>
    <row r="46" spans="1:5">
      <c r="A46" s="250" t="s">
        <v>216</v>
      </c>
      <c r="B46" s="207" t="s">
        <v>217</v>
      </c>
      <c r="C46" s="207"/>
      <c r="D46" s="208" t="s">
        <v>262</v>
      </c>
      <c r="E46" s="208"/>
    </row>
    <row r="47" spans="1:5" ht="36">
      <c r="A47" s="250"/>
      <c r="B47" s="207" t="s">
        <v>218</v>
      </c>
      <c r="C47" s="207"/>
      <c r="D47" s="208" t="s">
        <v>267</v>
      </c>
      <c r="E47" s="208" t="s">
        <v>270</v>
      </c>
    </row>
    <row r="48" spans="1:5">
      <c r="A48" s="250"/>
      <c r="B48" s="207" t="s">
        <v>219</v>
      </c>
      <c r="C48" s="207"/>
      <c r="D48" s="224" t="s">
        <v>272</v>
      </c>
      <c r="E48" s="208" t="s">
        <v>273</v>
      </c>
    </row>
    <row r="49" spans="1:5">
      <c r="A49" s="250"/>
      <c r="B49" s="207" t="s">
        <v>220</v>
      </c>
      <c r="C49" s="207"/>
      <c r="D49" s="224" t="s">
        <v>271</v>
      </c>
      <c r="E49" s="208"/>
    </row>
    <row r="50" spans="1:5" ht="13.5">
      <c r="A50" s="250"/>
      <c r="B50" s="207" t="s">
        <v>221</v>
      </c>
      <c r="C50" s="207"/>
      <c r="D50" s="224" t="s">
        <v>274</v>
      </c>
      <c r="E50" s="208" t="s">
        <v>275</v>
      </c>
    </row>
    <row r="51" spans="1:5">
      <c r="A51" s="250"/>
      <c r="B51" s="207" t="s">
        <v>222</v>
      </c>
      <c r="C51" s="207"/>
      <c r="D51" s="208" t="s">
        <v>262</v>
      </c>
      <c r="E51" s="208"/>
    </row>
    <row r="52" spans="1:5" ht="13.5">
      <c r="A52" s="250"/>
      <c r="B52" s="207" t="s">
        <v>223</v>
      </c>
      <c r="C52" s="207"/>
      <c r="D52" s="224" t="s">
        <v>266</v>
      </c>
      <c r="E52" s="208"/>
    </row>
    <row r="53" spans="1:5" ht="24">
      <c r="A53" s="247" t="s">
        <v>224</v>
      </c>
      <c r="B53" s="207" t="s">
        <v>225</v>
      </c>
      <c r="C53" s="207" t="s">
        <v>226</v>
      </c>
      <c r="D53" s="208" t="s">
        <v>262</v>
      </c>
      <c r="E53" s="208"/>
    </row>
    <row r="54" spans="1:5" ht="24">
      <c r="A54" s="248"/>
      <c r="B54" s="207" t="s">
        <v>227</v>
      </c>
      <c r="C54" s="207" t="s">
        <v>228</v>
      </c>
      <c r="D54" s="208" t="s">
        <v>262</v>
      </c>
      <c r="E54" s="208"/>
    </row>
    <row r="55" spans="1:5">
      <c r="A55" s="248"/>
      <c r="B55" s="207" t="s">
        <v>229</v>
      </c>
      <c r="C55" s="207"/>
      <c r="D55" s="224" t="s">
        <v>266</v>
      </c>
      <c r="E55" s="208"/>
    </row>
    <row r="56" spans="1:5">
      <c r="A56" s="248"/>
      <c r="B56" s="207" t="s">
        <v>230</v>
      </c>
      <c r="C56" s="207"/>
      <c r="D56" s="224" t="s">
        <v>266</v>
      </c>
      <c r="E56" s="208"/>
    </row>
    <row r="57" spans="1:5">
      <c r="A57" s="249"/>
      <c r="B57" s="207" t="s">
        <v>231</v>
      </c>
      <c r="C57" s="207"/>
      <c r="D57" s="224" t="s">
        <v>266</v>
      </c>
      <c r="E57" s="208"/>
    </row>
    <row r="58" spans="1:5">
      <c r="A58" s="251" t="s">
        <v>232</v>
      </c>
      <c r="B58" s="207" t="s">
        <v>233</v>
      </c>
      <c r="C58" s="207"/>
      <c r="D58" s="208" t="s">
        <v>266</v>
      </c>
      <c r="E58" s="208"/>
    </row>
    <row r="59" spans="1:5">
      <c r="A59" s="252"/>
      <c r="B59" s="207" t="s">
        <v>234</v>
      </c>
      <c r="C59" s="207"/>
      <c r="D59" s="224" t="s">
        <v>266</v>
      </c>
      <c r="E59" s="208"/>
    </row>
    <row r="60" spans="1:5" ht="72">
      <c r="A60" s="247" t="s">
        <v>235</v>
      </c>
      <c r="B60" s="207" t="s">
        <v>236</v>
      </c>
      <c r="C60" s="207" t="s">
        <v>237</v>
      </c>
      <c r="D60" s="208" t="s">
        <v>262</v>
      </c>
      <c r="E60" s="208" t="s">
        <v>263</v>
      </c>
    </row>
    <row r="61" spans="1:5" ht="20.25" customHeight="1">
      <c r="A61" s="248"/>
      <c r="B61" s="207" t="s">
        <v>238</v>
      </c>
      <c r="C61" s="207"/>
      <c r="D61" s="208" t="s">
        <v>267</v>
      </c>
      <c r="E61" s="208"/>
    </row>
    <row r="62" spans="1:5" ht="20.25" customHeight="1">
      <c r="A62" s="248"/>
      <c r="B62" s="207" t="s">
        <v>239</v>
      </c>
      <c r="C62" s="207" t="s">
        <v>240</v>
      </c>
      <c r="D62" s="224" t="s">
        <v>266</v>
      </c>
      <c r="E62" s="208"/>
    </row>
    <row r="63" spans="1:5" ht="20.25" customHeight="1">
      <c r="A63" s="249"/>
      <c r="B63" s="207" t="s">
        <v>241</v>
      </c>
      <c r="C63" s="207"/>
      <c r="D63" s="224"/>
      <c r="E63" s="208"/>
    </row>
    <row r="64" spans="1:5"/>
    <row r="65" spans="1:5" s="199" customFormat="1">
      <c r="A65" s="253" t="s">
        <v>5</v>
      </c>
      <c r="B65" s="254"/>
      <c r="C65" s="254"/>
      <c r="D65" s="254"/>
      <c r="E65" s="255"/>
    </row>
    <row r="66" spans="1:5">
      <c r="A66" s="233" t="s">
        <v>6</v>
      </c>
      <c r="B66" s="234"/>
      <c r="C66" s="234"/>
      <c r="D66" s="234"/>
      <c r="E66" s="235"/>
    </row>
    <row r="67" spans="1:5">
      <c r="A67" s="236"/>
      <c r="B67" s="234"/>
      <c r="C67" s="234"/>
      <c r="D67" s="234"/>
      <c r="E67" s="235"/>
    </row>
    <row r="68" spans="1:5">
      <c r="A68" s="236"/>
      <c r="B68" s="234"/>
      <c r="C68" s="234"/>
      <c r="D68" s="234"/>
      <c r="E68" s="235"/>
    </row>
    <row r="69" spans="1:5">
      <c r="A69" s="236"/>
      <c r="B69" s="234"/>
      <c r="C69" s="234"/>
      <c r="D69" s="234"/>
      <c r="E69" s="235"/>
    </row>
    <row r="70" spans="1:5">
      <c r="A70" s="236"/>
      <c r="B70" s="234"/>
      <c r="C70" s="234"/>
      <c r="D70" s="234"/>
      <c r="E70" s="235"/>
    </row>
    <row r="71" spans="1:5">
      <c r="A71" s="236"/>
      <c r="B71" s="234"/>
      <c r="C71" s="234"/>
      <c r="D71" s="234"/>
      <c r="E71" s="235"/>
    </row>
    <row r="72" spans="1:5">
      <c r="A72" s="236"/>
      <c r="B72" s="234"/>
      <c r="C72" s="234"/>
      <c r="D72" s="234"/>
      <c r="E72" s="235"/>
    </row>
    <row r="73" spans="1:5">
      <c r="A73" s="236"/>
      <c r="B73" s="234"/>
      <c r="C73" s="234"/>
      <c r="D73" s="234"/>
      <c r="E73" s="235"/>
    </row>
    <row r="74" spans="1:5">
      <c r="A74" s="236"/>
      <c r="B74" s="234"/>
      <c r="C74" s="234"/>
      <c r="D74" s="234"/>
      <c r="E74" s="235"/>
    </row>
    <row r="75" spans="1:5">
      <c r="A75" s="236"/>
      <c r="B75" s="234"/>
      <c r="C75" s="234"/>
      <c r="D75" s="234"/>
      <c r="E75" s="235"/>
    </row>
    <row r="76" spans="1:5">
      <c r="A76" s="236"/>
      <c r="B76" s="234"/>
      <c r="C76" s="234"/>
      <c r="D76" s="234"/>
      <c r="E76" s="235"/>
    </row>
    <row r="77" spans="1:5">
      <c r="A77" s="236"/>
      <c r="B77" s="234"/>
      <c r="C77" s="234"/>
      <c r="D77" s="234"/>
      <c r="E77" s="235"/>
    </row>
    <row r="78" spans="1:5">
      <c r="A78" s="236"/>
      <c r="B78" s="234"/>
      <c r="C78" s="234"/>
      <c r="D78" s="234"/>
      <c r="E78" s="235"/>
    </row>
    <row r="79" spans="1:5">
      <c r="A79" s="236"/>
      <c r="B79" s="234"/>
      <c r="C79" s="234"/>
      <c r="D79" s="234"/>
      <c r="E79" s="235"/>
    </row>
    <row r="80" spans="1:5">
      <c r="A80" s="236"/>
      <c r="B80" s="234"/>
      <c r="C80" s="234"/>
      <c r="D80" s="234"/>
      <c r="E80" s="235"/>
    </row>
    <row r="81" spans="1:5">
      <c r="A81" s="236"/>
      <c r="B81" s="234"/>
      <c r="C81" s="234"/>
      <c r="D81" s="234"/>
      <c r="E81" s="235"/>
    </row>
    <row r="82" spans="1:5">
      <c r="A82" s="236"/>
      <c r="B82" s="234"/>
      <c r="C82" s="234"/>
      <c r="D82" s="234"/>
      <c r="E82" s="235"/>
    </row>
    <row r="83" spans="1:5">
      <c r="A83" s="236"/>
      <c r="B83" s="234"/>
      <c r="C83" s="234"/>
      <c r="D83" s="234"/>
      <c r="E83" s="235"/>
    </row>
    <row r="84" spans="1:5">
      <c r="A84" s="237"/>
      <c r="B84" s="238"/>
      <c r="C84" s="238"/>
      <c r="D84" s="238"/>
      <c r="E84" s="239"/>
    </row>
    <row r="85" spans="1:5"/>
    <row r="86" spans="1:5">
      <c r="A86" s="244" t="s">
        <v>7</v>
      </c>
      <c r="B86" s="245"/>
      <c r="C86" s="245"/>
      <c r="D86" s="246"/>
      <c r="E86" s="214" t="s">
        <v>8</v>
      </c>
    </row>
    <row r="87" spans="1:5">
      <c r="A87" s="240" t="s">
        <v>9</v>
      </c>
      <c r="B87" s="207" t="s">
        <v>10</v>
      </c>
      <c r="C87" s="207"/>
      <c r="D87" s="215" t="s">
        <v>266</v>
      </c>
      <c r="E87" s="216"/>
    </row>
    <row r="88" spans="1:5">
      <c r="A88" s="241"/>
      <c r="B88" s="207" t="s">
        <v>11</v>
      </c>
      <c r="C88" s="207"/>
      <c r="D88" s="215" t="s">
        <v>266</v>
      </c>
      <c r="E88" s="216"/>
    </row>
    <row r="89" spans="1:5">
      <c r="A89" s="240" t="s">
        <v>12</v>
      </c>
      <c r="B89" s="207" t="s">
        <v>10</v>
      </c>
      <c r="C89" s="207"/>
      <c r="D89" s="215" t="s">
        <v>266</v>
      </c>
      <c r="E89" s="216"/>
    </row>
    <row r="90" spans="1:5">
      <c r="A90" s="241"/>
      <c r="B90" s="207" t="s">
        <v>11</v>
      </c>
      <c r="C90" s="207"/>
      <c r="D90" s="215" t="s">
        <v>266</v>
      </c>
      <c r="E90" s="216"/>
    </row>
    <row r="91" spans="1:5">
      <c r="A91" s="242" t="s">
        <v>13</v>
      </c>
      <c r="B91" s="243"/>
      <c r="C91" s="210"/>
      <c r="D91" s="215" t="s">
        <v>266</v>
      </c>
      <c r="E91" s="216"/>
    </row>
    <row r="92" spans="1:5">
      <c r="A92" s="242" t="s">
        <v>14</v>
      </c>
      <c r="B92" s="243"/>
      <c r="C92" s="210"/>
      <c r="D92" s="215" t="s">
        <v>266</v>
      </c>
      <c r="E92" s="216"/>
    </row>
    <row r="93" spans="1:5">
      <c r="A93" s="242" t="s">
        <v>15</v>
      </c>
      <c r="B93" s="243"/>
      <c r="C93" s="210"/>
      <c r="D93" s="215" t="s">
        <v>266</v>
      </c>
      <c r="E93" s="216"/>
    </row>
    <row r="94" spans="1:5">
      <c r="A94" s="242" t="s">
        <v>16</v>
      </c>
      <c r="B94" s="243"/>
      <c r="C94" s="210"/>
      <c r="D94" s="215" t="s">
        <v>276</v>
      </c>
      <c r="E94" s="216" t="s">
        <v>265</v>
      </c>
    </row>
    <row r="95" spans="1:5"/>
    <row r="96" spans="1:5"/>
    <row r="97" spans="1:5">
      <c r="A97" s="244" t="s">
        <v>242</v>
      </c>
      <c r="B97" s="245"/>
      <c r="C97" s="245"/>
      <c r="D97" s="246"/>
      <c r="E97" s="214"/>
    </row>
    <row r="98" spans="1:5">
      <c r="A98" s="233" t="s">
        <v>243</v>
      </c>
      <c r="B98" s="234"/>
      <c r="C98" s="234"/>
      <c r="D98" s="234"/>
      <c r="E98" s="235"/>
    </row>
    <row r="99" spans="1:5">
      <c r="A99" s="236"/>
      <c r="B99" s="234"/>
      <c r="C99" s="234"/>
      <c r="D99" s="234"/>
      <c r="E99" s="235"/>
    </row>
    <row r="100" spans="1:5">
      <c r="A100" s="236"/>
      <c r="B100" s="234"/>
      <c r="C100" s="234"/>
      <c r="D100" s="234"/>
      <c r="E100" s="235"/>
    </row>
    <row r="101" spans="1:5">
      <c r="A101" s="236"/>
      <c r="B101" s="234"/>
      <c r="C101" s="234"/>
      <c r="D101" s="234"/>
      <c r="E101" s="235"/>
    </row>
    <row r="102" spans="1:5">
      <c r="A102" s="236"/>
      <c r="B102" s="234"/>
      <c r="C102" s="234"/>
      <c r="D102" s="234"/>
      <c r="E102" s="235"/>
    </row>
    <row r="103" spans="1:5">
      <c r="A103" s="236"/>
      <c r="B103" s="234"/>
      <c r="C103" s="234"/>
      <c r="D103" s="234"/>
      <c r="E103" s="235"/>
    </row>
    <row r="104" spans="1:5">
      <c r="A104" s="236"/>
      <c r="B104" s="234"/>
      <c r="C104" s="234"/>
      <c r="D104" s="234"/>
      <c r="E104" s="235"/>
    </row>
    <row r="105" spans="1:5">
      <c r="A105" s="236"/>
      <c r="B105" s="234"/>
      <c r="C105" s="234"/>
      <c r="D105" s="234"/>
      <c r="E105" s="235"/>
    </row>
    <row r="106" spans="1:5">
      <c r="A106" s="236"/>
      <c r="B106" s="234"/>
      <c r="C106" s="234"/>
      <c r="D106" s="234"/>
      <c r="E106" s="235"/>
    </row>
    <row r="107" spans="1:5">
      <c r="A107" s="236"/>
      <c r="B107" s="234"/>
      <c r="C107" s="234"/>
      <c r="D107" s="234"/>
      <c r="E107" s="235"/>
    </row>
    <row r="108" spans="1:5">
      <c r="A108" s="236"/>
      <c r="B108" s="234"/>
      <c r="C108" s="234"/>
      <c r="D108" s="234"/>
      <c r="E108" s="235"/>
    </row>
    <row r="109" spans="1:5">
      <c r="A109" s="236"/>
      <c r="B109" s="234"/>
      <c r="C109" s="234"/>
      <c r="D109" s="234"/>
      <c r="E109" s="235"/>
    </row>
    <row r="110" spans="1:5">
      <c r="A110" s="236"/>
      <c r="B110" s="234"/>
      <c r="C110" s="234"/>
      <c r="D110" s="234"/>
      <c r="E110" s="235"/>
    </row>
    <row r="111" spans="1:5">
      <c r="A111" s="236"/>
      <c r="B111" s="234"/>
      <c r="C111" s="234"/>
      <c r="D111" s="234"/>
      <c r="E111" s="235"/>
    </row>
    <row r="112" spans="1:5">
      <c r="A112" s="236"/>
      <c r="B112" s="234"/>
      <c r="C112" s="234"/>
      <c r="D112" s="234"/>
      <c r="E112" s="235"/>
    </row>
    <row r="113" spans="1:5">
      <c r="A113" s="236"/>
      <c r="B113" s="234"/>
      <c r="C113" s="234"/>
      <c r="D113" s="234"/>
      <c r="E113" s="235"/>
    </row>
    <row r="114" spans="1:5">
      <c r="A114" s="236"/>
      <c r="B114" s="234"/>
      <c r="C114" s="234"/>
      <c r="D114" s="234"/>
      <c r="E114" s="235"/>
    </row>
    <row r="115" spans="1:5">
      <c r="A115" s="236"/>
      <c r="B115" s="234"/>
      <c r="C115" s="234"/>
      <c r="D115" s="234"/>
      <c r="E115" s="235"/>
    </row>
    <row r="116" spans="1:5">
      <c r="A116" s="237"/>
      <c r="B116" s="238"/>
      <c r="C116" s="238"/>
      <c r="D116" s="238"/>
      <c r="E116" s="239"/>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abSelected="1" topLeftCell="A3" zoomScale="70" zoomScaleNormal="70" workbookViewId="0">
      <selection activeCell="J71" sqref="J71"/>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7" t="s">
        <v>134</v>
      </c>
      <c r="B1" s="257"/>
      <c r="C1" s="257"/>
      <c r="D1" s="257"/>
      <c r="E1" s="257"/>
      <c r="F1" s="257"/>
      <c r="G1" s="257"/>
      <c r="H1" s="257"/>
      <c r="I1" s="257"/>
      <c r="J1" s="257"/>
      <c r="K1" s="257"/>
      <c r="L1" s="257"/>
      <c r="M1" s="257"/>
      <c r="N1" s="257"/>
      <c r="O1" s="257"/>
      <c r="P1" s="257"/>
      <c r="Q1" s="257"/>
      <c r="R1" s="257"/>
      <c r="S1" s="257"/>
      <c r="T1" s="257"/>
      <c r="U1" s="258"/>
    </row>
    <row r="2" spans="1:21" s="4" customFormat="1" ht="27" customHeight="1">
      <c r="A2" s="259" t="s">
        <v>150</v>
      </c>
      <c r="B2" s="260"/>
      <c r="C2" s="260"/>
      <c r="D2" s="260"/>
      <c r="E2" s="260"/>
      <c r="F2" s="260"/>
      <c r="G2" s="260"/>
      <c r="H2" s="260"/>
      <c r="I2" s="260"/>
      <c r="J2" s="260"/>
      <c r="K2" s="260"/>
      <c r="L2" s="260"/>
      <c r="M2" s="260"/>
      <c r="N2" s="260"/>
      <c r="O2" s="260"/>
      <c r="P2" s="260"/>
      <c r="Q2" s="260"/>
      <c r="R2" s="260"/>
      <c r="S2" s="260"/>
      <c r="T2" s="260"/>
      <c r="U2" s="261"/>
    </row>
    <row r="3" spans="1:21" ht="37.5" customHeight="1">
      <c r="A3" s="138"/>
      <c r="B3" s="138"/>
      <c r="C3" s="138"/>
      <c r="D3" s="138"/>
      <c r="E3" s="271" t="s">
        <v>116</v>
      </c>
      <c r="F3" s="272"/>
      <c r="G3" s="139" t="str">
        <f>"'Be Lean'"</f>
        <v>'Be Lean'</v>
      </c>
      <c r="H3" s="140" t="str">
        <f>"'Be Clean'"</f>
        <v>'Be Clean'</v>
      </c>
      <c r="I3" s="140" t="str">
        <f>"'Be Green'"</f>
        <v>'Be Green'</v>
      </c>
      <c r="J3" s="273" t="s">
        <v>19</v>
      </c>
      <c r="K3" s="273"/>
      <c r="L3" s="267" t="s">
        <v>116</v>
      </c>
      <c r="M3" s="268"/>
      <c r="N3" s="262" t="s">
        <v>118</v>
      </c>
      <c r="O3" s="274"/>
      <c r="P3" s="275"/>
      <c r="Q3" s="278" t="str">
        <f>"'Be Clean'"</f>
        <v>'Be Clean'</v>
      </c>
      <c r="R3" s="274"/>
      <c r="S3" s="275"/>
      <c r="T3" s="262" t="s">
        <v>120</v>
      </c>
      <c r="U3" s="263"/>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9" t="s">
        <v>149</v>
      </c>
      <c r="B59" s="260"/>
      <c r="C59" s="260"/>
      <c r="D59" s="260"/>
      <c r="E59" s="260"/>
      <c r="F59" s="260"/>
      <c r="G59" s="260"/>
      <c r="H59" s="260"/>
      <c r="I59" s="260"/>
      <c r="J59" s="260"/>
      <c r="K59" s="260"/>
      <c r="L59" s="260"/>
      <c r="M59" s="260"/>
      <c r="N59" s="260"/>
      <c r="O59" s="260"/>
      <c r="P59" s="260"/>
      <c r="Q59" s="260"/>
      <c r="R59" s="260"/>
      <c r="S59" s="260"/>
      <c r="T59" s="260"/>
      <c r="U59" s="261"/>
    </row>
    <row r="60" spans="1:21" s="145" customFormat="1" ht="39" customHeight="1">
      <c r="A60" s="187"/>
      <c r="B60" s="172"/>
      <c r="C60" s="172"/>
      <c r="D60" s="172"/>
      <c r="E60" s="266" t="s">
        <v>116</v>
      </c>
      <c r="F60" s="266"/>
      <c r="G60" s="188" t="str">
        <f>"'Be Lean'"</f>
        <v>'Be Lean'</v>
      </c>
      <c r="H60" s="197" t="str">
        <f>"'Be Clean'"</f>
        <v>'Be Clean'</v>
      </c>
      <c r="I60" s="197" t="str">
        <f>"'Be Green'"</f>
        <v>'Be Green'</v>
      </c>
      <c r="J60" s="143"/>
      <c r="K60" s="144"/>
      <c r="L60" s="269" t="s">
        <v>116</v>
      </c>
      <c r="M60" s="270"/>
      <c r="N60" s="264" t="s">
        <v>118</v>
      </c>
      <c r="O60" s="276"/>
      <c r="P60" s="277"/>
      <c r="Q60" s="264" t="s">
        <v>119</v>
      </c>
      <c r="R60" s="276"/>
      <c r="S60" s="277"/>
      <c r="T60" s="264" t="s">
        <v>120</v>
      </c>
      <c r="U60" s="265"/>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t="s">
        <v>260</v>
      </c>
      <c r="B64" s="110">
        <v>3615.2</v>
      </c>
      <c r="C64" s="110">
        <v>1</v>
      </c>
      <c r="D64" s="110">
        <v>3615.2</v>
      </c>
      <c r="E64" s="164">
        <v>18.21</v>
      </c>
      <c r="F64" s="168">
        <v>0</v>
      </c>
      <c r="G64" s="182">
        <v>6.34</v>
      </c>
      <c r="H64" s="171">
        <v>6.34</v>
      </c>
      <c r="I64" s="171">
        <v>5.69</v>
      </c>
      <c r="J64" s="13"/>
      <c r="K64" s="119"/>
      <c r="L64" s="107">
        <f t="shared" si="16"/>
        <v>65832.792000000001</v>
      </c>
      <c r="M64" s="121">
        <f t="shared" si="17"/>
        <v>0</v>
      </c>
      <c r="N64" s="121">
        <f t="shared" si="18"/>
        <v>22920.367999999999</v>
      </c>
      <c r="O64" s="107">
        <f t="shared" ref="O64:O93" si="20">IF($G64=0,"",$N64+$M64)</f>
        <v>22920.367999999999</v>
      </c>
      <c r="P64" s="108">
        <f t="shared" ref="P64:P93" si="21">IF($G64=0,"",$L64-O64)</f>
        <v>42912.423999999999</v>
      </c>
      <c r="Q64" s="107">
        <f t="shared" si="19"/>
        <v>22920.367999999999</v>
      </c>
      <c r="R64" s="107">
        <f t="shared" ref="R64:R93" si="22">IF($H64=0,"",$Q64+$M64)</f>
        <v>22920.367999999999</v>
      </c>
      <c r="S64" s="108">
        <f t="shared" ref="S64:S93" si="23">IF($H64=0,"",$R64-$O64)</f>
        <v>0</v>
      </c>
      <c r="T64" s="107">
        <f t="shared" ref="T64:T93" si="24">IF($I64=0,"",$I64*$D64)</f>
        <v>20570.488000000001</v>
      </c>
      <c r="U64" s="178">
        <f t="shared" ref="U64:U93" si="25">IF($H64=0,"",$R64-$T64)</f>
        <v>2349.8799999999974</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228" t="s">
        <v>261</v>
      </c>
      <c r="B66" s="110">
        <v>722.5</v>
      </c>
      <c r="C66" s="110">
        <v>1</v>
      </c>
      <c r="D66" s="110">
        <v>722.5</v>
      </c>
      <c r="E66" s="164">
        <v>1.36</v>
      </c>
      <c r="F66" s="168">
        <v>0</v>
      </c>
      <c r="G66" s="182">
        <v>5.0199999999999996</v>
      </c>
      <c r="H66" s="171">
        <v>5.04</v>
      </c>
      <c r="I66" s="171">
        <v>2.59</v>
      </c>
      <c r="J66" s="13"/>
      <c r="K66" s="119"/>
      <c r="L66" s="107">
        <f t="shared" si="16"/>
        <v>982.6</v>
      </c>
      <c r="M66" s="121">
        <f t="shared" si="17"/>
        <v>0</v>
      </c>
      <c r="N66" s="121">
        <f t="shared" si="18"/>
        <v>3626.95</v>
      </c>
      <c r="O66" s="107">
        <f t="shared" si="20"/>
        <v>3626.95</v>
      </c>
      <c r="P66" s="108">
        <f t="shared" si="21"/>
        <v>-2644.35</v>
      </c>
      <c r="Q66" s="107">
        <f t="shared" si="19"/>
        <v>3641.4</v>
      </c>
      <c r="R66" s="107">
        <f t="shared" si="22"/>
        <v>3641.4</v>
      </c>
      <c r="S66" s="108">
        <f t="shared" si="23"/>
        <v>14.450000000000273</v>
      </c>
      <c r="T66" s="107">
        <f t="shared" si="24"/>
        <v>1871.2749999999999</v>
      </c>
      <c r="U66" s="178">
        <f t="shared" si="25"/>
        <v>1770.1250000000002</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2</v>
      </c>
      <c r="D94" s="6">
        <f>SUM(D63:D93)</f>
        <v>4337.7</v>
      </c>
      <c r="E94" s="152">
        <f>IFERROR(SUMPRODUCT($D$63:$D$93,E63:E93)/$D$94,0)</f>
        <v>15.403414712866267</v>
      </c>
      <c r="F94" s="184">
        <f t="shared" ref="F94:I94" si="26">IFERROR(SUMPRODUCT($D$63:$D$93,F63:F93)/$D$94,0)</f>
        <v>0</v>
      </c>
      <c r="G94" s="152">
        <f t="shared" si="26"/>
        <v>6.12013693893077</v>
      </c>
      <c r="H94" s="152">
        <f t="shared" si="26"/>
        <v>6.1234681974318192</v>
      </c>
      <c r="I94" s="152">
        <f t="shared" si="26"/>
        <v>5.1736549323374144</v>
      </c>
      <c r="J94" s="13"/>
      <c r="K94" s="119"/>
      <c r="L94" s="153">
        <f>SUM(L63:L93)</f>
        <v>66815.392000000007</v>
      </c>
      <c r="M94" s="153">
        <f t="shared" ref="M94:T94" si="27">SUM(M63:M93)</f>
        <v>0</v>
      </c>
      <c r="N94" s="153">
        <f t="shared" si="27"/>
        <v>26547.317999999999</v>
      </c>
      <c r="O94" s="153">
        <f t="shared" si="27"/>
        <v>26547.317999999999</v>
      </c>
      <c r="P94" s="153">
        <f t="shared" si="27"/>
        <v>40268.074000000001</v>
      </c>
      <c r="Q94" s="153">
        <f t="shared" si="27"/>
        <v>26561.768</v>
      </c>
      <c r="R94" s="153">
        <f t="shared" si="27"/>
        <v>26561.768</v>
      </c>
      <c r="S94" s="153">
        <f t="shared" si="27"/>
        <v>14.450000000000273</v>
      </c>
      <c r="T94" s="153">
        <f t="shared" si="27"/>
        <v>22441.763000000003</v>
      </c>
      <c r="U94" s="179">
        <f t="shared" ref="U94" si="28">SUM(U63:U93)</f>
        <v>4120.0049999999974</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4337.7</v>
      </c>
      <c r="E96" s="155" t="s">
        <v>22</v>
      </c>
      <c r="F96" s="155" t="s">
        <v>22</v>
      </c>
      <c r="G96" s="155" t="s">
        <v>22</v>
      </c>
      <c r="H96" s="155" t="s">
        <v>22</v>
      </c>
      <c r="I96" s="155" t="s">
        <v>22</v>
      </c>
      <c r="J96" s="122"/>
      <c r="K96" s="123"/>
      <c r="L96" s="156">
        <f>L58+L94</f>
        <v>66815.392000000007</v>
      </c>
      <c r="M96" s="156">
        <f t="shared" ref="M96:T96" si="29">M58+M94</f>
        <v>0</v>
      </c>
      <c r="N96" s="156">
        <f t="shared" si="29"/>
        <v>26547.317999999999</v>
      </c>
      <c r="O96" s="156">
        <f t="shared" si="29"/>
        <v>26547.317999999999</v>
      </c>
      <c r="P96" s="156">
        <f t="shared" si="29"/>
        <v>40268.074000000001</v>
      </c>
      <c r="Q96" s="156">
        <f t="shared" si="29"/>
        <v>26561.768</v>
      </c>
      <c r="R96" s="156">
        <f t="shared" si="29"/>
        <v>26561.768</v>
      </c>
      <c r="S96" s="156">
        <f t="shared" ref="S96" si="30">S58+S94</f>
        <v>14.450000000000273</v>
      </c>
      <c r="T96" s="156">
        <f t="shared" si="29"/>
        <v>22441.763000000003</v>
      </c>
      <c r="U96" s="181">
        <f>U58+U94</f>
        <v>4120.0049999999974</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Normal="100" workbookViewId="0">
      <selection sqref="A1:T1"/>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9" t="s">
        <v>25</v>
      </c>
      <c r="B1" s="279"/>
      <c r="C1" s="279"/>
      <c r="D1" s="279"/>
      <c r="E1" s="279"/>
      <c r="F1" s="279"/>
      <c r="G1" s="279"/>
      <c r="H1" s="279"/>
      <c r="I1" s="279"/>
      <c r="J1" s="279"/>
      <c r="K1" s="279"/>
      <c r="L1" s="279"/>
      <c r="M1" s="279"/>
      <c r="N1" s="279"/>
      <c r="O1" s="279"/>
      <c r="P1" s="279"/>
      <c r="Q1" s="279"/>
      <c r="R1" s="279"/>
      <c r="S1" s="279"/>
      <c r="T1" s="280"/>
    </row>
    <row r="2" spans="1:20" ht="18">
      <c r="A2" s="281" t="s">
        <v>26</v>
      </c>
      <c r="B2" s="282"/>
      <c r="C2" s="282"/>
      <c r="D2" s="282"/>
      <c r="E2" s="282"/>
      <c r="F2" s="282"/>
      <c r="G2" s="282"/>
      <c r="H2" s="282"/>
      <c r="I2" s="282"/>
      <c r="J2" s="282"/>
      <c r="K2" s="282"/>
      <c r="L2" s="282"/>
      <c r="M2" s="282"/>
      <c r="N2" s="282"/>
      <c r="O2" s="282"/>
      <c r="P2" s="282"/>
      <c r="Q2" s="282"/>
      <c r="R2" s="282"/>
      <c r="S2" s="282"/>
      <c r="T2" s="283"/>
    </row>
    <row r="3" spans="1:20" ht="36.75" customHeight="1">
      <c r="A3" s="284" t="s">
        <v>27</v>
      </c>
      <c r="B3" s="284" t="s">
        <v>155</v>
      </c>
      <c r="C3" s="286" t="s">
        <v>28</v>
      </c>
      <c r="D3" s="284"/>
      <c r="E3" s="284"/>
      <c r="F3" s="284"/>
      <c r="G3" s="284"/>
      <c r="H3" s="284"/>
      <c r="I3" s="284"/>
      <c r="J3" s="284"/>
      <c r="K3" s="284"/>
      <c r="L3" s="284" t="s">
        <v>29</v>
      </c>
      <c r="M3" s="284"/>
      <c r="N3" s="288" t="s">
        <v>30</v>
      </c>
      <c r="O3" s="291"/>
      <c r="P3" s="288" t="s">
        <v>31</v>
      </c>
      <c r="Q3" s="291"/>
      <c r="R3" s="284" t="s">
        <v>32</v>
      </c>
      <c r="S3" s="284"/>
      <c r="T3" s="285"/>
    </row>
    <row r="4" spans="1:20" s="62" customFormat="1" ht="46.15" customHeight="1">
      <c r="A4" s="284"/>
      <c r="B4" s="284"/>
      <c r="C4" s="287" t="s">
        <v>33</v>
      </c>
      <c r="D4" s="70" t="s">
        <v>34</v>
      </c>
      <c r="E4" s="70" t="s">
        <v>35</v>
      </c>
      <c r="F4" s="70" t="s">
        <v>36</v>
      </c>
      <c r="G4" s="70" t="s">
        <v>37</v>
      </c>
      <c r="H4" s="70" t="s">
        <v>38</v>
      </c>
      <c r="I4" s="70" t="s">
        <v>39</v>
      </c>
      <c r="J4" s="70" t="s">
        <v>40</v>
      </c>
      <c r="K4" s="70" t="s">
        <v>41</v>
      </c>
      <c r="L4" s="284" t="s">
        <v>42</v>
      </c>
      <c r="M4" s="288" t="s">
        <v>43</v>
      </c>
      <c r="N4" s="289" t="s">
        <v>151</v>
      </c>
      <c r="O4" s="289" t="s">
        <v>152</v>
      </c>
      <c r="P4" s="289" t="s">
        <v>153</v>
      </c>
      <c r="Q4" s="289" t="s">
        <v>154</v>
      </c>
      <c r="R4" s="284" t="s">
        <v>47</v>
      </c>
      <c r="S4" s="284" t="s">
        <v>48</v>
      </c>
      <c r="T4" s="285" t="s">
        <v>49</v>
      </c>
    </row>
    <row r="5" spans="1:20" ht="65.650000000000006" customHeight="1">
      <c r="A5" s="284"/>
      <c r="B5" s="284"/>
      <c r="C5" s="287"/>
      <c r="D5" s="70"/>
      <c r="E5" s="70"/>
      <c r="F5" s="70" t="s">
        <v>20</v>
      </c>
      <c r="G5" s="70" t="s">
        <v>20</v>
      </c>
      <c r="H5" s="70" t="s">
        <v>20</v>
      </c>
      <c r="I5" s="70" t="s">
        <v>20</v>
      </c>
      <c r="J5" s="70" t="s">
        <v>20</v>
      </c>
      <c r="K5" s="70" t="s">
        <v>20</v>
      </c>
      <c r="L5" s="284"/>
      <c r="M5" s="288"/>
      <c r="N5" s="290"/>
      <c r="O5" s="290"/>
      <c r="P5" s="290"/>
      <c r="Q5" s="290"/>
      <c r="R5" s="284"/>
      <c r="S5" s="284"/>
      <c r="T5" s="285"/>
    </row>
    <row r="6" spans="1:20" ht="32.25" customHeight="1">
      <c r="A6" s="95" t="s">
        <v>156</v>
      </c>
      <c r="B6" s="75"/>
      <c r="C6" s="75"/>
      <c r="D6" s="75"/>
      <c r="E6" s="75"/>
      <c r="F6" s="75"/>
      <c r="G6" s="75"/>
      <c r="H6" s="75"/>
      <c r="I6" s="75"/>
      <c r="J6" s="75"/>
      <c r="K6" s="75"/>
      <c r="L6" s="76"/>
      <c r="M6" s="76"/>
      <c r="N6" s="294" t="str">
        <f>IF('EUI &amp; space heating demand'!B6="","",SUM('EUI &amp; space heating demand'!$D$6:$I$7)/SUM('EUI &amp; space heating demand'!$B$6:$B$7))</f>
        <v/>
      </c>
      <c r="O6" s="294" t="str">
        <f>IF('EUI &amp; space heating demand'!B6="","",'EUI &amp; space heating demand'!C6/'EUI &amp; space heating demand'!B6)</f>
        <v/>
      </c>
      <c r="P6" s="294" t="str">
        <f>IF('EUI &amp; space heating demand'!B6="","",Tables!B29)</f>
        <v/>
      </c>
      <c r="Q6" s="294" t="str">
        <f>IF('EUI &amp; space heating demand'!B6="","",Tables!C29)</f>
        <v/>
      </c>
      <c r="R6" s="77"/>
      <c r="S6" s="77"/>
      <c r="T6" s="79"/>
    </row>
    <row r="7" spans="1:20" ht="33.75" customHeight="1">
      <c r="A7" s="95" t="s">
        <v>50</v>
      </c>
      <c r="B7" s="75"/>
      <c r="C7" s="75"/>
      <c r="D7" s="75"/>
      <c r="E7" s="75"/>
      <c r="F7" s="75"/>
      <c r="G7" s="75"/>
      <c r="H7" s="75"/>
      <c r="I7" s="75"/>
      <c r="J7" s="75"/>
      <c r="K7" s="75"/>
      <c r="L7" s="76"/>
      <c r="M7" s="76"/>
      <c r="N7" s="295"/>
      <c r="O7" s="295"/>
      <c r="P7" s="295"/>
      <c r="Q7" s="295"/>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1" t="s">
        <v>52</v>
      </c>
      <c r="B9" s="282"/>
      <c r="C9" s="282"/>
      <c r="D9" s="282"/>
      <c r="E9" s="282"/>
      <c r="F9" s="282"/>
      <c r="G9" s="282"/>
      <c r="H9" s="282"/>
      <c r="I9" s="282"/>
      <c r="J9" s="282"/>
      <c r="K9" s="282"/>
      <c r="L9" s="282"/>
      <c r="M9" s="282"/>
      <c r="N9" s="282"/>
      <c r="O9" s="282"/>
      <c r="P9" s="282"/>
      <c r="Q9" s="282"/>
      <c r="R9" s="282"/>
      <c r="S9" s="282"/>
      <c r="T9" s="283"/>
    </row>
    <row r="10" spans="1:20" ht="36.75" customHeight="1">
      <c r="A10" s="284" t="s">
        <v>27</v>
      </c>
      <c r="B10" s="284" t="s">
        <v>155</v>
      </c>
      <c r="C10" s="286" t="s">
        <v>28</v>
      </c>
      <c r="D10" s="284"/>
      <c r="E10" s="284"/>
      <c r="F10" s="284"/>
      <c r="G10" s="284"/>
      <c r="H10" s="284"/>
      <c r="I10" s="284"/>
      <c r="J10" s="284"/>
      <c r="K10" s="284"/>
      <c r="L10" s="284" t="s">
        <v>29</v>
      </c>
      <c r="M10" s="284"/>
      <c r="N10" s="288" t="s">
        <v>30</v>
      </c>
      <c r="O10" s="291"/>
      <c r="P10" s="288" t="s">
        <v>31</v>
      </c>
      <c r="Q10" s="291"/>
      <c r="R10" s="288" t="s">
        <v>32</v>
      </c>
      <c r="S10" s="292"/>
      <c r="T10" s="293"/>
    </row>
    <row r="11" spans="1:20" ht="46.5" customHeight="1">
      <c r="A11" s="284"/>
      <c r="B11" s="284"/>
      <c r="C11" s="287" t="s">
        <v>33</v>
      </c>
      <c r="D11" s="70" t="s">
        <v>34</v>
      </c>
      <c r="E11" s="70" t="s">
        <v>35</v>
      </c>
      <c r="F11" s="70" t="s">
        <v>36</v>
      </c>
      <c r="G11" s="70" t="s">
        <v>37</v>
      </c>
      <c r="H11" s="70" t="s">
        <v>38</v>
      </c>
      <c r="I11" s="70" t="s">
        <v>39</v>
      </c>
      <c r="J11" s="70" t="s">
        <v>40</v>
      </c>
      <c r="K11" s="70" t="s">
        <v>41</v>
      </c>
      <c r="L11" s="284" t="s">
        <v>42</v>
      </c>
      <c r="M11" s="284" t="s">
        <v>43</v>
      </c>
      <c r="N11" s="289" t="s">
        <v>151</v>
      </c>
      <c r="O11" s="289" t="s">
        <v>152</v>
      </c>
      <c r="P11" s="289" t="s">
        <v>153</v>
      </c>
      <c r="Q11" s="289" t="s">
        <v>154</v>
      </c>
      <c r="R11" s="284" t="s">
        <v>47</v>
      </c>
      <c r="S11" s="284" t="s">
        <v>48</v>
      </c>
      <c r="T11" s="285" t="s">
        <v>53</v>
      </c>
    </row>
    <row r="12" spans="1:20" ht="48" customHeight="1">
      <c r="A12" s="284"/>
      <c r="B12" s="284"/>
      <c r="C12" s="287"/>
      <c r="D12" s="70"/>
      <c r="E12" s="70"/>
      <c r="F12" s="70" t="s">
        <v>20</v>
      </c>
      <c r="G12" s="70" t="s">
        <v>20</v>
      </c>
      <c r="H12" s="70" t="s">
        <v>20</v>
      </c>
      <c r="I12" s="70" t="s">
        <v>20</v>
      </c>
      <c r="J12" s="70" t="s">
        <v>20</v>
      </c>
      <c r="K12" s="70" t="s">
        <v>20</v>
      </c>
      <c r="L12" s="284"/>
      <c r="M12" s="284"/>
      <c r="N12" s="290"/>
      <c r="O12" s="290"/>
      <c r="P12" s="290"/>
      <c r="Q12" s="290"/>
      <c r="R12" s="284"/>
      <c r="S12" s="284"/>
      <c r="T12" s="285"/>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34" zoomScale="70" zoomScaleNormal="70" workbookViewId="0">
      <selection activeCell="J21" sqref="J2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7" t="s">
        <v>62</v>
      </c>
      <c r="C1" s="307"/>
      <c r="D1" s="307"/>
      <c r="E1" s="307"/>
      <c r="F1" s="307"/>
      <c r="G1" s="307"/>
      <c r="H1" s="307"/>
      <c r="I1" s="307"/>
      <c r="J1" s="307"/>
      <c r="K1" s="307"/>
      <c r="L1" s="307"/>
      <c r="M1" s="308"/>
    </row>
    <row r="2" spans="1:13" s="18" customFormat="1" ht="24">
      <c r="A2" s="57"/>
      <c r="B2" s="314" t="s">
        <v>61</v>
      </c>
      <c r="C2" s="314"/>
      <c r="D2" s="314"/>
      <c r="E2" s="314"/>
      <c r="F2" s="314"/>
      <c r="G2" s="84"/>
      <c r="H2" s="314" t="s">
        <v>63</v>
      </c>
      <c r="I2" s="314"/>
      <c r="J2" s="314"/>
      <c r="K2" s="314"/>
      <c r="L2" s="314"/>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5"/>
      <c r="C6" s="304" t="s">
        <v>66</v>
      </c>
      <c r="D6" s="304"/>
      <c r="E6" s="2"/>
      <c r="F6" s="17"/>
      <c r="G6" s="2"/>
      <c r="H6" s="302"/>
      <c r="I6" s="296" t="s">
        <v>67</v>
      </c>
      <c r="J6" s="297"/>
      <c r="K6" s="28"/>
      <c r="L6" s="28"/>
      <c r="M6" s="89"/>
    </row>
    <row r="7" spans="1:13" s="19" customFormat="1" ht="15" customHeight="1">
      <c r="B7" s="316"/>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66.815392000000003</v>
      </c>
      <c r="J8" s="66"/>
      <c r="K8" s="81"/>
      <c r="L8" s="81"/>
      <c r="M8" s="90"/>
    </row>
    <row r="9" spans="1:13" s="27" customFormat="1" ht="45" customHeight="1">
      <c r="B9" s="24" t="s">
        <v>70</v>
      </c>
      <c r="C9" s="25">
        <f>'Part L Outputs'!O58/1000</f>
        <v>0</v>
      </c>
      <c r="D9" s="66"/>
      <c r="E9" s="54"/>
      <c r="F9" s="26"/>
      <c r="G9" s="54"/>
      <c r="H9" s="24" t="s">
        <v>70</v>
      </c>
      <c r="I9" s="25">
        <f>'Part L Outputs'!O94/1000</f>
        <v>26.547318000000001</v>
      </c>
      <c r="J9" s="66"/>
      <c r="K9" s="81"/>
      <c r="L9" s="81"/>
      <c r="M9" s="90"/>
    </row>
    <row r="10" spans="1:13" s="27" customFormat="1" ht="45" customHeight="1">
      <c r="B10" s="24" t="s">
        <v>71</v>
      </c>
      <c r="C10" s="25">
        <f>'Part L Outputs'!R58/1000</f>
        <v>0</v>
      </c>
      <c r="D10" s="66"/>
      <c r="E10" s="54"/>
      <c r="F10" s="26"/>
      <c r="G10" s="54"/>
      <c r="H10" s="24" t="s">
        <v>71</v>
      </c>
      <c r="I10" s="25">
        <f>'Part L Outputs'!R94/1000</f>
        <v>26.561768000000001</v>
      </c>
      <c r="J10" s="66"/>
      <c r="K10" s="81"/>
      <c r="L10" s="81"/>
      <c r="M10" s="90"/>
    </row>
    <row r="11" spans="1:13" s="27" customFormat="1" ht="45" customHeight="1">
      <c r="B11" s="24" t="s">
        <v>72</v>
      </c>
      <c r="C11" s="25">
        <f>'Part L Outputs'!T58/1000</f>
        <v>0</v>
      </c>
      <c r="D11" s="66"/>
      <c r="E11" s="185"/>
      <c r="F11" s="26"/>
      <c r="G11" s="54"/>
      <c r="H11" s="24" t="s">
        <v>72</v>
      </c>
      <c r="I11" s="25">
        <f>'Part L Outputs'!T94/1000</f>
        <v>22.441763000000002</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296" t="s">
        <v>75</v>
      </c>
      <c r="D16" s="297"/>
      <c r="E16" s="28"/>
      <c r="F16" s="29"/>
      <c r="G16" s="28"/>
      <c r="H16" s="302"/>
      <c r="I16" s="296" t="s">
        <v>76</v>
      </c>
      <c r="J16" s="297"/>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40.268073999999999</v>
      </c>
      <c r="J18" s="31">
        <f>IFERROR(I18/I8,0)</f>
        <v>0.60267661080249291</v>
      </c>
      <c r="K18" s="28"/>
      <c r="L18" s="28"/>
      <c r="M18" s="91"/>
    </row>
    <row r="19" spans="2:13" s="30" customFormat="1" ht="45" customHeight="1">
      <c r="B19" s="24" t="s">
        <v>80</v>
      </c>
      <c r="C19" s="25">
        <f>C9-C10</f>
        <v>0</v>
      </c>
      <c r="D19" s="31">
        <f>IFERROR(C19/C8,0)</f>
        <v>0</v>
      </c>
      <c r="E19" s="28"/>
      <c r="F19" s="29"/>
      <c r="G19" s="28"/>
      <c r="H19" s="24" t="s">
        <v>80</v>
      </c>
      <c r="I19" s="25">
        <f>I9-I10</f>
        <v>-1.4450000000000074E-2</v>
      </c>
      <c r="J19" s="31">
        <f>IFERROR(I19/I8,0)</f>
        <v>-2.1626753308579067E-4</v>
      </c>
      <c r="K19" s="28"/>
      <c r="L19" s="28"/>
      <c r="M19" s="91"/>
    </row>
    <row r="20" spans="2:13" s="30" customFormat="1" ht="45" customHeight="1">
      <c r="B20" s="24" t="s">
        <v>81</v>
      </c>
      <c r="C20" s="25">
        <f>C10-C11</f>
        <v>0</v>
      </c>
      <c r="D20" s="31">
        <f>IFERROR(C20/C8,0)</f>
        <v>0</v>
      </c>
      <c r="E20" s="28"/>
      <c r="F20" s="29"/>
      <c r="G20" s="28"/>
      <c r="H20" s="24" t="s">
        <v>81</v>
      </c>
      <c r="I20" s="25">
        <f>I10-I11</f>
        <v>4.120004999999999</v>
      </c>
      <c r="J20" s="31">
        <f>IFERROR(I20/I8,0)</f>
        <v>6.1662513332257314E-2</v>
      </c>
      <c r="K20" s="28"/>
      <c r="L20" s="28"/>
      <c r="M20" s="91"/>
    </row>
    <row r="21" spans="2:13" s="30" customFormat="1" ht="45" customHeight="1">
      <c r="B21" s="32" t="s">
        <v>82</v>
      </c>
      <c r="C21" s="33">
        <f>C8-C11</f>
        <v>0</v>
      </c>
      <c r="D21" s="34">
        <f>IFERROR(C21/C8,0)</f>
        <v>0</v>
      </c>
      <c r="E21" s="28"/>
      <c r="F21" s="29"/>
      <c r="G21" s="28"/>
      <c r="H21" s="32" t="s">
        <v>83</v>
      </c>
      <c r="I21" s="33">
        <f>I8-I11</f>
        <v>44.373629000000001</v>
      </c>
      <c r="J21" s="34">
        <f>IFERROR(I21/I8,0)</f>
        <v>0.66412285660166448</v>
      </c>
      <c r="K21" s="92"/>
      <c r="L21" s="28"/>
      <c r="M21" s="91"/>
    </row>
    <row r="22" spans="2:13" s="30" customFormat="1" ht="45" customHeight="1">
      <c r="B22" s="24" t="s">
        <v>84</v>
      </c>
      <c r="C22" s="25">
        <f>(C8-C21)</f>
        <v>0</v>
      </c>
      <c r="D22" s="35" t="s">
        <v>22</v>
      </c>
      <c r="E22" s="28"/>
      <c r="F22" s="29"/>
      <c r="G22" s="28"/>
      <c r="H22" s="24" t="s">
        <v>84</v>
      </c>
      <c r="I22" s="25">
        <f>(I8-I21)</f>
        <v>22.441763000000002</v>
      </c>
      <c r="J22" s="35" t="s">
        <v>22</v>
      </c>
      <c r="K22" s="92"/>
      <c r="L22" s="28"/>
      <c r="M22" s="91"/>
    </row>
    <row r="23" spans="2:13" s="30" customFormat="1" ht="16.5" customHeight="1">
      <c r="B23" s="72"/>
      <c r="C23" s="296" t="s">
        <v>85</v>
      </c>
      <c r="D23" s="297"/>
      <c r="E23" s="28"/>
      <c r="F23" s="29"/>
      <c r="G23" s="28"/>
      <c r="H23" s="72"/>
      <c r="I23" s="296" t="s">
        <v>85</v>
      </c>
      <c r="J23" s="297"/>
      <c r="K23" s="28"/>
      <c r="L23" s="28"/>
      <c r="M23" s="91"/>
    </row>
    <row r="24" spans="2:13" s="30" customFormat="1" ht="45" customHeight="1">
      <c r="B24" s="32" t="s">
        <v>86</v>
      </c>
      <c r="C24" s="36">
        <f>C22*30</f>
        <v>0</v>
      </c>
      <c r="D24" s="35" t="s">
        <v>22</v>
      </c>
      <c r="E24" s="28"/>
      <c r="F24" s="29"/>
      <c r="G24" s="28"/>
      <c r="H24" s="32" t="s">
        <v>86</v>
      </c>
      <c r="I24" s="36">
        <f>I22*30</f>
        <v>673.25289000000009</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63959.024550000002</v>
      </c>
      <c r="J25" s="35"/>
      <c r="K25" s="28"/>
      <c r="L25" s="28"/>
      <c r="M25" s="91"/>
    </row>
    <row r="26" spans="2:13" s="30" customFormat="1" ht="15" customHeight="1">
      <c r="B26" s="309" t="s">
        <v>88</v>
      </c>
      <c r="C26" s="309"/>
      <c r="D26" s="309"/>
      <c r="E26" s="55"/>
      <c r="F26" s="37"/>
      <c r="G26" s="55"/>
      <c r="H26" s="300" t="s">
        <v>88</v>
      </c>
      <c r="I26" s="300"/>
      <c r="J26" s="300"/>
      <c r="K26" s="55"/>
      <c r="L26" s="55"/>
      <c r="M26" s="91"/>
    </row>
    <row r="27" spans="2:13" s="30" customFormat="1" ht="15">
      <c r="B27" s="310"/>
      <c r="C27" s="310"/>
      <c r="D27" s="310"/>
      <c r="E27" s="55"/>
      <c r="F27" s="37"/>
      <c r="G27" s="55"/>
      <c r="H27" s="301"/>
      <c r="I27" s="301"/>
      <c r="J27" s="301"/>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1" t="s">
        <v>89</v>
      </c>
      <c r="C58" s="311"/>
      <c r="D58" s="311"/>
      <c r="E58" s="311"/>
      <c r="F58" s="31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66.815392000000003</v>
      </c>
      <c r="D61" s="41"/>
      <c r="E61" s="42"/>
      <c r="F61" s="56">
        <f>$C$61</f>
        <v>66.815392000000003</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26.547318000000001</v>
      </c>
      <c r="D62" s="40">
        <f>C61-C62</f>
        <v>40.268073999999999</v>
      </c>
      <c r="E62" s="44">
        <f>IFERROR(D62/C61,0)</f>
        <v>0.60267661080249291</v>
      </c>
      <c r="F62" s="56">
        <f>$C$61</f>
        <v>66.815392000000003</v>
      </c>
      <c r="G62" s="56"/>
      <c r="H62" s="28"/>
      <c r="I62" s="73"/>
      <c r="J62" s="73"/>
      <c r="K62" s="28"/>
      <c r="L62" s="55"/>
      <c r="M62" s="91"/>
    </row>
    <row r="63" spans="1:13" s="30" customFormat="1" ht="40.15" customHeight="1">
      <c r="B63" s="43" t="s">
        <v>99</v>
      </c>
      <c r="C63" s="40">
        <f>'Part L Outputs'!R96/1000</f>
        <v>26.561768000000001</v>
      </c>
      <c r="D63" s="40">
        <f>C62-C63</f>
        <v>-1.4450000000000074E-2</v>
      </c>
      <c r="E63" s="44">
        <f>IFERROR(D63/C61,0)</f>
        <v>-2.1626753308579067E-4</v>
      </c>
      <c r="F63" s="56">
        <f>$C$61</f>
        <v>66.815392000000003</v>
      </c>
      <c r="G63" s="56"/>
      <c r="H63" s="28"/>
      <c r="I63" s="73"/>
      <c r="J63" s="73"/>
      <c r="K63" s="28"/>
      <c r="L63" s="55"/>
      <c r="M63" s="91"/>
    </row>
    <row r="64" spans="1:13" s="30" customFormat="1" ht="66">
      <c r="B64" s="43" t="s">
        <v>100</v>
      </c>
      <c r="C64" s="40">
        <f>'Part L Outputs'!T96/1000</f>
        <v>22.441763000000002</v>
      </c>
      <c r="D64" s="40">
        <f>C63-C64</f>
        <v>4.120004999999999</v>
      </c>
      <c r="E64" s="44">
        <f>IFERROR(D64/C61,0)</f>
        <v>6.1662513332257314E-2</v>
      </c>
      <c r="F64" s="56">
        <f>$C$61</f>
        <v>66.815392000000003</v>
      </c>
      <c r="G64" s="56"/>
      <c r="H64" s="71"/>
      <c r="I64" s="71" t="s">
        <v>258</v>
      </c>
      <c r="J64" s="71" t="s">
        <v>158</v>
      </c>
      <c r="K64" s="28"/>
      <c r="L64" s="55"/>
      <c r="M64" s="91"/>
    </row>
    <row r="65" spans="1:14" s="30" customFormat="1" ht="40.15" customHeight="1">
      <c r="B65" s="43" t="s">
        <v>101</v>
      </c>
      <c r="C65" s="45" t="s">
        <v>22</v>
      </c>
      <c r="D65" s="40">
        <f>SUM(D62:D64)</f>
        <v>44.373629000000001</v>
      </c>
      <c r="E65" s="44">
        <f>IFERROR(D65/C61,0)</f>
        <v>0.66412285660166448</v>
      </c>
      <c r="F65" s="56">
        <f>$C$61</f>
        <v>66.815392000000003</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673.25289000000009</v>
      </c>
      <c r="E67" s="44" t="s">
        <v>22</v>
      </c>
      <c r="F67" s="53"/>
      <c r="G67" s="53"/>
      <c r="H67" s="28"/>
      <c r="I67" s="28"/>
      <c r="J67" s="28"/>
      <c r="K67" s="28"/>
      <c r="L67" s="55"/>
      <c r="M67" s="91"/>
    </row>
    <row r="68" spans="1:14" s="28" customFormat="1" ht="15">
      <c r="C68" s="73"/>
      <c r="D68" s="73"/>
      <c r="L68" s="55"/>
      <c r="M68" s="29"/>
    </row>
    <row r="69" spans="1:14" ht="26.25">
      <c r="A69" s="57"/>
      <c r="B69" s="311" t="s">
        <v>106</v>
      </c>
      <c r="C69" s="311"/>
      <c r="D69" s="311"/>
      <c r="E69" s="311"/>
      <c r="F69" s="311"/>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4" t="s">
        <v>108</v>
      </c>
      <c r="H71" s="304"/>
      <c r="I71" s="296" t="s">
        <v>109</v>
      </c>
      <c r="J71" s="305"/>
      <c r="K71" s="306"/>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7" t="str">
        <f>IF('EUI &amp; space heating demand'!$B$6="","",CONCATENATE('EUI &amp; space heating demand'!R6, " &amp; ", 'EUI &amp; space heating demand'!S6,  " dwellings / ", 'EUI &amp; space heating demand'!R7, " &amp; ", 'EUI &amp; space heating demand'!S7, " Landlord Circulation " ))</f>
        <v/>
      </c>
      <c r="H72" s="318"/>
      <c r="I72" s="298" t="str">
        <f>IF('EUI &amp; space heating demand'!T6="","", CONCATENATE('EUI &amp; space heating demand'!T6, " &amp; ", 'EUI &amp; space heating demand'!T7))</f>
        <v/>
      </c>
      <c r="J72" s="298"/>
      <c r="K72" s="299"/>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4" t="s">
        <v>108</v>
      </c>
      <c r="H74" s="304"/>
      <c r="I74" s="296" t="s">
        <v>109</v>
      </c>
      <c r="J74" s="305"/>
      <c r="K74" s="306"/>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2" t="str">
        <f>IF('EUI &amp; space heating demand'!B13="","",CONCATENATE('EUI &amp; space heating demand'!R13," &amp; ",'EUI &amp; space heating demand'!S13))</f>
        <v/>
      </c>
      <c r="H75" s="312"/>
      <c r="I75" s="312" t="str">
        <f>IF('EUI &amp; space heating demand'!T13="","", 'EUI &amp; space heating demand'!T13)</f>
        <v/>
      </c>
      <c r="J75" s="312"/>
      <c r="K75" s="313"/>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8" t="str">
        <f>IF('EUI &amp; space heating demand'!B14="","",CONCATENATE('EUI &amp; space heating demand'!R14," &amp; ",'EUI &amp; space heating demand'!S14))</f>
        <v/>
      </c>
      <c r="H76" s="298"/>
      <c r="I76" s="298" t="str">
        <f>IF('EUI &amp; space heating demand'!T14="","", 'EUI &amp; space heating demand'!T14)</f>
        <v/>
      </c>
      <c r="J76" s="298"/>
      <c r="K76" s="299"/>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8" t="str">
        <f>IF('EUI &amp; space heating demand'!B15="","",CONCATENATE('EUI &amp; space heating demand'!R15," &amp; ",'EUI &amp; space heating demand'!S15))</f>
        <v/>
      </c>
      <c r="H77" s="298"/>
      <c r="I77" s="298" t="str">
        <f>IF('EUI &amp; space heating demand'!T15="","", 'EUI &amp; space heating demand'!T15)</f>
        <v/>
      </c>
      <c r="J77" s="298"/>
      <c r="K77" s="299"/>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8" t="str">
        <f>IF('EUI &amp; space heating demand'!B16="","",CONCATENATE('EUI &amp; space heating demand'!R16," &amp; ",'EUI &amp; space heating demand'!S16))</f>
        <v/>
      </c>
      <c r="H78" s="298"/>
      <c r="I78" s="298" t="str">
        <f>IF('EUI &amp; space heating demand'!T16="","", 'EUI &amp; space heating demand'!T16)</f>
        <v/>
      </c>
      <c r="J78" s="298"/>
      <c r="K78" s="299"/>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8" t="str">
        <f>IF('EUI &amp; space heating demand'!B17="","",CONCATENATE('EUI &amp; space heating demand'!R17," &amp; ",'EUI &amp; space heating demand'!S17))</f>
        <v/>
      </c>
      <c r="H79" s="298"/>
      <c r="I79" s="298" t="str">
        <f>IF('EUI &amp; space heating demand'!T17="","", 'EUI &amp; space heating demand'!T17)</f>
        <v/>
      </c>
      <c r="J79" s="298"/>
      <c r="K79" s="299"/>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8" t="str">
        <f>IF('EUI &amp; space heating demand'!B18="","",CONCATENATE('EUI &amp; space heating demand'!R18," &amp; ",'EUI &amp; space heating demand'!S18))</f>
        <v/>
      </c>
      <c r="H80" s="298"/>
      <c r="I80" s="298" t="str">
        <f>IF('EUI &amp; space heating demand'!T18="","", 'EUI &amp; space heating demand'!T18)</f>
        <v/>
      </c>
      <c r="J80" s="298"/>
      <c r="K80" s="299"/>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8" t="str">
        <f>IF('EUI &amp; space heating demand'!B19="","",CONCATENATE('EUI &amp; space heating demand'!R19," &amp; ",'EUI &amp; space heating demand'!S19))</f>
        <v/>
      </c>
      <c r="H81" s="298"/>
      <c r="I81" s="298" t="str">
        <f>IF('EUI &amp; space heating demand'!T19="","", 'EUI &amp; space heating demand'!T19)</f>
        <v/>
      </c>
      <c r="J81" s="298"/>
      <c r="K81" s="299"/>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8" t="str">
        <f>IF('EUI &amp; space heating demand'!B20="","",CONCATENATE('EUI &amp; space heating demand'!R20," &amp; ",'EUI &amp; space heating demand'!S20))</f>
        <v/>
      </c>
      <c r="H82" s="298"/>
      <c r="I82" s="298" t="str">
        <f>IF('EUI &amp; space heating demand'!T20="","", 'EUI &amp; space heating demand'!T20)</f>
        <v/>
      </c>
      <c r="J82" s="298"/>
      <c r="K82" s="299"/>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8" t="str">
        <f>IF('EUI &amp; space heating demand'!B21="","",CONCATENATE('EUI &amp; space heating demand'!R21," &amp; ",'EUI &amp; space heating demand'!S21))</f>
        <v/>
      </c>
      <c r="H83" s="298"/>
      <c r="I83" s="298" t="str">
        <f>IF('EUI &amp; space heating demand'!T21="","", 'EUI &amp; space heating demand'!T21)</f>
        <v/>
      </c>
      <c r="J83" s="298"/>
      <c r="K83" s="299"/>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8" t="str">
        <f>IF('EUI &amp; space heating demand'!B22="","",CONCATENATE('EUI &amp; space heating demand'!R22," &amp; ",'EUI &amp; space heating demand'!S22))</f>
        <v/>
      </c>
      <c r="H84" s="298"/>
      <c r="I84" s="298" t="str">
        <f>IF('EUI &amp; space heating demand'!T22="","", 'EUI &amp; space heating demand'!T22)</f>
        <v/>
      </c>
      <c r="J84" s="298"/>
      <c r="K84" s="299"/>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8" t="str">
        <f>IF('EUI &amp; space heating demand'!B23="","",CONCATENATE('EUI &amp; space heating demand'!R23," &amp; ",'EUI &amp; space heating demand'!S23))</f>
        <v/>
      </c>
      <c r="H85" s="298"/>
      <c r="I85" s="298" t="str">
        <f>IF('EUI &amp; space heating demand'!T23="","", 'EUI &amp; space heating demand'!T23)</f>
        <v/>
      </c>
      <c r="J85" s="298"/>
      <c r="K85" s="299"/>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8" t="str">
        <f>IF('EUI &amp; space heating demand'!B24="","",CONCATENATE('EUI &amp; space heating demand'!R24," &amp; ",'EUI &amp; space heating demand'!S24))</f>
        <v/>
      </c>
      <c r="H86" s="298"/>
      <c r="I86" s="298" t="str">
        <f>IF('EUI &amp; space heating demand'!T24="","", 'EUI &amp; space heating demand'!T24)</f>
        <v/>
      </c>
      <c r="J86" s="298"/>
      <c r="K86" s="299"/>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8" t="str">
        <f>IF('EUI &amp; space heating demand'!B25="","",CONCATENATE('EUI &amp; space heating demand'!R25," &amp; ",'EUI &amp; space heating demand'!S25))</f>
        <v/>
      </c>
      <c r="H87" s="298"/>
      <c r="I87" s="298" t="str">
        <f>IF('EUI &amp; space heating demand'!T25="","", 'EUI &amp; space heating demand'!T25)</f>
        <v/>
      </c>
      <c r="J87" s="298"/>
      <c r="K87" s="299"/>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8" t="str">
        <f>IF('EUI &amp; space heating demand'!B26="","",CONCATENATE('EUI &amp; space heating demand'!R26," &amp; ",'EUI &amp; space heating demand'!S26))</f>
        <v/>
      </c>
      <c r="H88" s="298"/>
      <c r="I88" s="298" t="str">
        <f>IF('EUI &amp; space heating demand'!T26="","", 'EUI &amp; space heating demand'!T26)</f>
        <v/>
      </c>
      <c r="J88" s="298"/>
      <c r="K88" s="299"/>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8" t="str">
        <f>IF('EUI &amp; space heating demand'!B27="","",CONCATENATE('EUI &amp; space heating demand'!R27," &amp; ",'EUI &amp; space heating demand'!S27))</f>
        <v/>
      </c>
      <c r="H89" s="298"/>
      <c r="I89" s="298" t="str">
        <f>IF('EUI &amp; space heating demand'!T27="","", 'EUI &amp; space heating demand'!T27)</f>
        <v/>
      </c>
      <c r="J89" s="298"/>
      <c r="K89" s="299"/>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8" t="str">
        <f>IF('EUI &amp; space heating demand'!B28="","",CONCATENATE('EUI &amp; space heating demand'!R28," &amp; ",'EUI &amp; space heating demand'!S28))</f>
        <v/>
      </c>
      <c r="H90" s="298"/>
      <c r="I90" s="298" t="str">
        <f>IF('EUI &amp; space heating demand'!T28="","", 'EUI &amp; space heating demand'!T28)</f>
        <v/>
      </c>
      <c r="J90" s="298"/>
      <c r="K90" s="299"/>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8" t="str">
        <f>IF('EUI &amp; space heating demand'!B29="","",CONCATENATE('EUI &amp; space heating demand'!R29," &amp; ",'EUI &amp; space heating demand'!S29))</f>
        <v/>
      </c>
      <c r="H91" s="298"/>
      <c r="I91" s="298" t="str">
        <f>IF('EUI &amp; space heating demand'!T29="","", 'EUI &amp; space heating demand'!T29)</f>
        <v/>
      </c>
      <c r="J91" s="298"/>
      <c r="K91" s="299"/>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8" t="str">
        <f>IF('EUI &amp; space heating demand'!B30="","",CONCATENATE('EUI &amp; space heating demand'!R30," &amp; ",'EUI &amp; space heating demand'!S30))</f>
        <v/>
      </c>
      <c r="H92" s="298"/>
      <c r="I92" s="298" t="str">
        <f>IF('EUI &amp; space heating demand'!T30="","", 'EUI &amp; space heating demand'!T30)</f>
        <v/>
      </c>
      <c r="J92" s="298"/>
      <c r="K92" s="299"/>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8" t="str">
        <f>IF('EUI &amp; space heating demand'!B31="","",CONCATENATE('EUI &amp; space heating demand'!R31," &amp; ",'EUI &amp; space heating demand'!S31))</f>
        <v/>
      </c>
      <c r="H93" s="298"/>
      <c r="I93" s="298" t="str">
        <f>IF('EUI &amp; space heating demand'!T31="","", 'EUI &amp; space heating demand'!T31)</f>
        <v/>
      </c>
      <c r="J93" s="298"/>
      <c r="K93" s="299"/>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8" t="str">
        <f>IF('EUI &amp; space heating demand'!B32="","",CONCATENATE('EUI &amp; space heating demand'!R32," &amp; ",'EUI &amp; space heating demand'!S32))</f>
        <v/>
      </c>
      <c r="H94" s="298"/>
      <c r="I94" s="298" t="str">
        <f>IF('EUI &amp; space heating demand'!T32="","", 'EUI &amp; space heating demand'!T32)</f>
        <v/>
      </c>
      <c r="J94" s="298"/>
      <c r="K94" s="299"/>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66.815392000000003</v>
      </c>
      <c r="E14" s="135">
        <f t="shared" ref="E14:E19" si="1">D14*0.65</f>
        <v>43.430004800000006</v>
      </c>
    </row>
    <row r="15" spans="1:5">
      <c r="A15" s="134" t="s">
        <v>98</v>
      </c>
      <c r="B15" s="136">
        <f>'GLA Summary Tables'!I9</f>
        <v>26.547318000000001</v>
      </c>
      <c r="C15" s="136">
        <f>'GLA Summary Tables'!I18</f>
        <v>40.268073999999999</v>
      </c>
      <c r="D15" s="135">
        <f>'GLA Summary Tables'!I$8</f>
        <v>66.815392000000003</v>
      </c>
      <c r="E15" s="135">
        <f t="shared" si="1"/>
        <v>43.430004800000006</v>
      </c>
    </row>
    <row r="16" spans="1:5">
      <c r="A16" s="134" t="s">
        <v>112</v>
      </c>
      <c r="B16" s="136">
        <f>'GLA Summary Tables'!I10</f>
        <v>26.561768000000001</v>
      </c>
      <c r="C16" s="136">
        <f>'GLA Summary Tables'!I19</f>
        <v>-1.4450000000000074E-2</v>
      </c>
      <c r="D16" s="135">
        <f>'GLA Summary Tables'!I$8</f>
        <v>66.815392000000003</v>
      </c>
      <c r="E16" s="135">
        <f t="shared" si="1"/>
        <v>43.430004800000006</v>
      </c>
    </row>
    <row r="17" spans="1:5">
      <c r="A17" s="134" t="s">
        <v>113</v>
      </c>
      <c r="B17" s="136">
        <f>'GLA Summary Tables'!I11</f>
        <v>22.441763000000002</v>
      </c>
      <c r="C17" s="136">
        <f>'GLA Summary Tables'!I20</f>
        <v>4.120004999999999</v>
      </c>
      <c r="D17" s="135">
        <f>'GLA Summary Tables'!I$8</f>
        <v>66.815392000000003</v>
      </c>
      <c r="E17" s="135">
        <f t="shared" si="1"/>
        <v>43.430004800000006</v>
      </c>
    </row>
    <row r="18" spans="1:5">
      <c r="A18" s="134" t="s">
        <v>114</v>
      </c>
      <c r="B18" s="136">
        <v>0</v>
      </c>
      <c r="C18" s="136">
        <f>'GLA Summary Tables'!I22</f>
        <v>22.441763000000002</v>
      </c>
      <c r="D18" s="135">
        <f>'GLA Summary Tables'!I$8</f>
        <v>66.815392000000003</v>
      </c>
      <c r="E18" s="135">
        <f t="shared" si="1"/>
        <v>43.430004800000006</v>
      </c>
    </row>
    <row r="19" spans="1:5">
      <c r="A19" s="134"/>
      <c r="B19" s="133"/>
      <c r="C19" s="133"/>
      <c r="D19" s="135">
        <f>'GLA Summary Tables'!I$8</f>
        <v>66.815392000000003</v>
      </c>
      <c r="E19" s="135">
        <f t="shared" si="1"/>
        <v>43.430004800000006</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2025-03-14T17:38:59Z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