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6512\65210714_19_Charterhouse_Street\000\T-Z-0000_Reports\WLCA\3 - GLA Reporting Sheet\"/>
    </mc:Choice>
  </mc:AlternateContent>
  <xr:revisionPtr revIDLastSave="0" documentId="13_ncr:1_{DBEBD524-3313-4EB1-80F6-E638FA3A33E4}" xr6:coauthVersionLast="47" xr6:coauthVersionMax="47" xr10:uidLastSave="{00000000-0000-0000-0000-000000000000}"/>
  <bookViews>
    <workbookView xWindow="14550" yWindow="-18195" windowWidth="29040" windowHeight="17520" firstSheet="3"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8" i="11" l="1"/>
  <c r="H109" i="11"/>
  <c r="H98" i="11"/>
  <c r="H102" i="11"/>
  <c r="H78" i="11"/>
  <c r="I75" i="11" l="1"/>
  <c r="I60" i="11"/>
  <c r="I62" i="11"/>
  <c r="I107" i="11"/>
  <c r="H106" i="11"/>
  <c r="H105" i="11"/>
  <c r="H104" i="11"/>
  <c r="H103" i="11"/>
  <c r="I101" i="11"/>
  <c r="H100" i="11"/>
  <c r="H99" i="11"/>
  <c r="H97" i="11"/>
  <c r="H96" i="11"/>
  <c r="H95" i="11"/>
  <c r="H94" i="11"/>
  <c r="H93" i="11"/>
  <c r="I92" i="11"/>
  <c r="H92" i="11"/>
  <c r="I91" i="11"/>
  <c r="H91" i="11"/>
  <c r="I90" i="11"/>
  <c r="H90" i="11"/>
  <c r="I89" i="11"/>
  <c r="H89" i="11"/>
  <c r="I88" i="11"/>
  <c r="H88" i="11"/>
  <c r="I87" i="11"/>
  <c r="H87" i="11"/>
  <c r="I86" i="11"/>
  <c r="H86" i="11"/>
  <c r="I85" i="11"/>
  <c r="H84" i="11"/>
  <c r="H83" i="11"/>
  <c r="H82" i="11"/>
  <c r="H81" i="11"/>
  <c r="H80" i="11"/>
  <c r="D79" i="11"/>
  <c r="I79" i="11" s="1"/>
  <c r="H77" i="11"/>
  <c r="H76" i="11"/>
  <c r="I74" i="11"/>
  <c r="H73" i="11"/>
  <c r="I72" i="11"/>
  <c r="I70" i="11"/>
  <c r="H69" i="11"/>
  <c r="H68" i="11"/>
  <c r="I67" i="11"/>
  <c r="H66" i="11"/>
  <c r="H65" i="11"/>
  <c r="I64" i="11"/>
  <c r="H63" i="11"/>
  <c r="I149" i="11"/>
  <c r="I131" i="11"/>
  <c r="I130" i="11"/>
  <c r="I129" i="11"/>
  <c r="I119" i="11"/>
  <c r="I118" i="11"/>
  <c r="I114" i="11"/>
  <c r="I113" i="11"/>
  <c r="I112" i="11"/>
  <c r="I152" i="11"/>
  <c r="I154" i="11"/>
  <c r="I153" i="11"/>
  <c r="I151" i="11"/>
  <c r="I150" i="11"/>
  <c r="I147" i="11"/>
  <c r="I146" i="11"/>
  <c r="I145" i="11"/>
  <c r="I143" i="11"/>
  <c r="I142" i="11"/>
  <c r="I141" i="11"/>
  <c r="I140" i="11"/>
  <c r="I139" i="11"/>
  <c r="I138" i="11"/>
  <c r="I136" i="11"/>
  <c r="I135" i="11"/>
  <c r="I134" i="11"/>
  <c r="I128" i="11"/>
  <c r="I127" i="11"/>
  <c r="I126" i="11"/>
  <c r="I123" i="11"/>
  <c r="I122" i="11"/>
  <c r="I120" i="11"/>
  <c r="I116" i="11"/>
  <c r="I115" i="11"/>
  <c r="H79" i="11" l="1"/>
  <c r="S100" i="9" l="1"/>
  <c r="D165" i="11" l="1"/>
  <c r="E26" i="11"/>
  <c r="E25" i="11"/>
  <c r="D26" i="11"/>
  <c r="D25" i="11"/>
  <c r="C26" i="11"/>
  <c r="C25" i="11"/>
  <c r="E44" i="9"/>
  <c r="E43" i="9"/>
  <c r="D44" i="9"/>
  <c r="D43" i="9"/>
  <c r="C44" i="9"/>
  <c r="C43" i="9"/>
  <c r="D26" i="10"/>
  <c r="C26" i="10"/>
  <c r="E26" i="10"/>
  <c r="E25" i="10"/>
  <c r="D25" i="10"/>
  <c r="C25" i="10"/>
  <c r="S83" i="10"/>
  <c r="N121" i="9" l="1"/>
  <c r="O121" i="9"/>
  <c r="F194" i="11" l="1"/>
  <c r="I104" i="10"/>
  <c r="F104" i="10"/>
  <c r="S180" i="11"/>
  <c r="F121" i="9" l="1"/>
  <c r="S103" i="10"/>
  <c r="S120" i="9"/>
  <c r="T194" i="11"/>
  <c r="S193" i="11"/>
  <c r="O194" i="11"/>
  <c r="G194" i="11"/>
  <c r="D76" i="10" l="1"/>
  <c r="I76" i="10"/>
  <c r="H76" i="10"/>
  <c r="I165" i="11"/>
  <c r="H165" i="11"/>
  <c r="I92" i="9"/>
  <c r="H92" i="9"/>
  <c r="D92" i="9"/>
  <c r="S189" i="11" l="1"/>
  <c r="S192" i="11"/>
  <c r="S191" i="11"/>
  <c r="S190" i="11"/>
  <c r="S187" i="11"/>
  <c r="L121" i="9" l="1"/>
  <c r="S101" i="9" l="1"/>
  <c r="S102" i="9"/>
  <c r="S103" i="9"/>
  <c r="S104" i="9"/>
  <c r="S105" i="9"/>
  <c r="S106" i="9"/>
  <c r="S107" i="9"/>
  <c r="S108" i="9"/>
  <c r="S109" i="9"/>
  <c r="S110" i="9"/>
  <c r="S111" i="9"/>
  <c r="S112" i="9"/>
  <c r="S113" i="9"/>
  <c r="S114" i="9"/>
  <c r="S115" i="9"/>
  <c r="S116" i="9"/>
  <c r="S117" i="9"/>
  <c r="S118" i="9"/>
  <c r="S119" i="9"/>
  <c r="I93" i="9"/>
  <c r="H93" i="9"/>
  <c r="D93" i="9"/>
  <c r="I166" i="11"/>
  <c r="H166" i="11"/>
  <c r="D166"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74" i="11"/>
  <c r="S175" i="11"/>
  <c r="S176" i="11"/>
  <c r="S177" i="11"/>
  <c r="S179" i="11"/>
  <c r="S181" i="11"/>
  <c r="S182" i="11"/>
  <c r="S183" i="11"/>
  <c r="S184" i="11"/>
  <c r="S185" i="11"/>
  <c r="S186" i="11"/>
  <c r="S188" i="11"/>
  <c r="S173" i="11"/>
  <c r="P194" i="11"/>
  <c r="Q194" i="11"/>
  <c r="Q195" i="11" s="1"/>
  <c r="R194" i="11"/>
  <c r="R195" i="11" s="1"/>
  <c r="N194" i="11"/>
  <c r="N195" i="11" s="1"/>
  <c r="L194" i="11"/>
  <c r="J194" i="11"/>
  <c r="J195" i="11" s="1"/>
  <c r="I194" i="11"/>
  <c r="I195" i="11" s="1"/>
  <c r="H194" i="11"/>
  <c r="F195" i="11"/>
  <c r="E194" i="11"/>
  <c r="E195" i="11" s="1"/>
  <c r="D40" i="9" l="1"/>
  <c r="D41" i="9" s="1"/>
  <c r="E22" i="10"/>
  <c r="E23" i="10" s="1"/>
  <c r="D105" i="10"/>
  <c r="C23" i="10"/>
  <c r="D22" i="10"/>
  <c r="D23" i="10" s="1"/>
  <c r="D122" i="9"/>
  <c r="C40" i="9"/>
  <c r="C41" i="9" s="1"/>
  <c r="E40" i="9"/>
  <c r="E41" i="9" s="1"/>
  <c r="P195" i="11"/>
  <c r="H22" i="11"/>
  <c r="H34" i="9" s="1"/>
  <c r="H195" i="11"/>
  <c r="S104" i="10"/>
  <c r="S105" i="10" s="1"/>
  <c r="S121" i="9"/>
  <c r="S122" i="9" s="1"/>
  <c r="O122" i="9"/>
  <c r="H40" i="9"/>
  <c r="H41" i="9" s="1"/>
  <c r="G122" i="9"/>
  <c r="F40" i="9"/>
  <c r="F41" i="9" s="1"/>
  <c r="T122" i="9"/>
  <c r="I40" i="9"/>
  <c r="I41" i="9" s="1"/>
  <c r="G22" i="11"/>
  <c r="G34" i="9" s="1"/>
  <c r="G195" i="11"/>
  <c r="T195" i="11"/>
  <c r="I22" i="11"/>
  <c r="I34" i="9" s="1"/>
  <c r="O105" i="10"/>
  <c r="G105" i="10"/>
  <c r="F22" i="10"/>
  <c r="F23" i="10" s="1"/>
  <c r="T105" i="10"/>
  <c r="C105" i="10"/>
  <c r="K105" i="10"/>
  <c r="L105" i="10"/>
  <c r="G23" i="10"/>
  <c r="O195" i="11"/>
  <c r="L195" i="11"/>
  <c r="C122" i="9"/>
  <c r="N122" i="9"/>
  <c r="J122" i="9"/>
  <c r="I23" i="10"/>
  <c r="H22" i="10"/>
  <c r="H23" i="10" s="1"/>
  <c r="I23" i="11" l="1"/>
  <c r="I35" i="9" s="1"/>
  <c r="H23" i="11"/>
  <c r="H35" i="9" s="1"/>
  <c r="G23" i="11"/>
  <c r="G35" i="9" s="1"/>
  <c r="I77" i="10"/>
  <c r="H77" i="10"/>
  <c r="D77" i="10"/>
  <c r="D194" i="11" l="1"/>
  <c r="C22" i="11" s="1"/>
  <c r="C194" i="11"/>
  <c r="C34" i="9" l="1"/>
  <c r="C195" i="11"/>
  <c r="D195" i="11"/>
  <c r="C23" i="11" l="1"/>
  <c r="C35" i="9" s="1"/>
  <c r="K194" i="11"/>
  <c r="D22" i="11" s="1"/>
  <c r="S178" i="11"/>
  <c r="S194" i="11" s="1"/>
  <c r="D23" i="11" l="1"/>
  <c r="D35" i="9" s="1"/>
  <c r="D34" i="9"/>
  <c r="F22" i="11"/>
  <c r="E22" i="11"/>
  <c r="E34" i="9" s="1"/>
  <c r="K195" i="11"/>
  <c r="S195" i="11"/>
  <c r="F23" i="11" l="1"/>
  <c r="F35" i="9" s="1"/>
  <c r="F34" i="9"/>
  <c r="E23" i="11"/>
  <c r="E35" i="9" s="1"/>
</calcChain>
</file>

<file path=xl/sharedStrings.xml><?xml version="1.0" encoding="utf-8"?>
<sst xmlns="http://schemas.openxmlformats.org/spreadsheetml/2006/main" count="1018" uniqueCount="438">
  <si>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</si>
  <si>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</si>
  <si>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</si>
  <si>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</si>
  <si>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</si>
  <si>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</si>
  <si>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</si>
  <si>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</si>
  <si>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</si>
  <si>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</si>
  <si>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</si>
  <si>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</si>
  <si>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</si>
  <si>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</si>
  <si>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</si>
  <si>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</si>
  <si>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</si>
  <si>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</si>
  <si>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</si>
  <si>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</si>
  <si>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</si>
  <si>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</si>
  <si>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</si>
  <si>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</si>
  <si>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</si>
  <si>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</si>
  <si>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</si>
  <si>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</si>
  <si>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</si>
  <si>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</si>
  <si>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</si>
  <si>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</si>
  <si>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</si>
  <si>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</si>
  <si>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</si>
  <si>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</si>
  <si>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</si>
  <si>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</si>
  <si>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</si>
  <si>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</si>
  <si>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</si>
  <si>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</si>
  <si>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</si>
  <si>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</si>
  <si>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</si>
  <si>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</si>
  <si>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</si>
  <si>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</si>
  <si>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</si>
  <si>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</si>
  <si>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</si>
  <si>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</si>
  <si>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</si>
  <si>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</si>
  <si>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</si>
  <si>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</si>
  <si>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</si>
  <si>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</si>
  <si>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</si>
  <si>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</si>
  <si>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</si>
  <si>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</si>
  <si>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</si>
  <si>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</si>
  <si>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</si>
  <si>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</si>
  <si>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</si>
  <si>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</si>
  <si>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</si>
  <si>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</si>
  <si>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</si>
  <si>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</si>
  <si>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</si>
  <si>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</si>
  <si>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</si>
  <si>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</si>
  <si>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</si>
  <si>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</si>
  <si>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</si>
  <si>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</si>
  <si>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</si>
  <si>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</si>
  <si>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</si>
  <si>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</si>
  <si>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</si>
  <si>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</si>
  <si>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</si>
  <si>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</si>
  <si>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</si>
  <si>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</si>
  <si>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</si>
  <si>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</si>
  <si>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</si>
  <si>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</si>
  <si>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</si>
  <si>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</si>
  <si>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</si>
  <si>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</si>
  <si>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</si>
  <si>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</si>
  <si>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</si>
  <si>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</si>
  <si>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</si>
  <si>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</si>
  <si>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</si>
  <si>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</si>
  <si>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</si>
  <si>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</si>
  <si>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</si>
  <si>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</si>
  <si>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</si>
  <si>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</si>
  <si>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</si>
  <si>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</si>
  <si>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</si>
  <si>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</si>
  <si>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</si>
  <si>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</si>
  <si>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</si>
  <si>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</si>
  <si>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</si>
  <si>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</si>
  <si>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</si>
  <si>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</si>
  <si>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</si>
  <si>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</si>
  <si>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</si>
  <si>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</si>
  <si>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</si>
  <si>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</si>
  <si>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</si>
  <si>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</si>
  <si>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</si>
  <si>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</si>
  <si>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</si>
  <si>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</si>
  <si>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</si>
  <si>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</si>
  <si>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</si>
  <si>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</si>
  <si>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</si>
  <si>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</si>
  <si>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</si>
  <si>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</si>
  <si>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</si>
  <si>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</si>
  <si>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</si>
  <si>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</si>
  <si>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</si>
  <si>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</si>
  <si>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</si>
  <si>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</si>
  <si>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</si>
  <si>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</si>
  <si>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</si>
  <si>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</si>
  <si>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</si>
  <si>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</si>
  <si>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</si>
  <si>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</si>
  <si>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</si>
  <si>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</si>
  <si>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</si>
  <si>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</si>
  <si>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</si>
  <si>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</si>
  <si>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</si>
  <si>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</si>
  <si>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</si>
  <si>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</si>
  <si>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</si>
  <si>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</si>
  <si>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</si>
  <si>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</si>
  <si>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</si>
  <si>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</si>
  <si>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</si>
  <si>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</si>
  <si>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</si>
  <si>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</si>
  <si>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</si>
  <si>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</si>
  <si>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</si>
  <si>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</si>
  <si>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</si>
  <si>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</si>
  <si>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</si>
  <si>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</si>
  <si>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</si>
  <si>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</si>
  <si>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</si>
  <si>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</si>
  <si>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</si>
  <si>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</si>
  <si>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</si>
  <si>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</si>
  <si>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</si>
  <si>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</si>
  <si>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</si>
  <si>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</si>
  <si>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</si>
  <si>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</si>
  <si>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</si>
  <si>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</si>
  <si>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</si>
  <si>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</si>
  <si>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</si>
  <si>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</si>
  <si>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</si>
  <si>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</si>
  <si>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</si>
  <si>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</si>
  <si>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</si>
  <si>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</si>
  <si>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</si>
  <si>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</si>
  <si>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</si>
  <si>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</si>
  <si>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</si>
  <si>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</si>
  <si>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</si>
  <si>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</si>
  <si>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</si>
  <si>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</si>
  <si>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</si>
  <si>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</si>
  <si>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</si>
  <si>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</si>
  <si>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</si>
  <si>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</si>
  <si>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</si>
  <si>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</si>
  <si>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</si>
  <si>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</si>
  <si>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</si>
  <si>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</si>
  <si>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</si>
  <si>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</si>
  <si>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</si>
  <si>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</si>
  <si>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</si>
  <si>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</si>
  <si>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</si>
  <si>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</si>
  <si>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</si>
  <si>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</si>
  <si>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</si>
  <si>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</si>
  <si>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</si>
  <si>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</si>
  <si>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</si>
  <si>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</si>
  <si>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</si>
  <si>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</si>
  <si>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</si>
  <si>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</si>
  <si>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</si>
  <si>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</si>
  <si>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</si>
  <si>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</si>
  <si>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</si>
  <si>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</si>
  <si>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</si>
  <si>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</si>
  <si>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</si>
  <si>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</si>
  <si>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</si>
  <si>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</si>
  <si>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</si>
  <si>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</si>
  <si>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</si>
  <si>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</si>
  <si>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</si>
  <si>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</si>
  <si>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</si>
  <si>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</si>
  <si>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</si>
  <si>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</si>
  <si>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</si>
  <si>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</si>
  <si>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</si>
  <si>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</si>
  <si>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</si>
  <si>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</si>
  <si>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</si>
  <si>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</si>
  <si>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</si>
  <si>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</si>
  <si>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</si>
  <si>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</si>
  <si>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</si>
  <si>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</si>
  <si>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</si>
  <si>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</si>
  <si>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</si>
  <si>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</si>
  <si>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</si>
  <si>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</si>
  <si>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19 Charterhouse Street</t>
  </si>
  <si>
    <t>TBC</t>
  </si>
  <si>
    <t xml:space="preserve">The proposed development for 19 Charterhouse Street aspires to create a high-quality, low-carbon, mixed-use space that is both historically and environmentally sensitive, focusing on a regenerative approach. The proposal aims to revitalize Saffron Hill by enhancing the pedestrian route and introducing jewellery workshops at the lower ground floor level, as well as enhancing the connection between the new Museum of London and the building's public offer. </t>
  </si>
  <si>
    <t>Sweco</t>
  </si>
  <si>
    <t>TM54</t>
  </si>
  <si>
    <t>One Click LCA</t>
  </si>
  <si>
    <t>EPD's as per section 4.7 of the RICS Professional Statement Second Edition 2023</t>
  </si>
  <si>
    <t>Yes</t>
  </si>
  <si>
    <t>Produced by Cassian Moccetti, carbon consultant at Sweco UK. QA'd and reviewed by Matthew Mapp, Executive Consultant, and head of whole life carbon for Sweco UK, with experience delivering over 30 RICS WLCAs. Quantities provided and approved by Abakus Consulting Limited, project QS. All EPD selections and low carbon opportunities reviewed with the professionals and specialists within the project team to ensure suitability and accuracy.</t>
  </si>
  <si>
    <t>The proposed development at 19 Charterhouse Street does not yet meet the typical benchmark values for an office development. It should be noted that this submission is made before RIBA Stage 2, the time at which there is typically enough detailed information to complete a WLCA. The constrained nature of the building footprint and its sensitive location impact the structural elements in particular, as can be seen by their impact in this model, which is not unusual for a building of this shape and scale. The design team are committed to reducing the impact of the steelwork in particular, to bring our proposed development back in line with GLA benchmarks, and there are various ongoing exercises that will help to reduce this. Sweco have identified significant further opportunities to reduce embodied emissions that will be explored throughout the remaining stages of design, and evidenced in the pre-commencement GLA spreadsheet submission.</t>
  </si>
  <si>
    <t>Steel</t>
  </si>
  <si>
    <t>60 years</t>
  </si>
  <si>
    <t>Steel recycling</t>
  </si>
  <si>
    <t>Concrete</t>
  </si>
  <si>
    <t>Concrete crushed to aggregate</t>
  </si>
  <si>
    <t>Intumescent paint</t>
  </si>
  <si>
    <t>Landfilling (for inert materials)</t>
  </si>
  <si>
    <t>30 years</t>
  </si>
  <si>
    <t>Membranes (inert)</t>
  </si>
  <si>
    <t>Insulation/ plastic membranes</t>
  </si>
  <si>
    <t>Plastic-based material incineration</t>
  </si>
  <si>
    <t>Pavers</t>
  </si>
  <si>
    <t>Rebar separated (2 %), concrete to aggregate</t>
  </si>
  <si>
    <t>Cast Iron</t>
  </si>
  <si>
    <t>25 years</t>
  </si>
  <si>
    <t>Metal-containing product recycling (90 % metal)</t>
  </si>
  <si>
    <t>0kg</t>
  </si>
  <si>
    <t>Insulation</t>
  </si>
  <si>
    <t>Mortar</t>
  </si>
  <si>
    <t>Cement/mortar use in a backfill</t>
  </si>
  <si>
    <t>Brick/blockwork</t>
  </si>
  <si>
    <t>Brick/stone crushed to aggregate (for sub-base layers)</t>
  </si>
  <si>
    <t>Plasterboard</t>
  </si>
  <si>
    <t>Gypsum recycling</t>
  </si>
  <si>
    <t>Stainless steel recycling</t>
  </si>
  <si>
    <t>Glass Systems</t>
  </si>
  <si>
    <t>Steel doors</t>
  </si>
  <si>
    <t>20 years</t>
  </si>
  <si>
    <t>Timber doors</t>
  </si>
  <si>
    <t>Wood-containing product incineration (80% wood)</t>
  </si>
  <si>
    <t>Ceramic tiles</t>
  </si>
  <si>
    <t>10 years</t>
  </si>
  <si>
    <t>Screed</t>
  </si>
  <si>
    <t>Interior paint</t>
  </si>
  <si>
    <t>Metal framing</t>
  </si>
  <si>
    <t>Terrazzo</t>
  </si>
  <si>
    <t>Raised access flooring</t>
  </si>
  <si>
    <t>5 years</t>
  </si>
  <si>
    <t>Metal-containing products</t>
  </si>
  <si>
    <t>Various</t>
  </si>
  <si>
    <t>Plastic-based products</t>
  </si>
  <si>
    <t>Aluminium Products</t>
  </si>
  <si>
    <t>Aluminium recycling</t>
  </si>
  <si>
    <t>15-30 years</t>
  </si>
  <si>
    <t>Formwork</t>
  </si>
  <si>
    <t>Wood incineration</t>
  </si>
  <si>
    <t>Aggregates</t>
  </si>
  <si>
    <t>30-60 years</t>
  </si>
  <si>
    <t>Copper-containing Products</t>
  </si>
  <si>
    <t>Copper Recycling</t>
  </si>
  <si>
    <t>AC Units</t>
  </si>
  <si>
    <t>Aluminium Cladding</t>
  </si>
  <si>
    <t>100% Reuse off site</t>
  </si>
  <si>
    <t>Glass Doors</t>
  </si>
  <si>
    <t>Aluminium Window Frame</t>
  </si>
  <si>
    <t>Glass-containing product recycling (80 % glass)</t>
  </si>
  <si>
    <t>Urinal Divider</t>
  </si>
  <si>
    <t>Sanitary Ceramics</t>
  </si>
  <si>
    <t>Air Inverter</t>
  </si>
  <si>
    <t>Blue Lineoleum</t>
  </si>
  <si>
    <t>14% Reuse off site</t>
  </si>
  <si>
    <t>Carbon Steel Handrail</t>
  </si>
  <si>
    <t>Steel Handrail</t>
  </si>
  <si>
    <t>Ceramic Tiles</t>
  </si>
  <si>
    <t xml:space="preserve">Control panel housing </t>
  </si>
  <si>
    <t>Cubicle Doors</t>
  </si>
  <si>
    <t>Laminate Board</t>
  </si>
  <si>
    <t>Gypsum Board</t>
  </si>
  <si>
    <t>Refridgerator</t>
  </si>
  <si>
    <t>Gas Boiler</t>
  </si>
  <si>
    <t>Linoleum Floor Tile</t>
  </si>
  <si>
    <t>Steel Lockers</t>
  </si>
  <si>
    <t>Marble Tile</t>
  </si>
  <si>
    <t>Electric Cabling</t>
  </si>
  <si>
    <t>20% Reuse off site</t>
  </si>
  <si>
    <t>Lighting</t>
  </si>
  <si>
    <t>Carpet Tiles</t>
  </si>
  <si>
    <t>100% Reuse on site</t>
  </si>
  <si>
    <t>Wooden Doors</t>
  </si>
  <si>
    <t>Paper Towel Dispensers</t>
  </si>
  <si>
    <t>R-410A</t>
  </si>
  <si>
    <t>R-452B</t>
  </si>
  <si>
    <t>R-32</t>
  </si>
  <si>
    <t xml:space="preserve">Specify a portion of plate steel as low carbon </t>
  </si>
  <si>
    <t xml:space="preserve">Low-carbon rebar to concrete elements </t>
  </si>
  <si>
    <t xml:space="preserve">High contents on cement replacements in the frame elements with up to 50% cement replacements </t>
  </si>
  <si>
    <t xml:space="preserve">Specify a portion of rolled steel as low carbon </t>
  </si>
  <si>
    <t>Steel Sheet Products</t>
  </si>
  <si>
    <t>Shelf Strip Holder</t>
  </si>
  <si>
    <t>Stone Clad 1</t>
  </si>
  <si>
    <t>10% Reuse on site</t>
  </si>
  <si>
    <t>90% Reuse off site</t>
  </si>
  <si>
    <t>Stone Clad 2</t>
  </si>
  <si>
    <t>47% Retain</t>
  </si>
  <si>
    <t>Rebar</t>
  </si>
  <si>
    <t>78% Retain</t>
  </si>
  <si>
    <t>Structural Columns (Concrete)</t>
  </si>
  <si>
    <t>Structural Framing (Concrete)</t>
  </si>
  <si>
    <t>38% Retain</t>
  </si>
  <si>
    <t>Structural Walls (Concrete)</t>
  </si>
  <si>
    <t>29% Retain</t>
  </si>
  <si>
    <t>Structural Floors (Concrete)</t>
  </si>
  <si>
    <t>50% Retain</t>
  </si>
  <si>
    <t>Aluminium Ceiling System</t>
  </si>
  <si>
    <t>Surveillance Camera</t>
  </si>
  <si>
    <t>Heat Pump</t>
  </si>
  <si>
    <t>Mixer Taps</t>
  </si>
  <si>
    <t>Wooden Desk &amp; Drawers</t>
  </si>
  <si>
    <t>Steel Doors</t>
  </si>
  <si>
    <t>Smoke Detectors</t>
  </si>
  <si>
    <t>Radiator</t>
  </si>
  <si>
    <t>Acoustic Panel</t>
  </si>
  <si>
    <t>Sensor Tap</t>
  </si>
  <si>
    <t>Soap Dispenser</t>
  </si>
  <si>
    <t>Hand Dryers</t>
  </si>
  <si>
    <t>Mosaic Tiles</t>
  </si>
  <si>
    <t>62700 kg</t>
  </si>
  <si>
    <t>1127 kg</t>
  </si>
  <si>
    <t>20 kg</t>
  </si>
  <si>
    <t>40 kg</t>
  </si>
  <si>
    <t>Storm Water Storage Tank</t>
  </si>
  <si>
    <t>Achieving 350kg CO2e per m2 FSA</t>
  </si>
  <si>
    <t>Utilising low-GWP refrigerants for hgih impact systems, with a GWP of &lt;700</t>
  </si>
  <si>
    <t>Mirrors</t>
  </si>
  <si>
    <t>Kitchen Cabinet</t>
  </si>
  <si>
    <t>Microwave</t>
  </si>
  <si>
    <t>Glass Panels</t>
  </si>
  <si>
    <t xml:space="preserve">Yes, please refer to separate whole life carbon optioneering study submitted with this application </t>
  </si>
  <si>
    <t>Class E - Office Use; restaurant/retail; and jewellery workspace</t>
  </si>
  <si>
    <t>RAF tiles with EAF steel casing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</si>
</sst>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7"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
      <sz val="10"/>
      <name val="Arial"/>
      <family val="2"/>
    </font>
    <font>
      <sz val="10"/>
      <color theme="1"/>
      <name val="Calibri"/>
      <family val="2"/>
      <scheme val="minor"/>
    </font>
    <font>
      <sz val="10"/>
      <color rgb="FF00000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19" fillId="0" borderId="0" applyNumberFormat="0" applyFill="0" applyBorder="0" applyAlignment="0" applyProtection="0"/>
    <xf numFmtId="0" fontId="44" fillId="0" borderId="0"/>
  </cellStyleXfs>
  <cellXfs count="525">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7" xfId="0" applyFont="1" applyFill="1" applyBorder="1" applyAlignment="1" applyProtection="1">
      <alignment horizontal="center" vertical="center" wrapText="1"/>
      <protection locked="0"/>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wrapText="1"/>
      <protection locked="0"/>
    </xf>
    <xf numFmtId="3" fontId="4" fillId="9" borderId="3" xfId="0" applyNumberFormat="1" applyFont="1" applyFill="1" applyBorder="1" applyAlignment="1" applyProtection="1">
      <alignment horizontal="center" vertical="center"/>
      <protection locked="0"/>
    </xf>
    <xf numFmtId="0" fontId="4" fillId="9" borderId="3" xfId="0" applyFont="1" applyFill="1" applyBorder="1" applyAlignment="1" applyProtection="1">
      <alignment horizontal="left" vertical="center"/>
      <protection locked="0"/>
    </xf>
    <xf numFmtId="0" fontId="4" fillId="9" borderId="7" xfId="0" applyFont="1" applyFill="1" applyBorder="1" applyAlignment="1" applyProtection="1">
      <alignment horizontal="left" vertical="center"/>
      <protection locked="0"/>
    </xf>
    <xf numFmtId="0" fontId="4" fillId="9" borderId="7" xfId="0" applyFont="1" applyFill="1" applyBorder="1" applyAlignment="1" applyProtection="1">
      <alignment horizontal="left" vertical="center" wrapText="1"/>
      <protection locked="0"/>
    </xf>
    <xf numFmtId="1" fontId="4" fillId="9" borderId="3" xfId="0" applyNumberFormat="1" applyFont="1" applyFill="1" applyBorder="1" applyAlignment="1" applyProtection="1">
      <alignment horizontal="center" vertical="center"/>
      <protection locked="0"/>
    </xf>
    <xf numFmtId="0" fontId="4" fillId="9" borderId="3" xfId="0" applyFont="1" applyFill="1" applyBorder="1" applyAlignment="1" applyProtection="1">
      <alignment vertical="center"/>
      <protection locked="0"/>
    </xf>
    <xf numFmtId="0" fontId="4" fillId="9" borderId="2" xfId="0" applyFont="1" applyFill="1" applyBorder="1" applyAlignment="1" applyProtection="1">
      <alignment horizontal="center" vertical="center" wrapText="1"/>
      <protection locked="0"/>
    </xf>
    <xf numFmtId="9" fontId="4" fillId="9" borderId="3" xfId="0" applyNumberFormat="1" applyFont="1" applyFill="1" applyBorder="1" applyAlignment="1" applyProtection="1">
      <alignment horizontal="center" vertical="center"/>
      <protection locked="0"/>
    </xf>
    <xf numFmtId="9" fontId="4" fillId="9" borderId="41" xfId="0" applyNumberFormat="1" applyFont="1" applyFill="1" applyBorder="1" applyAlignment="1" applyProtection="1">
      <alignment vertical="center" wrapText="1"/>
      <protection locked="0"/>
    </xf>
    <xf numFmtId="4" fontId="4" fillId="9" borderId="41" xfId="0" applyNumberFormat="1" applyFont="1" applyFill="1" applyBorder="1" applyAlignment="1" applyProtection="1">
      <alignment vertical="center" wrapText="1"/>
      <protection locked="0"/>
    </xf>
    <xf numFmtId="0" fontId="4" fillId="9" borderId="2" xfId="0" applyFont="1" applyFill="1" applyBorder="1" applyAlignment="1" applyProtection="1">
      <alignment horizontal="left" vertical="center" wrapText="1"/>
      <protection locked="0"/>
    </xf>
    <xf numFmtId="0" fontId="4" fillId="9" borderId="2" xfId="0" applyFont="1" applyFill="1" applyBorder="1" applyAlignment="1" applyProtection="1">
      <alignment horizontal="left" vertical="center"/>
      <protection locked="0"/>
    </xf>
    <xf numFmtId="166" fontId="12" fillId="9" borderId="1" xfId="0" applyNumberFormat="1" applyFont="1" applyFill="1" applyBorder="1" applyAlignment="1" applyProtection="1">
      <alignment horizontal="right" vertical="center" wrapText="1"/>
      <protection locked="0"/>
    </xf>
    <xf numFmtId="0" fontId="4" fillId="9" borderId="19" xfId="0" applyFont="1" applyFill="1" applyBorder="1" applyAlignment="1" applyProtection="1">
      <alignment horizontal="left" vertical="center" wrapText="1"/>
      <protection locked="0"/>
    </xf>
    <xf numFmtId="0" fontId="4" fillId="9" borderId="23" xfId="0" applyFont="1" applyFill="1" applyBorder="1" applyAlignment="1" applyProtection="1">
      <alignment horizontal="left" vertical="center" wrapText="1"/>
      <protection locked="0"/>
    </xf>
    <xf numFmtId="0" fontId="4" fillId="9" borderId="22" xfId="0" applyFont="1" applyFill="1" applyBorder="1" applyAlignment="1" applyProtection="1">
      <alignment horizontal="left" vertical="center" wrapText="1"/>
      <protection locked="0"/>
    </xf>
    <xf numFmtId="3" fontId="45" fillId="9" borderId="1" xfId="0" applyNumberFormat="1" applyFont="1" applyFill="1" applyBorder="1" applyAlignment="1" applyProtection="1">
      <alignment horizontal="center" vertical="center" wrapText="1"/>
      <protection locked="0"/>
    </xf>
    <xf numFmtId="3" fontId="46" fillId="9" borderId="1" xfId="0" applyNumberFormat="1" applyFont="1" applyFill="1" applyBorder="1" applyAlignment="1" applyProtection="1">
      <alignment horizontal="center" vertical="center" wrapText="1"/>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applyAlignme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applyAlignment="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4" fillId="9" borderId="1" xfId="0" applyFont="1" applyFill="1" applyBorder="1" applyAlignment="1" applyProtection="1">
      <alignment horizontal="left" vertical="center" wrapText="1"/>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3" fontId="0" fillId="9" borderId="1" xfId="0" applyNumberFormat="1" applyFill="1" applyBorder="1" applyAlignment="1" applyProtection="1">
      <alignment horizontal="left" vertical="center"/>
      <protection locked="0"/>
    </xf>
    <xf numFmtId="9" fontId="0" fillId="9" borderId="1" xfId="0" applyNumberFormat="1" applyFill="1" applyBorder="1" applyAlignment="1" applyProtection="1">
      <alignment horizontal="left" vertical="center"/>
      <protection locked="0"/>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applyAlignment="1"/>
    <xf numFmtId="0" fontId="15" fillId="0" borderId="2" xfId="0" applyFont="1" applyBorder="1" applyAlignment="1"/>
    <xf numFmtId="0" fontId="15" fillId="0" borderId="7" xfId="0" applyFont="1" applyBorder="1" applyAlignment="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3">
    <cellStyle name="Hyperlink" xfId="1" builtinId="8"/>
    <cellStyle name="Normal" xfId="0" builtinId="0"/>
    <cellStyle name="Normal 3" xfId="2" xr:uid="{AB7955ED-FF4A-43C8-90F0-A667321DD85E}"/>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899160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899160</xdr:colOff>
          <xdr:row>15</xdr:row>
          <xdr:rowOff>213360</xdr:rowOff>
        </xdr:from>
        <xdr:to>
          <xdr:col>3</xdr:col>
          <xdr:colOff>1813560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1775460</xdr:colOff>
          <xdr:row>16</xdr:row>
          <xdr:rowOff>419100</xdr:rowOff>
        </xdr:from>
        <xdr:to>
          <xdr:col>4</xdr:col>
          <xdr:colOff>209550</xdr:colOff>
          <xdr:row>18</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365760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2461260</xdr:colOff>
          <xdr:row>16</xdr:row>
          <xdr:rowOff>365760</xdr:rowOff>
        </xdr:from>
        <xdr:to>
          <xdr:col>4</xdr:col>
          <xdr:colOff>876300</xdr:colOff>
          <xdr:row>18</xdr:row>
          <xdr:rowOff>99060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topLeftCell="A11" workbookViewId="0">
      <selection activeCell="B28" sqref="B28"/>
    </sheetView>
  </sheetViews>
  <sheetFormatPr defaultRowHeight="13.2" x14ac:dyDescent="0.25"/>
  <cols>
    <col min="2" max="2" width="40" customWidth="1"/>
    <col min="3" max="3" width="64.44140625" style="46" customWidth="1"/>
  </cols>
  <sheetData>
    <row r="3" spans="2:3" x14ac:dyDescent="0.25">
      <c r="B3" s="50" t="s">
        <v>0</v>
      </c>
    </row>
    <row r="5" spans="2:3" x14ac:dyDescent="0.25">
      <c r="B5" s="183" t="s">
        <v>1</v>
      </c>
      <c r="C5" s="184" t="s">
        <v>2</v>
      </c>
    </row>
    <row r="6" spans="2:3" ht="26.4" x14ac:dyDescent="0.25">
      <c r="B6" s="215" t="s">
        <v>3</v>
      </c>
      <c r="C6" s="185" t="s">
        <v>4</v>
      </c>
    </row>
    <row r="7" spans="2:3" x14ac:dyDescent="0.25">
      <c r="B7" s="216"/>
      <c r="C7" s="181" t="s">
        <v>5</v>
      </c>
    </row>
    <row r="8" spans="2:3" x14ac:dyDescent="0.25">
      <c r="B8" s="217" t="s">
        <v>6</v>
      </c>
      <c r="C8" s="181" t="s">
        <v>7</v>
      </c>
    </row>
    <row r="9" spans="2:3" ht="26.4" x14ac:dyDescent="0.25">
      <c r="B9" s="217"/>
      <c r="C9" s="181" t="s">
        <v>8</v>
      </c>
    </row>
    <row r="10" spans="2:3" x14ac:dyDescent="0.25">
      <c r="B10" s="217"/>
      <c r="C10" s="181" t="s">
        <v>9</v>
      </c>
    </row>
    <row r="11" spans="2:3" ht="26.4" x14ac:dyDescent="0.25">
      <c r="B11" s="217"/>
      <c r="C11" s="181" t="s">
        <v>10</v>
      </c>
    </row>
    <row r="12" spans="2:3" x14ac:dyDescent="0.25">
      <c r="B12" s="217"/>
      <c r="C12" s="181" t="s">
        <v>11</v>
      </c>
    </row>
    <row r="13" spans="2:3" x14ac:dyDescent="0.25">
      <c r="B13" s="217"/>
      <c r="C13" s="181" t="s">
        <v>12</v>
      </c>
    </row>
    <row r="14" spans="2:3" x14ac:dyDescent="0.25">
      <c r="B14" s="217"/>
      <c r="C14" s="181" t="s">
        <v>13</v>
      </c>
    </row>
    <row r="15" spans="2:3" ht="26.4" x14ac:dyDescent="0.25">
      <c r="B15" s="217"/>
      <c r="C15" s="181" t="s">
        <v>14</v>
      </c>
    </row>
    <row r="16" spans="2:3" ht="26.4" x14ac:dyDescent="0.25">
      <c r="B16" s="217"/>
      <c r="C16" s="181" t="s">
        <v>15</v>
      </c>
    </row>
    <row r="17" spans="2:3" ht="26.4" x14ac:dyDescent="0.25">
      <c r="B17" s="217"/>
      <c r="C17" s="181" t="s">
        <v>16</v>
      </c>
    </row>
    <row r="18" spans="2:3" x14ac:dyDescent="0.25">
      <c r="B18" s="217"/>
      <c r="C18" s="181" t="s">
        <v>17</v>
      </c>
    </row>
    <row r="19" spans="2:3" ht="27.75" customHeight="1" x14ac:dyDescent="0.25">
      <c r="B19" s="218"/>
      <c r="C19" s="182" t="s">
        <v>18</v>
      </c>
    </row>
    <row r="20" spans="2:3" ht="19.5" customHeight="1" x14ac:dyDescent="0.25">
      <c r="B20" s="216" t="s">
        <v>19</v>
      </c>
      <c r="C20" s="181" t="s">
        <v>20</v>
      </c>
    </row>
    <row r="21" spans="2:3" ht="26.25" customHeight="1" x14ac:dyDescent="0.25">
      <c r="B21" s="216"/>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3.2" x14ac:dyDescent="0.25"/>
  <cols>
    <col min="12" max="12" width="19" customWidth="1"/>
    <col min="13" max="13" width="4.33203125" customWidth="1"/>
    <col min="14" max="14" width="3.5546875" customWidth="1"/>
  </cols>
  <sheetData>
    <row r="1" spans="1:12" s="1" customFormat="1" ht="26.25" customHeight="1" x14ac:dyDescent="0.4">
      <c r="A1" s="6" t="s">
        <v>22</v>
      </c>
      <c r="B1" s="3"/>
      <c r="C1" s="3"/>
      <c r="D1" s="3"/>
      <c r="E1" s="3"/>
      <c r="F1" s="3"/>
      <c r="G1" s="3"/>
      <c r="H1" s="3"/>
      <c r="I1" s="3"/>
      <c r="J1" s="3"/>
      <c r="K1" s="3"/>
      <c r="L1" s="3"/>
    </row>
    <row r="3" spans="1:12" x14ac:dyDescent="0.25">
      <c r="A3" s="7" t="s">
        <v>23</v>
      </c>
      <c r="B3" s="8"/>
      <c r="C3" s="8"/>
      <c r="D3" s="8"/>
      <c r="E3" s="8"/>
      <c r="F3" s="8"/>
      <c r="G3" s="8"/>
      <c r="H3" s="8"/>
      <c r="I3" s="8"/>
      <c r="J3" s="8"/>
      <c r="K3" s="8"/>
      <c r="L3" s="8"/>
    </row>
    <row r="4" spans="1:12" ht="9.75" customHeight="1" x14ac:dyDescent="0.25">
      <c r="A4" s="4"/>
    </row>
    <row r="5" spans="1:12" ht="12.75" customHeight="1" x14ac:dyDescent="0.25">
      <c r="A5" s="219" t="s">
        <v>24</v>
      </c>
      <c r="B5" s="219"/>
      <c r="C5" s="219"/>
      <c r="D5" s="219"/>
      <c r="E5" s="219"/>
      <c r="F5" s="219"/>
      <c r="G5" s="219"/>
      <c r="H5" s="219"/>
      <c r="I5" s="219"/>
      <c r="J5" s="219"/>
      <c r="K5" s="219"/>
      <c r="L5" s="219"/>
    </row>
    <row r="6" spans="1:12" ht="12.75" customHeight="1" x14ac:dyDescent="0.25">
      <c r="A6" s="219"/>
      <c r="B6" s="219"/>
      <c r="C6" s="219"/>
      <c r="D6" s="219"/>
      <c r="E6" s="219"/>
      <c r="F6" s="219"/>
      <c r="G6" s="219"/>
      <c r="H6" s="219"/>
      <c r="I6" s="219"/>
      <c r="J6" s="219"/>
      <c r="K6" s="219"/>
      <c r="L6" s="219"/>
    </row>
    <row r="7" spans="1:12" ht="12.75" customHeight="1" x14ac:dyDescent="0.25">
      <c r="A7" s="219"/>
      <c r="B7" s="219"/>
      <c r="C7" s="219"/>
      <c r="D7" s="219"/>
      <c r="E7" s="219"/>
      <c r="F7" s="219"/>
      <c r="G7" s="219"/>
      <c r="H7" s="219"/>
      <c r="I7" s="219"/>
      <c r="J7" s="219"/>
      <c r="K7" s="219"/>
      <c r="L7" s="219"/>
    </row>
    <row r="8" spans="1:12" ht="34.5" customHeight="1" x14ac:dyDescent="0.25">
      <c r="A8" s="221" t="s">
        <v>25</v>
      </c>
      <c r="B8" s="221"/>
      <c r="C8" s="221"/>
      <c r="D8" s="221"/>
      <c r="E8" s="221"/>
      <c r="F8" s="221"/>
      <c r="G8" s="221"/>
      <c r="H8" s="221"/>
      <c r="I8" s="221"/>
      <c r="J8" s="221"/>
      <c r="K8" s="221"/>
      <c r="L8" s="221"/>
    </row>
    <row r="9" spans="1:12" ht="15" customHeight="1" x14ac:dyDescent="0.25">
      <c r="A9" s="219" t="s">
        <v>26</v>
      </c>
      <c r="B9" s="219"/>
      <c r="C9" s="219"/>
      <c r="D9" s="219"/>
      <c r="E9" s="219"/>
      <c r="F9" s="219"/>
      <c r="G9" s="219"/>
      <c r="H9" s="219"/>
      <c r="I9" s="219"/>
      <c r="J9" s="219"/>
      <c r="K9" s="219"/>
      <c r="L9" s="219"/>
    </row>
    <row r="10" spans="1:12" ht="33" customHeight="1" x14ac:dyDescent="0.25">
      <c r="A10" s="219"/>
      <c r="B10" s="219"/>
      <c r="C10" s="219"/>
      <c r="D10" s="219"/>
      <c r="E10" s="219"/>
      <c r="F10" s="219"/>
      <c r="G10" s="219"/>
      <c r="H10" s="219"/>
      <c r="I10" s="219"/>
      <c r="J10" s="219"/>
      <c r="K10" s="219"/>
      <c r="L10" s="219"/>
    </row>
    <row r="11" spans="1:12" ht="15" customHeight="1" x14ac:dyDescent="0.25">
      <c r="A11" s="102" t="s">
        <v>27</v>
      </c>
      <c r="B11" s="101"/>
      <c r="C11" s="101"/>
      <c r="D11" s="99"/>
      <c r="E11" s="99"/>
      <c r="F11" s="99"/>
      <c r="G11" s="99"/>
      <c r="H11" s="99"/>
      <c r="I11" s="99"/>
      <c r="J11" s="99"/>
      <c r="K11" s="99"/>
      <c r="L11" s="99"/>
    </row>
    <row r="12" spans="1:12" x14ac:dyDescent="0.25">
      <c r="A12" s="219" t="s">
        <v>28</v>
      </c>
      <c r="B12" s="219"/>
      <c r="C12" s="219"/>
      <c r="D12" s="219"/>
      <c r="E12" s="219"/>
      <c r="F12" s="219"/>
      <c r="G12" s="219"/>
      <c r="H12" s="219"/>
      <c r="I12" s="219"/>
      <c r="J12" s="219"/>
      <c r="K12" s="219"/>
      <c r="L12" s="219"/>
    </row>
    <row r="13" spans="1:12" ht="35.25" customHeight="1" x14ac:dyDescent="0.25">
      <c r="A13" s="219"/>
      <c r="B13" s="219"/>
      <c r="C13" s="219"/>
      <c r="D13" s="219"/>
      <c r="E13" s="219"/>
      <c r="F13" s="219"/>
      <c r="G13" s="219"/>
      <c r="H13" s="219"/>
      <c r="I13" s="219"/>
      <c r="J13" s="219"/>
      <c r="K13" s="219"/>
      <c r="L13" s="219"/>
    </row>
    <row r="14" spans="1:12" x14ac:dyDescent="0.25">
      <c r="A14" s="102" t="s">
        <v>29</v>
      </c>
      <c r="B14" s="99"/>
      <c r="C14" s="99"/>
      <c r="D14" s="99"/>
      <c r="E14" s="99"/>
      <c r="F14" s="99"/>
      <c r="G14" s="99"/>
      <c r="H14" s="99"/>
      <c r="I14" s="99"/>
      <c r="J14" s="99"/>
      <c r="K14" s="99"/>
      <c r="L14" s="99"/>
    </row>
    <row r="15" spans="1:12" x14ac:dyDescent="0.25">
      <c r="A15" s="219" t="s">
        <v>30</v>
      </c>
      <c r="B15" s="219"/>
      <c r="C15" s="219"/>
      <c r="D15" s="219"/>
      <c r="E15" s="219"/>
      <c r="F15" s="219"/>
      <c r="G15" s="219"/>
      <c r="H15" s="219"/>
      <c r="I15" s="219"/>
      <c r="J15" s="219"/>
      <c r="K15" s="219"/>
      <c r="L15" s="219"/>
    </row>
    <row r="16" spans="1:12" ht="35.25" customHeight="1" x14ac:dyDescent="0.25">
      <c r="A16" s="219"/>
      <c r="B16" s="219"/>
      <c r="C16" s="219"/>
      <c r="D16" s="219"/>
      <c r="E16" s="219"/>
      <c r="F16" s="219"/>
      <c r="G16" s="219"/>
      <c r="H16" s="219"/>
      <c r="I16" s="219"/>
      <c r="J16" s="219"/>
      <c r="K16" s="219"/>
      <c r="L16" s="219"/>
    </row>
    <row r="17" spans="1:12" x14ac:dyDescent="0.25">
      <c r="A17" s="102" t="s">
        <v>31</v>
      </c>
      <c r="B17" s="99"/>
      <c r="C17" s="99"/>
      <c r="D17" s="99"/>
      <c r="E17" s="99"/>
      <c r="F17" s="99"/>
      <c r="G17" s="99"/>
      <c r="H17" s="99"/>
      <c r="I17" s="99"/>
      <c r="J17" s="99"/>
      <c r="K17" s="99"/>
      <c r="L17" s="99"/>
    </row>
    <row r="18" spans="1:12" x14ac:dyDescent="0.25">
      <c r="A18" s="219" t="s">
        <v>32</v>
      </c>
      <c r="B18" s="219"/>
      <c r="C18" s="219"/>
      <c r="D18" s="219"/>
      <c r="E18" s="219"/>
      <c r="F18" s="219"/>
      <c r="G18" s="219"/>
      <c r="H18" s="219"/>
      <c r="I18" s="219"/>
      <c r="J18" s="219"/>
      <c r="K18" s="219"/>
      <c r="L18" s="219"/>
    </row>
    <row r="19" spans="1:12" ht="20.25" customHeight="1" x14ac:dyDescent="0.25">
      <c r="A19" s="219"/>
      <c r="B19" s="219"/>
      <c r="C19" s="219"/>
      <c r="D19" s="219"/>
      <c r="E19" s="219"/>
      <c r="F19" s="219"/>
      <c r="G19" s="219"/>
      <c r="H19" s="219"/>
      <c r="I19" s="219"/>
      <c r="J19" s="219"/>
      <c r="K19" s="219"/>
      <c r="L19" s="219"/>
    </row>
    <row r="20" spans="1:12" ht="16.5" customHeight="1" x14ac:dyDescent="0.25">
      <c r="A20" s="219"/>
      <c r="B20" s="219"/>
      <c r="C20" s="219"/>
      <c r="D20" s="219"/>
      <c r="E20" s="219"/>
      <c r="F20" s="219"/>
      <c r="G20" s="219"/>
      <c r="H20" s="219"/>
      <c r="I20" s="219"/>
      <c r="J20" s="219"/>
      <c r="K20" s="219"/>
      <c r="L20" s="219"/>
    </row>
    <row r="21" spans="1:12" ht="14.25" customHeight="1" x14ac:dyDescent="0.25">
      <c r="A21" s="220" t="s">
        <v>33</v>
      </c>
      <c r="B21" s="220"/>
      <c r="C21" s="220"/>
      <c r="D21" s="220"/>
      <c r="E21" s="220"/>
      <c r="F21" s="220"/>
      <c r="G21" s="220"/>
      <c r="H21" s="220"/>
      <c r="I21" s="220"/>
      <c r="J21" s="220"/>
      <c r="K21" s="220"/>
      <c r="L21" s="220"/>
    </row>
    <row r="22" spans="1:12" x14ac:dyDescent="0.25">
      <c r="A22" s="100"/>
      <c r="B22" s="99"/>
      <c r="C22" s="99"/>
      <c r="D22" s="99"/>
      <c r="E22" s="99"/>
      <c r="F22" s="99"/>
      <c r="G22" s="99"/>
      <c r="H22" s="99"/>
      <c r="I22" s="99"/>
      <c r="J22" s="99"/>
      <c r="K22" s="99"/>
      <c r="L22" s="99"/>
    </row>
    <row r="23" spans="1:12" ht="14.25" customHeight="1" x14ac:dyDescent="0.25">
      <c r="A23" s="7" t="s">
        <v>34</v>
      </c>
      <c r="B23" s="8"/>
      <c r="C23" s="8"/>
      <c r="D23" s="8"/>
      <c r="E23" s="8"/>
      <c r="F23" s="8"/>
      <c r="G23" s="8"/>
      <c r="H23" s="8"/>
      <c r="I23" s="8"/>
      <c r="J23" s="8"/>
      <c r="K23" s="8"/>
      <c r="L23" s="8"/>
    </row>
    <row r="24" spans="1:12" ht="10.5" customHeight="1" x14ac:dyDescent="0.25">
      <c r="A24" s="103"/>
    </row>
    <row r="25" spans="1:12" ht="14.25" customHeight="1" x14ac:dyDescent="0.25">
      <c r="A25" s="219" t="s">
        <v>35</v>
      </c>
      <c r="B25" s="219"/>
      <c r="C25" s="219"/>
      <c r="D25" s="219"/>
      <c r="E25" s="219"/>
      <c r="F25" s="219"/>
      <c r="G25" s="219"/>
      <c r="H25" s="219"/>
      <c r="I25" s="219"/>
      <c r="J25" s="219"/>
      <c r="K25" s="219"/>
      <c r="L25" s="219"/>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09375" defaultRowHeight="13.2" x14ac:dyDescent="0.25"/>
  <cols>
    <col min="1" max="1" width="3.88671875" style="45" customWidth="1"/>
    <col min="2" max="2" width="47.109375" customWidth="1"/>
    <col min="3" max="4" width="26.33203125" style="48" customWidth="1"/>
    <col min="5" max="5" width="38.109375" style="48" customWidth="1"/>
    <col min="6" max="6" width="47" style="48" customWidth="1"/>
    <col min="7" max="7" width="65.88671875" customWidth="1"/>
    <col min="8" max="8" width="18.109375" customWidth="1"/>
    <col min="9" max="13" width="15.33203125" customWidth="1"/>
    <col min="14" max="14" width="13.109375" bestFit="1" customWidth="1"/>
    <col min="19" max="19" width="13" customWidth="1"/>
    <col min="20" max="20" width="15.5546875" customWidth="1"/>
    <col min="21" max="21" width="20.5546875" customWidth="1"/>
    <col min="27" max="27" width="46" bestFit="1" customWidth="1"/>
    <col min="28" max="28" width="126.44140625" customWidth="1"/>
  </cols>
  <sheetData>
    <row r="1" spans="1:8" x14ac:dyDescent="0.25">
      <c r="A1" s="226" t="s">
        <v>36</v>
      </c>
      <c r="B1" s="227"/>
      <c r="C1" s="237"/>
      <c r="D1" s="237"/>
      <c r="E1" s="237"/>
      <c r="F1" s="237"/>
    </row>
    <row r="2" spans="1:8" ht="15.75" customHeight="1" x14ac:dyDescent="0.25">
      <c r="A2" s="224" t="s">
        <v>37</v>
      </c>
      <c r="B2" s="225"/>
      <c r="C2" s="238"/>
      <c r="D2" s="238"/>
      <c r="E2" s="238"/>
      <c r="F2" s="238"/>
    </row>
    <row r="3" spans="1:8" ht="15.75" customHeight="1" x14ac:dyDescent="0.25">
      <c r="A3" s="225" t="s">
        <v>38</v>
      </c>
      <c r="B3" s="228"/>
      <c r="C3" s="238"/>
      <c r="D3" s="238"/>
      <c r="E3" s="238"/>
      <c r="F3" s="238"/>
    </row>
    <row r="4" spans="1:8" ht="15.75" customHeight="1" x14ac:dyDescent="0.25">
      <c r="A4" s="224" t="s">
        <v>39</v>
      </c>
      <c r="B4" s="225"/>
      <c r="C4" s="238"/>
      <c r="D4" s="238"/>
      <c r="E4" s="238"/>
      <c r="F4" s="238"/>
    </row>
    <row r="5" spans="1:8" ht="15.75" customHeight="1" x14ac:dyDescent="0.25">
      <c r="A5" s="224" t="s">
        <v>40</v>
      </c>
      <c r="B5" s="225"/>
      <c r="C5" s="238"/>
      <c r="D5" s="238"/>
      <c r="E5" s="238"/>
      <c r="F5" s="238"/>
    </row>
    <row r="6" spans="1:8" ht="15.75" customHeight="1" x14ac:dyDescent="0.25">
      <c r="A6" s="224" t="s">
        <v>41</v>
      </c>
      <c r="B6" s="225"/>
      <c r="C6" s="238"/>
      <c r="D6" s="238"/>
      <c r="E6" s="238"/>
      <c r="F6" s="238"/>
    </row>
    <row r="7" spans="1:8" s="43" customFormat="1" ht="15.75" customHeight="1" x14ac:dyDescent="0.25">
      <c r="A7" s="224" t="s">
        <v>42</v>
      </c>
      <c r="B7" s="225"/>
      <c r="C7" s="238"/>
      <c r="D7" s="238"/>
      <c r="E7" s="238"/>
      <c r="F7" s="238"/>
    </row>
    <row r="8" spans="1:8" s="43" customFormat="1" ht="15.75" customHeight="1" x14ac:dyDescent="0.25">
      <c r="A8" s="224" t="s">
        <v>43</v>
      </c>
      <c r="B8" s="225"/>
      <c r="C8" s="244"/>
      <c r="D8" s="244"/>
      <c r="E8" s="244"/>
      <c r="F8" s="244"/>
      <c r="G8" s="44"/>
    </row>
    <row r="9" spans="1:8" s="43" customFormat="1" ht="15.75" customHeight="1" x14ac:dyDescent="0.25">
      <c r="A9" s="44"/>
      <c r="B9" s="44"/>
      <c r="C9" s="44"/>
      <c r="D9" s="44"/>
      <c r="E9" s="44"/>
      <c r="F9" s="44"/>
      <c r="G9" s="44"/>
    </row>
    <row r="10" spans="1:8" s="46" customFormat="1" ht="42.75" customHeight="1" x14ac:dyDescent="0.25">
      <c r="A10" s="245" t="s">
        <v>44</v>
      </c>
      <c r="B10" s="245" t="s">
        <v>45</v>
      </c>
      <c r="C10" s="246" t="s">
        <v>46</v>
      </c>
      <c r="D10" s="247"/>
      <c r="E10" s="249" t="s">
        <v>47</v>
      </c>
      <c r="F10" s="250"/>
      <c r="G10"/>
    </row>
    <row r="11" spans="1:8" ht="55.5" customHeight="1" x14ac:dyDescent="0.25">
      <c r="A11" s="231">
        <v>1</v>
      </c>
      <c r="B11" s="229" t="s">
        <v>48</v>
      </c>
      <c r="C11" s="233" t="s">
        <v>49</v>
      </c>
      <c r="D11" s="234"/>
      <c r="E11" s="162" t="s">
        <v>50</v>
      </c>
      <c r="F11" s="164" t="s">
        <v>51</v>
      </c>
      <c r="H11" s="165"/>
    </row>
    <row r="12" spans="1:8" ht="44.25" customHeight="1" x14ac:dyDescent="0.25">
      <c r="A12" s="232"/>
      <c r="B12" s="230"/>
      <c r="C12" s="235"/>
      <c r="D12" s="236"/>
      <c r="E12" s="162" t="s">
        <v>52</v>
      </c>
      <c r="F12" s="164" t="s">
        <v>53</v>
      </c>
      <c r="H12" s="165"/>
    </row>
    <row r="13" spans="1:8" ht="54" customHeight="1" x14ac:dyDescent="0.25">
      <c r="A13" s="232"/>
      <c r="B13" s="230"/>
      <c r="C13" s="235"/>
      <c r="D13" s="236"/>
      <c r="E13" s="163" t="s">
        <v>54</v>
      </c>
      <c r="F13" s="166" t="s">
        <v>55</v>
      </c>
      <c r="H13" s="165"/>
    </row>
    <row r="14" spans="1:8" ht="38.25" customHeight="1" x14ac:dyDescent="0.25">
      <c r="A14" s="42">
        <v>2</v>
      </c>
      <c r="B14" s="47" t="s">
        <v>56</v>
      </c>
      <c r="C14" s="222" t="s">
        <v>57</v>
      </c>
      <c r="D14" s="223"/>
      <c r="E14" s="243"/>
      <c r="F14" s="243"/>
    </row>
    <row r="15" spans="1:8" ht="68.25" customHeight="1" x14ac:dyDescent="0.25">
      <c r="A15" s="42">
        <v>3</v>
      </c>
      <c r="B15" s="47" t="s">
        <v>58</v>
      </c>
      <c r="C15" s="222" t="s">
        <v>59</v>
      </c>
      <c r="D15" s="223"/>
      <c r="E15" s="243"/>
      <c r="F15" s="243"/>
    </row>
    <row r="16" spans="1:8" ht="39.75" customHeight="1" x14ac:dyDescent="0.25">
      <c r="A16" s="42">
        <v>4</v>
      </c>
      <c r="B16" s="47" t="s">
        <v>60</v>
      </c>
      <c r="C16" s="222" t="s">
        <v>61</v>
      </c>
      <c r="D16" s="223"/>
      <c r="E16" s="243"/>
      <c r="F16" s="243"/>
    </row>
    <row r="17" spans="1:6" ht="54" customHeight="1" x14ac:dyDescent="0.25">
      <c r="A17" s="42">
        <v>5</v>
      </c>
      <c r="B17" s="47" t="s">
        <v>62</v>
      </c>
      <c r="C17" s="222" t="s">
        <v>63</v>
      </c>
      <c r="D17" s="223"/>
      <c r="E17" s="243"/>
      <c r="F17" s="243"/>
    </row>
    <row r="18" spans="1:6" ht="51" customHeight="1" x14ac:dyDescent="0.25">
      <c r="A18" s="42">
        <v>6</v>
      </c>
      <c r="B18" s="47" t="s">
        <v>64</v>
      </c>
      <c r="C18" s="222" t="s">
        <v>65</v>
      </c>
      <c r="D18" s="223"/>
      <c r="E18" s="243"/>
      <c r="F18" s="243"/>
    </row>
    <row r="19" spans="1:6" ht="67.5" customHeight="1" x14ac:dyDescent="0.25">
      <c r="A19" s="42">
        <v>7</v>
      </c>
      <c r="B19" s="47" t="s">
        <v>66</v>
      </c>
      <c r="C19" s="222" t="s">
        <v>67</v>
      </c>
      <c r="D19" s="223"/>
      <c r="E19" s="243"/>
      <c r="F19" s="243"/>
    </row>
    <row r="20" spans="1:6" ht="63" customHeight="1" x14ac:dyDescent="0.25">
      <c r="A20" s="42">
        <v>8</v>
      </c>
      <c r="B20" s="47" t="s">
        <v>68</v>
      </c>
      <c r="C20" s="222" t="s">
        <v>69</v>
      </c>
      <c r="D20" s="223"/>
      <c r="E20" s="243"/>
      <c r="F20" s="243"/>
    </row>
    <row r="21" spans="1:6" ht="85.5" customHeight="1" x14ac:dyDescent="0.25">
      <c r="A21" s="42">
        <v>9</v>
      </c>
      <c r="B21" s="47" t="s">
        <v>70</v>
      </c>
      <c r="C21" s="222" t="s">
        <v>71</v>
      </c>
      <c r="D21" s="223"/>
      <c r="E21" s="243"/>
      <c r="F21" s="243"/>
    </row>
    <row r="22" spans="1:6" ht="49.5" customHeight="1" x14ac:dyDescent="0.25">
      <c r="A22" s="42">
        <v>10</v>
      </c>
      <c r="B22" s="47" t="s">
        <v>72</v>
      </c>
      <c r="C22" s="222" t="s">
        <v>73</v>
      </c>
      <c r="D22" s="223"/>
      <c r="E22" s="243"/>
      <c r="F22" s="243"/>
    </row>
    <row r="23" spans="1:6" ht="85.5" customHeight="1" x14ac:dyDescent="0.25">
      <c r="A23" s="42">
        <v>11</v>
      </c>
      <c r="B23" s="47" t="s">
        <v>74</v>
      </c>
      <c r="C23" s="222" t="s">
        <v>75</v>
      </c>
      <c r="D23" s="223"/>
      <c r="E23" s="243"/>
      <c r="F23" s="243"/>
    </row>
    <row r="24" spans="1:6" ht="54.75" customHeight="1" x14ac:dyDescent="0.25">
      <c r="A24" s="42">
        <v>12</v>
      </c>
      <c r="B24" s="47" t="s">
        <v>76</v>
      </c>
      <c r="C24" s="222" t="s">
        <v>77</v>
      </c>
      <c r="D24" s="223"/>
      <c r="E24" s="243"/>
      <c r="F24" s="243"/>
    </row>
    <row r="25" spans="1:6" ht="78" customHeight="1" x14ac:dyDescent="0.25">
      <c r="A25" s="42">
        <v>13</v>
      </c>
      <c r="B25" s="47" t="s">
        <v>78</v>
      </c>
      <c r="C25" s="222" t="s">
        <v>79</v>
      </c>
      <c r="D25" s="223"/>
      <c r="E25" s="243"/>
      <c r="F25" s="243"/>
    </row>
    <row r="26" spans="1:6" ht="81" customHeight="1" x14ac:dyDescent="0.25">
      <c r="A26" s="42">
        <v>14</v>
      </c>
      <c r="B26" s="47" t="s">
        <v>80</v>
      </c>
      <c r="C26" s="222" t="s">
        <v>81</v>
      </c>
      <c r="D26" s="223"/>
      <c r="E26" s="243"/>
      <c r="F26" s="243"/>
    </row>
    <row r="27" spans="1:6" ht="81" customHeight="1" x14ac:dyDescent="0.25">
      <c r="A27" s="42">
        <v>15</v>
      </c>
      <c r="B27" s="47" t="s">
        <v>82</v>
      </c>
      <c r="C27" s="223" t="s">
        <v>83</v>
      </c>
      <c r="D27" s="242"/>
      <c r="E27" s="248"/>
      <c r="F27" s="248"/>
    </row>
    <row r="28" spans="1:6" ht="70.5" customHeight="1" x14ac:dyDescent="0.25">
      <c r="A28" s="42">
        <v>16</v>
      </c>
      <c r="B28" s="167" t="s">
        <v>84</v>
      </c>
      <c r="C28" s="240" t="s">
        <v>85</v>
      </c>
      <c r="D28" s="241"/>
      <c r="E28" s="243"/>
      <c r="F28" s="243"/>
    </row>
    <row r="29" spans="1:6" x14ac:dyDescent="0.25">
      <c r="B29" s="239"/>
      <c r="C29" s="239"/>
      <c r="D29" s="239"/>
      <c r="E29" s="239"/>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09375" defaultRowHeight="13.2" x14ac:dyDescent="0.25"/>
  <cols>
    <col min="1" max="1" width="14.33203125" style="45" customWidth="1"/>
    <col min="2" max="2" width="66.5546875" customWidth="1"/>
    <col min="3" max="3" width="30.109375" style="48" customWidth="1"/>
    <col min="4" max="4" width="30" style="48" customWidth="1"/>
    <col min="5" max="5" width="35.5546875" style="48" customWidth="1"/>
    <col min="6" max="6" width="27" style="48" customWidth="1"/>
    <col min="7" max="7" width="27.88671875" customWidth="1"/>
    <col min="8" max="8" width="16.6640625" customWidth="1"/>
    <col min="9" max="9" width="18.6640625" customWidth="1"/>
    <col min="10" max="10" width="40.88671875" customWidth="1"/>
    <col min="11" max="11" width="22.44140625" customWidth="1"/>
    <col min="12" max="13" width="19" customWidth="1"/>
    <col min="14" max="14" width="22" bestFit="1" customWidth="1"/>
    <col min="15" max="15" width="21.6640625" style="45" customWidth="1"/>
    <col min="16" max="18" width="11" style="45" customWidth="1"/>
    <col min="19" max="19" width="14.88671875" customWidth="1"/>
    <col min="20" max="20" width="29.109375" customWidth="1"/>
    <col min="26" max="26" width="46" bestFit="1" customWidth="1"/>
    <col min="27" max="27" width="126.44140625" customWidth="1"/>
  </cols>
  <sheetData>
    <row r="1" spans="1:19" x14ac:dyDescent="0.25">
      <c r="A1" s="359" t="s">
        <v>36</v>
      </c>
      <c r="B1" s="360"/>
      <c r="C1" s="361"/>
      <c r="D1" s="361"/>
      <c r="E1" s="361"/>
      <c r="F1" s="362"/>
      <c r="G1" s="168"/>
    </row>
    <row r="2" spans="1:19" x14ac:dyDescent="0.25">
      <c r="A2" s="224" t="s">
        <v>37</v>
      </c>
      <c r="B2" s="224"/>
      <c r="C2" s="266"/>
      <c r="D2" s="266"/>
      <c r="E2" s="266"/>
      <c r="F2" s="266"/>
      <c r="G2" s="168"/>
      <c r="H2" s="373" t="s">
        <v>86</v>
      </c>
      <c r="I2" s="374"/>
      <c r="J2" s="375"/>
      <c r="K2" s="50"/>
    </row>
    <row r="3" spans="1:19" x14ac:dyDescent="0.25">
      <c r="A3" s="225" t="s">
        <v>38</v>
      </c>
      <c r="B3" s="363"/>
      <c r="C3" s="266"/>
      <c r="D3" s="266"/>
      <c r="E3" s="266"/>
      <c r="F3" s="266"/>
      <c r="G3" s="168"/>
      <c r="H3" s="126"/>
      <c r="I3" s="371" t="s">
        <v>87</v>
      </c>
      <c r="J3" s="372"/>
      <c r="K3" s="46"/>
    </row>
    <row r="4" spans="1:19" x14ac:dyDescent="0.25">
      <c r="A4" s="224" t="s">
        <v>88</v>
      </c>
      <c r="B4" s="224"/>
      <c r="C4" s="266"/>
      <c r="D4" s="266"/>
      <c r="E4" s="266"/>
      <c r="F4" s="266"/>
      <c r="G4" s="168"/>
      <c r="H4" s="39"/>
      <c r="I4" s="371" t="s">
        <v>89</v>
      </c>
      <c r="J4" s="372"/>
      <c r="K4" s="46"/>
    </row>
    <row r="5" spans="1:19" ht="21" customHeight="1" x14ac:dyDescent="0.25">
      <c r="A5" s="224" t="s">
        <v>40</v>
      </c>
      <c r="B5" s="224"/>
      <c r="C5" s="264"/>
      <c r="D5" s="266"/>
      <c r="E5" s="266"/>
      <c r="F5" s="266"/>
      <c r="G5" s="168"/>
      <c r="H5" s="145"/>
      <c r="I5" s="371" t="s">
        <v>90</v>
      </c>
      <c r="J5" s="372"/>
    </row>
    <row r="6" spans="1:19" ht="15.6" x14ac:dyDescent="0.25">
      <c r="A6" s="224" t="s">
        <v>41</v>
      </c>
      <c r="B6" s="224"/>
      <c r="C6" s="266"/>
      <c r="D6" s="266"/>
      <c r="E6" s="266"/>
      <c r="F6" s="266"/>
      <c r="G6" s="168"/>
    </row>
    <row r="7" spans="1:19" x14ac:dyDescent="0.25">
      <c r="A7"/>
      <c r="C7"/>
      <c r="D7"/>
      <c r="E7"/>
      <c r="F7"/>
      <c r="G7" s="168"/>
    </row>
    <row r="8" spans="1:19" ht="15" customHeight="1" x14ac:dyDescent="0.25">
      <c r="A8" s="359" t="s">
        <v>91</v>
      </c>
      <c r="B8" s="360"/>
      <c r="C8" s="361"/>
      <c r="D8" s="361"/>
      <c r="E8" s="361"/>
      <c r="F8" s="362"/>
      <c r="G8" s="168"/>
      <c r="H8" s="168"/>
    </row>
    <row r="9" spans="1:19" s="43" customFormat="1" x14ac:dyDescent="0.25">
      <c r="A9" s="224" t="s">
        <v>42</v>
      </c>
      <c r="B9" s="224"/>
      <c r="C9" s="266"/>
      <c r="D9" s="266"/>
      <c r="E9" s="266"/>
      <c r="F9" s="266"/>
      <c r="O9" s="49"/>
      <c r="P9" s="49"/>
      <c r="Q9" s="49"/>
      <c r="R9" s="49"/>
    </row>
    <row r="10" spans="1:19" s="43" customFormat="1" x14ac:dyDescent="0.25">
      <c r="A10" s="224" t="s">
        <v>92</v>
      </c>
      <c r="B10" s="224"/>
      <c r="C10" s="383"/>
      <c r="D10" s="266"/>
      <c r="E10" s="266"/>
      <c r="F10" s="266"/>
      <c r="G10" s="44"/>
      <c r="O10" s="49"/>
      <c r="P10" s="49"/>
      <c r="Q10" s="49"/>
      <c r="R10" s="49"/>
    </row>
    <row r="11" spans="1:19" x14ac:dyDescent="0.25">
      <c r="A11" s="104"/>
      <c r="B11" s="105" t="s">
        <v>93</v>
      </c>
      <c r="C11" s="106" t="s">
        <v>94</v>
      </c>
      <c r="D11" s="107"/>
      <c r="E11" s="107"/>
      <c r="F11" s="108"/>
      <c r="G11" s="50"/>
    </row>
    <row r="12" spans="1:19" ht="64.5" customHeight="1" x14ac:dyDescent="0.25">
      <c r="A12" s="225" t="s">
        <v>95</v>
      </c>
      <c r="B12" s="363"/>
      <c r="C12" s="367" t="s">
        <v>96</v>
      </c>
      <c r="D12" s="368"/>
      <c r="E12" s="368"/>
      <c r="F12" s="369"/>
      <c r="G12" s="169"/>
      <c r="H12" s="168"/>
      <c r="I12" s="168"/>
    </row>
    <row r="13" spans="1:19" ht="39" customHeight="1" x14ac:dyDescent="0.25">
      <c r="A13" s="224" t="s">
        <v>97</v>
      </c>
      <c r="B13" s="224"/>
      <c r="C13" s="264"/>
      <c r="D13" s="264"/>
      <c r="E13" s="264"/>
      <c r="F13" s="264"/>
      <c r="G13" s="170"/>
      <c r="H13" s="168"/>
      <c r="I13" s="168"/>
    </row>
    <row r="14" spans="1:19" ht="20.25" customHeight="1" x14ac:dyDescent="0.25">
      <c r="A14" s="225" t="s">
        <v>98</v>
      </c>
      <c r="B14" s="363"/>
      <c r="C14" s="364" t="s">
        <v>99</v>
      </c>
      <c r="D14" s="365"/>
      <c r="E14" s="365"/>
      <c r="F14" s="366"/>
      <c r="G14" s="169"/>
      <c r="H14" s="168"/>
      <c r="I14" s="168"/>
    </row>
    <row r="15" spans="1:19" ht="35.25" customHeight="1" x14ac:dyDescent="0.25">
      <c r="A15" s="303" t="s">
        <v>100</v>
      </c>
      <c r="B15" s="303"/>
      <c r="C15" s="264" t="s">
        <v>101</v>
      </c>
      <c r="D15" s="264"/>
      <c r="E15" s="264"/>
      <c r="F15" s="264"/>
      <c r="G15" s="169"/>
      <c r="H15" s="169"/>
      <c r="I15" s="169"/>
      <c r="J15" s="169"/>
      <c r="K15" s="169"/>
      <c r="L15" s="169"/>
      <c r="M15" s="168"/>
      <c r="N15" s="168"/>
      <c r="O15" s="171"/>
      <c r="P15" s="171"/>
      <c r="Q15" s="171"/>
      <c r="R15" s="171"/>
      <c r="S15" s="168"/>
    </row>
    <row r="16" spans="1:19" ht="27.75" customHeight="1" x14ac:dyDescent="0.25">
      <c r="A16" s="303" t="s">
        <v>102</v>
      </c>
      <c r="B16" s="303"/>
      <c r="C16" s="264"/>
      <c r="D16" s="264"/>
      <c r="E16" s="264"/>
      <c r="F16" s="264"/>
      <c r="G16" s="169"/>
      <c r="H16" s="169"/>
      <c r="I16" s="168"/>
      <c r="J16" s="168"/>
      <c r="K16" s="168"/>
      <c r="L16" s="168"/>
      <c r="M16" s="168"/>
      <c r="N16" s="168"/>
      <c r="O16" s="171"/>
      <c r="P16" s="171"/>
      <c r="Q16" s="171"/>
      <c r="R16" s="171"/>
      <c r="S16" s="168"/>
    </row>
    <row r="17" spans="1:19" ht="27.75" customHeight="1" x14ac:dyDescent="0.25">
      <c r="A17" s="376" t="s">
        <v>103</v>
      </c>
      <c r="B17" s="377"/>
      <c r="C17" s="367" t="s">
        <v>104</v>
      </c>
      <c r="D17" s="368"/>
      <c r="E17" s="368"/>
      <c r="F17" s="369"/>
      <c r="G17" s="169"/>
      <c r="H17" s="169"/>
      <c r="I17" s="168"/>
      <c r="J17" s="168"/>
      <c r="K17" s="168"/>
      <c r="L17" s="168"/>
      <c r="M17" s="168"/>
      <c r="N17" s="168"/>
      <c r="O17" s="171"/>
      <c r="P17" s="171"/>
      <c r="Q17" s="171"/>
      <c r="R17" s="171"/>
      <c r="S17" s="168"/>
    </row>
    <row r="18" spans="1:19" ht="27.75" customHeight="1" x14ac:dyDescent="0.25">
      <c r="A18" s="378"/>
      <c r="B18" s="379"/>
      <c r="C18" s="367" t="s">
        <v>105</v>
      </c>
      <c r="D18" s="368"/>
      <c r="E18" s="368"/>
      <c r="F18" s="369"/>
      <c r="G18" s="169"/>
      <c r="H18" s="169"/>
      <c r="I18" s="168"/>
    </row>
    <row r="19" spans="1:19" x14ac:dyDescent="0.25">
      <c r="A19" s="51"/>
      <c r="B19" s="51"/>
      <c r="C19" s="51"/>
      <c r="D19" s="51"/>
      <c r="E19" s="51"/>
      <c r="F19" s="51"/>
      <c r="G19" s="51"/>
    </row>
    <row r="20" spans="1:19" ht="52.5" customHeight="1" x14ac:dyDescent="0.25">
      <c r="A20" s="370" t="s">
        <v>106</v>
      </c>
      <c r="B20" s="259"/>
      <c r="C20" s="259"/>
      <c r="D20" s="259"/>
      <c r="E20" s="259"/>
      <c r="F20" s="259"/>
      <c r="G20" s="259"/>
      <c r="H20" s="259"/>
      <c r="I20" s="259"/>
    </row>
    <row r="21" spans="1:19" s="46" customFormat="1" ht="33.75" customHeight="1" x14ac:dyDescent="0.25">
      <c r="A21" s="384"/>
      <c r="B21" s="385"/>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380" t="s">
        <v>114</v>
      </c>
      <c r="B22" s="381"/>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316" t="s">
        <v>115</v>
      </c>
      <c r="B23" s="317"/>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380" t="s">
        <v>116</v>
      </c>
      <c r="B24" s="381"/>
      <c r="C24" s="386" t="s">
        <v>117</v>
      </c>
      <c r="D24" s="387"/>
      <c r="E24" s="388"/>
      <c r="F24" s="389"/>
      <c r="G24" s="390"/>
      <c r="H24" s="390"/>
      <c r="I24" s="391"/>
    </row>
    <row r="25" spans="1:19" ht="33.75" customHeight="1" x14ac:dyDescent="0.25">
      <c r="A25" s="380" t="s">
        <v>118</v>
      </c>
      <c r="B25" s="381"/>
      <c r="C25" s="138" t="str">
        <f>VLOOKUP($C$24,'WLC benchmarks'!$B$10:$E$13,2, TRUE)</f>
        <v>&lt;850</v>
      </c>
      <c r="D25" s="138" t="str">
        <f>VLOOKUP($C$24,'WLC benchmarks'!$B$10:$E$13,3, TRUE)</f>
        <v>&lt;350</v>
      </c>
      <c r="E25" s="138" t="str">
        <f>VLOOKUP($C$24,'WLC benchmarks'!$B$10:$E$13,4, TRUE)</f>
        <v>&lt;1200</v>
      </c>
      <c r="F25" s="392"/>
      <c r="G25" s="393"/>
      <c r="H25" s="393"/>
      <c r="I25" s="394"/>
      <c r="J25" s="168"/>
      <c r="K25" s="169"/>
    </row>
    <row r="26" spans="1:19" ht="33.75" customHeight="1" x14ac:dyDescent="0.25">
      <c r="A26" s="380" t="s">
        <v>119</v>
      </c>
      <c r="B26" s="381"/>
      <c r="C26" s="138" t="str">
        <f>VLOOKUP($C$24,'WLC benchmarks'!$B$16:$E$19,2, TRUE)</f>
        <v>&lt;500</v>
      </c>
      <c r="D26" s="138" t="str">
        <f>VLOOKUP($C$24,'WLC benchmarks'!$B$16:$E$19,3, TRUE)</f>
        <v>&lt;300</v>
      </c>
      <c r="E26" s="138" t="str">
        <f>VLOOKUP($C$24,'WLC benchmarks'!$B$16:$E$19,4, TRUE)</f>
        <v>&lt;800</v>
      </c>
      <c r="F26" s="395"/>
      <c r="G26" s="396"/>
      <c r="H26" s="396"/>
      <c r="I26" s="397"/>
    </row>
    <row r="27" spans="1:19" ht="69" customHeight="1" x14ac:dyDescent="0.25">
      <c r="A27" s="380" t="s">
        <v>120</v>
      </c>
      <c r="B27" s="381"/>
      <c r="C27" s="264" t="s">
        <v>121</v>
      </c>
      <c r="D27" s="264"/>
      <c r="E27" s="264"/>
      <c r="F27" s="264"/>
      <c r="G27" s="264"/>
      <c r="H27" s="264"/>
      <c r="I27" s="264"/>
    </row>
    <row r="28" spans="1:19" ht="15.75" customHeight="1" x14ac:dyDescent="0.25">
      <c r="A28" s="55"/>
      <c r="B28" s="55"/>
      <c r="C28" s="45"/>
      <c r="D28" s="45"/>
      <c r="E28" s="45"/>
      <c r="F28" s="45"/>
      <c r="G28" s="51"/>
    </row>
    <row r="29" spans="1:19" ht="15.75" customHeight="1" x14ac:dyDescent="0.25">
      <c r="A29" s="382" t="s">
        <v>122</v>
      </c>
      <c r="B29" s="382"/>
      <c r="C29" s="382"/>
      <c r="D29" s="382"/>
      <c r="E29" s="382"/>
      <c r="F29" s="382"/>
      <c r="G29" s="168"/>
    </row>
    <row r="30" spans="1:19" ht="27.75" customHeight="1" x14ac:dyDescent="0.25">
      <c r="A30" s="299" t="s">
        <v>50</v>
      </c>
      <c r="B30" s="299"/>
      <c r="C30" s="300" t="s">
        <v>123</v>
      </c>
      <c r="D30" s="301"/>
      <c r="E30" s="301"/>
      <c r="F30" s="302"/>
      <c r="G30" s="51"/>
    </row>
    <row r="31" spans="1:19" ht="27" customHeight="1" x14ac:dyDescent="0.25">
      <c r="A31" s="303" t="s">
        <v>124</v>
      </c>
      <c r="B31" s="303"/>
      <c r="C31" s="266" t="s">
        <v>53</v>
      </c>
      <c r="D31" s="266"/>
      <c r="E31" s="266"/>
      <c r="F31" s="266"/>
      <c r="G31" s="51"/>
    </row>
    <row r="32" spans="1:19" ht="27" customHeight="1" x14ac:dyDescent="0.25">
      <c r="A32" s="303" t="s">
        <v>54</v>
      </c>
      <c r="B32" s="303"/>
      <c r="C32" s="266" t="s">
        <v>55</v>
      </c>
      <c r="D32" s="266"/>
      <c r="E32" s="266"/>
      <c r="F32" s="266"/>
      <c r="G32" s="51"/>
    </row>
    <row r="33" spans="1:48" ht="15.75" customHeight="1" x14ac:dyDescent="0.25">
      <c r="A33" s="55"/>
      <c r="B33" s="55"/>
      <c r="C33" s="45"/>
      <c r="D33" s="45"/>
      <c r="E33" s="45"/>
      <c r="F33" s="45"/>
      <c r="G33" s="51"/>
    </row>
    <row r="34" spans="1:48" ht="33" customHeight="1" x14ac:dyDescent="0.25">
      <c r="A34" s="259" t="s">
        <v>125</v>
      </c>
      <c r="B34" s="260"/>
      <c r="C34" s="263" t="s">
        <v>126</v>
      </c>
      <c r="D34" s="263"/>
      <c r="E34" s="263"/>
      <c r="F34" s="58" t="s">
        <v>127</v>
      </c>
      <c r="G34" s="51"/>
      <c r="H34" s="56"/>
      <c r="I34" s="56"/>
      <c r="J34" s="54"/>
      <c r="K34" s="54"/>
      <c r="L34" s="54"/>
      <c r="M34" s="54"/>
      <c r="N34" s="57"/>
      <c r="O34" s="54"/>
      <c r="P34" s="54"/>
      <c r="Q34" s="54"/>
    </row>
    <row r="35" spans="1:48" ht="24.75" customHeight="1" x14ac:dyDescent="0.25">
      <c r="A35" s="259"/>
      <c r="B35" s="260"/>
      <c r="C35" s="264" t="s">
        <v>128</v>
      </c>
      <c r="D35" s="264"/>
      <c r="E35" s="264"/>
      <c r="F35" s="39"/>
      <c r="G35" s="51"/>
      <c r="H35" s="56"/>
      <c r="I35" s="56"/>
      <c r="J35" s="59"/>
      <c r="K35" s="59"/>
      <c r="L35" s="59"/>
      <c r="M35" s="59"/>
      <c r="N35" s="57"/>
      <c r="O35" s="54"/>
      <c r="P35" s="54"/>
      <c r="Q35" s="54"/>
    </row>
    <row r="36" spans="1:48" ht="12.75" customHeight="1" x14ac:dyDescent="0.25">
      <c r="A36" s="259"/>
      <c r="B36" s="260"/>
      <c r="C36" s="265"/>
      <c r="D36" s="265"/>
      <c r="E36" s="265"/>
      <c r="F36" s="39"/>
      <c r="G36" s="51"/>
      <c r="H36" s="56"/>
      <c r="I36" s="56"/>
      <c r="J36" s="54"/>
      <c r="K36" s="54"/>
      <c r="L36" s="54"/>
      <c r="M36" s="54"/>
      <c r="N36" s="57"/>
      <c r="O36" s="54"/>
      <c r="P36" s="54"/>
      <c r="Q36" s="54"/>
    </row>
    <row r="37" spans="1:48" ht="12.75" customHeight="1" x14ac:dyDescent="0.25">
      <c r="A37" s="259"/>
      <c r="B37" s="260"/>
      <c r="C37" s="265"/>
      <c r="D37" s="265"/>
      <c r="E37" s="265"/>
      <c r="F37" s="39"/>
      <c r="G37" s="51"/>
      <c r="H37" s="56"/>
      <c r="I37" s="56"/>
      <c r="J37" s="54"/>
      <c r="K37" s="54"/>
      <c r="L37" s="54"/>
      <c r="M37" s="54"/>
      <c r="N37" s="57"/>
      <c r="O37" s="54"/>
      <c r="P37" s="54"/>
      <c r="Q37" s="54"/>
    </row>
    <row r="38" spans="1:48" s="46" customFormat="1" x14ac:dyDescent="0.25">
      <c r="A38" s="261"/>
      <c r="B38" s="262"/>
      <c r="C38" s="266"/>
      <c r="D38" s="266"/>
      <c r="E38" s="266"/>
      <c r="F38" s="39"/>
      <c r="G38" s="51"/>
      <c r="H38" s="56"/>
      <c r="I38" s="56"/>
      <c r="J38" s="59"/>
      <c r="K38" s="59"/>
      <c r="L38" s="59"/>
      <c r="M38" s="59"/>
      <c r="N38" s="57"/>
      <c r="O38" s="54"/>
      <c r="P38" s="54"/>
      <c r="Q38" s="54"/>
      <c r="R38" s="48"/>
    </row>
    <row r="39" spans="1:48" s="63" customFormat="1" x14ac:dyDescent="0.25">
      <c r="A39" s="60"/>
      <c r="B39" s="60"/>
      <c r="C39" s="61"/>
      <c r="D39" s="61"/>
      <c r="E39" s="61"/>
      <c r="F39" s="62"/>
      <c r="G39" s="51"/>
      <c r="O39" s="61"/>
      <c r="P39" s="61"/>
      <c r="Q39" s="61"/>
      <c r="R39" s="61"/>
    </row>
    <row r="40" spans="1:48" s="46" customFormat="1" ht="30" x14ac:dyDescent="0.25">
      <c r="A40" s="259" t="s">
        <v>129</v>
      </c>
      <c r="B40" s="260"/>
      <c r="C40" s="263" t="s">
        <v>130</v>
      </c>
      <c r="D40" s="263"/>
      <c r="E40" s="263"/>
      <c r="F40" s="58" t="s">
        <v>131</v>
      </c>
      <c r="G40" s="51"/>
      <c r="O40" s="48"/>
      <c r="P40" s="48"/>
      <c r="Q40" s="48"/>
      <c r="R40" s="48"/>
    </row>
    <row r="41" spans="1:48" s="46" customFormat="1" ht="12.75" customHeight="1" x14ac:dyDescent="0.25">
      <c r="A41" s="259"/>
      <c r="B41" s="260"/>
      <c r="C41" s="266" t="s">
        <v>132</v>
      </c>
      <c r="D41" s="266"/>
      <c r="E41" s="266"/>
      <c r="F41" s="12"/>
      <c r="G41" s="51"/>
      <c r="O41" s="48"/>
      <c r="P41" s="48"/>
      <c r="Q41" s="48"/>
      <c r="R41" s="48"/>
    </row>
    <row r="42" spans="1:48" x14ac:dyDescent="0.25">
      <c r="A42" s="259"/>
      <c r="B42" s="260"/>
      <c r="C42" s="265"/>
      <c r="D42" s="265"/>
      <c r="E42" s="265"/>
      <c r="F42" s="12"/>
    </row>
    <row r="43" spans="1:48" x14ac:dyDescent="0.25">
      <c r="A43" s="259"/>
      <c r="B43" s="260"/>
      <c r="C43" s="269"/>
      <c r="D43" s="270"/>
      <c r="E43" s="271"/>
      <c r="F43" s="12"/>
      <c r="J43" s="46"/>
      <c r="K43" s="46"/>
      <c r="L43" s="46"/>
    </row>
    <row r="44" spans="1:48" x14ac:dyDescent="0.25">
      <c r="A44" s="259"/>
      <c r="B44" s="260"/>
      <c r="C44" s="269"/>
      <c r="D44" s="270"/>
      <c r="E44" s="271"/>
      <c r="F44" s="12"/>
      <c r="J44" s="46"/>
      <c r="K44" s="46"/>
      <c r="L44" s="46"/>
    </row>
    <row r="45" spans="1:48" x14ac:dyDescent="0.25">
      <c r="B45" s="251"/>
      <c r="C45" s="251"/>
      <c r="D45" s="251"/>
      <c r="E45" s="251"/>
      <c r="F45" s="251"/>
    </row>
    <row r="46" spans="1:48" s="52" customFormat="1" x14ac:dyDescent="0.25">
      <c r="A46"/>
      <c r="B46" s="239"/>
      <c r="C46" s="239"/>
      <c r="D46" s="239"/>
      <c r="E46" s="239"/>
      <c r="F46" s="239"/>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252" t="s">
        <v>133</v>
      </c>
      <c r="B47" s="252"/>
      <c r="C47" s="267" t="s">
        <v>134</v>
      </c>
      <c r="D47" s="268"/>
      <c r="E47" s="401" t="s">
        <v>135</v>
      </c>
      <c r="F47" s="279" t="s">
        <v>136</v>
      </c>
      <c r="G47" s="280"/>
      <c r="H47" s="267" t="s">
        <v>137</v>
      </c>
      <c r="I47" s="398"/>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399" t="s">
        <v>138</v>
      </c>
      <c r="B48" s="400"/>
      <c r="C48" s="64" t="s">
        <v>139</v>
      </c>
      <c r="D48" s="64" t="s">
        <v>140</v>
      </c>
      <c r="E48" s="402"/>
      <c r="F48" s="281"/>
      <c r="G48" s="282"/>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2.8" x14ac:dyDescent="0.25">
      <c r="A49" s="272" t="s">
        <v>143</v>
      </c>
      <c r="B49" s="273"/>
      <c r="C49" s="65" t="s">
        <v>144</v>
      </c>
      <c r="D49" s="66" t="s">
        <v>145</v>
      </c>
      <c r="E49" s="276" t="s">
        <v>146</v>
      </c>
      <c r="F49" s="253" t="s">
        <v>147</v>
      </c>
      <c r="G49" s="254"/>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2" customHeight="1" x14ac:dyDescent="0.25">
      <c r="A50" s="274"/>
      <c r="B50" s="275"/>
      <c r="C50" s="67" t="s">
        <v>150</v>
      </c>
      <c r="D50" s="66" t="s">
        <v>151</v>
      </c>
      <c r="E50" s="277"/>
      <c r="F50" s="255"/>
      <c r="G50" s="256"/>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2" customHeight="1" x14ac:dyDescent="0.25">
      <c r="A51" s="274"/>
      <c r="B51" s="275"/>
      <c r="C51" s="67" t="s">
        <v>154</v>
      </c>
      <c r="D51" s="68" t="s">
        <v>155</v>
      </c>
      <c r="E51" s="278"/>
      <c r="F51" s="257"/>
      <c r="G51" s="258"/>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403"/>
      <c r="F52" s="296"/>
      <c r="G52" s="297"/>
      <c r="H52" s="11"/>
      <c r="I52" s="11"/>
      <c r="J52" s="345" t="s">
        <v>157</v>
      </c>
      <c r="K52" s="346"/>
      <c r="L52" s="346"/>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404"/>
      <c r="F53" s="296"/>
      <c r="G53" s="297"/>
      <c r="H53" s="11"/>
      <c r="I53" s="11"/>
      <c r="J53" s="255"/>
      <c r="K53" s="327"/>
      <c r="L53" s="327"/>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404"/>
      <c r="F54" s="296"/>
      <c r="G54" s="297"/>
      <c r="H54" s="11"/>
      <c r="I54" s="11"/>
      <c r="J54" s="255"/>
      <c r="K54" s="327"/>
      <c r="L54" s="327"/>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405"/>
      <c r="F55" s="296"/>
      <c r="G55" s="297"/>
      <c r="H55" s="11"/>
      <c r="I55" s="11"/>
      <c r="J55" s="255"/>
      <c r="K55" s="327"/>
      <c r="L55" s="327"/>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96"/>
      <c r="G56" s="297"/>
      <c r="H56" s="11"/>
      <c r="I56" s="11"/>
      <c r="J56" s="255"/>
      <c r="K56" s="327"/>
      <c r="L56" s="327"/>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96"/>
      <c r="G57" s="297"/>
      <c r="H57" s="11"/>
      <c r="I57" s="11"/>
      <c r="J57" s="255"/>
      <c r="K57" s="327"/>
      <c r="L57" s="327"/>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96"/>
      <c r="G58" s="297"/>
      <c r="H58" s="11"/>
      <c r="I58" s="11"/>
      <c r="J58" s="255"/>
      <c r="K58" s="327"/>
      <c r="L58" s="327"/>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96"/>
      <c r="G59" s="297"/>
      <c r="H59" s="11"/>
      <c r="I59" s="11"/>
      <c r="J59" s="255"/>
      <c r="K59" s="327"/>
      <c r="L59" s="327"/>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96"/>
      <c r="G60" s="297"/>
      <c r="H60" s="11"/>
      <c r="I60" s="11"/>
      <c r="J60" s="255"/>
      <c r="K60" s="327"/>
      <c r="L60" s="327"/>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96"/>
      <c r="G61" s="297"/>
      <c r="H61" s="11"/>
      <c r="I61" s="11"/>
      <c r="J61" s="255"/>
      <c r="K61" s="327"/>
      <c r="L61" s="327"/>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96"/>
      <c r="G62" s="297"/>
      <c r="H62" s="11"/>
      <c r="I62" s="11"/>
      <c r="J62" s="255"/>
      <c r="K62" s="327"/>
      <c r="L62" s="327"/>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96"/>
      <c r="G63" s="297"/>
      <c r="H63" s="11"/>
      <c r="I63" s="11"/>
      <c r="J63" s="255"/>
      <c r="K63" s="327"/>
      <c r="L63" s="327"/>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96"/>
      <c r="G64" s="297"/>
      <c r="H64" s="11"/>
      <c r="I64" s="11"/>
      <c r="J64" s="255"/>
      <c r="K64" s="327"/>
      <c r="L64" s="327"/>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55"/>
      <c r="K65" s="327"/>
      <c r="L65" s="327"/>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55"/>
      <c r="K66" s="327"/>
      <c r="L66" s="327"/>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55"/>
      <c r="K67" s="327"/>
      <c r="L67" s="327"/>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55"/>
      <c r="K68" s="327"/>
      <c r="L68" s="327"/>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55"/>
      <c r="K69" s="327"/>
      <c r="L69" s="327"/>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55"/>
      <c r="K70" s="327"/>
      <c r="L70" s="327"/>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43"/>
      <c r="G71" s="344"/>
      <c r="H71" s="11"/>
      <c r="I71" s="11"/>
      <c r="J71" s="255"/>
      <c r="K71" s="327"/>
      <c r="L71" s="327"/>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56" t="s">
        <v>176</v>
      </c>
      <c r="B72" s="357"/>
      <c r="C72" s="64" t="s">
        <v>177</v>
      </c>
      <c r="D72" s="64" t="s">
        <v>178</v>
      </c>
      <c r="E72" s="161" t="s">
        <v>179</v>
      </c>
      <c r="F72" s="178" t="s">
        <v>180</v>
      </c>
      <c r="G72" s="178" t="s">
        <v>181</v>
      </c>
      <c r="H72" s="358"/>
      <c r="I72" s="358"/>
      <c r="J72" s="255"/>
      <c r="K72" s="327"/>
      <c r="L72" s="327"/>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328"/>
      <c r="I73" s="329"/>
      <c r="J73" s="345" t="s">
        <v>184</v>
      </c>
      <c r="K73" s="346"/>
      <c r="L73" s="346"/>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55"/>
      <c r="K74" s="327"/>
      <c r="L74" s="327"/>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294"/>
      <c r="I75" s="295"/>
      <c r="J75" s="255"/>
      <c r="K75" s="327"/>
      <c r="L75" s="327"/>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292"/>
      <c r="F76" s="293"/>
      <c r="G76" s="293"/>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292"/>
      <c r="F77" s="292"/>
      <c r="G77" s="292"/>
      <c r="H77" s="156" t="e">
        <f t="shared" ref="H77:I77" si="1">H76/$C$6</f>
        <v>#DIV/0!</v>
      </c>
      <c r="I77" s="156" t="e">
        <f t="shared" si="1"/>
        <v>#DIV/0!</v>
      </c>
      <c r="J77" s="353"/>
      <c r="K77" s="353"/>
      <c r="L77" s="353"/>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335" t="s">
        <v>191</v>
      </c>
      <c r="B79" s="336"/>
      <c r="C79" s="341" t="s">
        <v>192</v>
      </c>
      <c r="D79" s="341" t="s">
        <v>193</v>
      </c>
      <c r="E79" s="283" t="s">
        <v>194</v>
      </c>
      <c r="F79" s="285"/>
      <c r="G79" s="284" t="s">
        <v>195</v>
      </c>
      <c r="H79" s="284"/>
      <c r="I79" s="284"/>
      <c r="J79" s="284"/>
      <c r="K79" s="284"/>
      <c r="L79" s="284"/>
      <c r="M79" s="284"/>
      <c r="N79" s="284"/>
      <c r="O79" s="283" t="s">
        <v>196</v>
      </c>
      <c r="P79" s="284"/>
      <c r="Q79" s="284"/>
      <c r="R79" s="285"/>
      <c r="S79" s="289" t="s">
        <v>197</v>
      </c>
      <c r="T79" s="285" t="s">
        <v>198</v>
      </c>
    </row>
    <row r="80" spans="1:48" ht="39.450000000000003" customHeight="1" x14ac:dyDescent="0.25">
      <c r="A80" s="337"/>
      <c r="B80" s="338"/>
      <c r="C80" s="354"/>
      <c r="D80" s="342"/>
      <c r="E80" s="286"/>
      <c r="F80" s="288"/>
      <c r="G80" s="287"/>
      <c r="H80" s="287"/>
      <c r="I80" s="287"/>
      <c r="J80" s="287"/>
      <c r="K80" s="287"/>
      <c r="L80" s="287"/>
      <c r="M80" s="287"/>
      <c r="N80" s="287"/>
      <c r="O80" s="286"/>
      <c r="P80" s="287"/>
      <c r="Q80" s="287"/>
      <c r="R80" s="288"/>
      <c r="S80" s="290"/>
      <c r="T80" s="288"/>
    </row>
    <row r="81" spans="1:20" ht="24.75" customHeight="1" x14ac:dyDescent="0.25">
      <c r="A81" s="339"/>
      <c r="B81" s="340"/>
      <c r="C81" s="354"/>
      <c r="D81" s="324" t="s">
        <v>199</v>
      </c>
      <c r="E81" s="325"/>
      <c r="F81" s="326"/>
      <c r="G81" s="324" t="s">
        <v>200</v>
      </c>
      <c r="H81" s="325"/>
      <c r="I81" s="325"/>
      <c r="J81" s="325"/>
      <c r="K81" s="325"/>
      <c r="L81" s="325"/>
      <c r="M81" s="325"/>
      <c r="N81" s="326"/>
      <c r="O81" s="324" t="s">
        <v>201</v>
      </c>
      <c r="P81" s="325"/>
      <c r="Q81" s="325"/>
      <c r="R81" s="326"/>
      <c r="S81" s="290"/>
      <c r="T81" s="285" t="s">
        <v>113</v>
      </c>
    </row>
    <row r="82" spans="1:20" ht="27" customHeight="1" x14ac:dyDescent="0.25">
      <c r="A82" s="77" t="s">
        <v>138</v>
      </c>
      <c r="B82" s="78"/>
      <c r="C82" s="355"/>
      <c r="D82" s="79" t="s">
        <v>202</v>
      </c>
      <c r="E82" s="79" t="s">
        <v>203</v>
      </c>
      <c r="F82" s="79" t="s">
        <v>204</v>
      </c>
      <c r="G82" s="79" t="s">
        <v>205</v>
      </c>
      <c r="H82" s="79" t="s">
        <v>206</v>
      </c>
      <c r="I82" s="79" t="s">
        <v>207</v>
      </c>
      <c r="J82" s="79" t="s">
        <v>208</v>
      </c>
      <c r="K82" s="79" t="s">
        <v>209</v>
      </c>
      <c r="L82" s="324" t="s">
        <v>210</v>
      </c>
      <c r="M82" s="326"/>
      <c r="N82" s="79" t="s">
        <v>211</v>
      </c>
      <c r="O82" s="79" t="s">
        <v>212</v>
      </c>
      <c r="P82" s="79" t="s">
        <v>213</v>
      </c>
      <c r="Q82" s="79" t="s">
        <v>214</v>
      </c>
      <c r="R82" s="79" t="s">
        <v>215</v>
      </c>
      <c r="S82" s="291"/>
      <c r="T82" s="288"/>
    </row>
    <row r="83" spans="1:20" ht="30" customHeight="1" x14ac:dyDescent="0.25">
      <c r="A83" s="80">
        <v>0.1</v>
      </c>
      <c r="B83" s="72" t="s">
        <v>156</v>
      </c>
      <c r="C83" s="347"/>
      <c r="D83" s="348"/>
      <c r="E83" s="348"/>
      <c r="F83" s="348"/>
      <c r="G83" s="348"/>
      <c r="H83" s="348"/>
      <c r="I83" s="348"/>
      <c r="J83" s="348"/>
      <c r="K83" s="348"/>
      <c r="L83" s="348"/>
      <c r="M83" s="348"/>
      <c r="N83" s="349"/>
      <c r="O83" s="21" t="s">
        <v>216</v>
      </c>
      <c r="P83" s="21"/>
      <c r="Q83" s="21"/>
      <c r="R83" s="21"/>
      <c r="S83" s="124">
        <f>SUM(C83:R83)</f>
        <v>0</v>
      </c>
      <c r="T83" s="23"/>
    </row>
    <row r="84" spans="1:20" ht="30" customHeight="1" x14ac:dyDescent="0.25">
      <c r="A84" s="71">
        <v>0.2</v>
      </c>
      <c r="B84" s="72" t="s">
        <v>158</v>
      </c>
      <c r="C84" s="350"/>
      <c r="D84" s="351"/>
      <c r="E84" s="351"/>
      <c r="F84" s="351"/>
      <c r="G84" s="351"/>
      <c r="H84" s="351"/>
      <c r="I84" s="351"/>
      <c r="J84" s="351"/>
      <c r="K84" s="351"/>
      <c r="L84" s="351"/>
      <c r="M84" s="351"/>
      <c r="N84" s="352"/>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307"/>
      <c r="M85" s="308"/>
      <c r="N85" s="309"/>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310"/>
      <c r="M86" s="311"/>
      <c r="N86" s="312"/>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310"/>
      <c r="M87" s="311"/>
      <c r="N87" s="312"/>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310"/>
      <c r="M88" s="311"/>
      <c r="N88" s="312"/>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310"/>
      <c r="M89" s="311"/>
      <c r="N89" s="312"/>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310"/>
      <c r="M90" s="311"/>
      <c r="N90" s="312"/>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310"/>
      <c r="M91" s="311"/>
      <c r="N91" s="312"/>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310"/>
      <c r="M92" s="311"/>
      <c r="N92" s="312"/>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310"/>
      <c r="M93" s="311"/>
      <c r="N93" s="312"/>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310"/>
      <c r="M94" s="311"/>
      <c r="N94" s="312"/>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310"/>
      <c r="M95" s="311"/>
      <c r="N95" s="312"/>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310"/>
      <c r="M96" s="311"/>
      <c r="N96" s="312"/>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310"/>
      <c r="M97" s="311"/>
      <c r="N97" s="312"/>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313"/>
      <c r="M98" s="314"/>
      <c r="N98" s="315"/>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307"/>
      <c r="M100" s="308"/>
      <c r="N100" s="309"/>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310"/>
      <c r="M101" s="311"/>
      <c r="N101" s="312"/>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313"/>
      <c r="M102" s="314"/>
      <c r="N102" s="315"/>
      <c r="O102" s="21" t="s">
        <v>216</v>
      </c>
      <c r="P102" s="21"/>
      <c r="Q102" s="21"/>
      <c r="R102" s="21"/>
      <c r="S102" s="124">
        <f>SUM(C102:R102)</f>
        <v>0</v>
      </c>
      <c r="T102" s="23"/>
    </row>
    <row r="103" spans="1:47" ht="30" customHeight="1" x14ac:dyDescent="0.25">
      <c r="A103" s="333" t="s">
        <v>222</v>
      </c>
      <c r="B103" s="334"/>
      <c r="C103" s="330"/>
      <c r="D103" s="331"/>
      <c r="E103" s="332"/>
      <c r="F103" s="24"/>
      <c r="G103" s="304"/>
      <c r="H103" s="305"/>
      <c r="I103" s="305"/>
      <c r="J103" s="305"/>
      <c r="K103" s="305"/>
      <c r="L103" s="305"/>
      <c r="M103" s="305"/>
      <c r="N103" s="305"/>
      <c r="O103" s="305"/>
      <c r="P103" s="305"/>
      <c r="Q103" s="305"/>
      <c r="R103" s="306"/>
      <c r="S103" s="118">
        <f>F103</f>
        <v>0</v>
      </c>
      <c r="T103" s="136"/>
    </row>
    <row r="104" spans="1:47" ht="27" customHeight="1" x14ac:dyDescent="0.25">
      <c r="A104" s="316" t="s">
        <v>114</v>
      </c>
      <c r="B104" s="317"/>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318" t="e">
        <f>L99+M99</f>
        <v>#VALUE!</v>
      </c>
      <c r="M104" s="319"/>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320" t="s">
        <v>115</v>
      </c>
      <c r="B105" s="321"/>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322" t="e">
        <f>L104/$C$6</f>
        <v>#VALUE!</v>
      </c>
      <c r="M105" s="323"/>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x14ac:dyDescent="0.25">
      <c r="A106" s="298" t="s">
        <v>223</v>
      </c>
      <c r="B106" s="298"/>
      <c r="C106" s="298"/>
      <c r="D106" s="298"/>
      <c r="E106" s="298"/>
      <c r="F106" s="298"/>
      <c r="G106" s="298"/>
      <c r="H106" s="298"/>
      <c r="I106" s="298"/>
      <c r="J106" s="298"/>
      <c r="K106" s="298"/>
      <c r="L106" s="298"/>
      <c r="M106" s="298"/>
      <c r="N106" s="298"/>
      <c r="O106" s="298"/>
      <c r="P106" s="298"/>
      <c r="Q106" s="298"/>
      <c r="R106" s="298"/>
      <c r="S106" s="298"/>
      <c r="T106" s="298"/>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7"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7"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50000000000003"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7"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50000000000003"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5"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5"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200000000000003"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5"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700000000000003"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2.8"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5"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50000000000003"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50000000000003"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2.8"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2.8"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2.8"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2.8"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2.8"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899160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899160</xdr:colOff>
                    <xdr:row>15</xdr:row>
                    <xdr:rowOff>213360</xdr:rowOff>
                  </from>
                  <to>
                    <xdr:col>3</xdr:col>
                    <xdr:colOff>1813560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33"/>
  <sheetViews>
    <sheetView showGridLines="0" tabSelected="1" topLeftCell="B1" zoomScale="70" zoomScaleNormal="70" workbookViewId="0">
      <selection activeCell="H15" sqref="H15"/>
    </sheetView>
  </sheetViews>
  <sheetFormatPr defaultColWidth="9.109375" defaultRowHeight="13.2" x14ac:dyDescent="0.25"/>
  <cols>
    <col min="1" max="1" width="14.33203125" style="45" customWidth="1"/>
    <col min="2" max="2" width="68.44140625" customWidth="1"/>
    <col min="3" max="3" width="44.6640625" style="48" customWidth="1"/>
    <col min="4" max="4" width="37" style="48" customWidth="1"/>
    <col min="5" max="5" width="41.109375" style="48" customWidth="1"/>
    <col min="6" max="6" width="25.33203125" style="48" customWidth="1"/>
    <col min="7" max="7" width="26.33203125" customWidth="1"/>
    <col min="8" max="8" width="30.5546875" customWidth="1"/>
    <col min="9" max="9" width="23.88671875" bestFit="1" customWidth="1"/>
    <col min="10" max="10" width="41.5546875" customWidth="1"/>
    <col min="11" max="11" width="21.109375" bestFit="1" customWidth="1"/>
    <col min="12" max="12" width="20.6640625" customWidth="1"/>
    <col min="13" max="13" width="24.5546875" customWidth="1"/>
    <col min="14" max="14" width="25.44140625" customWidth="1"/>
    <col min="15" max="15" width="33.5546875" customWidth="1"/>
    <col min="16" max="18" width="15.88671875" customWidth="1"/>
    <col min="19" max="19" width="23.88671875" customWidth="1"/>
    <col min="20" max="20" width="26.44140625" customWidth="1"/>
    <col min="26" max="26" width="46" bestFit="1" customWidth="1"/>
    <col min="27" max="27" width="126.44140625" customWidth="1"/>
  </cols>
  <sheetData>
    <row r="1" spans="1:11" x14ac:dyDescent="0.25">
      <c r="A1" s="440" t="s">
        <v>36</v>
      </c>
      <c r="B1" s="440"/>
      <c r="C1" s="441"/>
      <c r="D1" s="441"/>
      <c r="E1" s="441"/>
      <c r="F1" s="441"/>
    </row>
    <row r="2" spans="1:11" x14ac:dyDescent="0.25">
      <c r="A2" s="224" t="s">
        <v>37</v>
      </c>
      <c r="B2" s="224"/>
      <c r="C2" s="266" t="s">
        <v>298</v>
      </c>
      <c r="D2" s="266"/>
      <c r="E2" s="266"/>
      <c r="F2" s="266"/>
      <c r="H2" s="449" t="s">
        <v>86</v>
      </c>
      <c r="I2" s="449"/>
      <c r="J2" s="449"/>
      <c r="K2" s="50"/>
    </row>
    <row r="3" spans="1:11" x14ac:dyDescent="0.25">
      <c r="A3" s="225" t="s">
        <v>38</v>
      </c>
      <c r="B3" s="363"/>
      <c r="C3" s="266" t="s">
        <v>299</v>
      </c>
      <c r="D3" s="266"/>
      <c r="E3" s="266"/>
      <c r="F3" s="266"/>
      <c r="H3" s="126"/>
      <c r="I3" s="371" t="s">
        <v>87</v>
      </c>
      <c r="J3" s="372"/>
      <c r="K3" s="46"/>
    </row>
    <row r="4" spans="1:11" x14ac:dyDescent="0.25">
      <c r="A4" s="224" t="s">
        <v>88</v>
      </c>
      <c r="B4" s="224"/>
      <c r="C4" s="266" t="s">
        <v>436</v>
      </c>
      <c r="D4" s="266"/>
      <c r="E4" s="266"/>
      <c r="F4" s="266"/>
      <c r="H4" s="157"/>
      <c r="I4" s="447" t="s">
        <v>89</v>
      </c>
      <c r="J4" s="448"/>
      <c r="K4" s="46"/>
    </row>
    <row r="5" spans="1:11" ht="42.75" customHeight="1" x14ac:dyDescent="0.25">
      <c r="A5" s="224" t="s">
        <v>40</v>
      </c>
      <c r="B5" s="224"/>
      <c r="C5" s="264" t="s">
        <v>300</v>
      </c>
      <c r="D5" s="266"/>
      <c r="E5" s="266"/>
      <c r="F5" s="266"/>
      <c r="H5" s="145"/>
      <c r="I5" s="406" t="s">
        <v>90</v>
      </c>
      <c r="J5" s="407"/>
    </row>
    <row r="6" spans="1:11" ht="15.6" x14ac:dyDescent="0.25">
      <c r="A6" s="224" t="s">
        <v>41</v>
      </c>
      <c r="B6" s="224"/>
      <c r="C6" s="266">
        <v>12846</v>
      </c>
      <c r="D6" s="266"/>
      <c r="E6" s="266"/>
      <c r="F6" s="266"/>
    </row>
    <row r="7" spans="1:11" x14ac:dyDescent="0.25">
      <c r="A7"/>
      <c r="C7"/>
      <c r="D7"/>
      <c r="E7"/>
      <c r="F7"/>
    </row>
    <row r="8" spans="1:11" ht="22.5" customHeight="1" x14ac:dyDescent="0.25">
      <c r="A8" s="409" t="s">
        <v>91</v>
      </c>
      <c r="B8" s="410"/>
      <c r="C8" s="410"/>
      <c r="D8" s="410"/>
      <c r="E8" s="410"/>
      <c r="F8" s="411"/>
    </row>
    <row r="9" spans="1:11" s="43" customFormat="1" x14ac:dyDescent="0.25">
      <c r="A9" s="224" t="s">
        <v>42</v>
      </c>
      <c r="B9" s="224"/>
      <c r="C9" s="266" t="s">
        <v>301</v>
      </c>
      <c r="D9" s="266"/>
      <c r="E9" s="266"/>
      <c r="F9" s="266"/>
    </row>
    <row r="10" spans="1:11" s="43" customFormat="1" x14ac:dyDescent="0.25">
      <c r="A10" s="224" t="s">
        <v>92</v>
      </c>
      <c r="B10" s="224"/>
      <c r="C10" s="442">
        <v>45730</v>
      </c>
      <c r="D10" s="442"/>
      <c r="E10" s="442"/>
      <c r="F10" s="442"/>
      <c r="G10" s="44"/>
    </row>
    <row r="11" spans="1:11" x14ac:dyDescent="0.25">
      <c r="A11" s="104"/>
      <c r="B11" s="105" t="s">
        <v>93</v>
      </c>
      <c r="C11" s="191" t="s">
        <v>302</v>
      </c>
      <c r="D11" s="192"/>
      <c r="E11" s="192"/>
      <c r="F11" s="193"/>
      <c r="G11" s="50"/>
    </row>
    <row r="12" spans="1:11" ht="13.5" customHeight="1" x14ac:dyDescent="0.25">
      <c r="A12" s="225" t="s">
        <v>95</v>
      </c>
      <c r="B12" s="363"/>
      <c r="C12" s="367"/>
      <c r="D12" s="368"/>
      <c r="E12" s="368"/>
      <c r="F12" s="369"/>
      <c r="G12" s="50"/>
    </row>
    <row r="13" spans="1:11" ht="39" customHeight="1" x14ac:dyDescent="0.25">
      <c r="A13" s="224" t="s">
        <v>97</v>
      </c>
      <c r="B13" s="224"/>
      <c r="C13" s="264" t="s">
        <v>303</v>
      </c>
      <c r="D13" s="264"/>
      <c r="E13" s="264"/>
      <c r="F13" s="264"/>
      <c r="G13" s="51"/>
    </row>
    <row r="14" spans="1:11" ht="39.75" customHeight="1" x14ac:dyDescent="0.25">
      <c r="A14" s="225" t="s">
        <v>225</v>
      </c>
      <c r="B14" s="363"/>
      <c r="C14" s="266" t="s">
        <v>304</v>
      </c>
      <c r="D14" s="266"/>
      <c r="E14" s="266"/>
      <c r="F14" s="266"/>
      <c r="G14" s="51"/>
    </row>
    <row r="15" spans="1:11" ht="39.75" customHeight="1" x14ac:dyDescent="0.25">
      <c r="A15" s="303" t="s">
        <v>100</v>
      </c>
      <c r="B15" s="303"/>
      <c r="C15" s="264" t="s">
        <v>305</v>
      </c>
      <c r="D15" s="264"/>
      <c r="E15" s="264"/>
      <c r="F15" s="264"/>
      <c r="G15" s="51"/>
    </row>
    <row r="16" spans="1:11" ht="39.75" customHeight="1" x14ac:dyDescent="0.25">
      <c r="A16" s="303" t="s">
        <v>227</v>
      </c>
      <c r="B16" s="303"/>
      <c r="C16" s="408" t="s">
        <v>306</v>
      </c>
      <c r="D16" s="408"/>
      <c r="E16" s="408"/>
      <c r="F16" s="408"/>
      <c r="G16" s="51"/>
    </row>
    <row r="17" spans="1:17" ht="39.75" customHeight="1" x14ac:dyDescent="0.25">
      <c r="A17" s="376" t="s">
        <v>103</v>
      </c>
      <c r="B17" s="377"/>
      <c r="C17" s="367" t="s">
        <v>104</v>
      </c>
      <c r="D17" s="368"/>
      <c r="E17" s="368"/>
      <c r="F17" s="369"/>
      <c r="G17" s="51"/>
    </row>
    <row r="18" spans="1:17" ht="39.75" customHeight="1" x14ac:dyDescent="0.25">
      <c r="A18" s="378"/>
      <c r="B18" s="379"/>
      <c r="C18" s="367" t="s">
        <v>105</v>
      </c>
      <c r="D18" s="368"/>
      <c r="E18" s="368"/>
      <c r="F18" s="369"/>
      <c r="G18" s="51"/>
    </row>
    <row r="19" spans="1:17" ht="16.2" customHeight="1" x14ac:dyDescent="0.25">
      <c r="A19" s="51"/>
      <c r="B19" s="51"/>
      <c r="C19" s="51"/>
      <c r="D19" s="51"/>
      <c r="E19" s="51"/>
      <c r="F19" s="51"/>
      <c r="G19" s="51"/>
    </row>
    <row r="20" spans="1:17" ht="40.200000000000003" customHeight="1" x14ac:dyDescent="0.25">
      <c r="A20" s="370" t="s">
        <v>228</v>
      </c>
      <c r="B20" s="259"/>
      <c r="C20" s="259"/>
      <c r="D20" s="259"/>
      <c r="E20" s="259"/>
      <c r="F20" s="259"/>
      <c r="G20" s="259"/>
      <c r="H20" s="259"/>
      <c r="I20" s="259"/>
    </row>
    <row r="21" spans="1:17" s="46" customFormat="1" ht="33.75" customHeight="1" x14ac:dyDescent="0.25">
      <c r="A21" s="384"/>
      <c r="B21" s="385"/>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380" t="s">
        <v>114</v>
      </c>
      <c r="B22" s="381"/>
      <c r="C22" s="112">
        <f>D194+E194+F194</f>
        <v>11655963.917169724</v>
      </c>
      <c r="D22" s="112">
        <f>G194+H194+I194+J194+K194+O194+P194+Q194+R194</f>
        <v>9176192.4882509746</v>
      </c>
      <c r="E22" s="112">
        <f>C194+D194+E194+F194+G194+H194+I194+J194+K194+O194+P194+Q194+R194</f>
        <v>20832156.405420702</v>
      </c>
      <c r="F22" s="112">
        <f>G194+H194+I194+J194+K194</f>
        <v>8049109.7980671255</v>
      </c>
      <c r="G22" s="112">
        <f>L194+N194</f>
        <v>16663922.901651597</v>
      </c>
      <c r="H22" s="112">
        <f>O194+P194+Q194+R194</f>
        <v>1127082.6901838474</v>
      </c>
      <c r="I22" s="112">
        <f>T194</f>
        <v>-10706297.244366944</v>
      </c>
      <c r="K22"/>
      <c r="L22"/>
      <c r="M22"/>
      <c r="N22"/>
      <c r="O22"/>
      <c r="P22"/>
      <c r="Q22"/>
    </row>
    <row r="23" spans="1:17" s="46" customFormat="1" ht="33.75" customHeight="1" x14ac:dyDescent="0.25">
      <c r="A23" s="316" t="s">
        <v>115</v>
      </c>
      <c r="B23" s="317"/>
      <c r="C23" s="113">
        <f t="shared" ref="C23:I23" si="0">C22/$C$6</f>
        <v>907.3613511731063</v>
      </c>
      <c r="D23" s="113">
        <f t="shared" si="0"/>
        <v>714.32294007869962</v>
      </c>
      <c r="E23" s="113">
        <f t="shared" si="0"/>
        <v>1621.6842912518061</v>
      </c>
      <c r="F23" s="113">
        <f t="shared" si="0"/>
        <v>626.58491344131448</v>
      </c>
      <c r="G23" s="113">
        <f t="shared" si="0"/>
        <v>1297.2071385374122</v>
      </c>
      <c r="H23" s="113">
        <f t="shared" si="0"/>
        <v>87.738026637384976</v>
      </c>
      <c r="I23" s="113">
        <f t="shared" si="0"/>
        <v>-833.43431763715898</v>
      </c>
      <c r="K23"/>
      <c r="L23"/>
      <c r="M23"/>
      <c r="N23"/>
      <c r="O23"/>
      <c r="P23"/>
      <c r="Q23"/>
    </row>
    <row r="24" spans="1:17" s="46" customFormat="1" ht="33.75" customHeight="1" x14ac:dyDescent="0.25">
      <c r="A24" s="380" t="s">
        <v>116</v>
      </c>
      <c r="B24" s="381"/>
      <c r="C24" s="451" t="s">
        <v>268</v>
      </c>
      <c r="D24" s="452"/>
      <c r="E24" s="453"/>
      <c r="F24" s="454"/>
      <c r="G24" s="455"/>
      <c r="H24" s="455"/>
      <c r="I24" s="456"/>
      <c r="K24"/>
      <c r="L24"/>
      <c r="M24"/>
      <c r="N24"/>
      <c r="O24"/>
      <c r="P24"/>
      <c r="Q24"/>
    </row>
    <row r="25" spans="1:17" s="46" customFormat="1" ht="33.75" customHeight="1" x14ac:dyDescent="0.25">
      <c r="A25" s="380" t="s">
        <v>230</v>
      </c>
      <c r="B25" s="381"/>
      <c r="C25" s="138" t="str">
        <f>VLOOKUP($C$24,'WLC benchmarks'!$B$10:$E$13,2, TRUE)</f>
        <v>&lt;950</v>
      </c>
      <c r="D25" s="138" t="str">
        <f>VLOOKUP($C$24,'WLC benchmarks'!$B$10:$E$13,3, TRUE)</f>
        <v>&lt;450</v>
      </c>
      <c r="E25" s="138" t="str">
        <f>VLOOKUP($C$24,'WLC benchmarks'!$B$10:$E$13,4, TRUE)</f>
        <v>&lt;1400</v>
      </c>
      <c r="F25" s="457"/>
      <c r="G25" s="458"/>
      <c r="H25" s="458"/>
      <c r="I25" s="459"/>
      <c r="K25"/>
      <c r="L25"/>
      <c r="M25"/>
      <c r="N25"/>
      <c r="O25"/>
      <c r="P25"/>
      <c r="Q25"/>
    </row>
    <row r="26" spans="1:17" s="46" customFormat="1" ht="33.75" customHeight="1" x14ac:dyDescent="0.25">
      <c r="A26" s="380" t="s">
        <v>119</v>
      </c>
      <c r="B26" s="381"/>
      <c r="C26" s="138" t="str">
        <f>VLOOKUP($C$24,'WLC benchmarks'!$B$16:$E$19,2, TRUE)</f>
        <v>&lt;600</v>
      </c>
      <c r="D26" s="138" t="str">
        <f>VLOOKUP($C$24,'WLC benchmarks'!$B$16:$E$19,3, TRUE)</f>
        <v>&lt;370</v>
      </c>
      <c r="E26" s="138" t="str">
        <f>VLOOKUP($C$24,'WLC benchmarks'!$B$16:$E$19,4, TRUE)</f>
        <v>&lt;970</v>
      </c>
      <c r="F26" s="460"/>
      <c r="G26" s="461"/>
      <c r="H26" s="461"/>
      <c r="I26" s="462"/>
      <c r="K26"/>
      <c r="L26"/>
      <c r="M26"/>
      <c r="N26"/>
      <c r="O26"/>
      <c r="P26"/>
      <c r="Q26"/>
    </row>
    <row r="27" spans="1:17" ht="57.75" customHeight="1" x14ac:dyDescent="0.25">
      <c r="A27" s="380" t="s">
        <v>120</v>
      </c>
      <c r="B27" s="381"/>
      <c r="C27" s="408" t="s">
        <v>307</v>
      </c>
      <c r="D27" s="264"/>
      <c r="E27" s="264"/>
      <c r="F27" s="264"/>
      <c r="G27" s="264"/>
      <c r="H27" s="264"/>
      <c r="I27" s="264"/>
    </row>
    <row r="28" spans="1:17" ht="15.75" customHeight="1" x14ac:dyDescent="0.25">
      <c r="A28" s="55"/>
      <c r="B28" s="55"/>
      <c r="C28" s="45"/>
      <c r="D28" s="45"/>
      <c r="E28" s="45"/>
      <c r="F28" s="45"/>
      <c r="G28" s="51"/>
      <c r="H28" s="56"/>
    </row>
    <row r="29" spans="1:17" ht="15.75" customHeight="1" x14ac:dyDescent="0.25">
      <c r="A29" s="370" t="s">
        <v>122</v>
      </c>
      <c r="B29" s="259"/>
      <c r="C29" s="259"/>
      <c r="D29" s="259"/>
      <c r="E29" s="259"/>
      <c r="F29" s="259"/>
      <c r="G29" s="51"/>
      <c r="H29" s="56"/>
    </row>
    <row r="30" spans="1:17" ht="39" customHeight="1" x14ac:dyDescent="0.25">
      <c r="A30" s="303" t="s">
        <v>50</v>
      </c>
      <c r="B30" s="303"/>
      <c r="C30" s="264" t="s">
        <v>435</v>
      </c>
      <c r="D30" s="264"/>
      <c r="E30" s="264"/>
      <c r="F30" s="264"/>
      <c r="G30" s="51"/>
      <c r="H30" s="56"/>
    </row>
    <row r="31" spans="1:17" ht="42" customHeight="1" x14ac:dyDescent="0.25">
      <c r="A31" s="303" t="s">
        <v>52</v>
      </c>
      <c r="B31" s="303"/>
      <c r="C31" s="445">
        <v>118502</v>
      </c>
      <c r="D31" s="266"/>
      <c r="E31" s="266"/>
      <c r="F31" s="266"/>
      <c r="G31" s="51"/>
      <c r="H31" s="56"/>
    </row>
    <row r="32" spans="1:17" ht="39" customHeight="1" x14ac:dyDescent="0.25">
      <c r="A32" s="303" t="s">
        <v>54</v>
      </c>
      <c r="B32" s="303"/>
      <c r="C32" s="446">
        <v>0.42</v>
      </c>
      <c r="D32" s="266"/>
      <c r="E32" s="266"/>
      <c r="F32" s="266"/>
      <c r="G32" s="51"/>
      <c r="H32" s="56"/>
    </row>
    <row r="33" spans="1:17" ht="15.75" customHeight="1" x14ac:dyDescent="0.25">
      <c r="A33" s="55"/>
      <c r="B33" s="55"/>
      <c r="C33" s="45"/>
      <c r="D33" s="45"/>
      <c r="E33" s="45"/>
      <c r="F33" s="45"/>
      <c r="G33" s="51"/>
      <c r="H33" s="56"/>
    </row>
    <row r="34" spans="1:17" ht="40.5" customHeight="1" x14ac:dyDescent="0.25">
      <c r="A34" s="259" t="s">
        <v>125</v>
      </c>
      <c r="B34" s="260"/>
      <c r="C34" s="263" t="s">
        <v>126</v>
      </c>
      <c r="D34" s="263"/>
      <c r="E34" s="263"/>
      <c r="F34" s="58" t="s">
        <v>231</v>
      </c>
      <c r="G34" s="51"/>
      <c r="H34" s="56"/>
      <c r="I34" s="56"/>
      <c r="J34" s="54"/>
      <c r="K34" s="54"/>
      <c r="L34" s="54"/>
      <c r="M34" s="54"/>
      <c r="N34" s="57"/>
      <c r="O34" s="57"/>
      <c r="P34" s="57"/>
      <c r="Q34" s="57"/>
    </row>
    <row r="35" spans="1:17" ht="12.75" customHeight="1" x14ac:dyDescent="0.25">
      <c r="A35" s="259"/>
      <c r="B35" s="260"/>
      <c r="C35" s="367" t="s">
        <v>430</v>
      </c>
      <c r="D35" s="368"/>
      <c r="E35" s="369"/>
      <c r="F35" s="39">
        <v>219</v>
      </c>
      <c r="G35" s="51"/>
      <c r="H35" s="56"/>
      <c r="I35" s="56"/>
      <c r="J35" s="59"/>
      <c r="K35" s="59"/>
      <c r="L35" s="59"/>
      <c r="M35" s="59"/>
      <c r="N35" s="57"/>
      <c r="O35" s="57"/>
      <c r="P35" s="57"/>
      <c r="Q35" s="57"/>
    </row>
    <row r="36" spans="1:17" ht="12.75" customHeight="1" x14ac:dyDescent="0.25">
      <c r="A36" s="259"/>
      <c r="B36" s="260"/>
      <c r="C36" s="364"/>
      <c r="D36" s="365"/>
      <c r="E36" s="366"/>
      <c r="F36" s="39"/>
      <c r="G36" s="51"/>
      <c r="H36" s="56"/>
      <c r="I36" s="56"/>
      <c r="J36" s="54"/>
      <c r="K36" s="54"/>
      <c r="L36" s="54"/>
      <c r="M36" s="54"/>
      <c r="N36" s="57"/>
      <c r="O36" s="57"/>
      <c r="P36" s="57"/>
      <c r="Q36" s="57"/>
    </row>
    <row r="37" spans="1:17" s="46" customFormat="1" x14ac:dyDescent="0.25">
      <c r="A37" s="259"/>
      <c r="B37" s="260"/>
      <c r="C37" s="266"/>
      <c r="D37" s="266"/>
      <c r="E37" s="266"/>
      <c r="F37" s="39"/>
      <c r="H37" s="56"/>
      <c r="I37" s="56"/>
      <c r="J37" s="59"/>
      <c r="K37" s="59"/>
      <c r="L37" s="59"/>
      <c r="M37" s="59"/>
      <c r="N37" s="57"/>
      <c r="O37" s="57"/>
      <c r="P37" s="57"/>
      <c r="Q37" s="57"/>
    </row>
    <row r="38" spans="1:17" s="46" customFormat="1" x14ac:dyDescent="0.25">
      <c r="A38" s="261"/>
      <c r="B38" s="262"/>
      <c r="C38" s="266"/>
      <c r="D38" s="266"/>
      <c r="E38" s="266"/>
      <c r="F38" s="39"/>
      <c r="G38" s="51"/>
      <c r="H38" s="56"/>
      <c r="I38" s="56"/>
      <c r="J38" s="59"/>
      <c r="K38" s="59"/>
      <c r="L38" s="59"/>
      <c r="M38" s="59"/>
      <c r="N38" s="57"/>
      <c r="O38" s="57"/>
      <c r="P38" s="57"/>
      <c r="Q38" s="57"/>
    </row>
    <row r="39" spans="1:17" s="46" customFormat="1" x14ac:dyDescent="0.25">
      <c r="A39" s="51"/>
      <c r="B39" s="51"/>
      <c r="C39" s="51"/>
      <c r="D39" s="51"/>
      <c r="E39" s="51"/>
      <c r="F39" s="87"/>
      <c r="G39" s="51"/>
      <c r="H39" s="56"/>
      <c r="I39" s="56"/>
      <c r="J39" s="59"/>
      <c r="K39" s="59"/>
      <c r="L39" s="59"/>
      <c r="M39" s="59"/>
      <c r="N39" s="57"/>
      <c r="O39" s="57"/>
      <c r="P39" s="57"/>
      <c r="Q39" s="57"/>
    </row>
    <row r="40" spans="1:17" s="46" customFormat="1" ht="27.75" customHeight="1" x14ac:dyDescent="0.25">
      <c r="A40" s="259" t="s">
        <v>129</v>
      </c>
      <c r="B40" s="260"/>
      <c r="C40" s="263" t="s">
        <v>130</v>
      </c>
      <c r="D40" s="263"/>
      <c r="E40" s="263"/>
      <c r="F40" s="58" t="s">
        <v>131</v>
      </c>
      <c r="G40" s="51"/>
      <c r="H40" s="56"/>
      <c r="I40" s="56"/>
      <c r="J40" s="59"/>
      <c r="K40" s="59"/>
      <c r="L40" s="59"/>
      <c r="M40" s="59"/>
      <c r="N40" s="57"/>
      <c r="O40" s="57"/>
      <c r="P40" s="57"/>
      <c r="Q40" s="57"/>
    </row>
    <row r="41" spans="1:17" s="46" customFormat="1" x14ac:dyDescent="0.25">
      <c r="A41" s="259"/>
      <c r="B41" s="260"/>
      <c r="C41" s="266" t="s">
        <v>391</v>
      </c>
      <c r="D41" s="266"/>
      <c r="E41" s="266"/>
      <c r="F41" s="39">
        <v>42</v>
      </c>
      <c r="G41" s="51"/>
      <c r="H41" s="56"/>
      <c r="I41" s="56"/>
      <c r="J41" s="59"/>
      <c r="K41" s="59"/>
      <c r="L41" s="59"/>
      <c r="M41" s="59"/>
      <c r="N41" s="57"/>
      <c r="O41" s="57"/>
      <c r="P41" s="57"/>
      <c r="Q41" s="57"/>
    </row>
    <row r="42" spans="1:17" s="46" customFormat="1" x14ac:dyDescent="0.25">
      <c r="A42" s="259"/>
      <c r="B42" s="260"/>
      <c r="C42" s="266" t="s">
        <v>394</v>
      </c>
      <c r="D42" s="266"/>
      <c r="E42" s="266"/>
      <c r="F42" s="39">
        <v>24</v>
      </c>
      <c r="G42" s="51"/>
      <c r="H42" s="56"/>
      <c r="I42" s="56"/>
      <c r="J42" s="59"/>
      <c r="K42" s="59"/>
      <c r="L42" s="59"/>
      <c r="M42" s="59"/>
      <c r="N42" s="57"/>
      <c r="O42" s="57"/>
      <c r="P42" s="57"/>
      <c r="Q42" s="57"/>
    </row>
    <row r="43" spans="1:17" s="46" customFormat="1" x14ac:dyDescent="0.25">
      <c r="A43" s="259"/>
      <c r="B43" s="260"/>
      <c r="C43" s="266" t="s">
        <v>392</v>
      </c>
      <c r="D43" s="266"/>
      <c r="E43" s="266"/>
      <c r="F43" s="39">
        <v>12</v>
      </c>
      <c r="G43" s="51"/>
      <c r="H43" s="56"/>
      <c r="I43" s="56"/>
      <c r="J43" s="59"/>
      <c r="K43" s="59"/>
      <c r="L43" s="59"/>
      <c r="M43" s="59"/>
      <c r="N43" s="57"/>
      <c r="O43" s="57"/>
      <c r="P43" s="57"/>
      <c r="Q43" s="57"/>
    </row>
    <row r="44" spans="1:17" s="46" customFormat="1" x14ac:dyDescent="0.25">
      <c r="A44" s="259"/>
      <c r="B44" s="260"/>
      <c r="C44" s="264" t="s">
        <v>393</v>
      </c>
      <c r="D44" s="264"/>
      <c r="E44" s="264"/>
      <c r="F44" s="39">
        <v>20</v>
      </c>
      <c r="G44" s="51"/>
      <c r="H44" s="56"/>
      <c r="I44" s="56"/>
      <c r="J44" s="59"/>
      <c r="K44" s="59"/>
      <c r="L44" s="59"/>
      <c r="M44" s="59"/>
      <c r="N44" s="57"/>
      <c r="O44" s="57"/>
      <c r="P44" s="57"/>
      <c r="Q44" s="57"/>
    </row>
    <row r="45" spans="1:17" s="46" customFormat="1" x14ac:dyDescent="0.25">
      <c r="A45" s="259"/>
      <c r="B45" s="260"/>
      <c r="C45" s="364" t="s">
        <v>429</v>
      </c>
      <c r="D45" s="443"/>
      <c r="E45" s="444"/>
      <c r="F45" s="39">
        <v>58</v>
      </c>
      <c r="G45" s="51"/>
      <c r="H45" s="56"/>
      <c r="I45" s="56"/>
      <c r="J45" s="59"/>
      <c r="K45" s="59"/>
      <c r="L45" s="59"/>
      <c r="M45" s="59"/>
      <c r="N45" s="57"/>
      <c r="O45" s="57"/>
      <c r="P45" s="57"/>
      <c r="Q45" s="57"/>
    </row>
    <row r="46" spans="1:17" s="46" customFormat="1" x14ac:dyDescent="0.25">
      <c r="A46" s="259"/>
      <c r="B46" s="260"/>
      <c r="C46" s="364" t="s">
        <v>437</v>
      </c>
      <c r="D46" s="443"/>
      <c r="E46" s="444"/>
      <c r="F46" s="39">
        <v>17</v>
      </c>
      <c r="G46" s="51"/>
      <c r="H46" s="56"/>
      <c r="I46" s="56"/>
      <c r="J46" s="59"/>
      <c r="K46" s="59"/>
      <c r="L46" s="59"/>
      <c r="M46" s="59"/>
      <c r="N46" s="57"/>
      <c r="O46" s="57"/>
      <c r="P46" s="57"/>
      <c r="Q46" s="57"/>
    </row>
    <row r="47" spans="1:17" s="46" customFormat="1" x14ac:dyDescent="0.25">
      <c r="A47" s="259"/>
      <c r="B47" s="260"/>
      <c r="C47" s="364"/>
      <c r="D47" s="443"/>
      <c r="E47" s="444"/>
      <c r="F47" s="125"/>
      <c r="G47" s="51"/>
      <c r="H47" s="56"/>
      <c r="I47" s="56"/>
      <c r="J47" s="59"/>
      <c r="K47" s="59"/>
      <c r="L47" s="59"/>
      <c r="M47" s="59"/>
      <c r="N47" s="57"/>
      <c r="O47" s="57"/>
      <c r="P47" s="57"/>
      <c r="Q47" s="57"/>
    </row>
    <row r="48" spans="1:17" x14ac:dyDescent="0.25">
      <c r="B48" s="251"/>
      <c r="C48" s="251"/>
      <c r="D48" s="251"/>
      <c r="E48" s="251"/>
      <c r="F48" s="251"/>
    </row>
    <row r="49" spans="1:47" s="52" customFormat="1" ht="12.75" customHeight="1" x14ac:dyDescent="0.25">
      <c r="A49"/>
      <c r="B49" s="239"/>
      <c r="C49" s="239"/>
      <c r="D49" s="239"/>
      <c r="E49" s="239"/>
      <c r="F49" s="23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row>
    <row r="50" spans="1:47" s="52" customFormat="1" ht="36.75" customHeight="1" x14ac:dyDescent="0.25">
      <c r="A50" s="252" t="s">
        <v>133</v>
      </c>
      <c r="B50" s="252"/>
      <c r="C50" s="267" t="s">
        <v>134</v>
      </c>
      <c r="D50" s="268"/>
      <c r="E50" s="401" t="s">
        <v>232</v>
      </c>
      <c r="F50" s="279" t="s">
        <v>136</v>
      </c>
      <c r="G50" s="280"/>
      <c r="H50" s="267" t="s">
        <v>137</v>
      </c>
      <c r="I50" s="398"/>
      <c r="J50"/>
      <c r="K50"/>
      <c r="L50"/>
      <c r="M50"/>
      <c r="N50"/>
      <c r="O50"/>
      <c r="P50"/>
      <c r="Q50"/>
      <c r="R50"/>
      <c r="S50"/>
      <c r="T50"/>
      <c r="U50"/>
      <c r="V50"/>
      <c r="W50"/>
      <c r="X50"/>
      <c r="Y50"/>
      <c r="Z50"/>
      <c r="AA50"/>
      <c r="AB50"/>
      <c r="AC50"/>
      <c r="AD50"/>
      <c r="AE50"/>
      <c r="AF50"/>
      <c r="AG50"/>
      <c r="AH50"/>
      <c r="AI50"/>
      <c r="AJ50"/>
      <c r="AK50"/>
      <c r="AL50"/>
      <c r="AM50"/>
    </row>
    <row r="51" spans="1:47" s="52" customFormat="1" ht="48.75" customHeight="1" x14ac:dyDescent="0.25">
      <c r="A51" s="399" t="s">
        <v>138</v>
      </c>
      <c r="B51" s="400"/>
      <c r="C51" s="64" t="s">
        <v>139</v>
      </c>
      <c r="D51" s="64" t="s">
        <v>140</v>
      </c>
      <c r="E51" s="402"/>
      <c r="F51" s="281"/>
      <c r="G51" s="282"/>
      <c r="H51" s="64" t="s">
        <v>141</v>
      </c>
      <c r="I51" s="64" t="s">
        <v>142</v>
      </c>
      <c r="J51"/>
      <c r="K51"/>
      <c r="L51"/>
      <c r="M51"/>
      <c r="N51"/>
      <c r="O51"/>
      <c r="P51"/>
      <c r="Q51"/>
      <c r="R51"/>
      <c r="S51"/>
      <c r="T51"/>
      <c r="U51"/>
      <c r="V51"/>
      <c r="W51"/>
      <c r="X51"/>
      <c r="Y51"/>
      <c r="Z51"/>
      <c r="AA51"/>
      <c r="AB51"/>
      <c r="AC51"/>
      <c r="AD51"/>
      <c r="AE51"/>
      <c r="AF51"/>
      <c r="AG51"/>
      <c r="AH51"/>
      <c r="AI51"/>
      <c r="AJ51"/>
      <c r="AK51"/>
      <c r="AL51"/>
      <c r="AM51"/>
    </row>
    <row r="52" spans="1:47" s="52" customFormat="1" ht="74.25" customHeight="1" x14ac:dyDescent="0.25">
      <c r="A52" s="272" t="s">
        <v>143</v>
      </c>
      <c r="B52" s="273"/>
      <c r="C52" s="65" t="s">
        <v>144</v>
      </c>
      <c r="D52" s="88" t="s">
        <v>145</v>
      </c>
      <c r="E52" s="276" t="s">
        <v>146</v>
      </c>
      <c r="F52" s="253" t="s">
        <v>147</v>
      </c>
      <c r="G52" s="254"/>
      <c r="H52" s="88" t="s">
        <v>148</v>
      </c>
      <c r="I52" s="88" t="s">
        <v>149</v>
      </c>
      <c r="J52"/>
      <c r="K52"/>
      <c r="L52"/>
      <c r="M52"/>
      <c r="N52"/>
      <c r="O52"/>
      <c r="P52"/>
      <c r="Q52"/>
      <c r="R52"/>
      <c r="S52"/>
      <c r="T52"/>
      <c r="U52"/>
      <c r="V52"/>
      <c r="W52"/>
      <c r="X52"/>
      <c r="Y52"/>
      <c r="Z52"/>
      <c r="AA52"/>
      <c r="AB52"/>
      <c r="AC52"/>
      <c r="AD52"/>
      <c r="AE52"/>
      <c r="AF52"/>
      <c r="AG52"/>
      <c r="AH52"/>
      <c r="AI52"/>
      <c r="AJ52"/>
      <c r="AK52"/>
      <c r="AL52"/>
      <c r="AM52"/>
    </row>
    <row r="53" spans="1:47" s="52" customFormat="1" ht="13.2" customHeight="1" x14ac:dyDescent="0.25">
      <c r="A53" s="274"/>
      <c r="B53" s="275"/>
      <c r="C53" s="67" t="s">
        <v>150</v>
      </c>
      <c r="D53" s="88" t="s">
        <v>151</v>
      </c>
      <c r="E53" s="277"/>
      <c r="F53" s="255"/>
      <c r="G53" s="256"/>
      <c r="H53" s="88" t="s">
        <v>152</v>
      </c>
      <c r="I53" s="88" t="s">
        <v>153</v>
      </c>
      <c r="J53"/>
      <c r="K53"/>
      <c r="L53"/>
      <c r="M53"/>
      <c r="N53"/>
      <c r="O53"/>
      <c r="P53"/>
      <c r="Q53"/>
      <c r="R53"/>
      <c r="S53"/>
      <c r="T53"/>
      <c r="U53"/>
      <c r="V53"/>
      <c r="W53"/>
      <c r="X53"/>
      <c r="Y53"/>
      <c r="Z53"/>
      <c r="AA53"/>
      <c r="AB53"/>
      <c r="AC53"/>
      <c r="AD53"/>
      <c r="AE53"/>
      <c r="AF53"/>
      <c r="AG53"/>
      <c r="AH53"/>
      <c r="AI53"/>
      <c r="AJ53"/>
      <c r="AK53"/>
      <c r="AL53"/>
      <c r="AM53"/>
    </row>
    <row r="54" spans="1:47" s="52" customFormat="1" ht="13.2" customHeight="1" x14ac:dyDescent="0.25">
      <c r="A54" s="274"/>
      <c r="B54" s="275"/>
      <c r="C54" s="67" t="s">
        <v>154</v>
      </c>
      <c r="D54" s="89" t="s">
        <v>155</v>
      </c>
      <c r="E54" s="278"/>
      <c r="F54" s="257"/>
      <c r="G54" s="258"/>
      <c r="H54" s="89" t="s">
        <v>148</v>
      </c>
      <c r="I54" s="89" t="s">
        <v>148</v>
      </c>
      <c r="J54"/>
      <c r="K54"/>
      <c r="L54"/>
      <c r="M54"/>
      <c r="N54"/>
      <c r="O54"/>
      <c r="P54"/>
      <c r="Q54"/>
      <c r="R54"/>
      <c r="S54"/>
      <c r="T54"/>
      <c r="U54"/>
      <c r="V54"/>
      <c r="W54"/>
      <c r="X54"/>
      <c r="Y54"/>
      <c r="Z54"/>
      <c r="AA54"/>
      <c r="AB54"/>
      <c r="AC54"/>
      <c r="AD54"/>
      <c r="AE54"/>
      <c r="AF54"/>
      <c r="AG54"/>
      <c r="AH54"/>
      <c r="AI54"/>
      <c r="AJ54"/>
      <c r="AK54"/>
      <c r="AL54"/>
      <c r="AM54"/>
    </row>
    <row r="55" spans="1:47" s="52" customFormat="1" ht="30" customHeight="1" x14ac:dyDescent="0.25">
      <c r="A55" s="69">
        <v>0.1</v>
      </c>
      <c r="B55" s="70" t="s">
        <v>156</v>
      </c>
      <c r="C55" s="198" t="s">
        <v>90</v>
      </c>
      <c r="D55" s="9" t="s">
        <v>90</v>
      </c>
      <c r="E55" s="403"/>
      <c r="F55" s="296" t="s">
        <v>90</v>
      </c>
      <c r="G55" s="297"/>
      <c r="H55" s="9" t="s">
        <v>90</v>
      </c>
      <c r="I55" s="9" t="s">
        <v>90</v>
      </c>
      <c r="J55" s="345" t="s">
        <v>157</v>
      </c>
      <c r="K55" s="346"/>
      <c r="L55" s="346"/>
      <c r="M55"/>
      <c r="N55"/>
      <c r="O55"/>
      <c r="P55"/>
      <c r="Q55"/>
      <c r="R55"/>
      <c r="S55"/>
      <c r="T55"/>
      <c r="U55"/>
      <c r="V55"/>
      <c r="W55"/>
      <c r="X55"/>
      <c r="Y55"/>
      <c r="Z55"/>
      <c r="AA55"/>
      <c r="AB55"/>
      <c r="AC55"/>
      <c r="AD55"/>
      <c r="AE55"/>
      <c r="AF55"/>
      <c r="AG55"/>
      <c r="AH55"/>
      <c r="AI55"/>
      <c r="AJ55"/>
      <c r="AK55"/>
      <c r="AL55"/>
      <c r="AM55"/>
    </row>
    <row r="56" spans="1:47" s="52" customFormat="1" ht="30" customHeight="1" x14ac:dyDescent="0.25">
      <c r="A56" s="71">
        <v>0.2</v>
      </c>
      <c r="B56" s="72" t="s">
        <v>158</v>
      </c>
      <c r="C56" s="198" t="s">
        <v>358</v>
      </c>
      <c r="D56" s="9">
        <v>53.6</v>
      </c>
      <c r="E56" s="404"/>
      <c r="F56" s="414" t="s">
        <v>323</v>
      </c>
      <c r="G56" s="415"/>
      <c r="H56" s="11">
        <v>0</v>
      </c>
      <c r="I56" s="9">
        <v>53.6</v>
      </c>
      <c r="J56" s="255"/>
      <c r="K56" s="327"/>
      <c r="L56" s="327"/>
      <c r="M56"/>
      <c r="N56"/>
      <c r="O56"/>
      <c r="P56"/>
      <c r="Q56"/>
      <c r="R56"/>
      <c r="S56"/>
      <c r="T56"/>
      <c r="U56"/>
      <c r="V56"/>
      <c r="W56"/>
      <c r="X56"/>
      <c r="Y56"/>
      <c r="Z56"/>
      <c r="AA56"/>
      <c r="AB56"/>
      <c r="AC56"/>
      <c r="AD56"/>
      <c r="AE56"/>
      <c r="AF56"/>
      <c r="AG56"/>
      <c r="AH56"/>
      <c r="AI56"/>
      <c r="AJ56"/>
      <c r="AK56"/>
      <c r="AL56"/>
      <c r="AM56"/>
    </row>
    <row r="57" spans="1:47" s="52" customFormat="1" ht="30" customHeight="1" x14ac:dyDescent="0.25">
      <c r="A57" s="71"/>
      <c r="B57" s="72"/>
      <c r="C57" s="198" t="s">
        <v>358</v>
      </c>
      <c r="D57" s="9">
        <v>20</v>
      </c>
      <c r="E57" s="404"/>
      <c r="F57" s="198" t="s">
        <v>360</v>
      </c>
      <c r="G57" s="199"/>
      <c r="H57" s="9" t="s">
        <v>426</v>
      </c>
      <c r="I57" s="11">
        <v>0</v>
      </c>
      <c r="J57" s="186"/>
      <c r="K57" s="187"/>
      <c r="L57" s="187"/>
      <c r="M57"/>
      <c r="N57"/>
      <c r="O57"/>
      <c r="P57"/>
      <c r="Q57"/>
      <c r="R57"/>
      <c r="S57"/>
      <c r="T57"/>
      <c r="U57"/>
      <c r="V57"/>
      <c r="W57"/>
      <c r="X57"/>
      <c r="Y57"/>
      <c r="Z57"/>
      <c r="AA57"/>
      <c r="AB57"/>
      <c r="AC57"/>
      <c r="AD57"/>
      <c r="AE57"/>
      <c r="AF57"/>
      <c r="AG57"/>
      <c r="AH57"/>
      <c r="AI57"/>
      <c r="AJ57"/>
      <c r="AK57"/>
      <c r="AL57"/>
      <c r="AM57"/>
    </row>
    <row r="58" spans="1:47" s="52" customFormat="1" ht="30" customHeight="1" x14ac:dyDescent="0.25">
      <c r="A58" s="71"/>
      <c r="B58" s="72"/>
      <c r="C58" s="198" t="s">
        <v>359</v>
      </c>
      <c r="D58" s="9">
        <v>62700</v>
      </c>
      <c r="E58" s="404"/>
      <c r="F58" s="198" t="s">
        <v>360</v>
      </c>
      <c r="G58" s="199"/>
      <c r="H58" s="9" t="s">
        <v>424</v>
      </c>
      <c r="I58" s="11">
        <v>0</v>
      </c>
      <c r="J58" s="186"/>
      <c r="K58" s="187"/>
      <c r="L58" s="187"/>
      <c r="M58"/>
      <c r="N58"/>
      <c r="O58"/>
      <c r="P58"/>
      <c r="Q58"/>
      <c r="R58"/>
      <c r="S58"/>
      <c r="T58"/>
      <c r="U58"/>
      <c r="V58"/>
      <c r="W58"/>
      <c r="X58"/>
      <c r="Y58"/>
      <c r="Z58"/>
      <c r="AA58"/>
      <c r="AB58"/>
      <c r="AC58"/>
      <c r="AD58"/>
      <c r="AE58"/>
      <c r="AF58"/>
      <c r="AG58"/>
      <c r="AH58"/>
      <c r="AI58"/>
      <c r="AJ58"/>
      <c r="AK58"/>
      <c r="AL58"/>
      <c r="AM58"/>
    </row>
    <row r="59" spans="1:47" s="52" customFormat="1" ht="30" customHeight="1" x14ac:dyDescent="0.25">
      <c r="A59" s="71"/>
      <c r="B59" s="72"/>
      <c r="C59" s="198" t="s">
        <v>361</v>
      </c>
      <c r="D59" s="9">
        <v>1126.8700000000001</v>
      </c>
      <c r="E59" s="404"/>
      <c r="F59" s="198" t="s">
        <v>360</v>
      </c>
      <c r="G59" s="199"/>
      <c r="H59" s="9" t="s">
        <v>425</v>
      </c>
      <c r="I59" s="11">
        <v>0</v>
      </c>
      <c r="J59" s="186"/>
      <c r="K59" s="187"/>
      <c r="L59" s="187"/>
      <c r="M59"/>
      <c r="N59"/>
      <c r="O59"/>
      <c r="P59"/>
      <c r="Q59"/>
      <c r="R59"/>
      <c r="S59"/>
      <c r="T59"/>
      <c r="U59"/>
      <c r="V59"/>
      <c r="W59"/>
      <c r="X59"/>
      <c r="Y59"/>
      <c r="Z59"/>
      <c r="AA59"/>
      <c r="AB59"/>
      <c r="AC59"/>
      <c r="AD59"/>
      <c r="AE59"/>
      <c r="AF59"/>
      <c r="AG59"/>
      <c r="AH59"/>
      <c r="AI59"/>
      <c r="AJ59"/>
      <c r="AK59"/>
      <c r="AL59"/>
      <c r="AM59"/>
    </row>
    <row r="60" spans="1:47" s="52" customFormat="1" ht="30" customHeight="1" x14ac:dyDescent="0.25">
      <c r="A60" s="71"/>
      <c r="B60" s="72"/>
      <c r="C60" s="198" t="s">
        <v>362</v>
      </c>
      <c r="D60" s="9">
        <v>15511</v>
      </c>
      <c r="E60" s="404"/>
      <c r="F60" s="198" t="s">
        <v>363</v>
      </c>
      <c r="G60" s="199"/>
      <c r="H60" s="11">
        <v>0</v>
      </c>
      <c r="I60" s="11">
        <f>D60</f>
        <v>15511</v>
      </c>
      <c r="J60" s="186"/>
      <c r="K60" s="187"/>
      <c r="L60" s="187"/>
      <c r="M60"/>
      <c r="N60"/>
      <c r="O60"/>
      <c r="P60"/>
      <c r="Q60"/>
      <c r="R60"/>
      <c r="S60"/>
      <c r="T60"/>
      <c r="U60"/>
      <c r="V60"/>
      <c r="W60"/>
      <c r="X60"/>
      <c r="Y60"/>
      <c r="Z60"/>
      <c r="AA60"/>
      <c r="AB60"/>
      <c r="AC60"/>
      <c r="AD60"/>
      <c r="AE60"/>
      <c r="AF60"/>
      <c r="AG60"/>
      <c r="AH60"/>
      <c r="AI60"/>
      <c r="AJ60"/>
      <c r="AK60"/>
      <c r="AL60"/>
      <c r="AM60"/>
    </row>
    <row r="61" spans="1:47" s="52" customFormat="1" ht="30" customHeight="1" x14ac:dyDescent="0.25">
      <c r="A61" s="71"/>
      <c r="B61" s="72"/>
      <c r="C61" s="198" t="s">
        <v>364</v>
      </c>
      <c r="D61" s="9">
        <v>40</v>
      </c>
      <c r="E61" s="404"/>
      <c r="F61" s="198" t="s">
        <v>360</v>
      </c>
      <c r="G61" s="199"/>
      <c r="H61" s="9" t="s">
        <v>427</v>
      </c>
      <c r="I61" s="11">
        <v>0</v>
      </c>
      <c r="J61" s="186"/>
      <c r="K61" s="187"/>
      <c r="L61" s="187"/>
      <c r="M61"/>
      <c r="N61"/>
      <c r="O61"/>
      <c r="P61"/>
      <c r="Q61"/>
      <c r="R61"/>
      <c r="S61"/>
      <c r="T61"/>
      <c r="U61"/>
      <c r="V61"/>
      <c r="W61"/>
      <c r="X61"/>
      <c r="Y61"/>
      <c r="Z61"/>
      <c r="AA61"/>
      <c r="AB61"/>
      <c r="AC61"/>
      <c r="AD61"/>
      <c r="AE61"/>
      <c r="AF61"/>
      <c r="AG61"/>
      <c r="AH61"/>
      <c r="AI61"/>
      <c r="AJ61"/>
      <c r="AK61"/>
      <c r="AL61"/>
      <c r="AM61"/>
    </row>
    <row r="62" spans="1:47" s="52" customFormat="1" ht="30" customHeight="1" x14ac:dyDescent="0.25">
      <c r="A62" s="71"/>
      <c r="B62" s="72"/>
      <c r="C62" s="198" t="s">
        <v>366</v>
      </c>
      <c r="D62" s="9">
        <v>270.25</v>
      </c>
      <c r="E62" s="404"/>
      <c r="F62" s="198" t="s">
        <v>323</v>
      </c>
      <c r="G62" s="199"/>
      <c r="H62" s="11">
        <v>0</v>
      </c>
      <c r="I62" s="11">
        <f>D62</f>
        <v>270.25</v>
      </c>
      <c r="J62" s="186"/>
      <c r="K62" s="187"/>
      <c r="L62" s="187"/>
      <c r="M62"/>
      <c r="N62"/>
      <c r="O62"/>
      <c r="P62"/>
      <c r="Q62"/>
      <c r="R62"/>
      <c r="S62"/>
      <c r="T62"/>
      <c r="U62"/>
      <c r="V62"/>
      <c r="W62"/>
      <c r="X62"/>
      <c r="Y62"/>
      <c r="Z62"/>
      <c r="AA62"/>
      <c r="AB62"/>
      <c r="AC62"/>
      <c r="AD62"/>
      <c r="AE62"/>
      <c r="AF62"/>
      <c r="AG62"/>
      <c r="AH62"/>
      <c r="AI62"/>
      <c r="AJ62"/>
      <c r="AK62"/>
      <c r="AL62"/>
      <c r="AM62"/>
    </row>
    <row r="63" spans="1:47" s="52" customFormat="1" ht="30" customHeight="1" x14ac:dyDescent="0.25">
      <c r="A63" s="71"/>
      <c r="B63" s="72"/>
      <c r="C63" s="198" t="s">
        <v>367</v>
      </c>
      <c r="D63" s="9">
        <v>170.5</v>
      </c>
      <c r="E63" s="404"/>
      <c r="F63" s="198" t="s">
        <v>368</v>
      </c>
      <c r="G63" s="200" t="s">
        <v>337</v>
      </c>
      <c r="H63" s="11">
        <f>0.14*D63</f>
        <v>23.87</v>
      </c>
      <c r="I63" s="11">
        <v>0</v>
      </c>
      <c r="J63" s="186"/>
      <c r="K63" s="187"/>
      <c r="L63" s="187"/>
      <c r="M63"/>
      <c r="N63"/>
      <c r="O63"/>
      <c r="P63"/>
      <c r="Q63"/>
      <c r="R63"/>
      <c r="S63"/>
      <c r="T63"/>
      <c r="U63"/>
      <c r="V63"/>
      <c r="W63"/>
      <c r="X63"/>
      <c r="Y63"/>
      <c r="Z63"/>
      <c r="AA63"/>
      <c r="AB63"/>
      <c r="AC63"/>
      <c r="AD63"/>
      <c r="AE63"/>
      <c r="AF63"/>
      <c r="AG63"/>
      <c r="AH63"/>
      <c r="AI63"/>
      <c r="AJ63"/>
      <c r="AK63"/>
      <c r="AL63"/>
      <c r="AM63"/>
    </row>
    <row r="64" spans="1:47" s="52" customFormat="1" ht="30" customHeight="1" x14ac:dyDescent="0.25">
      <c r="A64" s="71"/>
      <c r="B64" s="72"/>
      <c r="C64" s="198" t="s">
        <v>369</v>
      </c>
      <c r="D64" s="9">
        <v>234</v>
      </c>
      <c r="E64" s="404"/>
      <c r="F64" s="198" t="s">
        <v>332</v>
      </c>
      <c r="G64" s="200"/>
      <c r="H64" s="11">
        <v>0</v>
      </c>
      <c r="I64" s="11">
        <f>D64</f>
        <v>234</v>
      </c>
      <c r="J64" s="186"/>
      <c r="K64" s="187"/>
      <c r="L64" s="187"/>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198" t="s">
        <v>370</v>
      </c>
      <c r="D65" s="9">
        <v>2290.5</v>
      </c>
      <c r="E65" s="404"/>
      <c r="F65" s="198" t="s">
        <v>360</v>
      </c>
      <c r="G65" s="200"/>
      <c r="H65" s="11">
        <f>D65</f>
        <v>2290.5</v>
      </c>
      <c r="I65" s="11">
        <v>0</v>
      </c>
      <c r="J65" s="186"/>
      <c r="K65" s="187"/>
      <c r="L65" s="187"/>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198" t="s">
        <v>365</v>
      </c>
      <c r="D66" s="9">
        <v>3142</v>
      </c>
      <c r="E66" s="404"/>
      <c r="F66" s="198" t="s">
        <v>360</v>
      </c>
      <c r="G66" s="200"/>
      <c r="H66" s="11">
        <f>D66</f>
        <v>3142</v>
      </c>
      <c r="I66" s="11">
        <v>0</v>
      </c>
      <c r="J66" s="186"/>
      <c r="K66" s="187"/>
      <c r="L66" s="187"/>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c r="B67" s="72"/>
      <c r="C67" s="198" t="s">
        <v>371</v>
      </c>
      <c r="D67" s="9">
        <v>23002.18</v>
      </c>
      <c r="E67" s="404"/>
      <c r="F67" s="198" t="s">
        <v>329</v>
      </c>
      <c r="G67" s="200"/>
      <c r="H67" s="11">
        <v>0</v>
      </c>
      <c r="I67" s="11">
        <f>D67</f>
        <v>23002.18</v>
      </c>
      <c r="J67" s="186"/>
      <c r="K67" s="187"/>
      <c r="L67" s="187"/>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c r="B68" s="72"/>
      <c r="C68" s="198" t="s">
        <v>372</v>
      </c>
      <c r="D68" s="9">
        <v>45000</v>
      </c>
      <c r="E68" s="404"/>
      <c r="F68" s="198" t="s">
        <v>360</v>
      </c>
      <c r="G68" s="200"/>
      <c r="H68" s="11">
        <f>D68</f>
        <v>45000</v>
      </c>
      <c r="I68" s="11">
        <v>0</v>
      </c>
      <c r="J68" s="186"/>
      <c r="K68" s="187"/>
      <c r="L68" s="187"/>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198" t="s">
        <v>373</v>
      </c>
      <c r="D69" s="9">
        <v>138.6</v>
      </c>
      <c r="E69" s="404"/>
      <c r="F69" s="198" t="s">
        <v>360</v>
      </c>
      <c r="G69" s="200"/>
      <c r="H69" s="11">
        <f>D69</f>
        <v>138.6</v>
      </c>
      <c r="I69" s="11">
        <v>0</v>
      </c>
      <c r="J69" s="186"/>
      <c r="K69" s="187"/>
      <c r="L69" s="187"/>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198" t="s">
        <v>373</v>
      </c>
      <c r="D70" s="9">
        <v>1940.4</v>
      </c>
      <c r="E70" s="404"/>
      <c r="F70" s="198" t="s">
        <v>350</v>
      </c>
      <c r="G70" s="200"/>
      <c r="H70" s="11">
        <v>0</v>
      </c>
      <c r="I70" s="11">
        <f>D70</f>
        <v>1940.4</v>
      </c>
      <c r="J70" s="186"/>
      <c r="K70" s="187"/>
      <c r="L70" s="187"/>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198" t="s">
        <v>374</v>
      </c>
      <c r="D71" s="9">
        <v>5539.2100000000009</v>
      </c>
      <c r="E71" s="404"/>
      <c r="F71" s="198" t="s">
        <v>353</v>
      </c>
      <c r="G71" s="200"/>
      <c r="H71" s="11">
        <v>0</v>
      </c>
      <c r="I71" s="11">
        <v>0</v>
      </c>
      <c r="J71" s="186"/>
      <c r="K71" s="187"/>
      <c r="L71" s="187"/>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c r="B72" s="72"/>
      <c r="C72" s="198" t="s">
        <v>375</v>
      </c>
      <c r="D72" s="9">
        <v>111028.92000000001</v>
      </c>
      <c r="E72" s="404"/>
      <c r="F72" s="198" t="s">
        <v>331</v>
      </c>
      <c r="G72" s="200"/>
      <c r="H72" s="11">
        <v>0</v>
      </c>
      <c r="I72" s="11">
        <f>D72</f>
        <v>111028.92000000001</v>
      </c>
      <c r="J72" s="186"/>
      <c r="K72" s="187"/>
      <c r="L72" s="187"/>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c r="B73" s="72"/>
      <c r="C73" s="198" t="s">
        <v>376</v>
      </c>
      <c r="D73" s="9">
        <v>186</v>
      </c>
      <c r="E73" s="404"/>
      <c r="F73" s="198" t="s">
        <v>360</v>
      </c>
      <c r="G73" s="200"/>
      <c r="H73" s="11">
        <f>D73</f>
        <v>186</v>
      </c>
      <c r="I73" s="11">
        <v>0</v>
      </c>
      <c r="J73" s="186"/>
      <c r="K73" s="187"/>
      <c r="L73" s="187"/>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c r="B74" s="72"/>
      <c r="C74" s="198" t="s">
        <v>377</v>
      </c>
      <c r="D74" s="9">
        <v>208</v>
      </c>
      <c r="E74" s="404"/>
      <c r="F74" s="198" t="s">
        <v>323</v>
      </c>
      <c r="G74" s="200"/>
      <c r="H74" s="11">
        <v>0</v>
      </c>
      <c r="I74" s="11">
        <f>D74</f>
        <v>208</v>
      </c>
      <c r="J74" s="186"/>
      <c r="K74" s="187"/>
      <c r="L74" s="187"/>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198" t="s">
        <v>378</v>
      </c>
      <c r="D75" s="9">
        <v>1712.7</v>
      </c>
      <c r="E75" s="404"/>
      <c r="F75" s="198" t="s">
        <v>337</v>
      </c>
      <c r="G75" s="200"/>
      <c r="H75" s="11">
        <v>0</v>
      </c>
      <c r="I75" s="11">
        <f>D75</f>
        <v>1712.7</v>
      </c>
      <c r="J75" s="186"/>
      <c r="K75" s="187"/>
      <c r="L75" s="187"/>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198" t="s">
        <v>379</v>
      </c>
      <c r="D76" s="9">
        <v>720</v>
      </c>
      <c r="E76" s="404"/>
      <c r="F76" s="198" t="s">
        <v>360</v>
      </c>
      <c r="G76" s="200"/>
      <c r="H76" s="11">
        <f>D76</f>
        <v>720</v>
      </c>
      <c r="I76" s="11">
        <v>0</v>
      </c>
      <c r="J76" s="186"/>
      <c r="K76" s="187"/>
      <c r="L76" s="187"/>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198" t="s">
        <v>380</v>
      </c>
      <c r="D77" s="9">
        <v>1455.47</v>
      </c>
      <c r="E77" s="404"/>
      <c r="F77" s="198" t="s">
        <v>385</v>
      </c>
      <c r="G77" s="200"/>
      <c r="H77" s="11">
        <f>D77</f>
        <v>1455.47</v>
      </c>
      <c r="I77" s="11">
        <v>0</v>
      </c>
      <c r="J77" s="186"/>
      <c r="K77" s="187"/>
      <c r="L77" s="187"/>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198" t="s">
        <v>431</v>
      </c>
      <c r="D78" s="9">
        <v>1842</v>
      </c>
      <c r="E78" s="404"/>
      <c r="F78" s="198" t="s">
        <v>385</v>
      </c>
      <c r="G78" s="200"/>
      <c r="H78" s="11">
        <f>D78</f>
        <v>1842</v>
      </c>
      <c r="I78" s="11">
        <v>0</v>
      </c>
      <c r="J78" s="186"/>
      <c r="K78" s="187"/>
      <c r="L78" s="187"/>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198" t="s">
        <v>381</v>
      </c>
      <c r="D79" s="9">
        <f>584800+146200</f>
        <v>731000</v>
      </c>
      <c r="E79" s="404"/>
      <c r="F79" s="198" t="s">
        <v>382</v>
      </c>
      <c r="G79" s="200" t="s">
        <v>323</v>
      </c>
      <c r="H79" s="11">
        <f>0.2*D79</f>
        <v>146200</v>
      </c>
      <c r="I79" s="11">
        <f>0.8*D79</f>
        <v>584800</v>
      </c>
      <c r="J79" s="186"/>
      <c r="K79" s="187"/>
      <c r="L79" s="187"/>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198" t="s">
        <v>383</v>
      </c>
      <c r="D80" s="9">
        <v>18500.259999999998</v>
      </c>
      <c r="E80" s="404"/>
      <c r="F80" s="198" t="s">
        <v>360</v>
      </c>
      <c r="G80" s="200"/>
      <c r="H80" s="11">
        <f>D80</f>
        <v>18500.259999999998</v>
      </c>
      <c r="I80" s="11">
        <v>0</v>
      </c>
      <c r="J80" s="186"/>
      <c r="K80" s="187"/>
      <c r="L80" s="187"/>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198" t="s">
        <v>384</v>
      </c>
      <c r="D81" s="9">
        <v>32331.38</v>
      </c>
      <c r="E81" s="404"/>
      <c r="F81" s="198" t="s">
        <v>360</v>
      </c>
      <c r="G81" s="200"/>
      <c r="H81" s="11">
        <f>D81</f>
        <v>32331.38</v>
      </c>
      <c r="I81" s="11">
        <v>0</v>
      </c>
      <c r="J81" s="186"/>
      <c r="K81" s="187"/>
      <c r="L81" s="187"/>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c r="B82" s="72"/>
      <c r="C82" s="198" t="s">
        <v>386</v>
      </c>
      <c r="D82" s="9">
        <v>7992.5400000000009</v>
      </c>
      <c r="E82" s="404"/>
      <c r="F82" s="198" t="s">
        <v>360</v>
      </c>
      <c r="G82" s="200"/>
      <c r="H82" s="11">
        <f>D82</f>
        <v>7992.5400000000009</v>
      </c>
      <c r="I82" s="11">
        <v>0</v>
      </c>
      <c r="J82" s="186"/>
      <c r="K82" s="187"/>
      <c r="L82" s="187"/>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c r="B83" s="72"/>
      <c r="C83" s="198" t="s">
        <v>387</v>
      </c>
      <c r="D83" s="9">
        <v>13872.07</v>
      </c>
      <c r="E83" s="404"/>
      <c r="F83" s="198" t="s">
        <v>360</v>
      </c>
      <c r="G83" s="200"/>
      <c r="H83" s="11">
        <f>D83</f>
        <v>13872.07</v>
      </c>
      <c r="I83" s="11">
        <v>0</v>
      </c>
      <c r="J83" s="186"/>
      <c r="K83" s="187"/>
      <c r="L83" s="187"/>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c r="B84" s="72"/>
      <c r="C84" s="198" t="s">
        <v>395</v>
      </c>
      <c r="D84" s="9">
        <v>951</v>
      </c>
      <c r="E84" s="404"/>
      <c r="F84" s="198" t="s">
        <v>360</v>
      </c>
      <c r="G84" s="200"/>
      <c r="H84" s="11">
        <f>D84</f>
        <v>951</v>
      </c>
      <c r="I84" s="11">
        <v>0</v>
      </c>
      <c r="J84" s="186"/>
      <c r="K84" s="187"/>
      <c r="L84" s="187"/>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198" t="s">
        <v>396</v>
      </c>
      <c r="D85" s="9">
        <v>11.25</v>
      </c>
      <c r="E85" s="404"/>
      <c r="F85" s="208" t="s">
        <v>310</v>
      </c>
      <c r="G85" s="210"/>
      <c r="H85" s="11">
        <v>0</v>
      </c>
      <c r="I85" s="11">
        <f>D85</f>
        <v>11.25</v>
      </c>
      <c r="J85" s="186"/>
      <c r="K85" s="187"/>
      <c r="L85" s="187"/>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198" t="s">
        <v>397</v>
      </c>
      <c r="D86" s="9">
        <v>36864</v>
      </c>
      <c r="E86" s="404"/>
      <c r="F86" s="198" t="s">
        <v>399</v>
      </c>
      <c r="G86" s="212" t="s">
        <v>398</v>
      </c>
      <c r="H86" s="11">
        <f>0.9*D86</f>
        <v>33177.599999999999</v>
      </c>
      <c r="I86" s="11">
        <f>0.1*D86</f>
        <v>3686.4</v>
      </c>
      <c r="J86" s="186"/>
      <c r="K86" s="187"/>
      <c r="L86" s="187"/>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c r="B87" s="72"/>
      <c r="C87" s="198" t="s">
        <v>400</v>
      </c>
      <c r="D87" s="9">
        <v>67056</v>
      </c>
      <c r="E87" s="404"/>
      <c r="F87" s="198" t="s">
        <v>399</v>
      </c>
      <c r="G87" s="207" t="s">
        <v>398</v>
      </c>
      <c r="H87" s="11">
        <f>0.9*D87</f>
        <v>60350.400000000001</v>
      </c>
      <c r="I87" s="11">
        <f>0.1*D87</f>
        <v>6705.6</v>
      </c>
      <c r="J87" s="186"/>
      <c r="K87" s="187"/>
      <c r="L87" s="187"/>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198" t="s">
        <v>402</v>
      </c>
      <c r="D88" s="9">
        <v>801451</v>
      </c>
      <c r="E88" s="404"/>
      <c r="F88" s="208" t="s">
        <v>401</v>
      </c>
      <c r="G88" s="211" t="s">
        <v>310</v>
      </c>
      <c r="H88" s="11">
        <f>0.47*D88</f>
        <v>376681.97</v>
      </c>
      <c r="I88" s="11">
        <f>0.53*D88</f>
        <v>424769.03</v>
      </c>
      <c r="J88" s="186"/>
      <c r="K88" s="187"/>
      <c r="L88" s="187"/>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198" t="s">
        <v>404</v>
      </c>
      <c r="D89" s="9">
        <v>844525</v>
      </c>
      <c r="E89" s="404"/>
      <c r="F89" s="208" t="s">
        <v>403</v>
      </c>
      <c r="G89" s="207" t="s">
        <v>320</v>
      </c>
      <c r="H89" s="11">
        <f>0.78*D89</f>
        <v>658729.5</v>
      </c>
      <c r="I89" s="11">
        <f>0.22*D89</f>
        <v>185795.5</v>
      </c>
      <c r="J89" s="186"/>
      <c r="K89" s="187"/>
      <c r="L89" s="187"/>
      <c r="M89"/>
      <c r="N89"/>
      <c r="O89"/>
      <c r="P89"/>
      <c r="Q89"/>
      <c r="R89"/>
      <c r="S89"/>
      <c r="T89"/>
      <c r="U89"/>
      <c r="V89"/>
      <c r="W89"/>
      <c r="X89"/>
      <c r="Y89"/>
      <c r="Z89"/>
      <c r="AA89"/>
      <c r="AB89"/>
      <c r="AC89"/>
      <c r="AD89"/>
      <c r="AE89"/>
      <c r="AF89"/>
      <c r="AG89"/>
      <c r="AH89"/>
      <c r="AI89"/>
      <c r="AJ89"/>
      <c r="AK89"/>
      <c r="AL89"/>
      <c r="AM89"/>
    </row>
    <row r="90" spans="1:39" s="52" customFormat="1" ht="30" customHeight="1" x14ac:dyDescent="0.25">
      <c r="A90" s="71"/>
      <c r="B90" s="72"/>
      <c r="C90" s="198" t="s">
        <v>405</v>
      </c>
      <c r="D90" s="9">
        <v>370721</v>
      </c>
      <c r="E90" s="404"/>
      <c r="F90" s="208" t="s">
        <v>406</v>
      </c>
      <c r="G90" s="207" t="s">
        <v>320</v>
      </c>
      <c r="H90" s="11">
        <f>0.38*D90</f>
        <v>140873.98000000001</v>
      </c>
      <c r="I90" s="11">
        <f>0.62*D90</f>
        <v>229847.02</v>
      </c>
      <c r="J90" s="186"/>
      <c r="K90" s="187"/>
      <c r="L90" s="187"/>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c r="B91" s="72"/>
      <c r="C91" s="198" t="s">
        <v>407</v>
      </c>
      <c r="D91" s="9">
        <v>3446730</v>
      </c>
      <c r="E91" s="404"/>
      <c r="F91" s="208" t="s">
        <v>408</v>
      </c>
      <c r="G91" s="207" t="s">
        <v>320</v>
      </c>
      <c r="H91" s="11">
        <f>0.29*D91</f>
        <v>999551.7</v>
      </c>
      <c r="I91" s="11">
        <f>0.71*D91</f>
        <v>2447178.2999999998</v>
      </c>
      <c r="J91" s="186"/>
      <c r="K91" s="187"/>
      <c r="L91" s="187"/>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198" t="s">
        <v>409</v>
      </c>
      <c r="D92" s="9">
        <v>8706234</v>
      </c>
      <c r="E92" s="404"/>
      <c r="F92" s="208" t="s">
        <v>410</v>
      </c>
      <c r="G92" s="207" t="s">
        <v>320</v>
      </c>
      <c r="H92" s="11">
        <f>0.5*D92</f>
        <v>4353117</v>
      </c>
      <c r="I92" s="11">
        <f>0.5*D92</f>
        <v>4353117</v>
      </c>
      <c r="J92" s="186"/>
      <c r="K92" s="187"/>
      <c r="L92" s="187"/>
      <c r="M92"/>
      <c r="N92"/>
      <c r="O92"/>
      <c r="P92"/>
      <c r="Q92"/>
      <c r="R92"/>
      <c r="S92"/>
      <c r="T92"/>
      <c r="U92"/>
      <c r="V92"/>
      <c r="W92"/>
      <c r="X92"/>
      <c r="Y92"/>
      <c r="Z92"/>
      <c r="AA92"/>
      <c r="AB92"/>
      <c r="AC92"/>
      <c r="AD92"/>
      <c r="AE92"/>
      <c r="AF92"/>
      <c r="AG92"/>
      <c r="AH92"/>
      <c r="AI92"/>
      <c r="AJ92"/>
      <c r="AK92"/>
      <c r="AL92"/>
      <c r="AM92"/>
    </row>
    <row r="93" spans="1:39" s="52" customFormat="1" ht="30" customHeight="1" x14ac:dyDescent="0.25">
      <c r="A93" s="71"/>
      <c r="B93" s="72"/>
      <c r="C93" s="198" t="s">
        <v>411</v>
      </c>
      <c r="D93" s="9">
        <v>199360.74</v>
      </c>
      <c r="E93" s="404"/>
      <c r="F93" s="198" t="s">
        <v>360</v>
      </c>
      <c r="G93" s="208"/>
      <c r="H93" s="11">
        <f t="shared" ref="H93:H100" si="1">D93</f>
        <v>199360.74</v>
      </c>
      <c r="I93" s="11">
        <v>0</v>
      </c>
      <c r="J93" s="186"/>
      <c r="K93" s="187"/>
      <c r="L93" s="187"/>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198" t="s">
        <v>412</v>
      </c>
      <c r="D94" s="9">
        <v>69</v>
      </c>
      <c r="E94" s="404"/>
      <c r="F94" s="198" t="s">
        <v>360</v>
      </c>
      <c r="G94" s="208"/>
      <c r="H94" s="11">
        <f t="shared" si="1"/>
        <v>69</v>
      </c>
      <c r="I94" s="11">
        <v>0</v>
      </c>
      <c r="J94" s="186"/>
      <c r="K94" s="187"/>
      <c r="L94" s="187"/>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c r="B95" s="72"/>
      <c r="C95" s="198" t="s">
        <v>413</v>
      </c>
      <c r="D95" s="9">
        <v>2520</v>
      </c>
      <c r="E95" s="404"/>
      <c r="F95" s="198" t="s">
        <v>360</v>
      </c>
      <c r="G95" s="208"/>
      <c r="H95" s="11">
        <f t="shared" si="1"/>
        <v>2520</v>
      </c>
      <c r="I95" s="11">
        <v>0</v>
      </c>
      <c r="J95" s="186"/>
      <c r="K95" s="187"/>
      <c r="L95" s="187"/>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198" t="s">
        <v>414</v>
      </c>
      <c r="D96" s="9">
        <v>150</v>
      </c>
      <c r="E96" s="404"/>
      <c r="F96" s="198" t="s">
        <v>360</v>
      </c>
      <c r="G96" s="208"/>
      <c r="H96" s="11">
        <f t="shared" si="1"/>
        <v>150</v>
      </c>
      <c r="I96" s="11">
        <v>0</v>
      </c>
      <c r="J96" s="186"/>
      <c r="K96" s="187"/>
      <c r="L96" s="187"/>
      <c r="M96"/>
      <c r="N96"/>
      <c r="O96"/>
      <c r="P96"/>
      <c r="Q96"/>
      <c r="R96"/>
      <c r="S96"/>
      <c r="T96"/>
      <c r="U96"/>
      <c r="V96"/>
      <c r="W96"/>
      <c r="X96"/>
      <c r="Y96"/>
      <c r="Z96"/>
      <c r="AA96"/>
      <c r="AB96"/>
      <c r="AC96"/>
      <c r="AD96"/>
      <c r="AE96"/>
      <c r="AF96"/>
      <c r="AG96"/>
      <c r="AH96"/>
      <c r="AI96"/>
      <c r="AJ96"/>
      <c r="AK96"/>
      <c r="AL96"/>
      <c r="AM96"/>
    </row>
    <row r="97" spans="1:39" s="52" customFormat="1" ht="30" customHeight="1" x14ac:dyDescent="0.25">
      <c r="A97" s="71"/>
      <c r="B97" s="72"/>
      <c r="C97" s="198" t="s">
        <v>415</v>
      </c>
      <c r="D97" s="9">
        <v>50</v>
      </c>
      <c r="E97" s="404"/>
      <c r="F97" s="198" t="s">
        <v>360</v>
      </c>
      <c r="G97" s="208"/>
      <c r="H97" s="11">
        <f t="shared" si="1"/>
        <v>50</v>
      </c>
      <c r="I97" s="11">
        <v>0</v>
      </c>
      <c r="J97" s="186"/>
      <c r="K97" s="187"/>
      <c r="L97" s="187"/>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c r="B98" s="72"/>
      <c r="C98" s="198" t="s">
        <v>433</v>
      </c>
      <c r="D98" s="9">
        <v>73.5</v>
      </c>
      <c r="E98" s="404"/>
      <c r="F98" s="198" t="s">
        <v>360</v>
      </c>
      <c r="G98" s="208"/>
      <c r="H98" s="11">
        <f t="shared" si="1"/>
        <v>73.5</v>
      </c>
      <c r="I98" s="11">
        <v>0</v>
      </c>
      <c r="J98" s="186"/>
      <c r="K98" s="187"/>
      <c r="L98" s="187"/>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c r="B99" s="72"/>
      <c r="C99" s="198" t="s">
        <v>416</v>
      </c>
      <c r="D99" s="9">
        <v>362.88</v>
      </c>
      <c r="E99" s="404"/>
      <c r="F99" s="198" t="s">
        <v>360</v>
      </c>
      <c r="G99" s="208"/>
      <c r="H99" s="11">
        <f t="shared" si="1"/>
        <v>362.88</v>
      </c>
      <c r="I99" s="11">
        <v>0</v>
      </c>
      <c r="J99" s="186"/>
      <c r="K99" s="187"/>
      <c r="L99" s="187"/>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198" t="s">
        <v>417</v>
      </c>
      <c r="D100" s="9">
        <v>79.3</v>
      </c>
      <c r="E100" s="404"/>
      <c r="F100" s="198" t="s">
        <v>360</v>
      </c>
      <c r="G100" s="208"/>
      <c r="H100" s="11">
        <f t="shared" si="1"/>
        <v>79.3</v>
      </c>
      <c r="I100" s="11">
        <v>0</v>
      </c>
      <c r="J100" s="186"/>
      <c r="K100" s="187"/>
      <c r="L100" s="187"/>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198" t="s">
        <v>418</v>
      </c>
      <c r="D101" s="9">
        <v>36</v>
      </c>
      <c r="E101" s="404"/>
      <c r="F101" s="208" t="s">
        <v>323</v>
      </c>
      <c r="G101" s="208"/>
      <c r="H101" s="11">
        <v>0</v>
      </c>
      <c r="I101" s="11">
        <f>D101</f>
        <v>36</v>
      </c>
      <c r="J101" s="186"/>
      <c r="K101" s="187"/>
      <c r="L101" s="187"/>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c r="B102" s="72"/>
      <c r="C102" s="198" t="s">
        <v>432</v>
      </c>
      <c r="D102" s="9">
        <v>220</v>
      </c>
      <c r="E102" s="404"/>
      <c r="F102" s="198" t="s">
        <v>360</v>
      </c>
      <c r="G102" s="208"/>
      <c r="H102" s="11">
        <f>D102</f>
        <v>220</v>
      </c>
      <c r="I102" s="11">
        <v>0</v>
      </c>
      <c r="J102" s="186"/>
      <c r="K102" s="187"/>
      <c r="L102" s="187"/>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c r="B103" s="72"/>
      <c r="C103" s="198" t="s">
        <v>419</v>
      </c>
      <c r="D103" s="9">
        <v>17.28</v>
      </c>
      <c r="E103" s="404"/>
      <c r="F103" s="198" t="s">
        <v>360</v>
      </c>
      <c r="G103" s="208"/>
      <c r="H103" s="11">
        <f>D103</f>
        <v>17.28</v>
      </c>
      <c r="I103" s="11">
        <v>0</v>
      </c>
      <c r="J103" s="186"/>
      <c r="K103" s="187"/>
      <c r="L103" s="187"/>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c r="B104" s="72"/>
      <c r="C104" s="198" t="s">
        <v>420</v>
      </c>
      <c r="D104" s="9">
        <v>75</v>
      </c>
      <c r="E104" s="404"/>
      <c r="F104" s="198" t="s">
        <v>360</v>
      </c>
      <c r="G104" s="208"/>
      <c r="H104" s="11">
        <f>D104</f>
        <v>75</v>
      </c>
      <c r="I104" s="11">
        <v>0</v>
      </c>
      <c r="J104" s="186"/>
      <c r="K104" s="187"/>
      <c r="L104" s="187"/>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198" t="s">
        <v>421</v>
      </c>
      <c r="D105" s="9">
        <v>58</v>
      </c>
      <c r="E105" s="404"/>
      <c r="F105" s="198" t="s">
        <v>360</v>
      </c>
      <c r="G105" s="208"/>
      <c r="H105" s="11">
        <f>D105</f>
        <v>58</v>
      </c>
      <c r="I105" s="11">
        <v>0</v>
      </c>
      <c r="J105" s="186"/>
      <c r="K105" s="187"/>
      <c r="L105" s="187"/>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c r="B106" s="72"/>
      <c r="C106" s="198" t="s">
        <v>422</v>
      </c>
      <c r="D106" s="9">
        <v>147</v>
      </c>
      <c r="E106" s="404"/>
      <c r="F106" s="198" t="s">
        <v>360</v>
      </c>
      <c r="G106" s="208"/>
      <c r="H106" s="11">
        <f>D106</f>
        <v>147</v>
      </c>
      <c r="I106" s="11">
        <v>0</v>
      </c>
      <c r="J106" s="186"/>
      <c r="K106" s="187"/>
      <c r="L106" s="187"/>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c r="B107" s="72"/>
      <c r="C107" s="198" t="s">
        <v>423</v>
      </c>
      <c r="D107" s="9">
        <v>132.19999999999999</v>
      </c>
      <c r="E107" s="404"/>
      <c r="F107" s="198" t="s">
        <v>329</v>
      </c>
      <c r="G107" s="208"/>
      <c r="H107" s="11">
        <v>0</v>
      </c>
      <c r="I107" s="11">
        <f>D107</f>
        <v>132.19999999999999</v>
      </c>
      <c r="J107" s="186"/>
      <c r="K107" s="187"/>
      <c r="L107" s="187"/>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5">
      <c r="A108" s="71"/>
      <c r="B108" s="72"/>
      <c r="C108" s="198" t="s">
        <v>434</v>
      </c>
      <c r="D108" s="9">
        <v>659.33</v>
      </c>
      <c r="E108" s="404"/>
      <c r="F108" s="198" t="s">
        <v>363</v>
      </c>
      <c r="G108" s="203"/>
      <c r="H108" s="11">
        <v>0</v>
      </c>
      <c r="I108" s="11">
        <f>D108</f>
        <v>659.33</v>
      </c>
      <c r="J108" s="186"/>
      <c r="K108" s="187"/>
      <c r="L108" s="187"/>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198" t="s">
        <v>434</v>
      </c>
      <c r="D109" s="9">
        <v>75.900000000000006</v>
      </c>
      <c r="E109" s="404"/>
      <c r="F109" s="198" t="s">
        <v>360</v>
      </c>
      <c r="G109" s="203"/>
      <c r="H109" s="11">
        <f>D109</f>
        <v>75.900000000000006</v>
      </c>
      <c r="I109" s="11">
        <v>0</v>
      </c>
      <c r="J109" s="186"/>
      <c r="K109" s="187"/>
      <c r="L109" s="187"/>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v>0.3</v>
      </c>
      <c r="B110" s="72" t="s">
        <v>159</v>
      </c>
      <c r="C110" s="198" t="s">
        <v>352</v>
      </c>
      <c r="D110" s="201">
        <v>143404.79999999999</v>
      </c>
      <c r="E110" s="404"/>
      <c r="F110" s="414" t="s">
        <v>353</v>
      </c>
      <c r="G110" s="415"/>
      <c r="H110" s="11" t="s">
        <v>148</v>
      </c>
      <c r="I110" s="11" t="s">
        <v>148</v>
      </c>
      <c r="J110" s="255"/>
      <c r="K110" s="327"/>
      <c r="L110" s="327"/>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25">
      <c r="A111" s="71">
        <v>0.4</v>
      </c>
      <c r="B111" s="72" t="s">
        <v>160</v>
      </c>
      <c r="C111" s="9" t="s">
        <v>90</v>
      </c>
      <c r="D111" s="9" t="s">
        <v>90</v>
      </c>
      <c r="E111" s="405"/>
      <c r="F111" s="296" t="s">
        <v>90</v>
      </c>
      <c r="G111" s="297"/>
      <c r="H111" s="9" t="s">
        <v>90</v>
      </c>
      <c r="I111" s="9" t="s">
        <v>90</v>
      </c>
      <c r="J111" s="255"/>
      <c r="K111" s="327"/>
      <c r="L111" s="327"/>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v>1</v>
      </c>
      <c r="B112" s="72" t="s">
        <v>161</v>
      </c>
      <c r="C112" s="196" t="s">
        <v>311</v>
      </c>
      <c r="D112" s="197">
        <v>31802.400000000001</v>
      </c>
      <c r="E112" s="9" t="s">
        <v>309</v>
      </c>
      <c r="F112" s="198" t="s">
        <v>312</v>
      </c>
      <c r="G112" s="190"/>
      <c r="H112" s="11">
        <v>0</v>
      </c>
      <c r="I112" s="11">
        <f>D112</f>
        <v>31802.400000000001</v>
      </c>
      <c r="J112" s="255"/>
      <c r="K112" s="327"/>
      <c r="L112" s="327"/>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5">
      <c r="A113" s="71"/>
      <c r="B113" s="72"/>
      <c r="C113" s="196" t="s">
        <v>308</v>
      </c>
      <c r="D113" s="197">
        <v>1767</v>
      </c>
      <c r="E113" s="9" t="s">
        <v>309</v>
      </c>
      <c r="F113" s="414" t="s">
        <v>310</v>
      </c>
      <c r="G113" s="415"/>
      <c r="H113" s="11">
        <v>0</v>
      </c>
      <c r="I113" s="11">
        <f>D113</f>
        <v>1767</v>
      </c>
      <c r="J113" s="186"/>
      <c r="K113" s="187"/>
      <c r="L113" s="187"/>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5">
      <c r="A114" s="71"/>
      <c r="B114" s="72"/>
      <c r="C114" s="198" t="s">
        <v>348</v>
      </c>
      <c r="D114" s="201">
        <v>2607.37</v>
      </c>
      <c r="E114" s="9" t="s">
        <v>309</v>
      </c>
      <c r="F114" s="198" t="s">
        <v>318</v>
      </c>
      <c r="G114" s="190"/>
      <c r="H114" s="11">
        <v>0</v>
      </c>
      <c r="I114" s="11">
        <f t="shared" ref="I114" si="2">D114</f>
        <v>2607.37</v>
      </c>
      <c r="J114" s="186"/>
      <c r="K114" s="187"/>
      <c r="L114" s="187"/>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v>2.1</v>
      </c>
      <c r="B115" s="72" t="s">
        <v>162</v>
      </c>
      <c r="C115" s="196" t="s">
        <v>308</v>
      </c>
      <c r="D115" s="197">
        <v>1059895.92</v>
      </c>
      <c r="E115" s="9" t="s">
        <v>309</v>
      </c>
      <c r="F115" s="414" t="s">
        <v>310</v>
      </c>
      <c r="G115" s="415"/>
      <c r="H115" s="11">
        <v>0</v>
      </c>
      <c r="I115" s="11">
        <f>D115</f>
        <v>1059895.92</v>
      </c>
      <c r="J115" s="255"/>
      <c r="K115" s="327"/>
      <c r="L115" s="327"/>
      <c r="M115"/>
      <c r="N115"/>
      <c r="O115"/>
      <c r="P115"/>
      <c r="Q115"/>
      <c r="R115"/>
      <c r="S115"/>
      <c r="T115"/>
      <c r="U115"/>
      <c r="V115"/>
      <c r="W115"/>
      <c r="X115"/>
      <c r="Y115"/>
      <c r="Z115"/>
      <c r="AA115"/>
      <c r="AB115"/>
      <c r="AC115"/>
      <c r="AD115"/>
      <c r="AE115"/>
      <c r="AF115"/>
      <c r="AG115"/>
      <c r="AH115"/>
      <c r="AI115"/>
      <c r="AJ115"/>
      <c r="AK115"/>
      <c r="AL115"/>
      <c r="AM115"/>
    </row>
    <row r="116" spans="1:39" s="52" customFormat="1" ht="30" customHeight="1" x14ac:dyDescent="0.25">
      <c r="A116" s="71"/>
      <c r="B116" s="72"/>
      <c r="C116" s="196" t="s">
        <v>311</v>
      </c>
      <c r="D116" s="197">
        <v>6426504</v>
      </c>
      <c r="E116" s="9" t="s">
        <v>309</v>
      </c>
      <c r="F116" s="198" t="s">
        <v>312</v>
      </c>
      <c r="G116" s="190"/>
      <c r="H116" s="11">
        <v>0</v>
      </c>
      <c r="I116" s="11">
        <f>D116</f>
        <v>6426504</v>
      </c>
      <c r="J116" s="186"/>
      <c r="K116" s="187"/>
      <c r="L116" s="187"/>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5">
      <c r="A117" s="71"/>
      <c r="B117" s="72"/>
      <c r="C117" s="196" t="s">
        <v>313</v>
      </c>
      <c r="D117" s="197">
        <v>12067.8</v>
      </c>
      <c r="E117" s="9" t="s">
        <v>309</v>
      </c>
      <c r="F117" s="198" t="s">
        <v>314</v>
      </c>
      <c r="G117" s="190"/>
      <c r="H117" s="11">
        <v>0</v>
      </c>
      <c r="I117" s="11">
        <v>0</v>
      </c>
      <c r="J117" s="186"/>
      <c r="K117" s="187"/>
      <c r="L117" s="187"/>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5">
      <c r="A118" s="71">
        <v>2.2000000000000002</v>
      </c>
      <c r="B118" s="72" t="s">
        <v>163</v>
      </c>
      <c r="C118" s="196" t="s">
        <v>308</v>
      </c>
      <c r="D118" s="197">
        <v>74513.819999999992</v>
      </c>
      <c r="E118" s="9" t="s">
        <v>309</v>
      </c>
      <c r="F118" s="414" t="s">
        <v>310</v>
      </c>
      <c r="G118" s="415"/>
      <c r="H118" s="11">
        <v>0</v>
      </c>
      <c r="I118" s="11">
        <f>D118</f>
        <v>74513.819999999992</v>
      </c>
      <c r="J118" s="255"/>
      <c r="K118" s="327"/>
      <c r="L118" s="327"/>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196" t="s">
        <v>311</v>
      </c>
      <c r="D119" s="197">
        <v>1237824</v>
      </c>
      <c r="E119" s="9" t="s">
        <v>309</v>
      </c>
      <c r="F119" s="198" t="s">
        <v>312</v>
      </c>
      <c r="G119" s="190"/>
      <c r="H119" s="11">
        <v>0</v>
      </c>
      <c r="I119" s="11">
        <f>D119</f>
        <v>1237824</v>
      </c>
      <c r="J119" s="186"/>
      <c r="K119" s="187"/>
      <c r="L119" s="187"/>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v>2.2999999999999998</v>
      </c>
      <c r="B120" s="72" t="s">
        <v>164</v>
      </c>
      <c r="C120" s="196" t="s">
        <v>308</v>
      </c>
      <c r="D120" s="197">
        <v>15514.32</v>
      </c>
      <c r="E120" s="9" t="s">
        <v>315</v>
      </c>
      <c r="F120" s="414" t="s">
        <v>310</v>
      </c>
      <c r="G120" s="415"/>
      <c r="H120" s="11">
        <v>0</v>
      </c>
      <c r="I120" s="11">
        <f>D120</f>
        <v>15514.32</v>
      </c>
      <c r="J120" s="255"/>
      <c r="K120" s="327"/>
      <c r="L120" s="327"/>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196" t="s">
        <v>316</v>
      </c>
      <c r="D121" s="197">
        <v>29601.9</v>
      </c>
      <c r="E121" s="9" t="s">
        <v>315</v>
      </c>
      <c r="F121" s="198" t="s">
        <v>314</v>
      </c>
      <c r="G121" s="190"/>
      <c r="H121" s="11">
        <v>0</v>
      </c>
      <c r="I121" s="11">
        <v>0</v>
      </c>
      <c r="J121" s="186"/>
      <c r="K121" s="187"/>
      <c r="L121" s="187"/>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c r="B122" s="72"/>
      <c r="C122" s="196" t="s">
        <v>317</v>
      </c>
      <c r="D122" s="197">
        <v>18972.2</v>
      </c>
      <c r="E122" s="9" t="s">
        <v>315</v>
      </c>
      <c r="F122" s="198" t="s">
        <v>318</v>
      </c>
      <c r="G122" s="190"/>
      <c r="H122" s="11">
        <v>0</v>
      </c>
      <c r="I122" s="11">
        <f t="shared" ref="I122:I128" si="3">D122</f>
        <v>18972.2</v>
      </c>
      <c r="J122" s="186"/>
      <c r="K122" s="187"/>
      <c r="L122" s="187"/>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196" t="s">
        <v>319</v>
      </c>
      <c r="D123" s="197">
        <v>194932.5</v>
      </c>
      <c r="E123" s="9" t="s">
        <v>315</v>
      </c>
      <c r="F123" s="198" t="s">
        <v>320</v>
      </c>
      <c r="G123" s="190"/>
      <c r="H123" s="11">
        <v>0</v>
      </c>
      <c r="I123" s="11">
        <f t="shared" si="3"/>
        <v>194932.5</v>
      </c>
      <c r="J123" s="186"/>
      <c r="K123" s="187"/>
      <c r="L123" s="187"/>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196" t="s">
        <v>354</v>
      </c>
      <c r="D124" s="197">
        <v>181134.24</v>
      </c>
      <c r="E124" s="9" t="s">
        <v>315</v>
      </c>
      <c r="F124" s="198" t="s">
        <v>314</v>
      </c>
      <c r="G124" s="190"/>
      <c r="H124" s="11" t="s">
        <v>148</v>
      </c>
      <c r="I124" s="11" t="s">
        <v>148</v>
      </c>
      <c r="J124" s="186"/>
      <c r="K124" s="187"/>
      <c r="L124" s="187"/>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c r="B125" s="72"/>
      <c r="C125" s="196" t="s">
        <v>428</v>
      </c>
      <c r="D125" s="197">
        <v>2368.8000000000002</v>
      </c>
      <c r="E125" s="9" t="s">
        <v>315</v>
      </c>
      <c r="F125" s="198" t="s">
        <v>314</v>
      </c>
      <c r="G125" s="190"/>
      <c r="H125" s="11" t="s">
        <v>148</v>
      </c>
      <c r="I125" s="11" t="s">
        <v>148</v>
      </c>
      <c r="J125" s="186"/>
      <c r="K125" s="187"/>
      <c r="L125" s="187"/>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v>2.4</v>
      </c>
      <c r="B126" s="72" t="s">
        <v>165</v>
      </c>
      <c r="C126" s="196" t="s">
        <v>308</v>
      </c>
      <c r="D126" s="197">
        <v>13321.803</v>
      </c>
      <c r="E126" s="9" t="s">
        <v>355</v>
      </c>
      <c r="F126" s="414" t="s">
        <v>310</v>
      </c>
      <c r="G126" s="415"/>
      <c r="H126" s="11">
        <v>0</v>
      </c>
      <c r="I126" s="11">
        <f t="shared" si="3"/>
        <v>13321.803</v>
      </c>
      <c r="J126" s="255"/>
      <c r="K126" s="327"/>
      <c r="L126" s="327"/>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c r="B127" s="72"/>
      <c r="C127" s="196" t="s">
        <v>311</v>
      </c>
      <c r="D127" s="197">
        <v>200682.96</v>
      </c>
      <c r="E127" s="9" t="s">
        <v>309</v>
      </c>
      <c r="F127" s="198" t="s">
        <v>312</v>
      </c>
      <c r="G127" s="190"/>
      <c r="H127" s="11">
        <v>0</v>
      </c>
      <c r="I127" s="11">
        <f t="shared" si="3"/>
        <v>200682.96</v>
      </c>
      <c r="J127" s="186"/>
      <c r="K127" s="187"/>
      <c r="L127" s="187"/>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c r="B128" s="72"/>
      <c r="C128" s="198" t="s">
        <v>321</v>
      </c>
      <c r="D128" s="9">
        <v>951</v>
      </c>
      <c r="E128" s="9" t="s">
        <v>322</v>
      </c>
      <c r="F128" s="198" t="s">
        <v>323</v>
      </c>
      <c r="G128" s="190"/>
      <c r="H128" s="11" t="s">
        <v>324</v>
      </c>
      <c r="I128" s="11">
        <f t="shared" si="3"/>
        <v>951</v>
      </c>
      <c r="J128" s="186"/>
      <c r="K128" s="187"/>
      <c r="L128" s="187"/>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5">
      <c r="A129" s="71">
        <v>2.5</v>
      </c>
      <c r="B129" s="72" t="s">
        <v>166</v>
      </c>
      <c r="C129" s="196" t="s">
        <v>311</v>
      </c>
      <c r="D129" s="197">
        <v>52920</v>
      </c>
      <c r="E129" s="9" t="s">
        <v>309</v>
      </c>
      <c r="F129" s="198" t="s">
        <v>312</v>
      </c>
      <c r="G129" s="190"/>
      <c r="H129" s="11">
        <v>0</v>
      </c>
      <c r="I129" s="11">
        <f t="shared" ref="I129:I131" si="4">D129</f>
        <v>52920</v>
      </c>
      <c r="J129" s="255"/>
      <c r="K129" s="327"/>
      <c r="L129" s="327"/>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5">
      <c r="A130" s="71"/>
      <c r="B130" s="72"/>
      <c r="C130" s="196" t="s">
        <v>308</v>
      </c>
      <c r="D130" s="197">
        <v>5083.9400000000005</v>
      </c>
      <c r="E130" s="9" t="s">
        <v>355</v>
      </c>
      <c r="F130" s="414" t="s">
        <v>310</v>
      </c>
      <c r="G130" s="415"/>
      <c r="H130" s="11">
        <v>0</v>
      </c>
      <c r="I130" s="11">
        <f t="shared" si="4"/>
        <v>5083.9400000000005</v>
      </c>
      <c r="J130" s="186"/>
      <c r="K130" s="187"/>
      <c r="L130" s="187"/>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198" t="s">
        <v>330</v>
      </c>
      <c r="D131" s="197">
        <v>101839.8</v>
      </c>
      <c r="E131" s="9" t="s">
        <v>315</v>
      </c>
      <c r="F131" s="196" t="s">
        <v>331</v>
      </c>
      <c r="G131" s="190"/>
      <c r="H131" s="11">
        <v>0</v>
      </c>
      <c r="I131" s="11">
        <f t="shared" si="4"/>
        <v>101839.8</v>
      </c>
      <c r="J131" s="186"/>
      <c r="K131" s="187"/>
      <c r="L131" s="187"/>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v>2.6</v>
      </c>
      <c r="B132" s="72" t="s">
        <v>167</v>
      </c>
      <c r="C132" s="198" t="s">
        <v>299</v>
      </c>
      <c r="D132" s="9" t="s">
        <v>299</v>
      </c>
      <c r="E132" s="9" t="s">
        <v>299</v>
      </c>
      <c r="F132" s="296" t="s">
        <v>299</v>
      </c>
      <c r="G132" s="297"/>
      <c r="H132" s="9" t="s">
        <v>299</v>
      </c>
      <c r="I132" s="9" t="s">
        <v>299</v>
      </c>
      <c r="J132" s="255"/>
      <c r="K132" s="327"/>
      <c r="L132" s="327"/>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5">
      <c r="A133" s="71">
        <v>2.7</v>
      </c>
      <c r="B133" s="72" t="s">
        <v>168</v>
      </c>
      <c r="C133" s="198" t="s">
        <v>325</v>
      </c>
      <c r="D133" s="197">
        <v>4845.17</v>
      </c>
      <c r="E133" s="9" t="s">
        <v>315</v>
      </c>
      <c r="F133" s="198" t="s">
        <v>314</v>
      </c>
      <c r="G133" s="190"/>
      <c r="H133" s="11">
        <v>0</v>
      </c>
      <c r="I133" s="11">
        <v>0</v>
      </c>
      <c r="J133" s="255"/>
      <c r="K133" s="327"/>
      <c r="L133" s="327"/>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c r="B134" s="72"/>
      <c r="C134" s="198" t="s">
        <v>326</v>
      </c>
      <c r="D134" s="197">
        <v>21970.75</v>
      </c>
      <c r="E134" s="9" t="s">
        <v>309</v>
      </c>
      <c r="F134" s="198" t="s">
        <v>327</v>
      </c>
      <c r="G134" s="190"/>
      <c r="H134" s="11">
        <v>0</v>
      </c>
      <c r="I134" s="11">
        <f t="shared" ref="I134:I141" si="5">D134</f>
        <v>21970.75</v>
      </c>
      <c r="J134" s="186"/>
      <c r="K134" s="187"/>
      <c r="L134" s="187"/>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5">
      <c r="A135" s="71"/>
      <c r="B135" s="72"/>
      <c r="C135" s="198" t="s">
        <v>328</v>
      </c>
      <c r="D135" s="197">
        <v>316083.13</v>
      </c>
      <c r="E135" s="9" t="s">
        <v>309</v>
      </c>
      <c r="F135" s="198" t="s">
        <v>329</v>
      </c>
      <c r="G135" s="190"/>
      <c r="H135" s="11">
        <v>0</v>
      </c>
      <c r="I135" s="11">
        <f t="shared" si="5"/>
        <v>316083.13</v>
      </c>
      <c r="J135" s="186"/>
      <c r="K135" s="187"/>
      <c r="L135" s="187"/>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5">
      <c r="A136" s="71"/>
      <c r="B136" s="72"/>
      <c r="C136" s="198" t="s">
        <v>330</v>
      </c>
      <c r="D136" s="197">
        <v>97836.42</v>
      </c>
      <c r="E136" s="9" t="s">
        <v>315</v>
      </c>
      <c r="F136" s="196" t="s">
        <v>331</v>
      </c>
      <c r="G136" s="190"/>
      <c r="H136" s="11">
        <v>0</v>
      </c>
      <c r="I136" s="11">
        <f t="shared" si="5"/>
        <v>97836.42</v>
      </c>
      <c r="J136" s="186"/>
      <c r="K136" s="187"/>
      <c r="L136" s="187"/>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c r="B137" s="72"/>
      <c r="C137" s="198" t="s">
        <v>333</v>
      </c>
      <c r="D137" s="197">
        <v>13799.879999999997</v>
      </c>
      <c r="E137" s="9" t="s">
        <v>315</v>
      </c>
      <c r="F137" s="202" t="s">
        <v>314</v>
      </c>
      <c r="G137" s="190"/>
      <c r="H137" s="11">
        <v>0</v>
      </c>
      <c r="I137" s="11" t="s">
        <v>148</v>
      </c>
      <c r="J137" s="186"/>
      <c r="K137" s="187"/>
      <c r="L137" s="187"/>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5">
      <c r="A138" s="71"/>
      <c r="B138" s="72"/>
      <c r="C138" s="196" t="s">
        <v>308</v>
      </c>
      <c r="D138" s="197">
        <v>8668.93</v>
      </c>
      <c r="E138" s="9" t="s">
        <v>315</v>
      </c>
      <c r="F138" s="414" t="s">
        <v>310</v>
      </c>
      <c r="G138" s="415"/>
      <c r="H138" s="11">
        <v>0</v>
      </c>
      <c r="I138" s="11">
        <f t="shared" si="5"/>
        <v>8668.93</v>
      </c>
      <c r="J138" s="186"/>
      <c r="K138" s="187"/>
      <c r="L138" s="187"/>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25">
      <c r="A139" s="71">
        <v>2.8</v>
      </c>
      <c r="B139" s="72" t="s">
        <v>169</v>
      </c>
      <c r="C139" s="198" t="s">
        <v>334</v>
      </c>
      <c r="D139" s="197">
        <v>12096.77</v>
      </c>
      <c r="E139" s="9" t="s">
        <v>335</v>
      </c>
      <c r="F139" s="198" t="s">
        <v>323</v>
      </c>
      <c r="G139" s="199"/>
      <c r="H139" s="11">
        <v>0</v>
      </c>
      <c r="I139" s="11">
        <f t="shared" si="5"/>
        <v>12096.77</v>
      </c>
      <c r="J139" s="255"/>
      <c r="K139" s="327"/>
      <c r="L139" s="327"/>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5">
      <c r="A140" s="71"/>
      <c r="B140" s="72"/>
      <c r="C140" s="198" t="s">
        <v>336</v>
      </c>
      <c r="D140" s="197">
        <v>3475.49</v>
      </c>
      <c r="E140" s="9" t="s">
        <v>335</v>
      </c>
      <c r="F140" s="198" t="s">
        <v>337</v>
      </c>
      <c r="G140" s="199"/>
      <c r="H140" s="11">
        <v>0</v>
      </c>
      <c r="I140" s="11">
        <f t="shared" si="5"/>
        <v>3475.49</v>
      </c>
      <c r="J140" s="186"/>
      <c r="K140" s="187"/>
      <c r="L140" s="187"/>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5">
      <c r="A141" s="71">
        <v>3</v>
      </c>
      <c r="B141" s="72" t="s">
        <v>170</v>
      </c>
      <c r="C141" s="198" t="s">
        <v>338</v>
      </c>
      <c r="D141" s="197">
        <v>9777.44</v>
      </c>
      <c r="E141" s="9" t="s">
        <v>339</v>
      </c>
      <c r="F141" s="414" t="s">
        <v>329</v>
      </c>
      <c r="G141" s="415"/>
      <c r="H141" s="11">
        <v>0</v>
      </c>
      <c r="I141" s="11">
        <f t="shared" si="5"/>
        <v>9777.44</v>
      </c>
      <c r="J141" s="255"/>
      <c r="K141" s="327"/>
      <c r="L141" s="327"/>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5">
      <c r="A142" s="71"/>
      <c r="B142" s="72"/>
      <c r="C142" s="198" t="s">
        <v>340</v>
      </c>
      <c r="D142" s="197">
        <v>85050</v>
      </c>
      <c r="E142" s="9" t="s">
        <v>315</v>
      </c>
      <c r="F142" s="414" t="s">
        <v>327</v>
      </c>
      <c r="G142" s="415"/>
      <c r="H142" s="11">
        <v>0</v>
      </c>
      <c r="I142" s="11">
        <f>D142</f>
        <v>85050</v>
      </c>
      <c r="J142" s="186"/>
      <c r="K142" s="187"/>
      <c r="L142" s="187"/>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x14ac:dyDescent="0.25">
      <c r="A143" s="71"/>
      <c r="B143" s="72"/>
      <c r="C143" s="198" t="s">
        <v>330</v>
      </c>
      <c r="D143" s="197">
        <v>173827.28</v>
      </c>
      <c r="E143" s="9" t="s">
        <v>322</v>
      </c>
      <c r="F143" s="414" t="s">
        <v>331</v>
      </c>
      <c r="G143" s="415"/>
      <c r="H143" s="11">
        <v>0</v>
      </c>
      <c r="I143" s="11">
        <f>D143</f>
        <v>173827.28</v>
      </c>
      <c r="J143" s="186"/>
      <c r="K143" s="187"/>
      <c r="L143" s="187"/>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25">
      <c r="A144" s="71"/>
      <c r="B144" s="72"/>
      <c r="C144" s="198" t="s">
        <v>341</v>
      </c>
      <c r="D144" s="197">
        <v>2437.92</v>
      </c>
      <c r="E144" s="9" t="s">
        <v>345</v>
      </c>
      <c r="F144" s="414" t="s">
        <v>314</v>
      </c>
      <c r="G144" s="415"/>
      <c r="H144" s="11">
        <v>0</v>
      </c>
      <c r="I144" s="11">
        <v>0</v>
      </c>
      <c r="J144" s="186"/>
      <c r="K144" s="187"/>
      <c r="L144" s="187"/>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x14ac:dyDescent="0.25">
      <c r="A145" s="71"/>
      <c r="B145" s="72"/>
      <c r="C145" s="198" t="s">
        <v>342</v>
      </c>
      <c r="D145" s="197">
        <v>20025.27</v>
      </c>
      <c r="E145" s="9" t="s">
        <v>322</v>
      </c>
      <c r="F145" s="414" t="s">
        <v>310</v>
      </c>
      <c r="G145" s="415"/>
      <c r="H145" s="11">
        <v>0</v>
      </c>
      <c r="I145" s="11">
        <f>D145</f>
        <v>20025.27</v>
      </c>
      <c r="J145" s="186"/>
      <c r="K145" s="187"/>
      <c r="L145" s="187"/>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c r="B146" s="72"/>
      <c r="C146" s="198" t="s">
        <v>343</v>
      </c>
      <c r="D146" s="197">
        <v>12442.5</v>
      </c>
      <c r="E146" s="9" t="s">
        <v>322</v>
      </c>
      <c r="F146" s="414" t="s">
        <v>329</v>
      </c>
      <c r="G146" s="415"/>
      <c r="H146" s="11">
        <v>0</v>
      </c>
      <c r="I146" s="11">
        <f>D146</f>
        <v>12442.5</v>
      </c>
      <c r="J146" s="186"/>
      <c r="K146" s="187"/>
      <c r="L146" s="187"/>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25">
      <c r="A147" s="71"/>
      <c r="B147" s="72"/>
      <c r="C147" s="198" t="s">
        <v>344</v>
      </c>
      <c r="D147" s="197">
        <v>508078.73</v>
      </c>
      <c r="E147" s="9" t="s">
        <v>315</v>
      </c>
      <c r="F147" s="414" t="s">
        <v>310</v>
      </c>
      <c r="G147" s="415"/>
      <c r="H147" s="11">
        <v>0</v>
      </c>
      <c r="I147" s="11">
        <f>D147</f>
        <v>508078.73</v>
      </c>
      <c r="J147" s="186"/>
      <c r="K147" s="187"/>
      <c r="L147" s="187"/>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5">
      <c r="A148" s="71">
        <v>4</v>
      </c>
      <c r="B148" s="72" t="s">
        <v>171</v>
      </c>
      <c r="C148" s="198" t="s">
        <v>299</v>
      </c>
      <c r="D148" s="9" t="s">
        <v>299</v>
      </c>
      <c r="E148" s="9" t="s">
        <v>299</v>
      </c>
      <c r="F148" s="296" t="s">
        <v>299</v>
      </c>
      <c r="G148" s="297"/>
      <c r="H148" s="9" t="s">
        <v>299</v>
      </c>
      <c r="I148" s="9" t="s">
        <v>299</v>
      </c>
      <c r="J148" s="255"/>
      <c r="K148" s="327"/>
      <c r="L148" s="327"/>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25">
      <c r="A149" s="71">
        <v>5</v>
      </c>
      <c r="B149" s="72" t="s">
        <v>172</v>
      </c>
      <c r="C149" s="198" t="s">
        <v>356</v>
      </c>
      <c r="D149" s="201">
        <v>3063.52</v>
      </c>
      <c r="E149" s="9" t="s">
        <v>347</v>
      </c>
      <c r="F149" s="414" t="s">
        <v>357</v>
      </c>
      <c r="G149" s="415"/>
      <c r="H149" s="11">
        <v>0</v>
      </c>
      <c r="I149" s="11">
        <f>D149</f>
        <v>3063.52</v>
      </c>
      <c r="J149" s="255"/>
      <c r="K149" s="327"/>
      <c r="L149" s="327"/>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25">
      <c r="A150" s="71"/>
      <c r="B150" s="72"/>
      <c r="C150" s="198" t="s">
        <v>346</v>
      </c>
      <c r="D150" s="197">
        <v>236343.82400000002</v>
      </c>
      <c r="E150" s="9" t="s">
        <v>347</v>
      </c>
      <c r="F150" s="198" t="s">
        <v>323</v>
      </c>
      <c r="G150" s="200"/>
      <c r="H150" s="11">
        <v>0</v>
      </c>
      <c r="I150" s="11">
        <f>D150</f>
        <v>236343.82400000002</v>
      </c>
      <c r="J150" s="186"/>
      <c r="K150" s="187"/>
      <c r="L150" s="187"/>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25">
      <c r="A151" s="71"/>
      <c r="B151" s="72"/>
      <c r="C151" s="198" t="s">
        <v>308</v>
      </c>
      <c r="D151" s="197">
        <v>70857.665999999997</v>
      </c>
      <c r="E151" s="9" t="s">
        <v>347</v>
      </c>
      <c r="F151" s="414" t="s">
        <v>310</v>
      </c>
      <c r="G151" s="415"/>
      <c r="H151" s="11">
        <v>0</v>
      </c>
      <c r="I151" s="11">
        <f>D151</f>
        <v>70857.665999999997</v>
      </c>
      <c r="J151" s="186"/>
      <c r="K151" s="187"/>
      <c r="L151" s="187"/>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5">
      <c r="A152" s="71"/>
      <c r="B152" s="72"/>
      <c r="C152" s="196" t="s">
        <v>311</v>
      </c>
      <c r="D152" s="197">
        <v>97524</v>
      </c>
      <c r="E152" s="9" t="s">
        <v>309</v>
      </c>
      <c r="F152" s="198" t="s">
        <v>312</v>
      </c>
      <c r="G152" s="190"/>
      <c r="H152" s="11">
        <v>0</v>
      </c>
      <c r="I152" s="11">
        <f t="shared" ref="I152" si="6">D152</f>
        <v>97524</v>
      </c>
      <c r="J152" s="186"/>
      <c r="K152" s="187"/>
      <c r="L152" s="187"/>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5">
      <c r="A153" s="71"/>
      <c r="B153" s="72"/>
      <c r="C153" s="198" t="s">
        <v>348</v>
      </c>
      <c r="D153" s="197">
        <v>49965.1</v>
      </c>
      <c r="E153" s="9" t="s">
        <v>347</v>
      </c>
      <c r="F153" s="198" t="s">
        <v>318</v>
      </c>
      <c r="G153" s="200"/>
      <c r="H153" s="11">
        <v>0</v>
      </c>
      <c r="I153" s="11">
        <f>D153</f>
        <v>49965.1</v>
      </c>
      <c r="J153" s="186"/>
      <c r="K153" s="187"/>
      <c r="L153" s="187"/>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5">
      <c r="A154" s="71"/>
      <c r="B154" s="72"/>
      <c r="C154" s="198" t="s">
        <v>349</v>
      </c>
      <c r="D154" s="197">
        <v>2269.1299999999997</v>
      </c>
      <c r="E154" s="9" t="s">
        <v>347</v>
      </c>
      <c r="F154" s="198" t="s">
        <v>350</v>
      </c>
      <c r="G154" s="200"/>
      <c r="H154" s="11">
        <v>0</v>
      </c>
      <c r="I154" s="11">
        <f>D154</f>
        <v>2269.1299999999997</v>
      </c>
      <c r="J154" s="186"/>
      <c r="K154" s="187"/>
      <c r="L154" s="187"/>
      <c r="M154"/>
      <c r="N154"/>
      <c r="O154"/>
      <c r="P154"/>
      <c r="Q154"/>
      <c r="R154"/>
      <c r="S154"/>
      <c r="T154"/>
      <c r="U154"/>
      <c r="V154"/>
      <c r="W154"/>
      <c r="X154"/>
      <c r="Y154"/>
      <c r="Z154"/>
      <c r="AA154"/>
      <c r="AB154"/>
      <c r="AC154"/>
      <c r="AD154"/>
      <c r="AE154"/>
      <c r="AF154"/>
      <c r="AG154"/>
      <c r="AH154"/>
      <c r="AI154"/>
      <c r="AJ154"/>
      <c r="AK154"/>
      <c r="AL154"/>
      <c r="AM154"/>
    </row>
    <row r="155" spans="1:39" s="52" customFormat="1" ht="30" customHeight="1" x14ac:dyDescent="0.25">
      <c r="A155" s="71"/>
      <c r="B155" s="72"/>
      <c r="C155" s="198" t="s">
        <v>325</v>
      </c>
      <c r="D155" s="197">
        <v>16494.170000000002</v>
      </c>
      <c r="E155" s="9" t="s">
        <v>351</v>
      </c>
      <c r="F155" s="198" t="s">
        <v>314</v>
      </c>
      <c r="G155" s="190"/>
      <c r="H155" s="11">
        <v>0</v>
      </c>
      <c r="I155" s="11">
        <v>0</v>
      </c>
      <c r="J155" s="186"/>
      <c r="K155" s="187"/>
      <c r="L155" s="187"/>
      <c r="M155"/>
      <c r="N155"/>
      <c r="O155"/>
      <c r="P155"/>
      <c r="Q155"/>
      <c r="R155"/>
      <c r="S155"/>
      <c r="T155"/>
      <c r="U155"/>
      <c r="V155"/>
      <c r="W155"/>
      <c r="X155"/>
      <c r="Y155"/>
      <c r="Z155"/>
      <c r="AA155"/>
      <c r="AB155"/>
      <c r="AC155"/>
      <c r="AD155"/>
      <c r="AE155"/>
      <c r="AF155"/>
      <c r="AG155"/>
      <c r="AH155"/>
      <c r="AI155"/>
      <c r="AJ155"/>
      <c r="AK155"/>
      <c r="AL155"/>
      <c r="AM155"/>
    </row>
    <row r="156" spans="1:39" s="52" customFormat="1" ht="30" customHeight="1" x14ac:dyDescent="0.25">
      <c r="A156" s="71">
        <v>6</v>
      </c>
      <c r="B156" s="72" t="s">
        <v>173</v>
      </c>
      <c r="C156" s="198" t="s">
        <v>90</v>
      </c>
      <c r="D156" s="9" t="s">
        <v>90</v>
      </c>
      <c r="E156" s="9" t="s">
        <v>90</v>
      </c>
      <c r="F156" s="296" t="s">
        <v>90</v>
      </c>
      <c r="G156" s="297"/>
      <c r="H156" s="9" t="s">
        <v>90</v>
      </c>
      <c r="I156" s="9" t="s">
        <v>90</v>
      </c>
      <c r="J156" s="255"/>
      <c r="K156" s="327"/>
      <c r="L156" s="327"/>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25">
      <c r="A157" s="71">
        <v>7</v>
      </c>
      <c r="B157" s="72" t="s">
        <v>174</v>
      </c>
      <c r="C157" s="198" t="s">
        <v>299</v>
      </c>
      <c r="D157" s="9" t="s">
        <v>299</v>
      </c>
      <c r="E157" s="9" t="s">
        <v>299</v>
      </c>
      <c r="F157" s="296" t="s">
        <v>299</v>
      </c>
      <c r="G157" s="297"/>
      <c r="H157" s="9" t="s">
        <v>299</v>
      </c>
      <c r="I157" s="9" t="s">
        <v>299</v>
      </c>
      <c r="J157" s="255"/>
      <c r="K157" s="327"/>
      <c r="L157" s="327"/>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v>8</v>
      </c>
      <c r="B158" s="72" t="s">
        <v>175</v>
      </c>
      <c r="C158" s="198" t="s">
        <v>299</v>
      </c>
      <c r="D158" s="9" t="s">
        <v>299</v>
      </c>
      <c r="E158" s="9" t="s">
        <v>299</v>
      </c>
      <c r="F158" s="9" t="s">
        <v>299</v>
      </c>
      <c r="G158" s="9" t="s">
        <v>299</v>
      </c>
      <c r="H158" s="9" t="s">
        <v>299</v>
      </c>
      <c r="I158" s="9" t="s">
        <v>299</v>
      </c>
      <c r="J158" s="255"/>
      <c r="K158" s="327"/>
      <c r="L158" s="327"/>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5">
      <c r="A159" s="71"/>
      <c r="B159" s="72"/>
      <c r="C159" s="9"/>
      <c r="D159" s="9"/>
      <c r="E159" s="9"/>
      <c r="F159" s="296"/>
      <c r="G159" s="297"/>
      <c r="H159" s="11"/>
      <c r="I159" s="11"/>
      <c r="J159" s="255"/>
      <c r="K159" s="327"/>
      <c r="L159" s="327"/>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5">
      <c r="A160" s="356" t="s">
        <v>176</v>
      </c>
      <c r="B160" s="357"/>
      <c r="C160" s="64" t="s">
        <v>177</v>
      </c>
      <c r="D160" s="64" t="s">
        <v>233</v>
      </c>
      <c r="E160" s="129" t="s">
        <v>234</v>
      </c>
      <c r="F160" s="178" t="s">
        <v>180</v>
      </c>
      <c r="G160" s="178" t="s">
        <v>181</v>
      </c>
      <c r="H160" s="450"/>
      <c r="I160" s="329"/>
      <c r="J160" s="255"/>
      <c r="K160" s="327"/>
      <c r="L160" s="327"/>
      <c r="M160"/>
      <c r="N160"/>
      <c r="O160"/>
      <c r="P160"/>
      <c r="Q160"/>
      <c r="R160"/>
      <c r="S160"/>
      <c r="T160"/>
      <c r="U160"/>
      <c r="V160"/>
      <c r="W160"/>
      <c r="X160"/>
      <c r="Y160"/>
      <c r="Z160"/>
      <c r="AA160"/>
      <c r="AB160"/>
      <c r="AC160"/>
      <c r="AD160"/>
      <c r="AE160"/>
      <c r="AF160"/>
      <c r="AG160"/>
      <c r="AH160"/>
      <c r="AI160"/>
      <c r="AJ160"/>
      <c r="AK160"/>
      <c r="AL160"/>
      <c r="AM160"/>
    </row>
    <row r="161" spans="1:47" s="52" customFormat="1" ht="30" customHeight="1" x14ac:dyDescent="0.25">
      <c r="A161" s="71" t="s">
        <v>182</v>
      </c>
      <c r="B161" s="72" t="s">
        <v>183</v>
      </c>
      <c r="C161" s="9" t="s">
        <v>388</v>
      </c>
      <c r="D161" s="9">
        <v>147</v>
      </c>
      <c r="E161" s="204">
        <v>0.02</v>
      </c>
      <c r="F161" s="206">
        <v>2087.5</v>
      </c>
      <c r="G161" s="205">
        <v>0.01</v>
      </c>
      <c r="H161" s="328"/>
      <c r="I161" s="329"/>
      <c r="J161" s="345" t="s">
        <v>184</v>
      </c>
      <c r="K161" s="346"/>
      <c r="L161" s="346"/>
      <c r="M161"/>
      <c r="N161"/>
      <c r="O161"/>
      <c r="P161"/>
      <c r="Q161"/>
      <c r="R161"/>
      <c r="S161"/>
      <c r="T161"/>
      <c r="U161"/>
      <c r="V161"/>
      <c r="W161"/>
      <c r="X161"/>
      <c r="Y161"/>
      <c r="Z161"/>
      <c r="AA161"/>
      <c r="AB161"/>
      <c r="AC161"/>
      <c r="AD161"/>
      <c r="AE161"/>
      <c r="AF161"/>
      <c r="AG161"/>
      <c r="AH161"/>
      <c r="AI161"/>
      <c r="AJ161"/>
      <c r="AK161"/>
      <c r="AL161"/>
      <c r="AM161"/>
    </row>
    <row r="162" spans="1:47" s="52" customFormat="1" ht="30" customHeight="1" x14ac:dyDescent="0.25">
      <c r="A162" s="71"/>
      <c r="B162" s="72"/>
      <c r="C162" s="9" t="s">
        <v>388</v>
      </c>
      <c r="D162" s="9">
        <v>9.6</v>
      </c>
      <c r="E162" s="204">
        <v>0.06</v>
      </c>
      <c r="F162" s="206">
        <v>2087.5</v>
      </c>
      <c r="G162" s="205">
        <v>0.03</v>
      </c>
      <c r="H162" s="194"/>
      <c r="I162" s="195"/>
      <c r="J162" s="188"/>
      <c r="K162" s="189"/>
      <c r="L162" s="189"/>
      <c r="M162"/>
      <c r="N162"/>
      <c r="O162"/>
      <c r="P162"/>
      <c r="Q162"/>
      <c r="R162"/>
      <c r="S162"/>
      <c r="T162"/>
      <c r="U162"/>
      <c r="V162"/>
      <c r="W162"/>
      <c r="X162"/>
      <c r="Y162"/>
      <c r="Z162"/>
      <c r="AA162"/>
      <c r="AB162"/>
      <c r="AC162"/>
      <c r="AD162"/>
      <c r="AE162"/>
      <c r="AF162"/>
      <c r="AG162"/>
      <c r="AH162"/>
      <c r="AI162"/>
      <c r="AJ162"/>
      <c r="AK162"/>
      <c r="AL162"/>
      <c r="AM162"/>
    </row>
    <row r="163" spans="1:47" s="52" customFormat="1" ht="30" customHeight="1" x14ac:dyDescent="0.25">
      <c r="A163" s="71" t="s">
        <v>185</v>
      </c>
      <c r="B163" s="72" t="s">
        <v>186</v>
      </c>
      <c r="C163" s="9" t="s">
        <v>389</v>
      </c>
      <c r="D163" s="9">
        <v>11.9</v>
      </c>
      <c r="E163" s="204">
        <v>0.02</v>
      </c>
      <c r="F163" s="158">
        <v>675</v>
      </c>
      <c r="G163" s="205">
        <v>0.01</v>
      </c>
      <c r="H163" s="159"/>
      <c r="I163" s="134"/>
      <c r="J163" s="255"/>
      <c r="K163" s="327"/>
      <c r="L163" s="327"/>
      <c r="M163"/>
      <c r="N163"/>
      <c r="O163"/>
      <c r="P163"/>
      <c r="Q163"/>
      <c r="R163"/>
      <c r="S163"/>
      <c r="T163"/>
      <c r="U163"/>
      <c r="V163"/>
      <c r="W163"/>
      <c r="X163"/>
      <c r="Y163"/>
      <c r="Z163"/>
      <c r="AA163"/>
      <c r="AB163"/>
      <c r="AC163"/>
      <c r="AD163"/>
      <c r="AE163"/>
      <c r="AF163"/>
      <c r="AG163"/>
      <c r="AH163"/>
      <c r="AI163"/>
      <c r="AJ163"/>
      <c r="AK163"/>
      <c r="AL163"/>
      <c r="AM163"/>
    </row>
    <row r="164" spans="1:47" s="52" customFormat="1" ht="30" customHeight="1" thickBot="1" x14ac:dyDescent="0.3">
      <c r="A164" s="71" t="s">
        <v>187</v>
      </c>
      <c r="B164" s="72" t="s">
        <v>188</v>
      </c>
      <c r="C164" s="9" t="s">
        <v>390</v>
      </c>
      <c r="D164" s="9">
        <v>532</v>
      </c>
      <c r="E164" s="204">
        <v>0.06</v>
      </c>
      <c r="F164" s="158">
        <v>675</v>
      </c>
      <c r="G164" s="205">
        <v>0.03</v>
      </c>
      <c r="H164" s="328"/>
      <c r="I164" s="329"/>
      <c r="J164" s="255"/>
      <c r="K164" s="327"/>
      <c r="L164" s="327"/>
      <c r="M164"/>
      <c r="N164"/>
      <c r="O164"/>
      <c r="P164"/>
      <c r="Q164"/>
      <c r="R164"/>
      <c r="S164"/>
      <c r="T164"/>
      <c r="U164"/>
      <c r="V164"/>
      <c r="W164"/>
      <c r="X164"/>
      <c r="Y164"/>
      <c r="Z164"/>
      <c r="AA164"/>
      <c r="AB164"/>
      <c r="AC164"/>
      <c r="AD164"/>
      <c r="AE164"/>
      <c r="AF164"/>
      <c r="AG164"/>
      <c r="AH164"/>
      <c r="AI164"/>
      <c r="AJ164"/>
      <c r="AK164"/>
      <c r="AL164"/>
      <c r="AM164"/>
    </row>
    <row r="165" spans="1:47" s="76" customFormat="1" ht="33" customHeight="1" thickBot="1" x14ac:dyDescent="0.3">
      <c r="A165" s="52"/>
      <c r="B165" s="52"/>
      <c r="C165" s="74" t="s">
        <v>189</v>
      </c>
      <c r="D165" s="119">
        <f>SUM(D55:D159)+SUM(D161:D164)</f>
        <v>27136001.993000008</v>
      </c>
      <c r="E165" s="428"/>
      <c r="F165" s="429"/>
      <c r="G165" s="429"/>
      <c r="H165" s="121">
        <f>SUM(H55:H159)</f>
        <v>7100386.4400000004</v>
      </c>
      <c r="I165" s="121">
        <f>SUM(I55:I159)</f>
        <v>19559187.663000003</v>
      </c>
      <c r="J165"/>
      <c r="K165"/>
      <c r="L165"/>
      <c r="M165"/>
      <c r="N165"/>
      <c r="O165"/>
      <c r="P165"/>
      <c r="Q165"/>
      <c r="R165"/>
      <c r="S165"/>
      <c r="T165"/>
      <c r="U165"/>
      <c r="V165"/>
      <c r="W165"/>
      <c r="X165"/>
      <c r="Y165"/>
      <c r="Z165"/>
      <c r="AA165"/>
      <c r="AB165"/>
      <c r="AC165"/>
      <c r="AD165"/>
      <c r="AE165"/>
      <c r="AF165"/>
      <c r="AG165"/>
      <c r="AH165"/>
      <c r="AI165"/>
      <c r="AJ165"/>
      <c r="AK165"/>
    </row>
    <row r="166" spans="1:47" s="76" customFormat="1" ht="33" customHeight="1" thickBot="1" x14ac:dyDescent="0.3">
      <c r="A166" s="55"/>
      <c r="B166" s="55"/>
      <c r="C166" s="75" t="s">
        <v>190</v>
      </c>
      <c r="D166" s="120">
        <f>D165/$C$6</f>
        <v>2112.4086869842758</v>
      </c>
      <c r="E166" s="430"/>
      <c r="F166" s="430"/>
      <c r="G166" s="430"/>
      <c r="H166" s="122">
        <f t="shared" ref="H166:I166" si="7">H165/$C$6</f>
        <v>552.73131247080812</v>
      </c>
      <c r="I166" s="122">
        <f t="shared" si="7"/>
        <v>1522.5897293320879</v>
      </c>
      <c r="J166"/>
      <c r="K166"/>
      <c r="L166"/>
      <c r="M166"/>
      <c r="N166"/>
      <c r="O166"/>
      <c r="P166"/>
      <c r="Q166"/>
      <c r="R166"/>
      <c r="S166"/>
      <c r="T166"/>
      <c r="U166"/>
      <c r="V166"/>
      <c r="W166"/>
      <c r="X166"/>
      <c r="Y166"/>
      <c r="Z166"/>
      <c r="AA166"/>
      <c r="AB166"/>
      <c r="AC166"/>
      <c r="AD166"/>
      <c r="AE166"/>
      <c r="AF166"/>
      <c r="AG166"/>
      <c r="AH166"/>
      <c r="AI166"/>
      <c r="AJ166"/>
      <c r="AK166"/>
    </row>
    <row r="167" spans="1:47" s="76" customFormat="1" ht="27" customHeight="1" x14ac:dyDescent="0.25">
      <c r="A167" s="55"/>
      <c r="B167" s="55"/>
      <c r="C167" s="54"/>
      <c r="D167" s="54"/>
      <c r="E167" s="54"/>
      <c r="F167" s="54"/>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row>
    <row r="168" spans="1:47" s="76" customFormat="1" ht="36" customHeight="1" x14ac:dyDescent="0.25">
      <c r="A168" s="435"/>
      <c r="B168" s="435"/>
      <c r="C168" s="435"/>
      <c r="D168" s="435"/>
      <c r="E168" s="435"/>
      <c r="F168" s="435"/>
      <c r="G168" s="435"/>
      <c r="H168" s="435"/>
      <c r="I168" s="435"/>
      <c r="J168" s="435"/>
      <c r="K168" s="435"/>
      <c r="L168" s="435"/>
      <c r="M168" s="435"/>
      <c r="N168" s="435"/>
      <c r="O168" s="435"/>
      <c r="P168" s="435"/>
      <c r="Q168" s="435"/>
      <c r="R168" s="435"/>
      <c r="S168" s="435"/>
      <c r="T168" s="435"/>
      <c r="U168"/>
      <c r="V168"/>
      <c r="W168"/>
      <c r="X168"/>
      <c r="Y168"/>
      <c r="Z168"/>
      <c r="AA168"/>
      <c r="AB168"/>
      <c r="AC168"/>
      <c r="AD168"/>
      <c r="AE168"/>
      <c r="AF168"/>
      <c r="AG168"/>
      <c r="AH168"/>
      <c r="AI168"/>
      <c r="AJ168"/>
      <c r="AK168"/>
      <c r="AL168"/>
      <c r="AM168"/>
      <c r="AN168"/>
      <c r="AO168"/>
      <c r="AP168"/>
      <c r="AQ168"/>
      <c r="AR168"/>
      <c r="AS168"/>
      <c r="AT168"/>
      <c r="AU168"/>
    </row>
    <row r="169" spans="1:47" ht="23.25" customHeight="1" x14ac:dyDescent="0.25">
      <c r="A169" s="335" t="s">
        <v>235</v>
      </c>
      <c r="B169" s="336"/>
      <c r="C169" s="341" t="s">
        <v>236</v>
      </c>
      <c r="D169" s="341" t="s">
        <v>193</v>
      </c>
      <c r="E169" s="283" t="s">
        <v>194</v>
      </c>
      <c r="F169" s="285"/>
      <c r="G169" s="284" t="s">
        <v>195</v>
      </c>
      <c r="H169" s="284"/>
      <c r="I169" s="284"/>
      <c r="J169" s="284"/>
      <c r="K169" s="284"/>
      <c r="L169" s="284"/>
      <c r="M169" s="284"/>
      <c r="N169" s="284"/>
      <c r="O169" s="283" t="s">
        <v>196</v>
      </c>
      <c r="P169" s="284"/>
      <c r="Q169" s="284"/>
      <c r="R169" s="285"/>
      <c r="S169" s="289" t="s">
        <v>197</v>
      </c>
      <c r="T169" s="285" t="s">
        <v>198</v>
      </c>
    </row>
    <row r="170" spans="1:47" ht="39.450000000000003" customHeight="1" x14ac:dyDescent="0.25">
      <c r="A170" s="436"/>
      <c r="B170" s="437"/>
      <c r="C170" s="354"/>
      <c r="D170" s="342"/>
      <c r="E170" s="286"/>
      <c r="F170" s="288"/>
      <c r="G170" s="287"/>
      <c r="H170" s="287"/>
      <c r="I170" s="287"/>
      <c r="J170" s="287"/>
      <c r="K170" s="287"/>
      <c r="L170" s="287"/>
      <c r="M170" s="287"/>
      <c r="N170" s="287"/>
      <c r="O170" s="286"/>
      <c r="P170" s="287"/>
      <c r="Q170" s="287"/>
      <c r="R170" s="288"/>
      <c r="S170" s="290"/>
      <c r="T170" s="288"/>
    </row>
    <row r="171" spans="1:47" ht="24.75" customHeight="1" x14ac:dyDescent="0.25">
      <c r="A171" s="438"/>
      <c r="B171" s="439"/>
      <c r="C171" s="355"/>
      <c r="D171" s="324" t="s">
        <v>199</v>
      </c>
      <c r="E171" s="325"/>
      <c r="F171" s="326"/>
      <c r="G171" s="324" t="s">
        <v>200</v>
      </c>
      <c r="H171" s="325"/>
      <c r="I171" s="325"/>
      <c r="J171" s="325"/>
      <c r="K171" s="325"/>
      <c r="L171" s="325"/>
      <c r="M171" s="325"/>
      <c r="N171" s="326"/>
      <c r="O171" s="324" t="s">
        <v>201</v>
      </c>
      <c r="P171" s="325"/>
      <c r="Q171" s="325"/>
      <c r="R171" s="326"/>
      <c r="S171" s="290"/>
      <c r="T171" s="285" t="s">
        <v>113</v>
      </c>
    </row>
    <row r="172" spans="1:47" ht="30" customHeight="1" x14ac:dyDescent="0.25">
      <c r="A172" s="77" t="s">
        <v>138</v>
      </c>
      <c r="B172" s="78"/>
      <c r="C172" s="79"/>
      <c r="D172" s="79" t="s">
        <v>202</v>
      </c>
      <c r="E172" s="79" t="s">
        <v>203</v>
      </c>
      <c r="F172" s="79" t="s">
        <v>204</v>
      </c>
      <c r="G172" s="79" t="s">
        <v>205</v>
      </c>
      <c r="H172" s="79" t="s">
        <v>206</v>
      </c>
      <c r="I172" s="79" t="s">
        <v>207</v>
      </c>
      <c r="J172" s="79" t="s">
        <v>208</v>
      </c>
      <c r="K172" s="79" t="s">
        <v>209</v>
      </c>
      <c r="L172" s="324" t="s">
        <v>210</v>
      </c>
      <c r="M172" s="326"/>
      <c r="N172" s="79" t="s">
        <v>211</v>
      </c>
      <c r="O172" s="79" t="s">
        <v>212</v>
      </c>
      <c r="P172" s="79" t="s">
        <v>213</v>
      </c>
      <c r="Q172" s="79" t="s">
        <v>214</v>
      </c>
      <c r="R172" s="79" t="s">
        <v>215</v>
      </c>
      <c r="S172" s="291"/>
      <c r="T172" s="288"/>
    </row>
    <row r="173" spans="1:47" ht="30" customHeight="1" x14ac:dyDescent="0.25">
      <c r="A173" s="80">
        <v>0.1</v>
      </c>
      <c r="B173" s="72" t="s">
        <v>156</v>
      </c>
      <c r="C173" s="347"/>
      <c r="D173" s="348"/>
      <c r="E173" s="348"/>
      <c r="F173" s="348"/>
      <c r="G173" s="348"/>
      <c r="H173" s="348"/>
      <c r="I173" s="348"/>
      <c r="J173" s="348"/>
      <c r="K173" s="348"/>
      <c r="L173" s="348"/>
      <c r="M173" s="348"/>
      <c r="N173" s="349"/>
      <c r="O173" s="28"/>
      <c r="P173" s="28"/>
      <c r="Q173" s="28"/>
      <c r="R173" s="28"/>
      <c r="S173" s="118">
        <f>SUM(C173:R173)</f>
        <v>0</v>
      </c>
      <c r="T173" s="25"/>
    </row>
    <row r="174" spans="1:47" ht="30" customHeight="1" x14ac:dyDescent="0.25">
      <c r="A174" s="71">
        <v>0.2</v>
      </c>
      <c r="B174" s="72" t="s">
        <v>158</v>
      </c>
      <c r="C174" s="350"/>
      <c r="D174" s="351"/>
      <c r="E174" s="351"/>
      <c r="F174" s="351"/>
      <c r="G174" s="351"/>
      <c r="H174" s="351"/>
      <c r="I174" s="351"/>
      <c r="J174" s="351"/>
      <c r="K174" s="351"/>
      <c r="L174" s="351"/>
      <c r="M174" s="351"/>
      <c r="N174" s="352"/>
      <c r="O174" s="28">
        <v>31756</v>
      </c>
      <c r="P174" s="28">
        <v>63031.70199999999</v>
      </c>
      <c r="Q174" s="28">
        <v>23552.501100000009</v>
      </c>
      <c r="R174" s="28">
        <v>161.61079999999998</v>
      </c>
      <c r="S174" s="118">
        <f t="shared" ref="S174:S188" si="8">SUM(C174:R174)</f>
        <v>118501.81389999999</v>
      </c>
      <c r="T174" s="24">
        <v>-4447477.585</v>
      </c>
    </row>
    <row r="175" spans="1:47" ht="30" customHeight="1" x14ac:dyDescent="0.25">
      <c r="A175" s="71">
        <v>0.3</v>
      </c>
      <c r="B175" s="72" t="s">
        <v>159</v>
      </c>
      <c r="C175" s="24">
        <v>0</v>
      </c>
      <c r="D175" s="24">
        <v>0</v>
      </c>
      <c r="E175" s="26">
        <v>0</v>
      </c>
      <c r="F175" s="27">
        <v>137726.432375</v>
      </c>
      <c r="G175" s="209">
        <v>0</v>
      </c>
      <c r="H175" s="28">
        <v>0</v>
      </c>
      <c r="I175" s="28">
        <v>0</v>
      </c>
      <c r="J175" s="28">
        <v>0</v>
      </c>
      <c r="K175" s="28">
        <v>0</v>
      </c>
      <c r="L175" s="416"/>
      <c r="M175" s="417"/>
      <c r="N175" s="418"/>
      <c r="O175" s="28">
        <v>0</v>
      </c>
      <c r="P175" s="28">
        <v>0</v>
      </c>
      <c r="Q175" s="28">
        <v>0</v>
      </c>
      <c r="R175" s="28">
        <v>0</v>
      </c>
      <c r="S175" s="118">
        <f t="shared" si="8"/>
        <v>137726.432375</v>
      </c>
      <c r="T175" s="24">
        <v>-32778.155550000003</v>
      </c>
    </row>
    <row r="176" spans="1:47" ht="30" customHeight="1" x14ac:dyDescent="0.25">
      <c r="A176" s="71">
        <v>0.4</v>
      </c>
      <c r="B176" s="72" t="s">
        <v>160</v>
      </c>
      <c r="C176" s="24">
        <v>0</v>
      </c>
      <c r="D176" s="24">
        <v>0</v>
      </c>
      <c r="E176" s="26">
        <v>0</v>
      </c>
      <c r="F176" s="27">
        <v>0</v>
      </c>
      <c r="G176" s="29">
        <v>0</v>
      </c>
      <c r="H176" s="28">
        <v>0</v>
      </c>
      <c r="I176" s="28">
        <v>0</v>
      </c>
      <c r="J176" s="28">
        <v>0</v>
      </c>
      <c r="K176" s="28">
        <v>0</v>
      </c>
      <c r="L176" s="347"/>
      <c r="M176" s="348"/>
      <c r="N176" s="349"/>
      <c r="O176" s="28">
        <v>0</v>
      </c>
      <c r="P176" s="28">
        <v>0</v>
      </c>
      <c r="Q176" s="28">
        <v>0</v>
      </c>
      <c r="R176" s="28">
        <v>0</v>
      </c>
      <c r="S176" s="118">
        <f t="shared" si="8"/>
        <v>0</v>
      </c>
      <c r="T176" s="28">
        <v>0</v>
      </c>
    </row>
    <row r="177" spans="1:20" ht="30" customHeight="1" x14ac:dyDescent="0.25">
      <c r="A177" s="71">
        <v>0.5</v>
      </c>
      <c r="B177" s="72" t="s">
        <v>217</v>
      </c>
      <c r="C177" s="24">
        <v>0</v>
      </c>
      <c r="D177" s="24">
        <v>0</v>
      </c>
      <c r="E177" s="26">
        <v>0</v>
      </c>
      <c r="F177" s="27">
        <v>0</v>
      </c>
      <c r="G177" s="29">
        <v>0</v>
      </c>
      <c r="H177" s="28">
        <v>0</v>
      </c>
      <c r="I177" s="28">
        <v>0</v>
      </c>
      <c r="J177" s="28">
        <v>0</v>
      </c>
      <c r="K177" s="28">
        <v>0</v>
      </c>
      <c r="L177" s="347"/>
      <c r="M177" s="348"/>
      <c r="N177" s="349"/>
      <c r="O177" s="28">
        <v>0</v>
      </c>
      <c r="P177" s="28">
        <v>0</v>
      </c>
      <c r="Q177" s="28">
        <v>0</v>
      </c>
      <c r="R177" s="28">
        <v>0</v>
      </c>
      <c r="S177" s="118">
        <f t="shared" si="8"/>
        <v>0</v>
      </c>
      <c r="T177" s="28">
        <v>0</v>
      </c>
    </row>
    <row r="178" spans="1:20" ht="30" customHeight="1" x14ac:dyDescent="0.25">
      <c r="A178" s="71">
        <v>1</v>
      </c>
      <c r="B178" s="78" t="s">
        <v>161</v>
      </c>
      <c r="C178" s="24">
        <v>0</v>
      </c>
      <c r="D178" s="24">
        <v>9834.8985000000011</v>
      </c>
      <c r="E178" s="30">
        <v>164.1465</v>
      </c>
      <c r="F178" s="24">
        <v>1043.28</v>
      </c>
      <c r="G178" s="28">
        <v>0</v>
      </c>
      <c r="H178" s="28">
        <v>0</v>
      </c>
      <c r="I178" s="28">
        <v>0</v>
      </c>
      <c r="J178" s="28">
        <v>0</v>
      </c>
      <c r="K178" s="28">
        <v>0</v>
      </c>
      <c r="L178" s="347"/>
      <c r="M178" s="348"/>
      <c r="N178" s="349"/>
      <c r="O178" s="28">
        <v>126.825035334337</v>
      </c>
      <c r="P178" s="28">
        <v>103.593</v>
      </c>
      <c r="Q178" s="28">
        <v>5272.5204000000003</v>
      </c>
      <c r="R178" s="28">
        <v>3.6750000000000003E-3</v>
      </c>
      <c r="S178" s="118">
        <f t="shared" si="8"/>
        <v>16545.267110334342</v>
      </c>
      <c r="T178" s="28">
        <v>-4582.5255000000006</v>
      </c>
    </row>
    <row r="179" spans="1:20" ht="30" customHeight="1" x14ac:dyDescent="0.25">
      <c r="A179" s="71">
        <v>2.1</v>
      </c>
      <c r="B179" s="72" t="s">
        <v>162</v>
      </c>
      <c r="C179" s="24">
        <v>0</v>
      </c>
      <c r="D179" s="24">
        <v>2786351.3159999996</v>
      </c>
      <c r="E179" s="30">
        <v>421896.13199999987</v>
      </c>
      <c r="F179" s="24">
        <v>93857.074500000002</v>
      </c>
      <c r="G179" s="28">
        <v>0</v>
      </c>
      <c r="H179" s="28">
        <v>0</v>
      </c>
      <c r="I179" s="28">
        <v>0</v>
      </c>
      <c r="J179" s="28">
        <v>0</v>
      </c>
      <c r="K179" s="28">
        <v>0</v>
      </c>
      <c r="L179" s="347"/>
      <c r="M179" s="348"/>
      <c r="N179" s="349"/>
      <c r="O179" s="28">
        <v>35931.13890352568</v>
      </c>
      <c r="P179" s="28">
        <v>66946.693799999979</v>
      </c>
      <c r="Q179" s="28">
        <v>5178.3689999999997</v>
      </c>
      <c r="R179" s="28">
        <v>31.045350000000003</v>
      </c>
      <c r="S179" s="118">
        <f t="shared" si="8"/>
        <v>3410191.7695535249</v>
      </c>
      <c r="T179" s="24">
        <v>-1777575.4710000001</v>
      </c>
    </row>
    <row r="180" spans="1:20" ht="30" customHeight="1" x14ac:dyDescent="0.25">
      <c r="A180" s="71">
        <v>2.2000000000000002</v>
      </c>
      <c r="B180" s="72" t="s">
        <v>163</v>
      </c>
      <c r="C180" s="24">
        <v>0</v>
      </c>
      <c r="D180" s="24">
        <v>1051.9110000000001</v>
      </c>
      <c r="E180" s="30">
        <v>23.425500000000003</v>
      </c>
      <c r="F180" s="24">
        <v>282.80700000000007</v>
      </c>
      <c r="G180" s="28">
        <v>0</v>
      </c>
      <c r="H180" s="28">
        <v>0</v>
      </c>
      <c r="I180" s="28">
        <v>0</v>
      </c>
      <c r="J180" s="28">
        <v>2828.0385000000001</v>
      </c>
      <c r="K180" s="28">
        <v>0</v>
      </c>
      <c r="L180" s="347"/>
      <c r="M180" s="348"/>
      <c r="N180" s="349"/>
      <c r="O180" s="28">
        <v>13.564822223999339</v>
      </c>
      <c r="P180" s="28">
        <v>3.2550000000000003</v>
      </c>
      <c r="Q180" s="28">
        <v>1749.4575000000002</v>
      </c>
      <c r="R180" s="28">
        <v>0</v>
      </c>
      <c r="S180" s="118">
        <f>SUM(C180:R180)</f>
        <v>5952.459322224001</v>
      </c>
      <c r="T180" s="24">
        <v>-279.34199999999998</v>
      </c>
    </row>
    <row r="181" spans="1:20" ht="30" customHeight="1" x14ac:dyDescent="0.25">
      <c r="A181" s="71">
        <v>2.2999999999999998</v>
      </c>
      <c r="B181" s="72" t="s">
        <v>164</v>
      </c>
      <c r="C181" s="24">
        <v>0</v>
      </c>
      <c r="D181" s="24">
        <v>184399.76100000003</v>
      </c>
      <c r="E181" s="30">
        <v>13209.2415</v>
      </c>
      <c r="F181" s="24">
        <v>12094.152</v>
      </c>
      <c r="G181" s="28">
        <v>0</v>
      </c>
      <c r="H181" s="28">
        <v>3719.7902756659728</v>
      </c>
      <c r="I181" s="28">
        <v>929.9475689164932</v>
      </c>
      <c r="J181" s="28">
        <v>205134.46800000005</v>
      </c>
      <c r="K181" s="28">
        <v>0</v>
      </c>
      <c r="L181" s="347"/>
      <c r="M181" s="348"/>
      <c r="N181" s="349"/>
      <c r="O181" s="28">
        <v>2377.9102757866081</v>
      </c>
      <c r="P181" s="28">
        <v>1331.6310000000001</v>
      </c>
      <c r="Q181" s="28">
        <v>37263.712500000001</v>
      </c>
      <c r="R181" s="28">
        <v>80.745000000000005</v>
      </c>
      <c r="S181" s="118">
        <f t="shared" si="8"/>
        <v>460541.35912036913</v>
      </c>
      <c r="T181" s="24">
        <v>-133525.413</v>
      </c>
    </row>
    <row r="182" spans="1:20" ht="30" customHeight="1" x14ac:dyDescent="0.25">
      <c r="A182" s="71">
        <v>2.4</v>
      </c>
      <c r="B182" s="72" t="s">
        <v>165</v>
      </c>
      <c r="C182" s="24">
        <v>0</v>
      </c>
      <c r="D182" s="24">
        <v>47106.717000000011</v>
      </c>
      <c r="E182" s="30">
        <v>7871.43</v>
      </c>
      <c r="F182" s="24">
        <v>1057.9590000000003</v>
      </c>
      <c r="G182" s="28">
        <v>0</v>
      </c>
      <c r="H182" s="28">
        <v>0</v>
      </c>
      <c r="I182" s="28">
        <v>0</v>
      </c>
      <c r="J182" s="28">
        <v>15792.262500000001</v>
      </c>
      <c r="K182" s="28">
        <v>0</v>
      </c>
      <c r="L182" s="347"/>
      <c r="M182" s="348"/>
      <c r="N182" s="349"/>
      <c r="O182" s="28">
        <v>607.46036657212221</v>
      </c>
      <c r="P182" s="28">
        <v>1161.0375000000001</v>
      </c>
      <c r="Q182" s="28">
        <v>104.590395</v>
      </c>
      <c r="R182" s="28">
        <v>0.24381000000000003</v>
      </c>
      <c r="S182" s="118">
        <f t="shared" si="8"/>
        <v>73701.700571572146</v>
      </c>
      <c r="T182" s="24">
        <v>-23981.622000000003</v>
      </c>
    </row>
    <row r="183" spans="1:20" ht="30" customHeight="1" x14ac:dyDescent="0.25">
      <c r="A183" s="71">
        <v>2.5</v>
      </c>
      <c r="B183" s="72" t="s">
        <v>166</v>
      </c>
      <c r="C183" s="24">
        <v>0</v>
      </c>
      <c r="D183" s="24">
        <v>3364956.3</v>
      </c>
      <c r="E183" s="30">
        <v>65921.483390667447</v>
      </c>
      <c r="F183" s="24">
        <v>204352.06190405547</v>
      </c>
      <c r="G183" s="28">
        <v>0</v>
      </c>
      <c r="H183" s="28">
        <v>67701.161967281689</v>
      </c>
      <c r="I183" s="28">
        <v>16925.290491820422</v>
      </c>
      <c r="J183" s="28">
        <v>246345.65462826187</v>
      </c>
      <c r="K183" s="28">
        <v>0</v>
      </c>
      <c r="L183" s="347"/>
      <c r="M183" s="348"/>
      <c r="N183" s="349"/>
      <c r="O183" s="28">
        <v>43392.486627696242</v>
      </c>
      <c r="P183" s="28">
        <v>7386.152273730132</v>
      </c>
      <c r="Q183" s="28">
        <v>17645.128445477731</v>
      </c>
      <c r="R183" s="28">
        <v>0</v>
      </c>
      <c r="S183" s="118">
        <f t="shared" si="8"/>
        <v>4034625.7197289905</v>
      </c>
      <c r="T183" s="24">
        <v>-1268.2529999999999</v>
      </c>
    </row>
    <row r="184" spans="1:20" ht="30" customHeight="1" x14ac:dyDescent="0.25">
      <c r="A184" s="71">
        <v>2.6</v>
      </c>
      <c r="B184" s="72" t="s">
        <v>167</v>
      </c>
      <c r="C184" s="24">
        <v>0</v>
      </c>
      <c r="D184" s="24">
        <v>42918.099000000009</v>
      </c>
      <c r="E184" s="30">
        <v>2524.0214999999998</v>
      </c>
      <c r="F184" s="24">
        <v>215.57550000000001</v>
      </c>
      <c r="G184" s="28">
        <v>0</v>
      </c>
      <c r="H184" s="28">
        <v>809.8926980619799</v>
      </c>
      <c r="I184" s="28">
        <v>202.47317451549497</v>
      </c>
      <c r="J184" s="28">
        <v>69925.716</v>
      </c>
      <c r="K184" s="28">
        <v>0</v>
      </c>
      <c r="L184" s="347"/>
      <c r="M184" s="348"/>
      <c r="N184" s="349"/>
      <c r="O184" s="28">
        <v>553.44642572138127</v>
      </c>
      <c r="P184" s="28">
        <v>291.52200000000005</v>
      </c>
      <c r="Q184" s="28">
        <v>5.3235000000000001</v>
      </c>
      <c r="R184" s="28">
        <v>2.9295</v>
      </c>
      <c r="S184" s="118">
        <f t="shared" si="8"/>
        <v>117448.99929829886</v>
      </c>
      <c r="T184" s="24">
        <v>-33277.398000000001</v>
      </c>
    </row>
    <row r="185" spans="1:20" ht="30" customHeight="1" x14ac:dyDescent="0.25">
      <c r="A185" s="71">
        <v>2.7</v>
      </c>
      <c r="B185" s="72" t="s">
        <v>168</v>
      </c>
      <c r="C185" s="24">
        <v>0</v>
      </c>
      <c r="D185" s="24">
        <v>149719.32149999999</v>
      </c>
      <c r="E185" s="30">
        <v>18159.015000000003</v>
      </c>
      <c r="F185" s="24">
        <v>5366.1719999999996</v>
      </c>
      <c r="G185" s="28">
        <v>0</v>
      </c>
      <c r="H185" s="28">
        <v>0</v>
      </c>
      <c r="I185" s="28">
        <v>0</v>
      </c>
      <c r="J185" s="28">
        <v>130958.45700000004</v>
      </c>
      <c r="K185" s="28">
        <v>0</v>
      </c>
      <c r="L185" s="347"/>
      <c r="M185" s="348"/>
      <c r="N185" s="349"/>
      <c r="O185" s="28">
        <v>1930.691835759206</v>
      </c>
      <c r="P185" s="28">
        <v>6017.5079999999989</v>
      </c>
      <c r="Q185" s="28">
        <v>290.85000000000002</v>
      </c>
      <c r="R185" s="28">
        <v>49.654500000000006</v>
      </c>
      <c r="S185" s="118">
        <f t="shared" si="8"/>
        <v>312491.66983575921</v>
      </c>
      <c r="T185" s="24">
        <v>-69861.23550000001</v>
      </c>
    </row>
    <row r="186" spans="1:20" ht="30" customHeight="1" x14ac:dyDescent="0.25">
      <c r="A186" s="71">
        <v>2.8</v>
      </c>
      <c r="B186" s="72" t="s">
        <v>169</v>
      </c>
      <c r="C186" s="24">
        <v>0</v>
      </c>
      <c r="D186" s="24">
        <v>40211.85</v>
      </c>
      <c r="E186" s="30">
        <v>4130.3430000000008</v>
      </c>
      <c r="F186" s="24">
        <v>449.21099999999996</v>
      </c>
      <c r="G186" s="28">
        <v>0</v>
      </c>
      <c r="H186" s="28">
        <v>0</v>
      </c>
      <c r="I186" s="28">
        <v>0</v>
      </c>
      <c r="J186" s="28">
        <v>89846.400000000038</v>
      </c>
      <c r="K186" s="28">
        <v>0</v>
      </c>
      <c r="L186" s="347"/>
      <c r="M186" s="348"/>
      <c r="N186" s="349"/>
      <c r="O186" s="28">
        <v>518.54823891767251</v>
      </c>
      <c r="P186" s="28">
        <v>495.40050000000014</v>
      </c>
      <c r="Q186" s="28">
        <v>6304.83</v>
      </c>
      <c r="R186" s="28">
        <v>5.1492000000000004</v>
      </c>
      <c r="S186" s="118">
        <f t="shared" si="8"/>
        <v>141961.73193891768</v>
      </c>
      <c r="T186" s="24">
        <v>-56330.841000000015</v>
      </c>
    </row>
    <row r="187" spans="1:20" ht="30" customHeight="1" x14ac:dyDescent="0.25">
      <c r="A187" s="71">
        <v>3</v>
      </c>
      <c r="B187" s="78" t="s">
        <v>170</v>
      </c>
      <c r="C187" s="24">
        <v>0</v>
      </c>
      <c r="D187" s="24">
        <v>946168.09349999961</v>
      </c>
      <c r="E187" s="24">
        <v>25277.038499999999</v>
      </c>
      <c r="F187" s="24">
        <v>56612.3145</v>
      </c>
      <c r="G187" s="28">
        <v>0</v>
      </c>
      <c r="H187" s="28">
        <v>18236.054204500248</v>
      </c>
      <c r="I187" s="28">
        <v>4559.0135511250619</v>
      </c>
      <c r="J187" s="28">
        <v>1190437.1535000005</v>
      </c>
      <c r="K187" s="28">
        <v>0</v>
      </c>
      <c r="L187" s="347"/>
      <c r="M187" s="348"/>
      <c r="N187" s="349"/>
      <c r="O187" s="28">
        <v>12201.224231278007</v>
      </c>
      <c r="P187" s="28">
        <v>24234.5985</v>
      </c>
      <c r="Q187" s="28">
        <v>523399.10279999999</v>
      </c>
      <c r="R187" s="28">
        <v>6.2790000000000008</v>
      </c>
      <c r="S187" s="118">
        <f t="shared" ref="S187" si="9">SUM(C187:R187)</f>
        <v>2801130.8722869032</v>
      </c>
      <c r="T187" s="24">
        <v>-2428146.2099999995</v>
      </c>
    </row>
    <row r="188" spans="1:20" ht="30" customHeight="1" x14ac:dyDescent="0.25">
      <c r="A188" s="71">
        <v>4</v>
      </c>
      <c r="B188" s="78" t="s">
        <v>218</v>
      </c>
      <c r="C188" s="24">
        <v>0</v>
      </c>
      <c r="D188" s="24">
        <v>228966.01100901852</v>
      </c>
      <c r="E188" s="30">
        <v>6923.1092327675824</v>
      </c>
      <c r="F188" s="24">
        <v>8450.8797582138886</v>
      </c>
      <c r="G188" s="28">
        <v>0</v>
      </c>
      <c r="H188" s="28">
        <v>0</v>
      </c>
      <c r="I188" s="28">
        <v>0</v>
      </c>
      <c r="J188" s="28">
        <v>517731.44287623634</v>
      </c>
      <c r="K188" s="28">
        <v>0</v>
      </c>
      <c r="L188" s="350"/>
      <c r="M188" s="351"/>
      <c r="N188" s="352"/>
      <c r="O188" s="28">
        <v>2952.6102823105871</v>
      </c>
      <c r="P188" s="28">
        <v>1609.4683624252307</v>
      </c>
      <c r="Q188" s="28">
        <v>1475.9220949493044</v>
      </c>
      <c r="R188" s="28">
        <v>13.166666389072185</v>
      </c>
      <c r="S188" s="118">
        <f t="shared" si="8"/>
        <v>768122.61028231052</v>
      </c>
      <c r="T188" s="27">
        <v>-88697.234816943455</v>
      </c>
    </row>
    <row r="189" spans="1:20" ht="30" customHeight="1" x14ac:dyDescent="0.25">
      <c r="A189" s="71">
        <v>5</v>
      </c>
      <c r="B189" s="78" t="s">
        <v>172</v>
      </c>
      <c r="C189" s="24">
        <v>0</v>
      </c>
      <c r="D189" s="24">
        <v>1984865.0010000009</v>
      </c>
      <c r="E189" s="30">
        <v>142538.24549999996</v>
      </c>
      <c r="F189" s="24">
        <v>14457.586499999998</v>
      </c>
      <c r="G189" s="28">
        <v>1890914.55</v>
      </c>
      <c r="H189" s="28">
        <v>37993.100854490112</v>
      </c>
      <c r="I189" s="28">
        <v>9498.2752136225281</v>
      </c>
      <c r="J189" s="28">
        <v>3415855.9995000018</v>
      </c>
      <c r="K189" s="28">
        <v>0</v>
      </c>
      <c r="L189" s="213">
        <v>7656878.8718603989</v>
      </c>
      <c r="M189" s="214">
        <v>8885755.1715191994</v>
      </c>
      <c r="N189" s="21">
        <v>121288.85827200001</v>
      </c>
      <c r="O189" s="28">
        <v>25595.645332355383</v>
      </c>
      <c r="P189" s="28">
        <v>11653.736430000001</v>
      </c>
      <c r="Q189" s="28">
        <v>108602.05439999998</v>
      </c>
      <c r="R189" s="28">
        <v>195.55774349999999</v>
      </c>
      <c r="S189" s="118">
        <f t="shared" ref="S189:S192" si="10">SUM(C189:R189)</f>
        <v>24306092.654125571</v>
      </c>
      <c r="T189" s="27">
        <v>-1559468.7779999997</v>
      </c>
    </row>
    <row r="190" spans="1:20" ht="30" customHeight="1" x14ac:dyDescent="0.25">
      <c r="A190" s="71">
        <v>6</v>
      </c>
      <c r="B190" s="78" t="s">
        <v>173</v>
      </c>
      <c r="C190" s="24">
        <v>0</v>
      </c>
      <c r="D190" s="24">
        <v>0</v>
      </c>
      <c r="E190" s="30">
        <v>0</v>
      </c>
      <c r="F190" s="24">
        <v>0</v>
      </c>
      <c r="G190" s="28">
        <v>0</v>
      </c>
      <c r="H190" s="28">
        <v>0</v>
      </c>
      <c r="I190" s="28">
        <v>0</v>
      </c>
      <c r="J190" s="28">
        <v>0</v>
      </c>
      <c r="K190" s="28">
        <v>0</v>
      </c>
      <c r="L190" s="419"/>
      <c r="M190" s="420"/>
      <c r="N190" s="421"/>
      <c r="O190" s="28">
        <v>0</v>
      </c>
      <c r="P190" s="28">
        <v>0</v>
      </c>
      <c r="Q190" s="28">
        <v>0</v>
      </c>
      <c r="R190" s="28">
        <v>0</v>
      </c>
      <c r="S190" s="118">
        <f t="shared" si="10"/>
        <v>0</v>
      </c>
      <c r="T190" s="24">
        <v>0</v>
      </c>
    </row>
    <row r="191" spans="1:20" ht="30" customHeight="1" x14ac:dyDescent="0.25">
      <c r="A191" s="71">
        <v>7</v>
      </c>
      <c r="B191" s="78" t="s">
        <v>174</v>
      </c>
      <c r="C191" s="24">
        <v>0</v>
      </c>
      <c r="D191" s="24">
        <v>0</v>
      </c>
      <c r="E191" s="30">
        <v>0</v>
      </c>
      <c r="F191" s="24">
        <v>0</v>
      </c>
      <c r="G191" s="28">
        <v>0</v>
      </c>
      <c r="H191" s="28">
        <v>0</v>
      </c>
      <c r="I191" s="28">
        <v>0</v>
      </c>
      <c r="J191" s="28">
        <v>0</v>
      </c>
      <c r="K191" s="28">
        <v>0</v>
      </c>
      <c r="L191" s="422"/>
      <c r="M191" s="423"/>
      <c r="N191" s="424"/>
      <c r="O191" s="28">
        <v>0</v>
      </c>
      <c r="P191" s="28">
        <v>0</v>
      </c>
      <c r="Q191" s="28">
        <v>0</v>
      </c>
      <c r="R191" s="28">
        <v>0</v>
      </c>
      <c r="S191" s="118">
        <f t="shared" si="10"/>
        <v>0</v>
      </c>
      <c r="T191" s="24">
        <v>0</v>
      </c>
    </row>
    <row r="192" spans="1:20" ht="30" customHeight="1" x14ac:dyDescent="0.25">
      <c r="A192" s="71">
        <v>8</v>
      </c>
      <c r="B192" s="78" t="s">
        <v>175</v>
      </c>
      <c r="C192" s="24">
        <v>0</v>
      </c>
      <c r="D192" s="24">
        <v>175135.79299610606</v>
      </c>
      <c r="E192" s="30">
        <v>58465.358370542424</v>
      </c>
      <c r="F192" s="24">
        <v>5830.3486333515029</v>
      </c>
      <c r="G192" s="28">
        <v>0</v>
      </c>
      <c r="H192" s="28">
        <v>0</v>
      </c>
      <c r="I192" s="28">
        <v>0</v>
      </c>
      <c r="J192" s="28">
        <v>112764.65556262403</v>
      </c>
      <c r="K192" s="28">
        <v>0</v>
      </c>
      <c r="L192" s="425"/>
      <c r="M192" s="426"/>
      <c r="N192" s="427"/>
      <c r="O192" s="28">
        <v>2258.4476225187564</v>
      </c>
      <c r="P192" s="28">
        <v>36742.347337858948</v>
      </c>
      <c r="Q192" s="28">
        <v>14422.374206516874</v>
      </c>
      <c r="R192" s="28">
        <v>44.922893000140107</v>
      </c>
      <c r="S192" s="118">
        <f t="shared" si="10"/>
        <v>405664.24762251874</v>
      </c>
      <c r="T192" s="24">
        <v>-49047.18</v>
      </c>
    </row>
    <row r="193" spans="1:47" ht="30" customHeight="1" x14ac:dyDescent="0.25">
      <c r="A193" s="333" t="s">
        <v>222</v>
      </c>
      <c r="B193" s="334"/>
      <c r="C193" s="330"/>
      <c r="D193" s="331"/>
      <c r="E193" s="332"/>
      <c r="F193" s="24">
        <v>385380</v>
      </c>
      <c r="G193" s="304"/>
      <c r="H193" s="305"/>
      <c r="I193" s="305"/>
      <c r="J193" s="305"/>
      <c r="K193" s="305"/>
      <c r="L193" s="305"/>
      <c r="M193" s="305"/>
      <c r="N193" s="305"/>
      <c r="O193" s="305"/>
      <c r="P193" s="305"/>
      <c r="Q193" s="305"/>
      <c r="R193" s="306"/>
      <c r="S193" s="118">
        <f>F193</f>
        <v>385380</v>
      </c>
      <c r="T193" s="136"/>
    </row>
    <row r="194" spans="1:47" ht="27" customHeight="1" x14ac:dyDescent="0.25">
      <c r="A194" s="380" t="s">
        <v>114</v>
      </c>
      <c r="B194" s="381"/>
      <c r="C194" s="114">
        <f>SUM(C175:C192)</f>
        <v>0</v>
      </c>
      <c r="D194" s="114">
        <f t="shared" ref="D194:K194" si="11">SUM(D175:D192)</f>
        <v>9961685.0725051258</v>
      </c>
      <c r="E194" s="115">
        <f t="shared" si="11"/>
        <v>767102.98999397724</v>
      </c>
      <c r="F194" s="114">
        <f>SUM(F175:F193)</f>
        <v>927175.85467062087</v>
      </c>
      <c r="G194" s="114">
        <f>SUM(G175:G192)</f>
        <v>1890914.55</v>
      </c>
      <c r="H194" s="114">
        <f t="shared" si="11"/>
        <v>128460.00000000001</v>
      </c>
      <c r="I194" s="114">
        <f t="shared" si="11"/>
        <v>32115.000000000004</v>
      </c>
      <c r="J194" s="114">
        <f t="shared" si="11"/>
        <v>5997620.2480671257</v>
      </c>
      <c r="K194" s="114">
        <f t="shared" si="11"/>
        <v>0</v>
      </c>
      <c r="L194" s="431">
        <f>L189+M189</f>
        <v>16542634.043379597</v>
      </c>
      <c r="M194" s="432"/>
      <c r="N194" s="114">
        <f>N189</f>
        <v>121288.85827200001</v>
      </c>
      <c r="O194" s="114">
        <f>SUM(O173:O192)</f>
        <v>160215.99999999997</v>
      </c>
      <c r="P194" s="114">
        <f t="shared" ref="P194:R194" si="12">SUM(P173:P192)</f>
        <v>221008.64570401426</v>
      </c>
      <c r="Q194" s="114">
        <f t="shared" si="12"/>
        <v>745266.73634194396</v>
      </c>
      <c r="R194" s="114">
        <f t="shared" si="12"/>
        <v>591.30813788921228</v>
      </c>
      <c r="S194" s="114">
        <f>SUM(S173:S193)</f>
        <v>37496079.307072297</v>
      </c>
      <c r="T194" s="114">
        <f>SUM(T173:T192)</f>
        <v>-10706297.244366944</v>
      </c>
    </row>
    <row r="195" spans="1:47" ht="27" customHeight="1" x14ac:dyDescent="0.25">
      <c r="A195" s="380" t="s">
        <v>237</v>
      </c>
      <c r="B195" s="381"/>
      <c r="C195" s="116">
        <f t="shared" ref="C195:K195" si="13">C194/$C$6</f>
        <v>0</v>
      </c>
      <c r="D195" s="116">
        <f t="shared" si="13"/>
        <v>775.4698016896408</v>
      </c>
      <c r="E195" s="116">
        <f t="shared" si="13"/>
        <v>59.715319165030145</v>
      </c>
      <c r="F195" s="116">
        <f t="shared" si="13"/>
        <v>72.176230318435373</v>
      </c>
      <c r="G195" s="116">
        <f t="shared" si="13"/>
        <v>147.19870387669314</v>
      </c>
      <c r="H195" s="116">
        <f t="shared" si="13"/>
        <v>10.000000000000002</v>
      </c>
      <c r="I195" s="116">
        <f t="shared" si="13"/>
        <v>2.5000000000000004</v>
      </c>
      <c r="J195" s="116">
        <f t="shared" si="13"/>
        <v>466.88620956462131</v>
      </c>
      <c r="K195" s="116">
        <f t="shared" si="13"/>
        <v>0</v>
      </c>
      <c r="L195" s="433">
        <f>L194/$C$6</f>
        <v>1287.7653778125173</v>
      </c>
      <c r="M195" s="434"/>
      <c r="N195" s="116">
        <f t="shared" ref="N195" si="14">N194/$C$6</f>
        <v>9.4417607248949107</v>
      </c>
      <c r="O195" s="116">
        <f t="shared" ref="O195" si="15">O194/$C$6</f>
        <v>12.472053557527634</v>
      </c>
      <c r="P195" s="116">
        <f t="shared" ref="P195" si="16">P194/$C$6</f>
        <v>17.204471874825959</v>
      </c>
      <c r="Q195" s="116">
        <f t="shared" ref="Q195" si="17">Q194/$C$6</f>
        <v>58.015470678961854</v>
      </c>
      <c r="R195" s="116">
        <f t="shared" ref="R195" si="18">R194/$C$6</f>
        <v>4.6030526069532327E-2</v>
      </c>
      <c r="S195" s="116">
        <f t="shared" ref="S195" si="19">S194/$C$6</f>
        <v>2918.8914297892184</v>
      </c>
      <c r="T195" s="116">
        <f t="shared" ref="T195" si="20">T194/$C$6</f>
        <v>-833.43431763715898</v>
      </c>
    </row>
    <row r="196" spans="1:47" ht="15.75" customHeight="1" x14ac:dyDescent="0.25">
      <c r="A196" s="412" t="s">
        <v>223</v>
      </c>
      <c r="B196" s="413"/>
      <c r="C196" s="413"/>
      <c r="D196" s="413"/>
      <c r="E196" s="413"/>
      <c r="F196" s="413"/>
      <c r="G196" s="413"/>
      <c r="H196" s="413"/>
      <c r="I196" s="413"/>
      <c r="J196" s="413"/>
      <c r="K196" s="413"/>
      <c r="L196" s="413"/>
      <c r="M196" s="413"/>
      <c r="N196" s="413"/>
      <c r="O196" s="413"/>
      <c r="P196" s="413"/>
      <c r="Q196" s="413"/>
      <c r="R196" s="413"/>
      <c r="S196" s="413"/>
      <c r="T196" s="413"/>
    </row>
    <row r="197" spans="1:47" ht="15" customHeight="1" x14ac:dyDescent="0.25">
      <c r="A197" s="81" t="s">
        <v>224</v>
      </c>
      <c r="B197" s="81"/>
      <c r="C197" s="81"/>
      <c r="D197" s="81"/>
      <c r="E197" s="81"/>
      <c r="F197" s="81"/>
      <c r="G197" s="81"/>
      <c r="H197" s="81"/>
      <c r="I197" s="81"/>
      <c r="J197" s="81"/>
      <c r="K197" s="81"/>
      <c r="L197" s="81"/>
      <c r="M197" s="81"/>
      <c r="N197" s="81"/>
      <c r="O197" s="81"/>
      <c r="P197" s="135"/>
      <c r="Q197" s="135"/>
      <c r="R197" s="135"/>
      <c r="S197" s="135"/>
      <c r="T197" s="135"/>
    </row>
    <row r="198" spans="1:47" s="85" customFormat="1" ht="37.5" customHeight="1" x14ac:dyDescent="0.25">
      <c r="A198" s="135"/>
      <c r="B198" s="135"/>
      <c r="C198" s="135"/>
      <c r="D198" s="135"/>
      <c r="E198" s="135"/>
      <c r="F198" s="135"/>
      <c r="G198" s="135"/>
      <c r="H198" s="135"/>
      <c r="I198" s="135"/>
      <c r="J198" s="135"/>
      <c r="K198" s="135"/>
      <c r="L198" s="135"/>
      <c r="M198" s="135"/>
      <c r="N198" s="135"/>
      <c r="O198" s="135"/>
      <c r="P198" s="135"/>
      <c r="Q198" s="135"/>
      <c r="R198" s="135"/>
      <c r="S198" s="135"/>
      <c r="T198" s="135"/>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row>
    <row r="199" spans="1:47" ht="12.75" customHeight="1" x14ac:dyDescent="0.25">
      <c r="A199" s="135"/>
      <c r="B199" s="135"/>
      <c r="C199" s="135"/>
      <c r="D199" s="135"/>
      <c r="E199" s="135"/>
      <c r="F199" s="135"/>
      <c r="G199" s="135"/>
      <c r="H199" s="135"/>
      <c r="I199" s="135"/>
      <c r="J199" s="135"/>
      <c r="K199" s="135"/>
      <c r="L199" s="135"/>
      <c r="M199" s="135"/>
      <c r="N199" s="135"/>
      <c r="O199" s="135"/>
      <c r="P199" s="135"/>
      <c r="Q199" s="135"/>
      <c r="R199" s="135"/>
      <c r="S199" s="135"/>
      <c r="T199" s="135"/>
    </row>
    <row r="200" spans="1:47" ht="65.25" customHeight="1" x14ac:dyDescent="0.25">
      <c r="A200" s="135"/>
      <c r="B200" s="135"/>
      <c r="C200" s="135"/>
      <c r="D200" s="135"/>
      <c r="E200" s="135"/>
      <c r="F200" s="135"/>
      <c r="G200" s="135"/>
      <c r="H200" s="135"/>
      <c r="I200" s="135"/>
      <c r="J200" s="135"/>
      <c r="K200" s="135"/>
      <c r="L200" s="135"/>
      <c r="M200" s="135"/>
      <c r="N200" s="135"/>
      <c r="O200" s="135"/>
      <c r="P200" s="135"/>
      <c r="Q200" s="135"/>
      <c r="R200" s="135"/>
      <c r="S200" s="135"/>
      <c r="T200" s="135"/>
      <c r="U200" s="84"/>
    </row>
    <row r="201" spans="1:47" ht="12.75" customHeight="1" x14ac:dyDescent="0.25">
      <c r="A201" s="135"/>
      <c r="B201" s="135"/>
      <c r="C201" s="135"/>
      <c r="D201" s="135"/>
      <c r="E201" s="135"/>
      <c r="F201" s="135"/>
      <c r="G201" s="135"/>
      <c r="H201" s="135"/>
      <c r="I201" s="135"/>
      <c r="J201" s="135"/>
      <c r="K201" s="135"/>
      <c r="L201" s="135"/>
      <c r="M201" s="135"/>
      <c r="N201" s="135"/>
      <c r="O201" s="135"/>
      <c r="P201" s="135"/>
      <c r="Q201" s="135"/>
      <c r="R201" s="135"/>
      <c r="S201" s="135"/>
      <c r="T201" s="135"/>
    </row>
    <row r="202" spans="1:47" ht="26.7" customHeight="1" x14ac:dyDescent="0.25">
      <c r="A202" s="135"/>
      <c r="B202" s="135"/>
      <c r="C202" s="135"/>
      <c r="D202" s="135"/>
      <c r="E202" s="135"/>
      <c r="F202" s="135"/>
      <c r="G202" s="135"/>
      <c r="H202" s="135"/>
      <c r="I202" s="135"/>
      <c r="J202" s="135"/>
      <c r="K202" s="135"/>
      <c r="L202" s="135"/>
      <c r="M202" s="135"/>
      <c r="N202" s="135"/>
      <c r="O202" s="135"/>
      <c r="P202" s="135"/>
      <c r="Q202" s="135"/>
      <c r="R202" s="135"/>
      <c r="S202" s="135"/>
      <c r="T202" s="135"/>
      <c r="U202" s="84"/>
    </row>
    <row r="203" spans="1:47" ht="25.5" customHeight="1" x14ac:dyDescent="0.25">
      <c r="A203" s="135"/>
      <c r="B203" s="135"/>
      <c r="C203" s="135"/>
      <c r="D203" s="135"/>
      <c r="E203" s="135"/>
      <c r="F203" s="135"/>
      <c r="G203" s="135"/>
      <c r="H203" s="135"/>
      <c r="I203" s="135"/>
      <c r="J203" s="135"/>
      <c r="K203" s="135"/>
      <c r="L203" s="135"/>
      <c r="M203" s="135"/>
      <c r="N203" s="135"/>
      <c r="O203" s="135"/>
      <c r="P203" s="135"/>
      <c r="Q203" s="135"/>
      <c r="R203" s="135"/>
      <c r="S203" s="135"/>
      <c r="T203" s="135"/>
    </row>
    <row r="204" spans="1:47" ht="29.7" customHeight="1" x14ac:dyDescent="0.25">
      <c r="A204" s="135"/>
      <c r="B204" s="135"/>
      <c r="C204" s="135"/>
      <c r="D204" s="135"/>
      <c r="E204" s="135"/>
      <c r="F204" s="135"/>
      <c r="G204" s="135"/>
      <c r="H204" s="135"/>
      <c r="I204" s="135"/>
      <c r="J204" s="135"/>
      <c r="K204" s="135"/>
      <c r="L204" s="135"/>
      <c r="M204" s="135"/>
      <c r="N204" s="135"/>
      <c r="O204" s="135"/>
      <c r="P204" s="135"/>
      <c r="Q204" s="135"/>
      <c r="R204" s="135"/>
      <c r="S204" s="135"/>
      <c r="T204" s="135"/>
      <c r="U204" s="84"/>
    </row>
    <row r="205" spans="1:47" ht="29.25" customHeight="1" x14ac:dyDescent="0.25">
      <c r="A205" s="135"/>
      <c r="B205" s="135"/>
      <c r="C205" s="135"/>
      <c r="D205" s="135"/>
      <c r="E205" s="135"/>
      <c r="F205" s="135"/>
      <c r="G205" s="135"/>
      <c r="H205" s="135"/>
      <c r="I205" s="135"/>
      <c r="J205" s="135"/>
      <c r="K205" s="135"/>
      <c r="L205" s="135"/>
      <c r="M205" s="135"/>
      <c r="N205" s="135"/>
      <c r="O205" s="135"/>
      <c r="P205" s="135"/>
      <c r="Q205" s="135"/>
      <c r="R205" s="135"/>
      <c r="S205" s="135"/>
      <c r="T205" s="135"/>
    </row>
    <row r="206" spans="1:47" ht="33" customHeight="1" x14ac:dyDescent="0.25">
      <c r="A206" s="135"/>
      <c r="B206" s="135"/>
      <c r="C206" s="135"/>
      <c r="D206" s="135"/>
      <c r="E206" s="135"/>
      <c r="F206" s="135"/>
      <c r="G206" s="135"/>
      <c r="H206" s="135"/>
      <c r="I206" s="135"/>
      <c r="J206" s="135"/>
      <c r="K206" s="135"/>
      <c r="L206" s="135"/>
      <c r="M206" s="135"/>
      <c r="N206" s="135"/>
      <c r="O206" s="135"/>
      <c r="P206" s="135"/>
      <c r="Q206" s="135"/>
      <c r="R206" s="135"/>
      <c r="S206" s="135"/>
      <c r="T206" s="135"/>
      <c r="U206" s="84"/>
    </row>
    <row r="207" spans="1:47" ht="33" customHeight="1" x14ac:dyDescent="0.25">
      <c r="A207" s="135"/>
      <c r="B207" s="135"/>
      <c r="C207" s="135"/>
      <c r="D207" s="135"/>
      <c r="E207" s="135"/>
      <c r="F207" s="135"/>
      <c r="G207" s="135"/>
      <c r="H207" s="135"/>
      <c r="I207" s="135"/>
      <c r="J207" s="135"/>
      <c r="K207" s="135"/>
      <c r="L207" s="135"/>
      <c r="M207" s="135"/>
      <c r="N207" s="135"/>
      <c r="O207" s="135"/>
      <c r="P207" s="135"/>
      <c r="Q207" s="135"/>
      <c r="R207" s="135"/>
      <c r="S207" s="135"/>
      <c r="T207" s="135"/>
    </row>
    <row r="208" spans="1:47" ht="33.450000000000003" customHeight="1" x14ac:dyDescent="0.25">
      <c r="A208" s="135"/>
      <c r="B208" s="135"/>
      <c r="C208" s="135"/>
      <c r="D208" s="135"/>
      <c r="E208" s="135"/>
      <c r="F208" s="135"/>
      <c r="G208" s="135"/>
      <c r="H208" s="135"/>
      <c r="I208" s="135"/>
      <c r="J208" s="135"/>
      <c r="K208" s="135"/>
      <c r="L208" s="135"/>
      <c r="M208" s="135"/>
      <c r="N208" s="135"/>
      <c r="O208" s="135"/>
      <c r="P208" s="135"/>
      <c r="Q208" s="135"/>
      <c r="R208" s="135"/>
      <c r="S208" s="135"/>
      <c r="T208" s="135"/>
      <c r="U208" s="84"/>
    </row>
    <row r="209" spans="1:21" ht="29.7" customHeight="1" x14ac:dyDescent="0.25">
      <c r="A209" s="135"/>
      <c r="B209" s="135"/>
      <c r="C209" s="135"/>
      <c r="D209" s="135"/>
      <c r="E209" s="135"/>
      <c r="F209" s="135"/>
      <c r="G209" s="135"/>
      <c r="H209" s="135"/>
      <c r="I209" s="135"/>
      <c r="J209" s="135"/>
      <c r="K209" s="135"/>
      <c r="L209" s="135"/>
      <c r="M209" s="135"/>
      <c r="N209" s="135"/>
      <c r="O209" s="135"/>
      <c r="P209" s="135"/>
      <c r="Q209" s="135"/>
      <c r="R209" s="135"/>
      <c r="S209" s="135"/>
      <c r="T209" s="135"/>
    </row>
    <row r="210" spans="1:21" ht="34.950000000000003" customHeight="1" x14ac:dyDescent="0.25">
      <c r="A210" s="135"/>
      <c r="B210" s="135"/>
      <c r="C210" s="135"/>
      <c r="D210" s="135"/>
      <c r="E210" s="135"/>
      <c r="F210" s="135"/>
      <c r="G210" s="135"/>
      <c r="H210" s="135"/>
      <c r="I210" s="135"/>
      <c r="J210" s="135"/>
      <c r="K210" s="135"/>
      <c r="L210" s="135"/>
      <c r="M210" s="135"/>
      <c r="N210" s="135"/>
      <c r="O210" s="135"/>
      <c r="P210" s="135"/>
      <c r="Q210" s="135"/>
      <c r="R210" s="135"/>
      <c r="S210" s="135"/>
      <c r="T210" s="135"/>
      <c r="U210" s="84"/>
    </row>
    <row r="211" spans="1:21" ht="28.95" customHeight="1" x14ac:dyDescent="0.25">
      <c r="A211" s="135"/>
      <c r="B211" s="135"/>
      <c r="C211" s="135"/>
      <c r="D211" s="135"/>
      <c r="E211" s="135"/>
      <c r="F211" s="135"/>
      <c r="G211" s="135"/>
      <c r="H211" s="135"/>
      <c r="I211" s="135"/>
      <c r="J211" s="135"/>
      <c r="K211" s="135"/>
      <c r="L211" s="135"/>
      <c r="M211" s="135"/>
      <c r="N211" s="135"/>
      <c r="O211" s="135"/>
      <c r="P211" s="135"/>
      <c r="Q211" s="135"/>
      <c r="R211" s="135"/>
      <c r="S211" s="135"/>
      <c r="T211" s="135"/>
    </row>
    <row r="212" spans="1:21" ht="31.95" customHeight="1" x14ac:dyDescent="0.25">
      <c r="A212" s="135"/>
      <c r="B212" s="135"/>
      <c r="C212" s="135"/>
      <c r="D212" s="135"/>
      <c r="E212" s="135"/>
      <c r="F212" s="135"/>
      <c r="G212" s="135"/>
      <c r="H212" s="135"/>
      <c r="I212" s="135"/>
      <c r="J212" s="135"/>
      <c r="K212" s="135"/>
      <c r="L212" s="135"/>
      <c r="M212" s="135"/>
      <c r="N212" s="135"/>
      <c r="O212" s="135"/>
      <c r="P212" s="135"/>
      <c r="Q212" s="135"/>
      <c r="R212" s="135"/>
      <c r="S212" s="135"/>
      <c r="T212" s="135"/>
      <c r="U212" s="84"/>
    </row>
    <row r="213" spans="1:21" ht="33" customHeight="1" x14ac:dyDescent="0.25">
      <c r="A213" s="135"/>
      <c r="B213" s="135"/>
      <c r="C213" s="135"/>
      <c r="D213" s="135"/>
      <c r="E213" s="135"/>
      <c r="F213" s="135"/>
      <c r="G213" s="135"/>
      <c r="H213" s="135"/>
      <c r="I213" s="135"/>
      <c r="J213" s="135"/>
      <c r="K213" s="135"/>
      <c r="L213" s="135"/>
      <c r="M213" s="135"/>
      <c r="N213" s="135"/>
      <c r="O213" s="135"/>
      <c r="P213" s="135"/>
      <c r="Q213" s="135"/>
      <c r="R213" s="135"/>
      <c r="S213" s="135"/>
      <c r="T213" s="135"/>
    </row>
    <row r="214" spans="1:21" ht="34.200000000000003" customHeight="1" x14ac:dyDescent="0.25">
      <c r="A214" s="135"/>
      <c r="B214" s="135"/>
      <c r="C214" s="135"/>
      <c r="D214" s="135"/>
      <c r="E214" s="135"/>
      <c r="F214" s="135"/>
      <c r="G214" s="135"/>
      <c r="H214" s="135"/>
      <c r="I214" s="135"/>
      <c r="J214" s="135"/>
      <c r="K214" s="135"/>
      <c r="L214" s="135"/>
      <c r="M214" s="135"/>
      <c r="N214" s="135"/>
      <c r="O214" s="135"/>
      <c r="P214" s="135"/>
      <c r="Q214" s="135"/>
      <c r="R214" s="135"/>
      <c r="S214" s="135"/>
      <c r="T214" s="135"/>
      <c r="U214" s="84"/>
    </row>
    <row r="215" spans="1:21" ht="30.45" customHeight="1" x14ac:dyDescent="0.25">
      <c r="A215" s="135"/>
      <c r="B215" s="135"/>
      <c r="C215" s="135"/>
      <c r="D215" s="135"/>
      <c r="E215" s="135"/>
      <c r="F215" s="135"/>
      <c r="G215" s="135"/>
      <c r="H215" s="135"/>
      <c r="I215" s="135"/>
      <c r="J215" s="135"/>
      <c r="K215" s="135"/>
      <c r="L215" s="135"/>
      <c r="M215" s="135"/>
      <c r="N215" s="135"/>
      <c r="O215" s="135"/>
      <c r="P215" s="135"/>
      <c r="Q215" s="135"/>
      <c r="R215" s="135"/>
      <c r="S215" s="135"/>
      <c r="T215" s="135"/>
    </row>
    <row r="216" spans="1:21" ht="32.700000000000003" customHeight="1" x14ac:dyDescent="0.25">
      <c r="A216" s="135"/>
      <c r="B216" s="135"/>
      <c r="C216" s="135"/>
      <c r="D216" s="135"/>
      <c r="E216" s="135"/>
      <c r="F216" s="135"/>
      <c r="G216" s="135"/>
      <c r="H216" s="135"/>
      <c r="I216" s="135"/>
      <c r="J216" s="135"/>
      <c r="K216" s="135"/>
      <c r="L216" s="135"/>
      <c r="M216" s="135"/>
      <c r="N216" s="135"/>
      <c r="O216" s="135"/>
      <c r="P216" s="135"/>
      <c r="Q216" s="135"/>
      <c r="R216" s="135"/>
      <c r="S216" s="135"/>
      <c r="T216" s="135"/>
      <c r="U216" s="84"/>
    </row>
    <row r="217" spans="1:21" ht="31.5" customHeight="1" x14ac:dyDescent="0.25">
      <c r="A217" s="135"/>
      <c r="B217" s="135"/>
      <c r="C217" s="135"/>
      <c r="D217" s="135"/>
      <c r="E217" s="135"/>
      <c r="F217" s="135"/>
      <c r="G217" s="135"/>
      <c r="H217" s="135"/>
      <c r="I217" s="135"/>
      <c r="J217" s="135"/>
      <c r="K217" s="135"/>
      <c r="L217" s="135"/>
      <c r="M217" s="135"/>
      <c r="N217" s="135"/>
      <c r="O217" s="135"/>
      <c r="P217" s="135"/>
      <c r="Q217" s="135"/>
      <c r="R217" s="135"/>
      <c r="S217" s="135"/>
      <c r="T217" s="135"/>
    </row>
    <row r="218" spans="1:21" ht="38.25" customHeight="1" x14ac:dyDescent="0.25">
      <c r="A218" s="135"/>
      <c r="B218" s="135"/>
      <c r="C218" s="135"/>
      <c r="D218" s="135"/>
      <c r="E218" s="135"/>
      <c r="F218" s="135"/>
      <c r="G218" s="135"/>
      <c r="H218" s="135"/>
      <c r="I218" s="135"/>
      <c r="J218" s="135"/>
      <c r="K218" s="135"/>
      <c r="L218" s="135"/>
      <c r="M218" s="135"/>
      <c r="N218" s="135"/>
      <c r="O218" s="135"/>
      <c r="P218" s="135"/>
      <c r="Q218" s="135"/>
      <c r="R218" s="135"/>
      <c r="S218" s="135"/>
      <c r="T218" s="135"/>
      <c r="U218" s="84"/>
    </row>
    <row r="219" spans="1:21" ht="24.75" customHeight="1" x14ac:dyDescent="0.25">
      <c r="A219" s="135"/>
      <c r="B219" s="135"/>
      <c r="C219" s="135"/>
      <c r="D219" s="135"/>
      <c r="E219" s="135"/>
      <c r="F219" s="135"/>
      <c r="G219" s="135"/>
      <c r="H219" s="135"/>
      <c r="I219" s="135"/>
      <c r="J219" s="135"/>
      <c r="K219" s="135"/>
      <c r="L219" s="135"/>
      <c r="M219" s="135"/>
      <c r="N219" s="135"/>
      <c r="O219" s="135"/>
      <c r="P219" s="135"/>
      <c r="Q219" s="135"/>
      <c r="R219" s="135"/>
      <c r="S219" s="135"/>
      <c r="T219" s="135"/>
    </row>
    <row r="220" spans="1:21" ht="25.5" customHeight="1" x14ac:dyDescent="0.25">
      <c r="A220" s="135"/>
      <c r="B220" s="135"/>
      <c r="C220" s="135"/>
      <c r="D220" s="135"/>
      <c r="E220" s="135"/>
      <c r="F220" s="135"/>
      <c r="G220" s="135"/>
      <c r="H220" s="135"/>
      <c r="I220" s="135"/>
      <c r="J220" s="135"/>
      <c r="K220" s="135"/>
      <c r="L220" s="135"/>
      <c r="M220" s="135"/>
      <c r="N220" s="135"/>
      <c r="O220" s="135"/>
      <c r="P220" s="135"/>
      <c r="Q220" s="135"/>
      <c r="R220" s="135"/>
      <c r="S220" s="135"/>
      <c r="T220" s="135"/>
      <c r="U220" s="84"/>
    </row>
    <row r="221" spans="1:21" ht="31.5" customHeight="1" x14ac:dyDescent="0.25">
      <c r="A221" s="135"/>
      <c r="B221" s="135"/>
      <c r="C221" s="135"/>
      <c r="D221" s="135"/>
      <c r="E221" s="135"/>
      <c r="F221" s="135"/>
      <c r="G221" s="135"/>
      <c r="H221" s="135"/>
      <c r="I221" s="135"/>
      <c r="J221" s="135"/>
      <c r="K221" s="135"/>
      <c r="L221" s="135"/>
      <c r="M221" s="135"/>
      <c r="N221" s="135"/>
      <c r="O221" s="135"/>
      <c r="P221" s="135"/>
      <c r="Q221" s="135"/>
      <c r="R221" s="135"/>
      <c r="S221" s="135"/>
      <c r="T221" s="135"/>
    </row>
    <row r="222" spans="1:21" ht="25.95" customHeight="1" x14ac:dyDescent="0.25">
      <c r="A222" s="135"/>
      <c r="B222" s="135"/>
      <c r="C222" s="135"/>
      <c r="D222" s="135"/>
      <c r="E222" s="135"/>
      <c r="F222" s="135"/>
      <c r="G222" s="135"/>
      <c r="H222" s="135"/>
      <c r="I222" s="135"/>
      <c r="J222" s="135"/>
      <c r="K222" s="135"/>
      <c r="L222" s="135"/>
      <c r="M222" s="135"/>
      <c r="N222" s="135"/>
      <c r="O222" s="135"/>
      <c r="P222" s="135"/>
      <c r="Q222" s="135"/>
      <c r="R222" s="135"/>
      <c r="S222" s="135"/>
      <c r="T222" s="135"/>
      <c r="U222" s="84"/>
    </row>
    <row r="223" spans="1:21" ht="33" customHeight="1" x14ac:dyDescent="0.25">
      <c r="A223" s="135"/>
      <c r="B223" s="135"/>
      <c r="C223" s="135"/>
      <c r="D223" s="135"/>
      <c r="E223" s="135"/>
      <c r="F223" s="135"/>
      <c r="G223" s="135"/>
      <c r="H223" s="135"/>
      <c r="I223" s="135"/>
      <c r="J223" s="135"/>
      <c r="K223" s="135"/>
      <c r="L223" s="135"/>
      <c r="M223" s="135"/>
      <c r="N223" s="135"/>
      <c r="O223" s="135"/>
      <c r="P223" s="135"/>
      <c r="Q223" s="135"/>
      <c r="R223" s="135"/>
      <c r="S223" s="135"/>
      <c r="T223" s="135"/>
    </row>
    <row r="224" spans="1:21" ht="37.950000000000003" customHeight="1" x14ac:dyDescent="0.25">
      <c r="A224" s="135"/>
      <c r="B224" s="135"/>
      <c r="C224" s="135"/>
      <c r="D224" s="135"/>
      <c r="E224" s="135"/>
      <c r="F224" s="135"/>
      <c r="G224" s="135"/>
      <c r="H224" s="135"/>
      <c r="I224" s="135"/>
      <c r="J224" s="135"/>
      <c r="K224" s="135"/>
      <c r="L224" s="135"/>
      <c r="M224" s="135"/>
      <c r="N224" s="135"/>
      <c r="O224" s="135"/>
      <c r="P224" s="135"/>
      <c r="Q224" s="135"/>
      <c r="R224" s="135"/>
      <c r="S224" s="135"/>
      <c r="T224" s="135"/>
      <c r="U224" s="84"/>
    </row>
    <row r="225" spans="1:21" ht="37.950000000000003" customHeight="1" x14ac:dyDescent="0.25">
      <c r="A225" s="135"/>
      <c r="B225" s="135"/>
      <c r="C225" s="135"/>
      <c r="D225" s="135"/>
      <c r="E225" s="135"/>
      <c r="F225" s="135"/>
      <c r="G225" s="135"/>
      <c r="H225" s="135"/>
      <c r="I225" s="135"/>
      <c r="J225" s="135"/>
      <c r="K225" s="135"/>
      <c r="L225" s="135"/>
      <c r="M225" s="135"/>
      <c r="N225" s="135"/>
      <c r="O225" s="135"/>
      <c r="P225" s="135"/>
      <c r="Q225" s="135"/>
      <c r="R225" s="135"/>
      <c r="S225" s="135"/>
      <c r="T225" s="135"/>
    </row>
    <row r="226" spans="1:21" ht="22.8" x14ac:dyDescent="0.25">
      <c r="A226" s="135"/>
      <c r="B226" s="135"/>
      <c r="C226" s="135"/>
      <c r="D226" s="135"/>
      <c r="E226" s="135"/>
      <c r="F226" s="135"/>
      <c r="G226" s="135"/>
      <c r="H226" s="135"/>
      <c r="I226" s="135"/>
      <c r="J226" s="135"/>
      <c r="K226" s="135"/>
      <c r="L226" s="135"/>
      <c r="M226" s="135"/>
      <c r="N226" s="135"/>
      <c r="O226" s="135"/>
      <c r="P226" s="135"/>
      <c r="Q226" s="135"/>
      <c r="R226" s="135"/>
      <c r="S226" s="135"/>
      <c r="T226" s="135"/>
      <c r="U226" s="84"/>
    </row>
    <row r="227" spans="1:21" ht="12.75" customHeight="1" x14ac:dyDescent="0.25">
      <c r="A227" s="135"/>
      <c r="B227" s="135"/>
      <c r="C227" s="135"/>
      <c r="D227" s="135"/>
      <c r="E227" s="135"/>
      <c r="F227" s="135"/>
      <c r="G227" s="135"/>
      <c r="H227" s="135"/>
      <c r="I227" s="135"/>
      <c r="J227" s="135"/>
      <c r="K227" s="135"/>
      <c r="L227" s="135"/>
      <c r="M227" s="135"/>
      <c r="N227" s="135"/>
      <c r="O227" s="135"/>
      <c r="P227" s="135"/>
      <c r="Q227" s="135"/>
      <c r="R227" s="135"/>
      <c r="S227" s="135"/>
      <c r="T227" s="135"/>
    </row>
    <row r="228" spans="1:21" ht="22.8" x14ac:dyDescent="0.25">
      <c r="A228" s="135"/>
      <c r="B228" s="135"/>
      <c r="C228" s="135"/>
      <c r="D228" s="135"/>
      <c r="E228" s="135"/>
      <c r="F228" s="135"/>
      <c r="G228" s="135"/>
      <c r="H228" s="135"/>
      <c r="I228" s="135"/>
      <c r="J228" s="135"/>
      <c r="K228" s="135"/>
      <c r="L228" s="135"/>
      <c r="M228" s="135"/>
      <c r="N228" s="135"/>
      <c r="O228" s="135"/>
      <c r="P228" s="135"/>
      <c r="Q228" s="135"/>
      <c r="R228" s="135"/>
      <c r="S228" s="135"/>
      <c r="T228" s="135"/>
      <c r="U228" s="84"/>
    </row>
    <row r="229" spans="1:21" ht="22.8" x14ac:dyDescent="0.25">
      <c r="A229" s="135"/>
      <c r="B229" s="135"/>
      <c r="C229" s="135"/>
      <c r="D229" s="135"/>
      <c r="E229" s="135"/>
      <c r="F229" s="135"/>
      <c r="G229" s="135"/>
      <c r="H229" s="135"/>
      <c r="I229" s="135"/>
      <c r="J229" s="135"/>
      <c r="K229" s="135"/>
      <c r="L229" s="135"/>
      <c r="M229" s="135"/>
      <c r="N229" s="135"/>
      <c r="O229" s="135"/>
      <c r="P229" s="135"/>
      <c r="Q229" s="135"/>
      <c r="R229" s="135"/>
      <c r="S229" s="135"/>
      <c r="T229" s="135"/>
    </row>
    <row r="230" spans="1:21" ht="22.8" x14ac:dyDescent="0.25">
      <c r="A230" s="135"/>
      <c r="B230" s="135"/>
      <c r="C230" s="135"/>
      <c r="D230" s="135"/>
      <c r="E230" s="135"/>
      <c r="F230" s="135"/>
      <c r="G230" s="135"/>
      <c r="H230" s="135"/>
      <c r="I230" s="135"/>
      <c r="J230" s="135"/>
      <c r="K230" s="135"/>
      <c r="L230" s="135"/>
      <c r="M230" s="135"/>
      <c r="N230" s="135"/>
      <c r="O230" s="135"/>
      <c r="P230" s="135"/>
      <c r="Q230" s="135"/>
      <c r="R230" s="135"/>
      <c r="S230" s="135"/>
      <c r="T230" s="135"/>
      <c r="U230" s="84"/>
    </row>
    <row r="231" spans="1:21" ht="22.8" x14ac:dyDescent="0.25">
      <c r="A231" s="135"/>
      <c r="B231" s="135"/>
      <c r="C231" s="135"/>
      <c r="D231" s="135"/>
      <c r="E231" s="135"/>
      <c r="F231" s="135"/>
      <c r="G231" s="135"/>
      <c r="H231" s="135"/>
      <c r="I231" s="135"/>
      <c r="J231" s="135"/>
      <c r="K231" s="135"/>
      <c r="L231" s="135"/>
      <c r="M231" s="135"/>
      <c r="N231" s="135"/>
      <c r="O231" s="135"/>
      <c r="P231" s="135"/>
      <c r="Q231" s="135"/>
      <c r="R231" s="135"/>
      <c r="S231" s="135"/>
      <c r="T231" s="135"/>
    </row>
    <row r="232" spans="1:21" ht="22.8" x14ac:dyDescent="0.25">
      <c r="A232" s="135"/>
      <c r="B232" s="135"/>
      <c r="C232" s="135"/>
      <c r="D232" s="135"/>
      <c r="E232" s="135"/>
      <c r="F232" s="135"/>
      <c r="G232" s="135"/>
      <c r="H232" s="135"/>
      <c r="I232" s="135"/>
      <c r="J232" s="135"/>
      <c r="K232" s="135"/>
      <c r="L232" s="135"/>
      <c r="M232" s="135"/>
      <c r="N232" s="135"/>
      <c r="O232" s="135"/>
      <c r="P232" s="135"/>
      <c r="Q232" s="135"/>
      <c r="R232" s="135"/>
      <c r="S232" s="135"/>
      <c r="T232" s="135"/>
      <c r="U232" s="84"/>
    </row>
    <row r="233" spans="1:21" ht="22.8" x14ac:dyDescent="0.25">
      <c r="A233" s="135"/>
      <c r="B233" s="135"/>
      <c r="C233" s="135"/>
      <c r="D233" s="135"/>
      <c r="E233" s="135"/>
      <c r="F233" s="135"/>
      <c r="G233" s="135"/>
      <c r="H233" s="135"/>
      <c r="I233" s="135"/>
      <c r="J233" s="135"/>
      <c r="K233" s="135"/>
      <c r="L233" s="135"/>
      <c r="M233" s="135"/>
      <c r="N233" s="135"/>
      <c r="O233" s="135"/>
      <c r="P233" s="135"/>
      <c r="Q233" s="135"/>
      <c r="R233" s="135"/>
      <c r="S233" s="135"/>
      <c r="T233"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58">
    <mergeCell ref="A29:F29"/>
    <mergeCell ref="A17:B18"/>
    <mergeCell ref="C17:F17"/>
    <mergeCell ref="J56:L56"/>
    <mergeCell ref="J110:L110"/>
    <mergeCell ref="J111:L111"/>
    <mergeCell ref="J112:L112"/>
    <mergeCell ref="J115:L115"/>
    <mergeCell ref="J118:L118"/>
    <mergeCell ref="A20:I20"/>
    <mergeCell ref="C27:I27"/>
    <mergeCell ref="A24:B24"/>
    <mergeCell ref="C18:F18"/>
    <mergeCell ref="A27:B27"/>
    <mergeCell ref="A23:B23"/>
    <mergeCell ref="C24:E24"/>
    <mergeCell ref="F24:I26"/>
    <mergeCell ref="A25:B25"/>
    <mergeCell ref="A26:B26"/>
    <mergeCell ref="I4:J4"/>
    <mergeCell ref="I3:J3"/>
    <mergeCell ref="H2:J2"/>
    <mergeCell ref="J164:L164"/>
    <mergeCell ref="A160:B160"/>
    <mergeCell ref="H160:I160"/>
    <mergeCell ref="H161:I161"/>
    <mergeCell ref="H164:I164"/>
    <mergeCell ref="F159:G159"/>
    <mergeCell ref="F157:G157"/>
    <mergeCell ref="F156:G156"/>
    <mergeCell ref="F149:G149"/>
    <mergeCell ref="J129:L129"/>
    <mergeCell ref="J132:L132"/>
    <mergeCell ref="J133:L133"/>
    <mergeCell ref="J139:L139"/>
    <mergeCell ref="J141:L141"/>
    <mergeCell ref="J148:L148"/>
    <mergeCell ref="J160:L160"/>
    <mergeCell ref="J161:L161"/>
    <mergeCell ref="J163:L163"/>
    <mergeCell ref="J158:L158"/>
    <mergeCell ref="J159:L159"/>
    <mergeCell ref="J55:L55"/>
    <mergeCell ref="J156:L156"/>
    <mergeCell ref="J157:L157"/>
    <mergeCell ref="J149:L149"/>
    <mergeCell ref="A30:B30"/>
    <mergeCell ref="C30:F30"/>
    <mergeCell ref="A31:B31"/>
    <mergeCell ref="C31:F31"/>
    <mergeCell ref="C47:E47"/>
    <mergeCell ref="A34:B38"/>
    <mergeCell ref="A40:B47"/>
    <mergeCell ref="C40:E40"/>
    <mergeCell ref="C36:E36"/>
    <mergeCell ref="C37:E37"/>
    <mergeCell ref="A32:B32"/>
    <mergeCell ref="C32:F32"/>
    <mergeCell ref="F151:G151"/>
    <mergeCell ref="F113:G113"/>
    <mergeCell ref="F130:G130"/>
    <mergeCell ref="C45:E45"/>
    <mergeCell ref="C44:E44"/>
    <mergeCell ref="C42:E42"/>
    <mergeCell ref="J120:L120"/>
    <mergeCell ref="J126:L126"/>
    <mergeCell ref="F141:G141"/>
    <mergeCell ref="F148:G148"/>
    <mergeCell ref="C41:E41"/>
    <mergeCell ref="C43:E43"/>
    <mergeCell ref="C46:E46"/>
    <mergeCell ref="C38:E38"/>
    <mergeCell ref="C34:E34"/>
    <mergeCell ref="C35:E35"/>
    <mergeCell ref="B48:F49"/>
    <mergeCell ref="F118:G118"/>
    <mergeCell ref="F120:G120"/>
    <mergeCell ref="F138:G138"/>
    <mergeCell ref="F142:G142"/>
    <mergeCell ref="F143:G143"/>
    <mergeCell ref="F144:G144"/>
    <mergeCell ref="F145:G145"/>
    <mergeCell ref="F146:G146"/>
    <mergeCell ref="F147:G147"/>
    <mergeCell ref="A1:B1"/>
    <mergeCell ref="C1:F1"/>
    <mergeCell ref="A2:B2"/>
    <mergeCell ref="C2:F2"/>
    <mergeCell ref="C3:F3"/>
    <mergeCell ref="A4:B4"/>
    <mergeCell ref="C4:F4"/>
    <mergeCell ref="A13:B13"/>
    <mergeCell ref="C13:F13"/>
    <mergeCell ref="A10:B10"/>
    <mergeCell ref="C10:F10"/>
    <mergeCell ref="A12:B12"/>
    <mergeCell ref="C12:F12"/>
    <mergeCell ref="A5:B5"/>
    <mergeCell ref="A3:B3"/>
    <mergeCell ref="E165:G165"/>
    <mergeCell ref="E166:G166"/>
    <mergeCell ref="F126:G126"/>
    <mergeCell ref="A194:B194"/>
    <mergeCell ref="L194:M194"/>
    <mergeCell ref="A195:B195"/>
    <mergeCell ref="L195:M195"/>
    <mergeCell ref="C193:E193"/>
    <mergeCell ref="T169:T170"/>
    <mergeCell ref="D171:F171"/>
    <mergeCell ref="G171:N171"/>
    <mergeCell ref="O171:R171"/>
    <mergeCell ref="T171:T172"/>
    <mergeCell ref="L172:M172"/>
    <mergeCell ref="A193:B193"/>
    <mergeCell ref="A168:T168"/>
    <mergeCell ref="A169:B171"/>
    <mergeCell ref="C169:C171"/>
    <mergeCell ref="D169:D170"/>
    <mergeCell ref="E169:F170"/>
    <mergeCell ref="G169:N170"/>
    <mergeCell ref="O169:R170"/>
    <mergeCell ref="S169:S172"/>
    <mergeCell ref="F132:G132"/>
    <mergeCell ref="A21:B21"/>
    <mergeCell ref="A22:B22"/>
    <mergeCell ref="A15:B15"/>
    <mergeCell ref="A8:F8"/>
    <mergeCell ref="A196:T196"/>
    <mergeCell ref="H50:I50"/>
    <mergeCell ref="A51:B51"/>
    <mergeCell ref="A52:B54"/>
    <mergeCell ref="E52:E54"/>
    <mergeCell ref="F52:G54"/>
    <mergeCell ref="E55:E111"/>
    <mergeCell ref="F55:G55"/>
    <mergeCell ref="F56:G56"/>
    <mergeCell ref="F110:G110"/>
    <mergeCell ref="F111:G111"/>
    <mergeCell ref="A50:B50"/>
    <mergeCell ref="C50:D50"/>
    <mergeCell ref="E50:E51"/>
    <mergeCell ref="F50:G51"/>
    <mergeCell ref="G193:R193"/>
    <mergeCell ref="C173:N174"/>
    <mergeCell ref="L175:N188"/>
    <mergeCell ref="L190:N192"/>
    <mergeCell ref="F115:G115"/>
    <mergeCell ref="I5:J5"/>
    <mergeCell ref="C15:F15"/>
    <mergeCell ref="A16:B16"/>
    <mergeCell ref="C16:F16"/>
    <mergeCell ref="C5:F5"/>
    <mergeCell ref="A6:B6"/>
    <mergeCell ref="C6:F6"/>
    <mergeCell ref="A9:B9"/>
    <mergeCell ref="C9:F9"/>
    <mergeCell ref="A14:B14"/>
    <mergeCell ref="C14:F14"/>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708660</xdr:colOff>
                    <xdr:row>17</xdr:row>
                    <xdr:rowOff>76200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1775460</xdr:colOff>
                    <xdr:row>16</xdr:row>
                    <xdr:rowOff>419100</xdr:rowOff>
                  </from>
                  <to>
                    <xdr:col>4</xdr:col>
                    <xdr:colOff>213360</xdr:colOff>
                    <xdr:row>18</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09375" defaultRowHeight="13.2" x14ac:dyDescent="0.25"/>
  <cols>
    <col min="1" max="1" width="14.33203125" style="45" customWidth="1"/>
    <col min="2" max="2" width="69.109375" customWidth="1"/>
    <col min="3" max="3" width="35" style="48" customWidth="1"/>
    <col min="4" max="4" width="37.44140625" style="48" customWidth="1"/>
    <col min="5" max="5" width="36.33203125" style="48" customWidth="1"/>
    <col min="6" max="6" width="27" style="48" customWidth="1"/>
    <col min="7" max="7" width="35.44140625" customWidth="1"/>
    <col min="8" max="8" width="24.109375" customWidth="1"/>
    <col min="9" max="9" width="19.88671875" customWidth="1"/>
    <col min="10" max="10" width="43.44140625" customWidth="1"/>
    <col min="11" max="11" width="21.33203125" customWidth="1"/>
    <col min="12" max="12" width="22.44140625" customWidth="1"/>
    <col min="13" max="13" width="22.33203125" customWidth="1"/>
    <col min="14" max="14" width="17.109375" customWidth="1"/>
    <col min="15" max="15" width="29.44140625" customWidth="1"/>
    <col min="16" max="18" width="10.5546875" bestFit="1" customWidth="1"/>
    <col min="19" max="19" width="18.6640625" customWidth="1"/>
    <col min="20" max="20" width="27.88671875" customWidth="1"/>
    <col min="26" max="26" width="46" bestFit="1" customWidth="1"/>
    <col min="27" max="27" width="126.44140625" customWidth="1"/>
  </cols>
  <sheetData>
    <row r="1" spans="1:11" ht="18" customHeight="1" x14ac:dyDescent="0.25">
      <c r="A1" s="495" t="s">
        <v>36</v>
      </c>
      <c r="B1" s="495"/>
      <c r="C1" s="495"/>
      <c r="D1" s="495"/>
      <c r="E1" s="495"/>
      <c r="F1" s="495"/>
    </row>
    <row r="2" spans="1:11" x14ac:dyDescent="0.25">
      <c r="A2" s="224" t="s">
        <v>37</v>
      </c>
      <c r="B2" s="224"/>
      <c r="C2" s="466"/>
      <c r="D2" s="466"/>
      <c r="E2" s="466"/>
      <c r="F2" s="466"/>
      <c r="H2" s="504" t="s">
        <v>86</v>
      </c>
      <c r="I2" s="505"/>
      <c r="J2" s="506"/>
    </row>
    <row r="3" spans="1:11" x14ac:dyDescent="0.25">
      <c r="A3" s="225" t="s">
        <v>38</v>
      </c>
      <c r="B3" s="363"/>
      <c r="C3" s="466"/>
      <c r="D3" s="466"/>
      <c r="E3" s="466"/>
      <c r="F3" s="466"/>
      <c r="H3" s="126"/>
      <c r="I3" s="507" t="s">
        <v>87</v>
      </c>
      <c r="J3" s="508"/>
      <c r="K3" s="143"/>
    </row>
    <row r="4" spans="1:11" x14ac:dyDescent="0.25">
      <c r="A4" s="224" t="s">
        <v>88</v>
      </c>
      <c r="B4" s="224"/>
      <c r="C4" s="466"/>
      <c r="D4" s="466"/>
      <c r="E4" s="466"/>
      <c r="F4" s="466"/>
      <c r="H4" s="144"/>
      <c r="I4" s="507" t="s">
        <v>89</v>
      </c>
      <c r="J4" s="508"/>
      <c r="K4" s="143"/>
    </row>
    <row r="5" spans="1:11" ht="22.5" customHeight="1" x14ac:dyDescent="0.25">
      <c r="A5" s="224" t="s">
        <v>40</v>
      </c>
      <c r="B5" s="224"/>
      <c r="C5" s="466"/>
      <c r="D5" s="466"/>
      <c r="E5" s="466"/>
      <c r="F5" s="466"/>
      <c r="H5" s="145"/>
      <c r="I5" s="520" t="s">
        <v>90</v>
      </c>
      <c r="J5" s="362"/>
    </row>
    <row r="6" spans="1:11" ht="15.6" x14ac:dyDescent="0.25">
      <c r="A6" s="224" t="s">
        <v>41</v>
      </c>
      <c r="B6" s="224"/>
      <c r="C6" s="466"/>
      <c r="D6" s="466"/>
      <c r="E6" s="466"/>
      <c r="F6" s="466"/>
    </row>
    <row r="7" spans="1:11" x14ac:dyDescent="0.25">
      <c r="A7"/>
      <c r="C7"/>
      <c r="D7"/>
      <c r="E7"/>
      <c r="F7"/>
    </row>
    <row r="8" spans="1:11" ht="21" customHeight="1" x14ac:dyDescent="0.25">
      <c r="A8" s="495" t="s">
        <v>91</v>
      </c>
      <c r="B8" s="495"/>
      <c r="C8" s="495"/>
      <c r="D8" s="495"/>
      <c r="E8" s="495"/>
      <c r="F8" s="495"/>
    </row>
    <row r="9" spans="1:11" s="43" customFormat="1" x14ac:dyDescent="0.25">
      <c r="A9" s="224" t="s">
        <v>42</v>
      </c>
      <c r="B9" s="224"/>
      <c r="C9" s="466"/>
      <c r="D9" s="466"/>
      <c r="E9" s="466"/>
      <c r="F9" s="466"/>
      <c r="G9" s="175"/>
      <c r="H9" s="175"/>
      <c r="I9" s="175"/>
      <c r="J9" s="175"/>
    </row>
    <row r="10" spans="1:11" s="43" customFormat="1" x14ac:dyDescent="0.25">
      <c r="A10" s="224" t="s">
        <v>92</v>
      </c>
      <c r="B10" s="224"/>
      <c r="C10" s="496"/>
      <c r="D10" s="496"/>
      <c r="E10" s="496"/>
      <c r="F10" s="496"/>
      <c r="G10" s="176"/>
      <c r="H10" s="175"/>
      <c r="I10" s="175"/>
      <c r="J10" s="175"/>
    </row>
    <row r="11" spans="1:11" x14ac:dyDescent="0.25">
      <c r="A11" s="104"/>
      <c r="B11" s="105" t="s">
        <v>93</v>
      </c>
      <c r="C11" s="501" t="s">
        <v>94</v>
      </c>
      <c r="D11" s="502"/>
      <c r="E11" s="502"/>
      <c r="F11" s="503"/>
      <c r="G11" s="169"/>
      <c r="H11" s="168"/>
      <c r="I11" s="168"/>
      <c r="J11" s="168"/>
    </row>
    <row r="12" spans="1:11" ht="64.5" customHeight="1" x14ac:dyDescent="0.25">
      <c r="A12" s="225" t="s">
        <v>95</v>
      </c>
      <c r="B12" s="363"/>
      <c r="C12" s="497" t="s">
        <v>96</v>
      </c>
      <c r="D12" s="498"/>
      <c r="E12" s="498"/>
      <c r="F12" s="499"/>
      <c r="G12" s="169"/>
      <c r="H12" s="168"/>
      <c r="I12" s="168"/>
      <c r="J12" s="168"/>
    </row>
    <row r="13" spans="1:11" ht="32.25" customHeight="1" x14ac:dyDescent="0.25">
      <c r="A13" s="224" t="s">
        <v>97</v>
      </c>
      <c r="B13" s="224"/>
      <c r="C13" s="467" t="s">
        <v>238</v>
      </c>
      <c r="D13" s="467"/>
      <c r="E13" s="467"/>
      <c r="F13" s="467"/>
      <c r="G13" s="170"/>
      <c r="H13" s="168"/>
      <c r="I13" s="168"/>
      <c r="J13" s="168"/>
    </row>
    <row r="14" spans="1:11" ht="32.25" customHeight="1" x14ac:dyDescent="0.25">
      <c r="A14" s="225" t="s">
        <v>98</v>
      </c>
      <c r="B14" s="363"/>
      <c r="C14" s="466" t="s">
        <v>99</v>
      </c>
      <c r="D14" s="466"/>
      <c r="E14" s="466"/>
      <c r="F14" s="466"/>
      <c r="G14" s="169"/>
      <c r="H14" s="169"/>
      <c r="I14" s="168"/>
      <c r="J14" s="168"/>
    </row>
    <row r="15" spans="1:11" ht="32.25" customHeight="1" x14ac:dyDescent="0.25">
      <c r="A15" s="303" t="s">
        <v>100</v>
      </c>
      <c r="B15" s="303"/>
      <c r="C15" s="467" t="s">
        <v>226</v>
      </c>
      <c r="D15" s="467"/>
      <c r="E15" s="467"/>
      <c r="F15" s="467"/>
      <c r="G15" s="170"/>
      <c r="H15" s="168"/>
      <c r="I15" s="168"/>
      <c r="J15" s="168"/>
    </row>
    <row r="16" spans="1:11" ht="37.200000000000003" customHeight="1" x14ac:dyDescent="0.25">
      <c r="A16" s="303" t="s">
        <v>227</v>
      </c>
      <c r="B16" s="303"/>
      <c r="C16" s="467"/>
      <c r="D16" s="467"/>
      <c r="E16" s="467"/>
      <c r="F16" s="467"/>
      <c r="G16" s="51"/>
    </row>
    <row r="17" spans="1:47" ht="37.200000000000003" customHeight="1" x14ac:dyDescent="0.25">
      <c r="A17" s="376" t="s">
        <v>103</v>
      </c>
      <c r="B17" s="377"/>
      <c r="C17" s="497" t="s">
        <v>104</v>
      </c>
      <c r="D17" s="498"/>
      <c r="E17" s="498"/>
      <c r="F17" s="499"/>
      <c r="G17" s="51"/>
    </row>
    <row r="18" spans="1:47" ht="37.200000000000003" customHeight="1" x14ac:dyDescent="0.25">
      <c r="A18" s="378"/>
      <c r="B18" s="379"/>
      <c r="C18" s="497" t="s">
        <v>105</v>
      </c>
      <c r="D18" s="498"/>
      <c r="E18" s="498"/>
      <c r="F18" s="499"/>
      <c r="G18" s="51"/>
    </row>
    <row r="19" spans="1:47" ht="37.200000000000003" customHeight="1" x14ac:dyDescent="0.25">
      <c r="A19" s="51"/>
      <c r="B19" s="51"/>
      <c r="C19" s="51"/>
      <c r="D19" s="51"/>
      <c r="E19" s="51"/>
      <c r="F19" s="51"/>
      <c r="G19" s="51"/>
    </row>
    <row r="20" spans="1:47" ht="29.25" customHeight="1" x14ac:dyDescent="0.25">
      <c r="A20" s="513" t="s">
        <v>239</v>
      </c>
      <c r="B20" s="471"/>
      <c r="C20" s="263" t="s">
        <v>240</v>
      </c>
      <c r="D20" s="263"/>
      <c r="E20" s="263"/>
      <c r="F20" s="58" t="s">
        <v>241</v>
      </c>
      <c r="G20" s="51"/>
    </row>
    <row r="21" spans="1:47" ht="37.200000000000003" customHeight="1" x14ac:dyDescent="0.25">
      <c r="A21" s="513"/>
      <c r="B21" s="471"/>
      <c r="C21" s="466" t="s">
        <v>242</v>
      </c>
      <c r="D21" s="466"/>
      <c r="E21" s="466"/>
      <c r="F21" s="41"/>
      <c r="G21" s="51"/>
    </row>
    <row r="22" spans="1:47" ht="37.200000000000003" customHeight="1" x14ac:dyDescent="0.25">
      <c r="A22" s="513"/>
      <c r="B22" s="471"/>
      <c r="C22" s="517"/>
      <c r="D22" s="517"/>
      <c r="E22" s="517"/>
      <c r="F22" s="41"/>
      <c r="G22" s="51"/>
    </row>
    <row r="23" spans="1:47" ht="37.200000000000003" customHeight="1" x14ac:dyDescent="0.25">
      <c r="A23" s="514"/>
      <c r="B23" s="473"/>
      <c r="C23" s="466"/>
      <c r="D23" s="466"/>
      <c r="E23" s="466"/>
      <c r="F23" s="41"/>
      <c r="G23" s="51"/>
    </row>
    <row r="24" spans="1:47" ht="32.25" customHeight="1" x14ac:dyDescent="0.25">
      <c r="A24" s="51"/>
      <c r="B24" s="51"/>
      <c r="C24" s="51"/>
      <c r="D24" s="51"/>
      <c r="E24" s="51"/>
      <c r="F24" s="51"/>
      <c r="G24" s="51"/>
    </row>
    <row r="25" spans="1:47" ht="32.25" customHeight="1" x14ac:dyDescent="0.25">
      <c r="A25" s="524" t="s">
        <v>243</v>
      </c>
      <c r="B25" s="524"/>
      <c r="C25" s="495"/>
      <c r="D25" s="495"/>
      <c r="E25" s="495"/>
      <c r="F25" s="495"/>
      <c r="G25" s="51"/>
    </row>
    <row r="26" spans="1:47" ht="32.25" customHeight="1" x14ac:dyDescent="0.25">
      <c r="A26" s="303" t="s">
        <v>244</v>
      </c>
      <c r="B26" s="303"/>
      <c r="C26" s="467" t="s">
        <v>226</v>
      </c>
      <c r="D26" s="467"/>
      <c r="E26" s="467"/>
      <c r="F26" s="467"/>
      <c r="G26" s="51"/>
    </row>
    <row r="27" spans="1:47" ht="32.25" customHeight="1" x14ac:dyDescent="0.25">
      <c r="A27" s="303" t="s">
        <v>245</v>
      </c>
      <c r="B27" s="303"/>
      <c r="C27" s="467" t="s">
        <v>226</v>
      </c>
      <c r="D27" s="467"/>
      <c r="E27" s="467"/>
      <c r="F27" s="467"/>
      <c r="G27" s="51"/>
    </row>
    <row r="28" spans="1:47" ht="32.25" customHeight="1" x14ac:dyDescent="0.25">
      <c r="A28" s="303" t="s">
        <v>246</v>
      </c>
      <c r="B28" s="303"/>
      <c r="C28" s="467" t="s">
        <v>226</v>
      </c>
      <c r="D28" s="467"/>
      <c r="E28" s="467"/>
      <c r="F28" s="467"/>
      <c r="G28" s="51"/>
    </row>
    <row r="29" spans="1:47" ht="32.25" customHeight="1" x14ac:dyDescent="0.25">
      <c r="A29" s="303" t="s">
        <v>247</v>
      </c>
      <c r="B29" s="303"/>
      <c r="C29" s="467" t="s">
        <v>226</v>
      </c>
      <c r="D29" s="467"/>
      <c r="E29" s="467"/>
      <c r="F29" s="467"/>
      <c r="G29" s="51"/>
    </row>
    <row r="30" spans="1:47" s="52" customFormat="1" x14ac:dyDescent="0.25">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5">
      <c r="A31" s="479"/>
      <c r="B31" s="479"/>
      <c r="C31" s="480"/>
      <c r="D31" s="480"/>
      <c r="E31" s="480"/>
      <c r="F31" s="480"/>
      <c r="G31" s="51"/>
    </row>
    <row r="32" spans="1:47" ht="40.200000000000003" customHeight="1" x14ac:dyDescent="0.25">
      <c r="A32" s="470" t="s">
        <v>248</v>
      </c>
      <c r="B32" s="513"/>
      <c r="C32" s="513"/>
      <c r="D32" s="513"/>
      <c r="E32" s="513"/>
      <c r="F32" s="513"/>
      <c r="G32" s="513"/>
      <c r="H32" s="513"/>
      <c r="I32" s="513"/>
    </row>
    <row r="33" spans="1:47" s="46" customFormat="1" ht="33.75" customHeight="1" x14ac:dyDescent="0.25">
      <c r="A33" s="384"/>
      <c r="B33" s="385"/>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380" t="s">
        <v>114</v>
      </c>
      <c r="B34" s="381"/>
      <c r="C34" s="112">
        <f>'Detailed planning stage'!C22</f>
        <v>11655963.917169724</v>
      </c>
      <c r="D34" s="112">
        <f>'Detailed planning stage'!D22</f>
        <v>9176192.4882509746</v>
      </c>
      <c r="E34" s="112">
        <f>'Detailed planning stage'!E22</f>
        <v>20832156.405420702</v>
      </c>
      <c r="F34" s="112">
        <f>'Detailed planning stage'!F22</f>
        <v>8049109.7980671255</v>
      </c>
      <c r="G34" s="112">
        <f>'Detailed planning stage'!G22</f>
        <v>16663922.901651597</v>
      </c>
      <c r="H34" s="112">
        <f>'Detailed planning stage'!H22</f>
        <v>1127082.6901838474</v>
      </c>
      <c r="I34" s="112">
        <f>'Detailed planning stage'!I22</f>
        <v>-10706297.244366944</v>
      </c>
      <c r="J34"/>
      <c r="K34"/>
      <c r="L34"/>
      <c r="M34"/>
      <c r="N34"/>
      <c r="O34"/>
      <c r="P34"/>
    </row>
    <row r="35" spans="1:47" ht="33.75" customHeight="1" x14ac:dyDescent="0.25">
      <c r="A35" s="380" t="s">
        <v>115</v>
      </c>
      <c r="B35" s="381"/>
      <c r="C35" s="113">
        <f>'Detailed planning stage'!C23</f>
        <v>907.3613511731063</v>
      </c>
      <c r="D35" s="113">
        <f>'Detailed planning stage'!D23</f>
        <v>714.32294007869962</v>
      </c>
      <c r="E35" s="113">
        <f>'Detailed planning stage'!E23</f>
        <v>1621.6842912518061</v>
      </c>
      <c r="F35" s="113">
        <f>'Detailed planning stage'!F23</f>
        <v>626.58491344131448</v>
      </c>
      <c r="G35" s="113">
        <f>'Detailed planning stage'!G23</f>
        <v>1297.2071385374122</v>
      </c>
      <c r="H35" s="113">
        <f>'Detailed planning stage'!H23</f>
        <v>87.738026637384976</v>
      </c>
      <c r="I35" s="113">
        <f>'Detailed planning stage'!I23</f>
        <v>-833.43431763715898</v>
      </c>
      <c r="Q35" s="57"/>
    </row>
    <row r="36" spans="1:47" s="52" customFormat="1" x14ac:dyDescent="0.25">
      <c r="A36" s="479"/>
      <c r="B36" s="479"/>
      <c r="C36" s="480"/>
      <c r="D36" s="480"/>
      <c r="E36" s="480"/>
      <c r="F36" s="480"/>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x14ac:dyDescent="0.25">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72" t="s">
        <v>250</v>
      </c>
      <c r="B38" s="514"/>
      <c r="C38" s="514"/>
      <c r="D38" s="514"/>
      <c r="E38" s="514"/>
      <c r="F38" s="514"/>
      <c r="G38" s="514"/>
      <c r="H38" s="514"/>
      <c r="I38" s="514"/>
      <c r="Q38" s="57"/>
    </row>
    <row r="39" spans="1:47" ht="33.75" customHeight="1" x14ac:dyDescent="0.25">
      <c r="A39" s="511"/>
      <c r="B39" s="512"/>
      <c r="C39" s="53" t="s">
        <v>251</v>
      </c>
      <c r="D39" s="137" t="s">
        <v>108</v>
      </c>
      <c r="E39" s="137" t="s">
        <v>249</v>
      </c>
      <c r="F39" s="53" t="s">
        <v>110</v>
      </c>
      <c r="G39" s="53" t="s">
        <v>111</v>
      </c>
      <c r="H39" s="53" t="s">
        <v>112</v>
      </c>
      <c r="I39" s="53" t="s">
        <v>113</v>
      </c>
      <c r="Q39" s="57"/>
    </row>
    <row r="40" spans="1:47" ht="35.700000000000003" customHeight="1" x14ac:dyDescent="0.25">
      <c r="A40" s="380" t="s">
        <v>114</v>
      </c>
      <c r="B40" s="381"/>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50000000000003" customHeight="1" x14ac:dyDescent="0.25">
      <c r="A41" s="380" t="s">
        <v>115</v>
      </c>
      <c r="B41" s="381"/>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50000000000003" customHeight="1" x14ac:dyDescent="0.25">
      <c r="A42" s="380" t="s">
        <v>116</v>
      </c>
      <c r="B42" s="381"/>
      <c r="C42" s="476"/>
      <c r="D42" s="477"/>
      <c r="E42" s="478"/>
      <c r="F42" s="454"/>
      <c r="G42" s="455"/>
      <c r="H42" s="455"/>
      <c r="I42" s="456"/>
      <c r="Q42" s="57"/>
    </row>
    <row r="43" spans="1:47" ht="37.950000000000003" customHeight="1" x14ac:dyDescent="0.25">
      <c r="A43" s="380" t="s">
        <v>230</v>
      </c>
      <c r="B43" s="381"/>
      <c r="C43" s="138" t="e">
        <f>VLOOKUP($C$42,'WLC benchmarks'!$B$10:$E$13,2, TRUE)</f>
        <v>#N/A</v>
      </c>
      <c r="D43" s="138" t="e">
        <f>VLOOKUP($C$42,'WLC benchmarks'!$B$10:$E$13,3, TRUE)</f>
        <v>#N/A</v>
      </c>
      <c r="E43" s="138" t="e">
        <f>VLOOKUP($C$42,'WLC benchmarks'!$B$10:$E$13,4, TRUE)</f>
        <v>#N/A</v>
      </c>
      <c r="F43" s="457"/>
      <c r="G43" s="458"/>
      <c r="H43" s="458"/>
      <c r="I43" s="459"/>
      <c r="Q43" s="57"/>
    </row>
    <row r="44" spans="1:47" ht="37.950000000000003" customHeight="1" x14ac:dyDescent="0.25">
      <c r="A44" s="380" t="s">
        <v>252</v>
      </c>
      <c r="B44" s="381"/>
      <c r="C44" s="139" t="e">
        <f>VLOOKUP($C$42,'WLC benchmarks'!$B$16:$E$19,2, TRUE)</f>
        <v>#N/A</v>
      </c>
      <c r="D44" s="139" t="e">
        <f>VLOOKUP($C$42,'WLC benchmarks'!$B$16:$E$19,3, TRUE)</f>
        <v>#N/A</v>
      </c>
      <c r="E44" s="139" t="e">
        <f>VLOOKUP($C$42,'WLC benchmarks'!$B$16:$E$19,4, TRUE)</f>
        <v>#N/A</v>
      </c>
      <c r="F44" s="460"/>
      <c r="G44" s="461"/>
      <c r="H44" s="461"/>
      <c r="I44" s="462"/>
      <c r="Q44" s="57"/>
    </row>
    <row r="45" spans="1:47" ht="47.25" customHeight="1" x14ac:dyDescent="0.25">
      <c r="A45" s="380" t="s">
        <v>253</v>
      </c>
      <c r="B45" s="381"/>
      <c r="C45" s="467" t="s">
        <v>254</v>
      </c>
      <c r="D45" s="467"/>
      <c r="E45" s="467"/>
      <c r="F45" s="467"/>
      <c r="G45" s="467"/>
      <c r="H45" s="467"/>
      <c r="I45" s="467"/>
      <c r="Q45" s="57"/>
    </row>
    <row r="46" spans="1:47" ht="84" customHeight="1" x14ac:dyDescent="0.25">
      <c r="A46" s="380" t="s">
        <v>255</v>
      </c>
      <c r="B46" s="381"/>
      <c r="C46" s="466" t="s">
        <v>121</v>
      </c>
      <c r="D46" s="466"/>
      <c r="E46" s="466"/>
      <c r="F46" s="466"/>
      <c r="G46" s="466"/>
      <c r="H46" s="466"/>
      <c r="I46" s="466"/>
      <c r="Q46" s="57"/>
    </row>
    <row r="47" spans="1:47" s="52" customFormat="1" x14ac:dyDescent="0.25">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25">
      <c r="A48" s="521" t="s">
        <v>122</v>
      </c>
      <c r="B48" s="522"/>
      <c r="C48" s="522"/>
      <c r="D48" s="522"/>
      <c r="E48" s="522"/>
      <c r="F48" s="523"/>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25">
      <c r="A49" s="303" t="s">
        <v>256</v>
      </c>
      <c r="B49" s="303"/>
      <c r="C49" s="467"/>
      <c r="D49" s="467"/>
      <c r="E49" s="467"/>
      <c r="F49" s="467"/>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25">
      <c r="A50" s="303" t="s">
        <v>257</v>
      </c>
      <c r="B50" s="303"/>
      <c r="C50" s="466"/>
      <c r="D50" s="466"/>
      <c r="E50" s="466"/>
      <c r="F50" s="466"/>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25">
      <c r="A51" s="303" t="s">
        <v>258</v>
      </c>
      <c r="B51" s="303"/>
      <c r="C51" s="466" t="s">
        <v>55</v>
      </c>
      <c r="D51" s="466"/>
      <c r="E51" s="466"/>
      <c r="F51" s="466"/>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x14ac:dyDescent="0.25">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30" x14ac:dyDescent="0.25">
      <c r="A53" s="513" t="s">
        <v>259</v>
      </c>
      <c r="B53" s="471"/>
      <c r="C53" s="263" t="s">
        <v>260</v>
      </c>
      <c r="D53" s="263"/>
      <c r="E53" s="263"/>
      <c r="F53" s="58" t="s">
        <v>261</v>
      </c>
      <c r="G53" s="51"/>
      <c r="H53" s="56"/>
      <c r="I53" s="56"/>
      <c r="J53" s="59"/>
      <c r="K53" s="59"/>
      <c r="L53" s="59"/>
      <c r="M53" s="59"/>
      <c r="N53" s="57"/>
      <c r="O53" s="57"/>
      <c r="P53" s="57"/>
      <c r="Q53" s="57"/>
    </row>
    <row r="54" spans="1:49" s="63" customFormat="1" x14ac:dyDescent="0.25">
      <c r="A54" s="513"/>
      <c r="B54" s="471"/>
      <c r="C54" s="466" t="s">
        <v>128</v>
      </c>
      <c r="D54" s="466"/>
      <c r="E54" s="466"/>
      <c r="F54" s="41"/>
      <c r="G54" s="51"/>
    </row>
    <row r="55" spans="1:49" s="46" customFormat="1" x14ac:dyDescent="0.25">
      <c r="A55" s="513"/>
      <c r="B55" s="471"/>
      <c r="C55" s="517"/>
      <c r="D55" s="517"/>
      <c r="E55" s="517"/>
      <c r="F55" s="41"/>
      <c r="G55" s="51"/>
    </row>
    <row r="56" spans="1:49" s="46" customFormat="1" ht="12.75" customHeight="1" x14ac:dyDescent="0.25">
      <c r="A56" s="514"/>
      <c r="B56" s="473"/>
      <c r="C56" s="466"/>
      <c r="D56" s="466"/>
      <c r="E56" s="466"/>
      <c r="F56" s="41"/>
      <c r="G56" s="51"/>
    </row>
    <row r="57" spans="1:49" s="52" customFormat="1" x14ac:dyDescent="0.25">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68" t="s">
        <v>262</v>
      </c>
      <c r="B58" s="469"/>
      <c r="C58" s="463" t="s">
        <v>263</v>
      </c>
      <c r="D58" s="464"/>
      <c r="E58" s="464"/>
      <c r="F58" s="465"/>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x14ac:dyDescent="0.25">
      <c r="A59" s="470"/>
      <c r="B59" s="471"/>
      <c r="C59" s="463" t="s">
        <v>264</v>
      </c>
      <c r="D59" s="464"/>
      <c r="E59" s="464"/>
      <c r="F59" s="465"/>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x14ac:dyDescent="0.25">
      <c r="A60" s="470"/>
      <c r="B60" s="471"/>
      <c r="C60" s="463"/>
      <c r="D60" s="464"/>
      <c r="E60" s="464"/>
      <c r="F60" s="465"/>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x14ac:dyDescent="0.25">
      <c r="A61" s="472"/>
      <c r="B61" s="473"/>
      <c r="C61" s="463"/>
      <c r="D61" s="464"/>
      <c r="E61" s="464"/>
      <c r="F61" s="465"/>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2" customHeight="1" x14ac:dyDescent="0.25">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515" t="s">
        <v>133</v>
      </c>
      <c r="B63" s="516"/>
      <c r="C63" s="267" t="s">
        <v>134</v>
      </c>
      <c r="D63" s="268"/>
      <c r="E63" s="401" t="s">
        <v>135</v>
      </c>
      <c r="F63" s="279" t="s">
        <v>136</v>
      </c>
      <c r="G63" s="280"/>
      <c r="H63" s="267" t="s">
        <v>137</v>
      </c>
      <c r="I63" s="398"/>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509" t="s">
        <v>138</v>
      </c>
      <c r="B64" s="510"/>
      <c r="C64" s="64" t="s">
        <v>139</v>
      </c>
      <c r="D64" s="64" t="s">
        <v>140</v>
      </c>
      <c r="E64" s="402"/>
      <c r="F64" s="281"/>
      <c r="G64" s="282"/>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83" t="s">
        <v>143</v>
      </c>
      <c r="B65" s="484"/>
      <c r="C65" s="65" t="s">
        <v>144</v>
      </c>
      <c r="D65" s="88" t="s">
        <v>145</v>
      </c>
      <c r="E65" s="276" t="s">
        <v>146</v>
      </c>
      <c r="F65" s="253" t="s">
        <v>147</v>
      </c>
      <c r="G65" s="254"/>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2" customHeight="1" x14ac:dyDescent="0.25">
      <c r="A66" s="485"/>
      <c r="B66" s="486"/>
      <c r="C66" s="67" t="s">
        <v>150</v>
      </c>
      <c r="D66" s="88" t="s">
        <v>151</v>
      </c>
      <c r="E66" s="277"/>
      <c r="F66" s="255"/>
      <c r="G66" s="256"/>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2" customHeight="1" x14ac:dyDescent="0.25">
      <c r="A67" s="485"/>
      <c r="B67" s="486"/>
      <c r="C67" s="67" t="s">
        <v>154</v>
      </c>
      <c r="D67" s="89" t="s">
        <v>155</v>
      </c>
      <c r="E67" s="278"/>
      <c r="F67" s="257"/>
      <c r="G67" s="258"/>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403"/>
      <c r="F68" s="474"/>
      <c r="G68" s="475"/>
      <c r="H68" s="17"/>
      <c r="I68" s="17"/>
      <c r="J68" s="255" t="s">
        <v>157</v>
      </c>
      <c r="K68" s="327"/>
      <c r="L68" s="327"/>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404"/>
      <c r="F69" s="474"/>
      <c r="G69" s="475"/>
      <c r="H69" s="17"/>
      <c r="I69" s="17"/>
      <c r="J69" s="255"/>
      <c r="K69" s="327"/>
      <c r="L69" s="327"/>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404"/>
      <c r="F70" s="474"/>
      <c r="G70" s="475"/>
      <c r="H70" s="17"/>
      <c r="I70" s="17"/>
      <c r="J70" s="255"/>
      <c r="K70" s="327"/>
      <c r="L70" s="327"/>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405"/>
      <c r="F71" s="474"/>
      <c r="G71" s="475"/>
      <c r="H71" s="17"/>
      <c r="I71" s="17"/>
      <c r="J71" s="255"/>
      <c r="K71" s="327"/>
      <c r="L71" s="327"/>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74"/>
      <c r="G72" s="475"/>
      <c r="H72" s="17"/>
      <c r="I72" s="17"/>
      <c r="J72" s="255"/>
      <c r="K72" s="327"/>
      <c r="L72" s="327"/>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74"/>
      <c r="G73" s="475"/>
      <c r="H73" s="17"/>
      <c r="I73" s="17"/>
      <c r="J73" s="255"/>
      <c r="K73" s="327"/>
      <c r="L73" s="327"/>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74"/>
      <c r="G74" s="475"/>
      <c r="H74" s="17"/>
      <c r="I74" s="17"/>
      <c r="J74" s="255"/>
      <c r="K74" s="327"/>
      <c r="L74" s="327"/>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74"/>
      <c r="G75" s="475"/>
      <c r="H75" s="17"/>
      <c r="I75" s="17"/>
      <c r="J75" s="255"/>
      <c r="K75" s="327"/>
      <c r="L75" s="327"/>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74"/>
      <c r="G76" s="475"/>
      <c r="H76" s="17"/>
      <c r="I76" s="17"/>
      <c r="J76" s="255"/>
      <c r="K76" s="327"/>
      <c r="L76" s="327"/>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74"/>
      <c r="G77" s="475"/>
      <c r="H77" s="17"/>
      <c r="I77" s="17"/>
      <c r="J77" s="255"/>
      <c r="K77" s="327"/>
      <c r="L77" s="327"/>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74"/>
      <c r="G78" s="475"/>
      <c r="H78" s="17"/>
      <c r="I78" s="17"/>
      <c r="J78" s="255"/>
      <c r="K78" s="327"/>
      <c r="L78" s="327"/>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74"/>
      <c r="G79" s="475"/>
      <c r="H79" s="17"/>
      <c r="I79" s="17"/>
      <c r="J79" s="255"/>
      <c r="K79" s="327"/>
      <c r="L79" s="327"/>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74"/>
      <c r="G80" s="475"/>
      <c r="H80" s="17"/>
      <c r="I80" s="17"/>
      <c r="J80" s="255"/>
      <c r="K80" s="327"/>
      <c r="L80" s="327"/>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74"/>
      <c r="G81" s="475"/>
      <c r="H81" s="17"/>
      <c r="I81" s="17"/>
      <c r="J81" s="255"/>
      <c r="K81" s="327"/>
      <c r="L81" s="327"/>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74"/>
      <c r="G82" s="475"/>
      <c r="H82" s="17"/>
      <c r="I82" s="17"/>
      <c r="J82" s="255"/>
      <c r="K82" s="327"/>
      <c r="L82" s="327"/>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74"/>
      <c r="G83" s="475"/>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74"/>
      <c r="G84" s="475"/>
      <c r="H84" s="17"/>
      <c r="I84" s="17"/>
      <c r="J84" s="255"/>
      <c r="K84" s="327"/>
      <c r="L84" s="327"/>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74"/>
      <c r="G85" s="475"/>
      <c r="H85" s="17"/>
      <c r="I85" s="17"/>
      <c r="J85" s="255"/>
      <c r="K85" s="327"/>
      <c r="L85" s="327"/>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74"/>
      <c r="G86" s="475"/>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81"/>
      <c r="G87" s="482"/>
      <c r="H87" s="18"/>
      <c r="I87" s="18"/>
      <c r="J87" s="255"/>
      <c r="K87" s="327"/>
      <c r="L87" s="327"/>
      <c r="M87"/>
      <c r="N87"/>
      <c r="O87"/>
      <c r="P87"/>
      <c r="Q87"/>
      <c r="R87"/>
      <c r="S87"/>
      <c r="T87"/>
      <c r="U87"/>
      <c r="V87"/>
      <c r="W87"/>
      <c r="X87"/>
      <c r="Y87"/>
      <c r="Z87"/>
      <c r="AA87"/>
      <c r="AB87"/>
      <c r="AC87"/>
      <c r="AD87"/>
      <c r="AE87"/>
      <c r="AF87"/>
      <c r="AG87"/>
      <c r="AH87"/>
      <c r="AI87"/>
      <c r="AJ87"/>
    </row>
    <row r="88" spans="1:47" s="76" customFormat="1" ht="31.5" customHeight="1" x14ac:dyDescent="0.25">
      <c r="A88" s="509" t="s">
        <v>176</v>
      </c>
      <c r="B88" s="510"/>
      <c r="C88" s="64" t="s">
        <v>177</v>
      </c>
      <c r="D88" s="64" t="s">
        <v>233</v>
      </c>
      <c r="E88" s="161" t="s">
        <v>234</v>
      </c>
      <c r="F88" s="179" t="s">
        <v>180</v>
      </c>
      <c r="G88" s="180" t="s">
        <v>181</v>
      </c>
      <c r="H88" s="500"/>
      <c r="I88" s="500"/>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500"/>
      <c r="I89" s="500"/>
      <c r="J89" s="346" t="s">
        <v>184</v>
      </c>
      <c r="K89" s="346"/>
      <c r="L89" s="346"/>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518"/>
      <c r="I90" s="519"/>
      <c r="J90" s="327"/>
      <c r="K90" s="327"/>
      <c r="L90" s="327"/>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500"/>
      <c r="I91" s="500"/>
      <c r="J91" s="327"/>
      <c r="K91" s="327"/>
      <c r="L91" s="327"/>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429"/>
      <c r="F92" s="429"/>
      <c r="G92" s="429"/>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4" thickBot="1" x14ac:dyDescent="0.3">
      <c r="A93" s="55"/>
      <c r="B93" s="55"/>
      <c r="C93" s="130" t="s">
        <v>190</v>
      </c>
      <c r="D93" s="131" t="e">
        <f>D92/$C$6</f>
        <v>#DIV/0!</v>
      </c>
      <c r="E93" s="430"/>
      <c r="F93" s="430"/>
      <c r="G93" s="430"/>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50000000000003" customHeight="1" x14ac:dyDescent="0.25">
      <c r="A95" s="96"/>
      <c r="B95" s="96"/>
      <c r="C95" s="96"/>
      <c r="D95" s="96"/>
      <c r="E95" s="96"/>
      <c r="F95" s="96"/>
    </row>
    <row r="96" spans="1:47" ht="27" customHeight="1" x14ac:dyDescent="0.25">
      <c r="A96" s="487" t="s">
        <v>265</v>
      </c>
      <c r="B96" s="488"/>
      <c r="C96" s="341" t="s">
        <v>236</v>
      </c>
      <c r="D96" s="341" t="s">
        <v>193</v>
      </c>
      <c r="E96" s="283" t="s">
        <v>194</v>
      </c>
      <c r="F96" s="285"/>
      <c r="G96" s="284" t="s">
        <v>195</v>
      </c>
      <c r="H96" s="284"/>
      <c r="I96" s="284"/>
      <c r="J96" s="284"/>
      <c r="K96" s="284"/>
      <c r="L96" s="284"/>
      <c r="M96" s="284"/>
      <c r="N96" s="285"/>
      <c r="O96" s="283" t="s">
        <v>196</v>
      </c>
      <c r="P96" s="284"/>
      <c r="Q96" s="284"/>
      <c r="R96" s="285"/>
      <c r="S96" s="289" t="s">
        <v>197</v>
      </c>
      <c r="T96" s="341" t="s">
        <v>198</v>
      </c>
    </row>
    <row r="97" spans="1:20" ht="27" customHeight="1" x14ac:dyDescent="0.25">
      <c r="A97" s="489"/>
      <c r="B97" s="490"/>
      <c r="C97" s="494"/>
      <c r="D97" s="342"/>
      <c r="E97" s="286"/>
      <c r="F97" s="288"/>
      <c r="G97" s="287"/>
      <c r="H97" s="287"/>
      <c r="I97" s="287"/>
      <c r="J97" s="287"/>
      <c r="K97" s="287"/>
      <c r="L97" s="287"/>
      <c r="M97" s="287"/>
      <c r="N97" s="288"/>
      <c r="O97" s="286"/>
      <c r="P97" s="287"/>
      <c r="Q97" s="287"/>
      <c r="R97" s="288"/>
      <c r="S97" s="290"/>
      <c r="T97" s="342"/>
    </row>
    <row r="98" spans="1:20" ht="27" customHeight="1" x14ac:dyDescent="0.25">
      <c r="A98" s="491"/>
      <c r="B98" s="492"/>
      <c r="C98" s="494"/>
      <c r="D98" s="324" t="s">
        <v>199</v>
      </c>
      <c r="E98" s="325"/>
      <c r="F98" s="326"/>
      <c r="G98" s="324" t="s">
        <v>200</v>
      </c>
      <c r="H98" s="325"/>
      <c r="I98" s="325"/>
      <c r="J98" s="325"/>
      <c r="K98" s="325"/>
      <c r="L98" s="325"/>
      <c r="M98" s="325"/>
      <c r="N98" s="326"/>
      <c r="O98" s="324" t="s">
        <v>201</v>
      </c>
      <c r="P98" s="325"/>
      <c r="Q98" s="325"/>
      <c r="R98" s="326"/>
      <c r="S98" s="290"/>
      <c r="T98" s="341" t="s">
        <v>113</v>
      </c>
    </row>
    <row r="99" spans="1:20" ht="27" customHeight="1" x14ac:dyDescent="0.25">
      <c r="A99" s="77" t="s">
        <v>138</v>
      </c>
      <c r="B99" s="78"/>
      <c r="C99" s="342"/>
      <c r="D99" s="79" t="s">
        <v>202</v>
      </c>
      <c r="E99" s="79" t="s">
        <v>203</v>
      </c>
      <c r="F99" s="79" t="s">
        <v>204</v>
      </c>
      <c r="G99" s="79" t="s">
        <v>205</v>
      </c>
      <c r="H99" s="79" t="s">
        <v>206</v>
      </c>
      <c r="I99" s="79" t="s">
        <v>207</v>
      </c>
      <c r="J99" s="79" t="s">
        <v>208</v>
      </c>
      <c r="K99" s="79" t="s">
        <v>209</v>
      </c>
      <c r="L99" s="324" t="s">
        <v>210</v>
      </c>
      <c r="M99" s="326"/>
      <c r="N99" s="79" t="s">
        <v>211</v>
      </c>
      <c r="O99" s="79" t="s">
        <v>212</v>
      </c>
      <c r="P99" s="79" t="s">
        <v>213</v>
      </c>
      <c r="Q99" s="79" t="s">
        <v>214</v>
      </c>
      <c r="R99" s="79" t="s">
        <v>215</v>
      </c>
      <c r="S99" s="291"/>
      <c r="T99" s="342"/>
    </row>
    <row r="100" spans="1:20" ht="30" customHeight="1" x14ac:dyDescent="0.25">
      <c r="A100" s="80">
        <v>0.1</v>
      </c>
      <c r="B100" s="72" t="s">
        <v>156</v>
      </c>
      <c r="C100" s="416"/>
      <c r="D100" s="417"/>
      <c r="E100" s="417"/>
      <c r="F100" s="417"/>
      <c r="G100" s="417"/>
      <c r="H100" s="417"/>
      <c r="I100" s="417"/>
      <c r="J100" s="417"/>
      <c r="K100" s="417"/>
      <c r="L100" s="417"/>
      <c r="M100" s="417"/>
      <c r="N100" s="418"/>
      <c r="O100" s="34" t="s">
        <v>216</v>
      </c>
      <c r="P100" s="34"/>
      <c r="Q100" s="34"/>
      <c r="R100" s="34"/>
      <c r="S100" s="118">
        <f>SUM(C100:R100)</f>
        <v>0</v>
      </c>
      <c r="T100" s="37"/>
    </row>
    <row r="101" spans="1:20" ht="30" customHeight="1" x14ac:dyDescent="0.25">
      <c r="A101" s="71">
        <v>0.2</v>
      </c>
      <c r="B101" s="72" t="s">
        <v>158</v>
      </c>
      <c r="C101" s="350"/>
      <c r="D101" s="351"/>
      <c r="E101" s="351"/>
      <c r="F101" s="351"/>
      <c r="G101" s="351"/>
      <c r="H101" s="351"/>
      <c r="I101" s="351"/>
      <c r="J101" s="351"/>
      <c r="K101" s="351"/>
      <c r="L101" s="351"/>
      <c r="M101" s="351"/>
      <c r="N101" s="352"/>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416"/>
      <c r="M102" s="417"/>
      <c r="N102" s="418"/>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47"/>
      <c r="M103" s="348"/>
      <c r="N103" s="349"/>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47"/>
      <c r="M104" s="348"/>
      <c r="N104" s="349"/>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47"/>
      <c r="M105" s="348"/>
      <c r="N105" s="349"/>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47"/>
      <c r="M106" s="348"/>
      <c r="N106" s="349"/>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47"/>
      <c r="M107" s="348"/>
      <c r="N107" s="349"/>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47"/>
      <c r="M108" s="348"/>
      <c r="N108" s="349"/>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47"/>
      <c r="M109" s="348"/>
      <c r="N109" s="349"/>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47"/>
      <c r="M110" s="348"/>
      <c r="N110" s="349"/>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47"/>
      <c r="M111" s="348"/>
      <c r="N111" s="349"/>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47"/>
      <c r="M112" s="348"/>
      <c r="N112" s="349"/>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47"/>
      <c r="M113" s="348"/>
      <c r="N113" s="349"/>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47"/>
      <c r="M114" s="348"/>
      <c r="N114" s="349"/>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50"/>
      <c r="M115" s="351"/>
      <c r="N115" s="352"/>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416"/>
      <c r="M117" s="417"/>
      <c r="N117" s="418"/>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47"/>
      <c r="M118" s="348"/>
      <c r="N118" s="349"/>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50"/>
      <c r="M119" s="351"/>
      <c r="N119" s="352"/>
      <c r="O119" s="34" t="s">
        <v>216</v>
      </c>
      <c r="P119" s="34"/>
      <c r="Q119" s="34"/>
      <c r="R119" s="34"/>
      <c r="S119" s="118">
        <f t="shared" si="1"/>
        <v>0</v>
      </c>
      <c r="T119" s="31"/>
    </row>
    <row r="120" spans="1:20" ht="30" customHeight="1" x14ac:dyDescent="0.25">
      <c r="A120" s="333" t="s">
        <v>222</v>
      </c>
      <c r="B120" s="334"/>
      <c r="C120" s="330"/>
      <c r="D120" s="331"/>
      <c r="E120" s="332"/>
      <c r="F120" s="33"/>
      <c r="G120" s="304"/>
      <c r="H120" s="305"/>
      <c r="I120" s="305"/>
      <c r="J120" s="305"/>
      <c r="K120" s="305"/>
      <c r="L120" s="305"/>
      <c r="M120" s="305"/>
      <c r="N120" s="305"/>
      <c r="O120" s="305"/>
      <c r="P120" s="305"/>
      <c r="Q120" s="305"/>
      <c r="R120" s="306"/>
      <c r="S120" s="118">
        <f>F120</f>
        <v>0</v>
      </c>
      <c r="T120" s="136"/>
    </row>
    <row r="121" spans="1:20" ht="18" customHeight="1" x14ac:dyDescent="0.25">
      <c r="A121" s="380" t="s">
        <v>114</v>
      </c>
      <c r="B121" s="381"/>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31" t="e">
        <f>L116+M116</f>
        <v>#VALUE!</v>
      </c>
      <c r="M121" s="432"/>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380" t="s">
        <v>237</v>
      </c>
      <c r="B122" s="381"/>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33" t="e">
        <f>L121/$C$6</f>
        <v>#VALUE!</v>
      </c>
      <c r="M122" s="434"/>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5.6" x14ac:dyDescent="0.25">
      <c r="A124" s="81" t="s">
        <v>266</v>
      </c>
      <c r="B124" s="81"/>
      <c r="C124" s="81"/>
      <c r="D124" s="81"/>
      <c r="E124" s="81"/>
      <c r="F124" s="81"/>
      <c r="G124" s="81"/>
      <c r="H124" s="81"/>
      <c r="I124" s="81"/>
      <c r="J124" s="81"/>
      <c r="K124" s="81"/>
      <c r="L124" s="81"/>
      <c r="M124" s="81"/>
      <c r="N124" s="81"/>
      <c r="O124" s="81"/>
      <c r="P124" s="81"/>
      <c r="Q124" s="493"/>
      <c r="R124" s="493"/>
      <c r="S124" s="493"/>
    </row>
    <row r="125" spans="1:20" ht="23.25" customHeight="1" x14ac:dyDescent="0.25">
      <c r="A125" s="81"/>
      <c r="B125" s="81"/>
      <c r="C125" s="81"/>
      <c r="D125" s="81"/>
      <c r="E125" s="81"/>
      <c r="F125" s="81"/>
      <c r="G125" s="81"/>
      <c r="H125" s="81"/>
      <c r="I125" s="81"/>
      <c r="J125" s="81"/>
      <c r="K125" s="81"/>
      <c r="L125" s="81"/>
      <c r="M125" s="81"/>
      <c r="N125" s="81"/>
      <c r="O125" s="81"/>
      <c r="P125" s="81"/>
    </row>
    <row r="126" spans="1:20" ht="22.8"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7"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50000000000003" customHeight="1" x14ac:dyDescent="0.25">
      <c r="A133" s="96"/>
      <c r="B133" s="96"/>
      <c r="C133" s="96"/>
      <c r="D133" s="96"/>
      <c r="E133" s="96"/>
      <c r="F133" s="96"/>
    </row>
    <row r="134" spans="1:6" ht="29.7" customHeight="1" x14ac:dyDescent="0.25">
      <c r="A134" s="96"/>
      <c r="B134" s="96"/>
      <c r="C134" s="96"/>
      <c r="D134" s="96"/>
      <c r="E134" s="96"/>
      <c r="F134" s="96"/>
    </row>
    <row r="135" spans="1:6" ht="34.950000000000003" customHeight="1" x14ac:dyDescent="0.25">
      <c r="A135" s="96"/>
      <c r="B135" s="96"/>
      <c r="C135" s="96"/>
      <c r="D135" s="96"/>
      <c r="E135" s="96"/>
      <c r="F135" s="96"/>
    </row>
    <row r="136" spans="1:6" ht="28.95" customHeight="1" x14ac:dyDescent="0.25">
      <c r="A136" s="96"/>
      <c r="B136" s="96"/>
      <c r="C136" s="96"/>
      <c r="D136" s="96"/>
      <c r="E136" s="96"/>
      <c r="F136" s="96"/>
    </row>
    <row r="137" spans="1:6" ht="31.95" customHeight="1" x14ac:dyDescent="0.25">
      <c r="A137" s="96"/>
      <c r="B137" s="96"/>
      <c r="C137" s="96"/>
      <c r="D137" s="96"/>
      <c r="E137" s="96"/>
      <c r="F137" s="96"/>
    </row>
    <row r="138" spans="1:6" ht="33" customHeight="1" x14ac:dyDescent="0.25">
      <c r="A138" s="96"/>
      <c r="B138" s="96"/>
      <c r="C138" s="96"/>
      <c r="D138" s="96"/>
      <c r="E138" s="96"/>
      <c r="F138" s="96"/>
    </row>
    <row r="139" spans="1:6" ht="34.200000000000003" customHeight="1" x14ac:dyDescent="0.25">
      <c r="A139" s="96"/>
      <c r="B139" s="96"/>
      <c r="C139" s="96"/>
      <c r="D139" s="96"/>
      <c r="E139" s="96"/>
      <c r="F139" s="96"/>
    </row>
    <row r="140" spans="1:6" ht="30.45" customHeight="1" x14ac:dyDescent="0.25">
      <c r="A140" s="96"/>
      <c r="B140" s="96"/>
      <c r="C140" s="96"/>
      <c r="D140" s="96"/>
      <c r="E140" s="96"/>
      <c r="F140" s="96"/>
    </row>
    <row r="141" spans="1:6" ht="32.700000000000003"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700000000000003" customHeight="1" x14ac:dyDescent="0.25">
      <c r="A145" s="96"/>
      <c r="B145" s="96"/>
      <c r="C145" s="96"/>
      <c r="D145" s="96"/>
      <c r="E145" s="96"/>
      <c r="F145" s="96"/>
    </row>
    <row r="146" spans="1:6" ht="31.5" customHeight="1" x14ac:dyDescent="0.25">
      <c r="A146" s="96"/>
      <c r="B146" s="96"/>
      <c r="C146" s="96"/>
      <c r="D146" s="96"/>
      <c r="E146" s="96"/>
      <c r="F146" s="96"/>
    </row>
    <row r="147" spans="1:6" ht="25.95" customHeight="1" x14ac:dyDescent="0.25">
      <c r="A147" s="96"/>
      <c r="B147" s="96"/>
      <c r="C147" s="96"/>
      <c r="D147" s="96"/>
      <c r="E147" s="96"/>
      <c r="F147" s="96"/>
    </row>
    <row r="148" spans="1:6" ht="33" customHeight="1" x14ac:dyDescent="0.25">
      <c r="A148" s="96"/>
      <c r="B148" s="96"/>
      <c r="C148" s="96"/>
      <c r="D148" s="96"/>
      <c r="E148" s="96"/>
      <c r="F148" s="96"/>
    </row>
    <row r="149" spans="1:6" ht="37.950000000000003" customHeight="1" x14ac:dyDescent="0.25">
      <c r="A149" s="96"/>
      <c r="B149" s="96"/>
      <c r="C149" s="96"/>
      <c r="D149" s="96"/>
      <c r="E149" s="96"/>
      <c r="F149" s="96"/>
    </row>
    <row r="150" spans="1:6" ht="37.950000000000003" customHeight="1" x14ac:dyDescent="0.25">
      <c r="A150" s="96"/>
      <c r="B150" s="96"/>
      <c r="C150" s="96"/>
      <c r="D150" s="96"/>
      <c r="E150" s="96"/>
      <c r="F150" s="96"/>
    </row>
    <row r="151" spans="1:6" ht="24.75" customHeight="1" x14ac:dyDescent="0.25">
      <c r="A151" s="96"/>
      <c r="B151" s="96"/>
      <c r="C151" s="96"/>
      <c r="D151" s="96"/>
      <c r="E151" s="96"/>
      <c r="F151" s="96"/>
    </row>
    <row r="152" spans="1:6" ht="13.2" customHeight="1" x14ac:dyDescent="0.25">
      <c r="A152" s="96"/>
      <c r="B152" s="96"/>
      <c r="C152" s="96"/>
      <c r="D152" s="96"/>
      <c r="E152" s="96"/>
      <c r="F152" s="96"/>
    </row>
    <row r="153" spans="1:6" ht="13.2" customHeight="1" x14ac:dyDescent="0.25">
      <c r="A153" s="96"/>
      <c r="B153" s="96"/>
      <c r="C153" s="96"/>
      <c r="D153" s="96"/>
      <c r="E153" s="96"/>
      <c r="F153" s="96"/>
    </row>
    <row r="154" spans="1:6" ht="22.8" x14ac:dyDescent="0.25">
      <c r="A154" s="96"/>
      <c r="B154" s="96"/>
      <c r="C154" s="96"/>
      <c r="D154" s="96"/>
      <c r="E154" s="96"/>
      <c r="F154" s="96"/>
    </row>
    <row r="155" spans="1:6" ht="12.75" customHeight="1" x14ac:dyDescent="0.25">
      <c r="A155" s="96"/>
      <c r="B155" s="96"/>
      <c r="C155" s="96"/>
      <c r="D155" s="96"/>
      <c r="E155" s="96"/>
      <c r="F155" s="96"/>
    </row>
    <row r="156" spans="1:6" ht="22.8" x14ac:dyDescent="0.25">
      <c r="A156" s="96"/>
      <c r="B156" s="96"/>
      <c r="C156" s="96"/>
      <c r="D156" s="96"/>
      <c r="E156" s="96"/>
      <c r="F156" s="96"/>
    </row>
    <row r="157" spans="1:6" ht="22.8" x14ac:dyDescent="0.25">
      <c r="A157" s="96"/>
      <c r="B157" s="96"/>
      <c r="C157" s="96"/>
      <c r="D157" s="96"/>
      <c r="E157" s="96"/>
      <c r="F157" s="96"/>
    </row>
    <row r="158" spans="1:6" ht="22.8"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365760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2461260</xdr:colOff>
                    <xdr:row>16</xdr:row>
                    <xdr:rowOff>365760</xdr:rowOff>
                  </from>
                  <to>
                    <xdr:col>4</xdr:col>
                    <xdr:colOff>876300</xdr:colOff>
                    <xdr:row>18</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3.2" x14ac:dyDescent="0.25"/>
  <cols>
    <col min="2" max="2" width="26.109375" customWidth="1"/>
    <col min="3" max="3" width="32.44140625" customWidth="1"/>
    <col min="4" max="4" width="29.88671875" customWidth="1"/>
    <col min="5" max="5" width="40.109375" customWidth="1"/>
  </cols>
  <sheetData>
    <row r="2" spans="2:5" x14ac:dyDescent="0.25">
      <c r="B2" s="140" t="s">
        <v>267</v>
      </c>
    </row>
    <row r="3" spans="2:5" x14ac:dyDescent="0.25">
      <c r="B3" s="83" t="s">
        <v>268</v>
      </c>
    </row>
    <row r="4" spans="2:5" x14ac:dyDescent="0.25">
      <c r="B4" s="83" t="s">
        <v>117</v>
      </c>
    </row>
    <row r="5" spans="2:5" x14ac:dyDescent="0.25">
      <c r="B5" s="83" t="s">
        <v>269</v>
      </c>
    </row>
    <row r="6" spans="2:5" x14ac:dyDescent="0.25">
      <c r="B6" s="83" t="s">
        <v>270</v>
      </c>
    </row>
    <row r="9" spans="2:5" x14ac:dyDescent="0.25">
      <c r="B9" s="140" t="s">
        <v>271</v>
      </c>
      <c r="C9" s="140" t="s">
        <v>272</v>
      </c>
      <c r="D9" s="140" t="s">
        <v>273</v>
      </c>
      <c r="E9" s="140" t="s">
        <v>274</v>
      </c>
    </row>
    <row r="10" spans="2:5" x14ac:dyDescent="0.25">
      <c r="B10" s="141" t="s">
        <v>268</v>
      </c>
      <c r="C10" s="83" t="s">
        <v>275</v>
      </c>
      <c r="D10" s="83" t="s">
        <v>276</v>
      </c>
      <c r="E10" s="83" t="s">
        <v>277</v>
      </c>
    </row>
    <row r="11" spans="2:5" x14ac:dyDescent="0.25">
      <c r="B11" s="141" t="s">
        <v>117</v>
      </c>
      <c r="C11" s="83" t="s">
        <v>278</v>
      </c>
      <c r="D11" s="83" t="s">
        <v>279</v>
      </c>
      <c r="E11" s="83" t="s">
        <v>280</v>
      </c>
    </row>
    <row r="12" spans="2:5" x14ac:dyDescent="0.25">
      <c r="B12" s="141" t="s">
        <v>269</v>
      </c>
      <c r="C12" s="83" t="s">
        <v>281</v>
      </c>
      <c r="D12" s="83" t="s">
        <v>282</v>
      </c>
      <c r="E12" s="83" t="s">
        <v>283</v>
      </c>
    </row>
    <row r="13" spans="2:5" x14ac:dyDescent="0.25">
      <c r="B13" s="141" t="s">
        <v>270</v>
      </c>
      <c r="C13" s="83" t="s">
        <v>278</v>
      </c>
      <c r="D13" s="83" t="s">
        <v>284</v>
      </c>
      <c r="E13" s="83" t="s">
        <v>285</v>
      </c>
    </row>
    <row r="15" spans="2:5" ht="26.4" x14ac:dyDescent="0.25">
      <c r="B15" s="142" t="s">
        <v>286</v>
      </c>
      <c r="C15" s="140" t="s">
        <v>272</v>
      </c>
      <c r="D15" s="140" t="s">
        <v>273</v>
      </c>
      <c r="E15" s="140" t="s">
        <v>274</v>
      </c>
    </row>
    <row r="16" spans="2:5" x14ac:dyDescent="0.25">
      <c r="B16" s="141" t="s">
        <v>268</v>
      </c>
      <c r="C16" s="83" t="s">
        <v>287</v>
      </c>
      <c r="D16" s="83" t="s">
        <v>288</v>
      </c>
      <c r="E16" s="83" t="s">
        <v>289</v>
      </c>
    </row>
    <row r="17" spans="2:5" x14ac:dyDescent="0.25">
      <c r="B17" s="141" t="s">
        <v>117</v>
      </c>
      <c r="C17" s="83" t="s">
        <v>290</v>
      </c>
      <c r="D17" s="83" t="s">
        <v>291</v>
      </c>
      <c r="E17" s="83" t="s">
        <v>292</v>
      </c>
    </row>
    <row r="18" spans="2:5" x14ac:dyDescent="0.25">
      <c r="B18" s="141" t="s">
        <v>269</v>
      </c>
      <c r="C18" s="83" t="s">
        <v>290</v>
      </c>
      <c r="D18" s="83" t="s">
        <v>293</v>
      </c>
      <c r="E18" s="83" t="s">
        <v>294</v>
      </c>
    </row>
    <row r="19" spans="2:5"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rald Eve Base Document" ma:contentTypeID="0x010100FD57DD30FEAD9F4DB9E3204E47DDB253005A3360B81C3949438B74A4F7B07DB82D" ma:contentTypeVersion="20" ma:contentTypeDescription="" ma:contentTypeScope="" ma:versionID="baba1f559fc83df665ddd40deea63e25">
  <xsd:schema xmlns:xsd="http://www.w3.org/2001/XMLSchema" xmlns:xs="http://www.w3.org/2001/XMLSchema" xmlns:p="http://schemas.microsoft.com/office/2006/metadata/properties" xmlns:ns2="0f32b7d4-26dc-490a-8bd0-f4f1ac9f3119" xmlns:ns3="d8912809-f25e-4882-96d0-07f1b94ba2a6" xmlns:ns4="4f1202d2-6ad5-449c-bc31-ae97436370da" targetNamespace="http://schemas.microsoft.com/office/2006/metadata/properties" ma:root="true" ma:fieldsID="85c3dce30cbce8df5ddd621803fbf846" ns2:_="" ns3:_="" ns4:_="">
    <xsd:import namespace="0f32b7d4-26dc-490a-8bd0-f4f1ac9f3119"/>
    <xsd:import namespace="d8912809-f25e-4882-96d0-07f1b94ba2a6"/>
    <xsd:import namespace="4f1202d2-6ad5-449c-bc31-ae97436370da"/>
    <xsd:element name="properties">
      <xsd:complexType>
        <xsd:sequence>
          <xsd:element name="documentManagement">
            <xsd:complexType>
              <xsd:all>
                <xsd:element ref="ns3:File_x0020_Number" minOccurs="0"/>
                <xsd:element ref="ns3:SubFile_x0020_Number" minOccurs="0"/>
                <xsd:element ref="ns3:Client_x0020_Reference" minOccurs="0"/>
                <xsd:element ref="ns3:Service_x0020_Line" minOccurs="0"/>
                <xsd:element ref="ns3:Work_x0020_Type" minOccurs="0"/>
                <xsd:element ref="ns3:Job_x0020_Status" minOccurs="0"/>
                <xsd:element ref="ns3:Property_x0020_Address" minOccurs="0"/>
                <xsd:element ref="ns3:Postcode" minOccurs="0"/>
                <xsd:element ref="ns3:Owning_x0020_Department" minOccurs="0"/>
                <xsd:element ref="ns3:Partner" minOccurs="0"/>
                <xsd:element ref="ns3:c2f3895442d64e06ad219af07c660a19" minOccurs="0"/>
                <xsd:element ref="ns3:obace5befb5a405da52b5c601bcfe804" minOccurs="0"/>
                <xsd:element ref="ns2:TaxCatchAll" minOccurs="0"/>
                <xsd:element ref="ns2:TaxCatchAllLabel" minOccurs="0"/>
                <xsd:element ref="ns4:MediaServiceMetadata" minOccurs="0"/>
                <xsd:element ref="ns4:MediaServiceFastMetadata"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32b7d4-26dc-490a-8bd0-f4f1ac9f311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88fc7854-3ad6-4c9a-acf0-5c96ef4320d7}" ma:internalName="TaxCatchAll" ma:showField="CatchAllData" ma:web="0f32b7d4-26dc-490a-8bd0-f4f1ac9f3119">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88fc7854-3ad6-4c9a-acf0-5c96ef4320d7}" ma:internalName="TaxCatchAllLabel" ma:readOnly="true" ma:showField="CatchAllDataLabel" ma:web="0f32b7d4-26dc-490a-8bd0-f4f1ac9f311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912809-f25e-4882-96d0-07f1b94ba2a6" elementFormDefault="qualified">
    <xsd:import namespace="http://schemas.microsoft.com/office/2006/documentManagement/types"/>
    <xsd:import namespace="http://schemas.microsoft.com/office/infopath/2007/PartnerControls"/>
    <xsd:element name="File_x0020_Number" ma:index="3" nillable="true" ma:displayName="File Number" ma:internalName="File_x0020_Number">
      <xsd:simpleType>
        <xsd:restriction base="dms:Text">
          <xsd:maxLength value="8"/>
        </xsd:restriction>
      </xsd:simpleType>
    </xsd:element>
    <xsd:element name="SubFile_x0020_Number" ma:index="4" nillable="true" ma:displayName="SubFile Number" ma:internalName="SubFile_x0020_Number">
      <xsd:simpleType>
        <xsd:restriction base="dms:Text">
          <xsd:maxLength value="12"/>
        </xsd:restriction>
      </xsd:simpleType>
    </xsd:element>
    <xsd:element name="Client_x0020_Reference" ma:index="6" nillable="true" ma:displayName="Client Reference" ma:internalName="Client_x0020_Reference">
      <xsd:simpleType>
        <xsd:restriction base="dms:Text">
          <xsd:maxLength value="255"/>
        </xsd:restriction>
      </xsd:simpleType>
    </xsd:element>
    <xsd:element name="Service_x0020_Line" ma:index="7" nillable="true" ma:displayName="Service Line" ma:internalName="Service_x0020_Line">
      <xsd:simpleType>
        <xsd:restriction base="dms:Text">
          <xsd:maxLength value="255"/>
        </xsd:restriction>
      </xsd:simpleType>
    </xsd:element>
    <xsd:element name="Work_x0020_Type" ma:index="8" nillable="true" ma:displayName="Work Type" ma:internalName="Work_x0020_Type">
      <xsd:simpleType>
        <xsd:restriction base="dms:Text">
          <xsd:maxLength value="255"/>
        </xsd:restriction>
      </xsd:simpleType>
    </xsd:element>
    <xsd:element name="Job_x0020_Status" ma:index="9" nillable="true" ma:displayName="Job Status" ma:internalName="Job_x0020_Status">
      <xsd:simpleType>
        <xsd:restriction base="dms:Text">
          <xsd:maxLength value="255"/>
        </xsd:restriction>
      </xsd:simpleType>
    </xsd:element>
    <xsd:element name="Property_x0020_Address" ma:index="10" nillable="true" ma:displayName="Property Address" ma:internalName="Property_x0020_Address">
      <xsd:simpleType>
        <xsd:restriction base="dms:Text">
          <xsd:maxLength value="255"/>
        </xsd:restriction>
      </xsd:simpleType>
    </xsd:element>
    <xsd:element name="Postcode" ma:index="11" nillable="true" ma:displayName="Postcode" ma:internalName="Postcode">
      <xsd:simpleType>
        <xsd:restriction base="dms:Text">
          <xsd:maxLength value="255"/>
        </xsd:restriction>
      </xsd:simpleType>
    </xsd:element>
    <xsd:element name="Owning_x0020_Department" ma:index="12" nillable="true" ma:displayName="Owning Department" ma:internalName="Owning_x0020_Department">
      <xsd:simpleType>
        <xsd:restriction base="dms:Text">
          <xsd:maxLength value="255"/>
        </xsd:restriction>
      </xsd:simpleType>
    </xsd:element>
    <xsd:element name="Partner" ma:index="13" nillable="true" ma:displayName="Partner" ma:internalName="Partner">
      <xsd:simpleType>
        <xsd:restriction base="dms:Text">
          <xsd:maxLength value="255"/>
        </xsd:restriction>
      </xsd:simpleType>
    </xsd:element>
    <xsd:element name="c2f3895442d64e06ad219af07c660a19" ma:index="17" nillable="true" ma:taxonomy="true" ma:internalName="c2f3895442d64e06ad219af07c660a19" ma:taxonomyFieldName="Client" ma:displayName="Client" ma:default="" ma:fieldId="{c2f38954-42d6-4e06-ad21-9af07c660a19}" ma:sspId="fa9e3d10-fad4-4f03-a70c-ca5e5cef40ea" ma:termSetId="64f4c942-1c77-41b1-b955-1724df6fdd98" ma:anchorId="00000000-0000-0000-0000-000000000000" ma:open="false" ma:isKeyword="false">
      <xsd:complexType>
        <xsd:sequence>
          <xsd:element ref="pc:Terms" minOccurs="0" maxOccurs="1"/>
        </xsd:sequence>
      </xsd:complexType>
    </xsd:element>
    <xsd:element name="obace5befb5a405da52b5c601bcfe804" ma:index="20" nillable="true" ma:taxonomy="true" ma:internalName="obace5befb5a405da52b5c601bcfe804" ma:taxonomyFieldName="JobID" ma:displayName="JobID" ma:default="" ma:fieldId="{8bace5be-fb5a-405d-a52b-5c601bcfe804}" ma:sspId="fa9e3d10-fad4-4f03-a70c-ca5e5cef40ea" ma:termSetId="13011f6d-9635-40bd-857b-c2248150f44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1202d2-6ad5-449c-bc31-ae97436370da"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perty_x0020_Address xmlns="d8912809-f25e-4882-96d0-07f1b94ba2a6">19 Charterhouse Street  
, LONDON</Property_x0020_Address>
    <c2f3895442d64e06ad219af07c660a19 xmlns="d8912809-f25e-4882-96d0-07f1b94ba2a6">
      <Terms xmlns="http://schemas.microsoft.com/office/infopath/2007/PartnerControls">
        <TermInfo xmlns="http://schemas.microsoft.com/office/infopath/2007/PartnerControls">
          <TermName xmlns="http://schemas.microsoft.com/office/infopath/2007/PartnerControls">Farrview Limited - D4505900</TermName>
          <TermId xmlns="http://schemas.microsoft.com/office/infopath/2007/PartnerControls">34163d27-77c1-400d-9b0e-f89c3171e600</TermId>
        </TermInfo>
      </Terms>
    </c2f3895442d64e06ad219af07c660a19>
    <File_x0020_Number xmlns="d8912809-f25e-4882-96d0-07f1b94ba2a6">U0023854</File_x0020_Number>
    <Owning_x0020_Department xmlns="d8912809-f25e-4882-96d0-07f1b94ba2a6">Planning (London)</Owning_x0020_Department>
    <SubFile_x0020_Number xmlns="d8912809-f25e-4882-96d0-07f1b94ba2a6" xsi:nil="true"/>
    <Work_x0020_Type xmlns="d8912809-f25e-4882-96d0-07f1b94ba2a6">PADV</Work_x0020_Type>
    <TaxCatchAll xmlns="0f32b7d4-26dc-490a-8bd0-f4f1ac9f3119">
      <Value>2</Value>
      <Value>1</Value>
    </TaxCatchAll>
    <Postcode xmlns="d8912809-f25e-4882-96d0-07f1b94ba2a6">EC1N 6SA</Postcode>
    <obace5befb5a405da52b5c601bcfe804 xmlns="d8912809-f25e-4882-96d0-07f1b94ba2a6">
      <Terms xmlns="http://schemas.microsoft.com/office/infopath/2007/PartnerControls">
        <TermInfo xmlns="http://schemas.microsoft.com/office/infopath/2007/PartnerControls">
          <TermName xmlns="http://schemas.microsoft.com/office/infopath/2007/PartnerControls">2104439</TermName>
          <TermId xmlns="http://schemas.microsoft.com/office/infopath/2007/PartnerControls">2fcebc94-5d88-41b8-8100-a5f2c3caa6ae</TermId>
        </TermInfo>
      </Terms>
    </obace5befb5a405da52b5c601bcfe804>
    <Client_x0020_Reference xmlns="d8912809-f25e-4882-96d0-07f1b94ba2a6" xsi:nil="true"/>
    <Service_x0020_Line xmlns="d8912809-f25e-4882-96d0-07f1b94ba2a6">Planning &amp; Development</Service_x0020_Line>
    <Job_x0020_Status xmlns="d8912809-f25e-4882-96d0-07f1b94ba2a6">Open</Job_x0020_Status>
    <Partner xmlns="d8912809-f25e-4882-96d0-07f1b94ba2a6">Lisa Webb</Partner>
  </documentManagement>
</p:properties>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4802ECE2-1427-468D-B2AB-0021A31D1173}"/>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Moccetti, Cassian</cp:lastModifiedBy>
  <cp:revision/>
  <dcterms:created xsi:type="dcterms:W3CDTF">2019-12-17T10:05:05Z</dcterms:created>
  <dcterms:modified xsi:type="dcterms:W3CDTF">2025-04-09T10:41:01Z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0x010100FD57DD30FEAD9F4DB9E3204E47DDB253005A3360B81C3949438B74A4F7B07DB82D</vt:lpwstr>
  </property>
  <property fmtid="{D5CDD505-2E9C-101B-9397-08002B2CF9AE}" pid="3" name="MSIP_Label_43f08ec5-d6d9-4227-8387-ccbfcb3632c4_Enabled">
    <vt:lpwstr>true</vt:lpwstr>
  </property>
  <property fmtid="{D5CDD505-2E9C-101B-9397-08002B2CF9AE}" pid="4" name="MSIP_Label_43f08ec5-d6d9-4227-8387-ccbfcb3632c4_SetDate">
    <vt:lpwstr>2025-03-12T16:01:25Z</vt:lpwstr>
  </property>
  <property fmtid="{D5CDD505-2E9C-101B-9397-08002B2CF9AE}" pid="5" name="MSIP_Label_43f08ec5-d6d9-4227-8387-ccbfcb3632c4_Method">
    <vt:lpwstr>Standard</vt:lpwstr>
  </property>
  <property fmtid="{D5CDD505-2E9C-101B-9397-08002B2CF9AE}" pid="6" name="MSIP_Label_43f08ec5-d6d9-4227-8387-ccbfcb3632c4_Name">
    <vt:lpwstr>Sweco Restricted</vt:lpwstr>
  </property>
  <property fmtid="{D5CDD505-2E9C-101B-9397-08002B2CF9AE}" pid="7" name="MSIP_Label_43f08ec5-d6d9-4227-8387-ccbfcb3632c4_SiteId">
    <vt:lpwstr>b7872ef0-9a00-4c18-8a4a-c7d25c778a9e</vt:lpwstr>
  </property>
  <property fmtid="{D5CDD505-2E9C-101B-9397-08002B2CF9AE}" pid="8" name="MSIP_Label_43f08ec5-d6d9-4227-8387-ccbfcb3632c4_ActionId">
    <vt:lpwstr>40606776-e9c0-4a6f-9fa2-efff6e882af0</vt:lpwstr>
  </property>
  <property fmtid="{D5CDD505-2E9C-101B-9397-08002B2CF9AE}" pid="9" name="MSIP_Label_43f08ec5-d6d9-4227-8387-ccbfcb3632c4_ContentBits">
    <vt:lpwstr>0</vt:lpwstr>
  </property>
  <property fmtid="{D5CDD505-2E9C-101B-9397-08002B2CF9AE}" pid="10" name="JobID">
    <vt:lpwstr>1;#2104439|2fcebc94-5d88-41b8-8100-a5f2c3caa6ae</vt:lpwstr>
  </property>
  <property fmtid="{D5CDD505-2E9C-101B-9397-08002B2CF9AE}" pid="11" name="Client">
    <vt:lpwstr>2;#Farrview Limited - D4505900|34163d27-77c1-400d-9b0e-f89c3171e600</vt:lpwstr>
  </property>
</Properties>
</file>