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8_{D412AB73-5776-4E0B-B8D0-D3C169B7F784}" xr6:coauthVersionLast="47" xr6:coauthVersionMax="47" xr10:uidLastSave="{00000000-0000-0000-0000-000000000000}"/>
  <bookViews>
    <workbookView xWindow="-98" yWindow="-98" windowWidth="20715" windowHeight="13155" firstSheet="2"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6" l="1"/>
  <c r="B72" i="6"/>
  <c r="Q3" i="2"/>
  <c r="U61" i="2"/>
  <c r="S61" i="2"/>
  <c r="P61" i="2"/>
  <c r="U4" i="2"/>
  <c r="S4" i="2"/>
  <c r="P4" i="2"/>
  <c r="P63" i="2" l="1"/>
  <c r="L8" i="2" l="1"/>
  <c r="M8" i="2"/>
  <c r="R8" i="2" s="1"/>
  <c r="N8" i="2"/>
  <c r="O8" i="2"/>
  <c r="P8" i="2" s="1"/>
  <c r="Q8" i="2"/>
  <c r="T8" i="2"/>
  <c r="L9" i="2"/>
  <c r="M9" i="2"/>
  <c r="N9" i="2"/>
  <c r="Q9" i="2"/>
  <c r="T9" i="2"/>
  <c r="L10" i="2"/>
  <c r="M10" i="2"/>
  <c r="N10" i="2"/>
  <c r="Q10" i="2"/>
  <c r="T10" i="2"/>
  <c r="L11" i="2"/>
  <c r="M11" i="2"/>
  <c r="N11" i="2"/>
  <c r="O11" i="2" s="1"/>
  <c r="Q11" i="2"/>
  <c r="T11" i="2"/>
  <c r="L12" i="2"/>
  <c r="M12" i="2"/>
  <c r="O12" i="2" s="1"/>
  <c r="P12" i="2" s="1"/>
  <c r="N12" i="2"/>
  <c r="Q12" i="2"/>
  <c r="T12" i="2"/>
  <c r="L13" i="2"/>
  <c r="M13" i="2"/>
  <c r="N13" i="2"/>
  <c r="Q13" i="2"/>
  <c r="R13" i="2" s="1"/>
  <c r="T13" i="2"/>
  <c r="L14" i="2"/>
  <c r="M14" i="2"/>
  <c r="N14" i="2"/>
  <c r="Q14" i="2"/>
  <c r="T14" i="2"/>
  <c r="L15" i="2"/>
  <c r="M15" i="2"/>
  <c r="R15" i="2" s="1"/>
  <c r="U15" i="2" s="1"/>
  <c r="N15" i="2"/>
  <c r="Q15" i="2"/>
  <c r="T15" i="2"/>
  <c r="L16" i="2"/>
  <c r="M16" i="2"/>
  <c r="N16" i="2"/>
  <c r="Q16" i="2"/>
  <c r="R16" i="2" s="1"/>
  <c r="T16" i="2"/>
  <c r="L17" i="2"/>
  <c r="M17" i="2"/>
  <c r="R17" i="2" s="1"/>
  <c r="N17" i="2"/>
  <c r="Q17" i="2"/>
  <c r="T17" i="2"/>
  <c r="L18" i="2"/>
  <c r="M18" i="2"/>
  <c r="R18" i="2" s="1"/>
  <c r="U18" i="2" s="1"/>
  <c r="N18" i="2"/>
  <c r="Q18" i="2"/>
  <c r="T18" i="2"/>
  <c r="L19" i="2"/>
  <c r="M19" i="2"/>
  <c r="R19" i="2" s="1"/>
  <c r="N19" i="2"/>
  <c r="Q19" i="2"/>
  <c r="T19" i="2"/>
  <c r="L20" i="2"/>
  <c r="M20" i="2"/>
  <c r="N20" i="2"/>
  <c r="Q20" i="2"/>
  <c r="T20" i="2"/>
  <c r="L21" i="2"/>
  <c r="M21" i="2"/>
  <c r="O21" i="2" s="1"/>
  <c r="P21" i="2" s="1"/>
  <c r="N21" i="2"/>
  <c r="Q21" i="2"/>
  <c r="T21" i="2"/>
  <c r="L22" i="2"/>
  <c r="M22" i="2"/>
  <c r="R22" i="2" s="1"/>
  <c r="U22" i="2" s="1"/>
  <c r="N22" i="2"/>
  <c r="Q22" i="2"/>
  <c r="T22" i="2"/>
  <c r="L23" i="2"/>
  <c r="M23" i="2"/>
  <c r="R23" i="2" s="1"/>
  <c r="N23" i="2"/>
  <c r="Q23" i="2"/>
  <c r="T23" i="2"/>
  <c r="L24" i="2"/>
  <c r="M24" i="2"/>
  <c r="N24" i="2"/>
  <c r="Q24" i="2"/>
  <c r="T24" i="2"/>
  <c r="L25" i="2"/>
  <c r="M25" i="2"/>
  <c r="R25" i="2" s="1"/>
  <c r="N25" i="2"/>
  <c r="O25" i="2" s="1"/>
  <c r="Q25" i="2"/>
  <c r="T25" i="2"/>
  <c r="L26" i="2"/>
  <c r="M26" i="2"/>
  <c r="R26" i="2" s="1"/>
  <c r="U26" i="2" s="1"/>
  <c r="N26" i="2"/>
  <c r="Q26" i="2"/>
  <c r="T26" i="2"/>
  <c r="L27" i="2"/>
  <c r="M27" i="2"/>
  <c r="R27" i="2" s="1"/>
  <c r="N27" i="2"/>
  <c r="Q27" i="2"/>
  <c r="T27" i="2"/>
  <c r="L28" i="2"/>
  <c r="M28" i="2"/>
  <c r="N28" i="2"/>
  <c r="Q28" i="2"/>
  <c r="T28" i="2"/>
  <c r="L29" i="2"/>
  <c r="M29" i="2"/>
  <c r="N29" i="2"/>
  <c r="Q29" i="2"/>
  <c r="T29" i="2"/>
  <c r="L30" i="2"/>
  <c r="M30" i="2"/>
  <c r="R30" i="2" s="1"/>
  <c r="U30" i="2" s="1"/>
  <c r="N30" i="2"/>
  <c r="O30" i="2"/>
  <c r="Q30" i="2"/>
  <c r="T30" i="2"/>
  <c r="L31" i="2"/>
  <c r="M31" i="2"/>
  <c r="R31" i="2" s="1"/>
  <c r="N31" i="2"/>
  <c r="Q31" i="2"/>
  <c r="T31" i="2"/>
  <c r="L32" i="2"/>
  <c r="M32" i="2"/>
  <c r="N32" i="2"/>
  <c r="Q32" i="2"/>
  <c r="T32" i="2"/>
  <c r="L33" i="2"/>
  <c r="M33" i="2"/>
  <c r="R33" i="2" s="1"/>
  <c r="N33" i="2"/>
  <c r="Q33" i="2"/>
  <c r="T33" i="2"/>
  <c r="L34" i="2"/>
  <c r="M34" i="2"/>
  <c r="R34" i="2" s="1"/>
  <c r="U34" i="2" s="1"/>
  <c r="N34" i="2"/>
  <c r="Q34" i="2"/>
  <c r="T34" i="2"/>
  <c r="L35" i="2"/>
  <c r="M35" i="2"/>
  <c r="N35" i="2"/>
  <c r="O35" i="2" s="1"/>
  <c r="P35" i="2" s="1"/>
  <c r="Q35" i="2"/>
  <c r="R35" i="2"/>
  <c r="U35" i="2" s="1"/>
  <c r="T35" i="2"/>
  <c r="L36" i="2"/>
  <c r="M36" i="2"/>
  <c r="N36" i="2"/>
  <c r="Q36" i="2"/>
  <c r="T36" i="2"/>
  <c r="L37" i="2"/>
  <c r="M37" i="2"/>
  <c r="N37" i="2"/>
  <c r="Q37" i="2"/>
  <c r="T37" i="2"/>
  <c r="L38" i="2"/>
  <c r="M38" i="2"/>
  <c r="R38" i="2" s="1"/>
  <c r="U38" i="2" s="1"/>
  <c r="N38" i="2"/>
  <c r="O38" i="2"/>
  <c r="Q38" i="2"/>
  <c r="T38" i="2"/>
  <c r="L39" i="2"/>
  <c r="M39" i="2"/>
  <c r="O39" i="2" s="1"/>
  <c r="N39" i="2"/>
  <c r="Q39" i="2"/>
  <c r="T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P38" i="2" l="1"/>
  <c r="P30" i="2"/>
  <c r="P39" i="2"/>
  <c r="O28" i="2"/>
  <c r="P28" i="2" s="1"/>
  <c r="R9" i="2"/>
  <c r="R12" i="2"/>
  <c r="O34" i="2"/>
  <c r="P34" i="2" s="1"/>
  <c r="O23" i="2"/>
  <c r="P23" i="2" s="1"/>
  <c r="O15" i="2"/>
  <c r="O9" i="2"/>
  <c r="S9" i="2" s="1"/>
  <c r="O37" i="2"/>
  <c r="P37" i="2" s="1"/>
  <c r="O14" i="2"/>
  <c r="O24" i="2"/>
  <c r="P24" i="2" s="1"/>
  <c r="O20" i="2"/>
  <c r="P20" i="2" s="1"/>
  <c r="S8" i="2"/>
  <c r="O16" i="2"/>
  <c r="P16" i="2" s="1"/>
  <c r="O32" i="2"/>
  <c r="P32" i="2" s="1"/>
  <c r="O29" i="2"/>
  <c r="P29" i="2" s="1"/>
  <c r="R20" i="2"/>
  <c r="O33" i="2"/>
  <c r="P33" i="2" s="1"/>
  <c r="O19" i="2"/>
  <c r="P19" i="2" s="1"/>
  <c r="O18" i="2"/>
  <c r="P18" i="2" s="1"/>
  <c r="R36" i="2"/>
  <c r="U36" i="2" s="1"/>
  <c r="O27" i="2"/>
  <c r="S27" i="2" s="1"/>
  <c r="O36" i="2"/>
  <c r="P36" i="2" s="1"/>
  <c r="S38" i="2"/>
  <c r="R32" i="2"/>
  <c r="U32" i="2" s="1"/>
  <c r="O31" i="2"/>
  <c r="P31" i="2" s="1"/>
  <c r="O17" i="2"/>
  <c r="U17" i="2"/>
  <c r="R39" i="2"/>
  <c r="S39" i="2" s="1"/>
  <c r="R21" i="2"/>
  <c r="U21" i="2" s="1"/>
  <c r="S35" i="2"/>
  <c r="O26" i="2"/>
  <c r="P26" i="2" s="1"/>
  <c r="O22" i="2"/>
  <c r="P22" i="2" s="1"/>
  <c r="S30" i="2"/>
  <c r="P14" i="2"/>
  <c r="S19" i="2"/>
  <c r="S18" i="2"/>
  <c r="R24" i="2"/>
  <c r="U24" i="2" s="1"/>
  <c r="O13" i="2"/>
  <c r="P13" i="2" s="1"/>
  <c r="R14" i="2"/>
  <c r="S14" i="2" s="1"/>
  <c r="R10" i="2"/>
  <c r="U10" i="2" s="1"/>
  <c r="S33" i="2"/>
  <c r="R37" i="2"/>
  <c r="U37" i="2" s="1"/>
  <c r="R28" i="2"/>
  <c r="S28" i="2" s="1"/>
  <c r="U25" i="2"/>
  <c r="U33" i="2"/>
  <c r="R29" i="2"/>
  <c r="U29" i="2" s="1"/>
  <c r="O10" i="2"/>
  <c r="S10" i="2" s="1"/>
  <c r="P25" i="2"/>
  <c r="S25" i="2"/>
  <c r="S23" i="2"/>
  <c r="P15" i="2"/>
  <c r="S34" i="2"/>
  <c r="U12" i="2"/>
  <c r="U23" i="2"/>
  <c r="U8" i="2"/>
  <c r="U9" i="2"/>
  <c r="U13" i="2"/>
  <c r="U31" i="2"/>
  <c r="U27" i="2"/>
  <c r="U19" i="2"/>
  <c r="U16" i="2"/>
  <c r="U28" i="2"/>
  <c r="R11" i="2"/>
  <c r="U11" i="2" s="1"/>
  <c r="S12" i="2"/>
  <c r="S15" i="2"/>
  <c r="P11" i="2"/>
  <c r="S24" i="2" l="1"/>
  <c r="S29" i="2"/>
  <c r="P9" i="2"/>
  <c r="S22" i="2"/>
  <c r="S16" i="2"/>
  <c r="S13" i="2"/>
  <c r="S31" i="2"/>
  <c r="S32" i="2"/>
  <c r="S20" i="2"/>
  <c r="U20" i="2"/>
  <c r="P27" i="2"/>
  <c r="S11" i="2"/>
  <c r="U39" i="2"/>
  <c r="S26" i="2"/>
  <c r="S36" i="2"/>
  <c r="S21" i="2"/>
  <c r="P17" i="2"/>
  <c r="S17" i="2"/>
  <c r="P10" i="2"/>
  <c r="U14" i="2"/>
  <c r="S37"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C18" i="9" s="1"/>
  <c r="J18" i="6"/>
  <c r="J19" i="6"/>
  <c r="C63" i="6"/>
  <c r="D64" i="6" s="1"/>
  <c r="C62" i="6"/>
  <c r="C8" i="6"/>
  <c r="L96" i="2"/>
  <c r="C61" i="6" s="1"/>
  <c r="C20" i="6"/>
  <c r="C10" i="9" s="1"/>
  <c r="C19" i="6"/>
  <c r="C9" i="9" s="1"/>
  <c r="D12" i="9" l="1"/>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<sst xmlns="http://schemas.openxmlformats.org/spreadsheetml/2006/main" count="434" uniqueCount="293">
  <si>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</si>
  <si>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</si>
  <si>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</si>
  <si>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</si>
  <si>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</si>
  <si>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</si>
  <si>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</si>
  <si>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</si>
  <si>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</si>
  <si>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</si>
  <si>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</si>
  <si>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</si>
  <si>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</si>
  <si>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</si>
  <si>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</si>
  <si>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</si>
  <si>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</si>
  <si>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</si>
  <si>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</si>
  <si>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</si>
  <si>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</si>
  <si>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</si>
  <si>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</si>
  <si>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</si>
  <si>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</si>
  <si>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</si>
  <si>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</si>
  <si>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</si>
  <si>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</si>
  <si>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</si>
  <si>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</si>
  <si>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</si>
  <si>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</si>
  <si>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</si>
  <si>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</si>
  <si>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</si>
  <si>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</si>
  <si>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</si>
  <si>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</si>
  <si>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</si>
  <si>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</si>
  <si>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</si>
  <si>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</si>
  <si>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</si>
  <si>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</si>
  <si>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</si>
  <si>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</si>
  <si>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</si>
  <si>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</si>
  <si>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</si>
  <si>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</si>
  <si>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</si>
  <si>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</si>
  <si>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</si>
  <si>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</si>
  <si>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</si>
  <si>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</si>
  <si>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</si>
  <si>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</si>
  <si>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</si>
  <si>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</si>
  <si>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</si>
  <si>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</si>
  <si>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</si>
  <si>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</si>
  <si>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</si>
  <si>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</si>
  <si>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</si>
  <si>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</si>
  <si>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</si>
  <si>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</si>
  <si>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</si>
  <si>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</si>
  <si>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</si>
  <si>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</si>
  <si>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</si>
  <si>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</si>
  <si>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</si>
  <si>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</si>
  <si>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</si>
  <si>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</si>
  <si>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</si>
  <si>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</si>
  <si>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</si>
  <si>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</si>
  <si>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</si>
  <si>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</si>
  <si>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</si>
  <si>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</si>
  <si>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</si>
  <si>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</si>
  <si>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</si>
  <si>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</si>
  <si>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</si>
  <si>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</si>
  <si>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</si>
  <si>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</si>
  <si>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</si>
  <si>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</si>
  <si>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</si>
  <si>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</si>
  <si>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</si>
  <si>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</si>
  <si>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</si>
  <si>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</si>
  <si>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</si>
  <si>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</si>
  <si>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</si>
  <si>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</si>
  <si>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</si>
  <si>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</si>
  <si>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</si>
  <si>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</si>
  <si>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</si>
  <si>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</si>
  <si>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</si>
  <si>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</si>
  <si>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</si>
  <si>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</si>
  <si>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</si>
  <si>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</si>
  <si>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</si>
  <si>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</si>
  <si>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</si>
  <si>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</si>
  <si>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</si>
  <si>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</si>
  <si>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</si>
  <si>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</si>
  <si>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</si>
  <si>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</si>
  <si>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</si>
  <si>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</si>
  <si>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</si>
  <si>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</si>
  <si>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</si>
  <si>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</si>
  <si>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</si>
  <si>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</si>
  <si>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</si>
  <si>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</si>
  <si>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</si>
  <si>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</si>
  <si>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</si>
  <si>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</si>
  <si>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</si>
  <si>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</si>
  <si>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</si>
  <si>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</si>
  <si>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</si>
  <si>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</si>
  <si>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</si>
  <si>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</si>
  <si>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</si>
  <si>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</si>
  <si>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</si>
  <si>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</si>
  <si>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</si>
  <si>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</si>
  <si>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</si>
  <si>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</si>
  <si>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</si>
  <si>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</si>
  <si>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</si>
  <si>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</si>
  <si>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</si>
  <si>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</si>
  <si>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</si>
  <si>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</si>
  <si>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</si>
  <si>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</si>
  <si>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</si>
  <si>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</si>
  <si>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</si>
  <si>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</si>
  <si>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</si>
  <si>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</si>
  <si>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</si>
  <si>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</si>
  <si>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</si>
  <si>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</si>
  <si>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</si>
  <si>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</si>
  <si>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</si>
  <si>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</si>
  <si>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</si>
  <si>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</si>
  <si>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</si>
  <si>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</si>
  <si>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</si>
  <si>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</si>
  <si>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</si>
  <si>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</si>
  <si>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</si>
  <si>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</si>
  <si>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</si>
  <si>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</si>
  <si>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</si>
  <si>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</si>
  <si>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</si>
  <si>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</si>
  <si>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</si>
  <si>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</si>
  <si>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</si>
  <si>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</si>
  <si>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</si>
  <si>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</si>
  <si>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</si>
  <si>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</si>
  <si>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</si>
  <si>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</si>
  <si>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</si>
  <si>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</si>
  <si>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</si>
  <si>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</si>
  <si>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</si>
  <si>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</si>
  <si>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</si>
  <si>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</si>
  <si>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</si>
  <si>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</si>
  <si>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</si>
  <si>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</si>
  <si>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</si>
  <si>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</si>
  <si>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</si>
  <si>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</si>
  <si>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</si>
  <si>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</si>
  <si>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</si>
  <si>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</si>
  <si>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</si>
  <si>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</si>
  <si>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</si>
  <si>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</si>
  <si>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</si>
  <si>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</si>
  <si>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</si>
  <si>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</si>
  <si>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</si>
  <si>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</si>
  <si>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</si>
  <si>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</si>
  <si>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</si>
  <si>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</si>
  <si>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</si>
  <si>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</si>
  <si>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</si>
  <si>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</si>
  <si>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</si>
  <si>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</si>
  <si>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</si>
  <si>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</si>
  <si>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</si>
  <si>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</si>
  <si>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</si>
  <si>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</si>
  <si>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</si>
  <si>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</si>
  <si>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</si>
  <si>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1.1 Type C</t>
  </si>
  <si>
    <t>1.2 Type E</t>
  </si>
  <si>
    <t>1.3 Type A</t>
  </si>
  <si>
    <t>1.4 Type D2</t>
  </si>
  <si>
    <t>1.5 Type B2</t>
  </si>
  <si>
    <t>2.1 Type C</t>
  </si>
  <si>
    <t>2.2 Type E</t>
  </si>
  <si>
    <t>2.3 Type A</t>
  </si>
  <si>
    <t>2.4 Type D</t>
  </si>
  <si>
    <t>2.5 Type B1</t>
  </si>
  <si>
    <t>3.1 Type C</t>
  </si>
  <si>
    <t>3.2 Type E</t>
  </si>
  <si>
    <t>3.3 Type A</t>
  </si>
  <si>
    <t>3.4 Type D</t>
  </si>
  <si>
    <t>3.5 Type B1</t>
  </si>
  <si>
    <t>4.1 Type C</t>
  </si>
  <si>
    <t>4.2 Type E</t>
  </si>
  <si>
    <t>4.3 Type A</t>
  </si>
  <si>
    <t>4.4 Type D1</t>
  </si>
  <si>
    <t>4.5 Type B1</t>
  </si>
  <si>
    <t>5.1 Type F</t>
  </si>
  <si>
    <t>5.2 Type G</t>
  </si>
  <si>
    <t>5.3 Type D2</t>
  </si>
  <si>
    <t>5.4 Type B1</t>
  </si>
  <si>
    <t>6.1 Type C</t>
  </si>
  <si>
    <t>6.2 Type B1</t>
  </si>
  <si>
    <t>6.3 Type D1</t>
  </si>
  <si>
    <t>7.1 Type C</t>
  </si>
  <si>
    <t>7.2 Type B1</t>
  </si>
  <si>
    <t>7.3 Type D</t>
  </si>
  <si>
    <t>8.1 Type C</t>
  </si>
  <si>
    <t>8.2 Type B1</t>
  </si>
  <si>
    <t>8.3 Type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</si>
</sst>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60">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
      <sz val="11"/>
      <color indexed="8"/>
      <name val="Calibri"/>
      <family val="2"/>
      <scheme val="minor"/>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xf numFmtId="0" fontId="59"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8">
    <cellStyle name="_Header" xfId="4" xr:uid="{6FB4C626-4071-45CD-9DBE-DAC73C4BE62F}"/>
    <cellStyle name="Comma" xfId="1" builtinId="3"/>
    <cellStyle name="Normal" xfId="0" builtinId="0"/>
    <cellStyle name="Normal 2" xfId="7" xr:uid="{85D025F5-0990-4A90-9836-ABDD0350C74A}"/>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30.462840000000014</c:v>
                </c:pt>
                <c:pt idx="2">
                  <c:v>4.3562699999999994</c:v>
                </c:pt>
                <c:pt idx="3">
                  <c:v>5.7939499999999997</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0.66742999999998176</c:v>
                </c:pt>
                <c:pt idx="2">
                  <c:v>26.106570000000016</c:v>
                </c:pt>
                <c:pt idx="3">
                  <c:v>0</c:v>
                </c:pt>
                <c:pt idx="4">
                  <c:v>5.7939499999999988</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31.130269999999996</c:v>
                </c:pt>
                <c:pt idx="1">
                  <c:v>31.130269999999996</c:v>
                </c:pt>
                <c:pt idx="2">
                  <c:v>31.130269999999996</c:v>
                </c:pt>
                <c:pt idx="3">
                  <c:v>31.130269999999996</c:v>
                </c:pt>
                <c:pt idx="4">
                  <c:v>31.130269999999996</c:v>
                </c:pt>
                <c:pt idx="5">
                  <c:v>31.130269999999996</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20.234675499999998</c:v>
                </c:pt>
                <c:pt idx="1">
                  <c:v>20.234675499999998</c:v>
                </c:pt>
                <c:pt idx="2">
                  <c:v>20.234675499999998</c:v>
                </c:pt>
                <c:pt idx="3">
                  <c:v>20.234675499999998</c:v>
                </c:pt>
                <c:pt idx="4">
                  <c:v>20.234675499999998</c:v>
                </c:pt>
                <c:pt idx="5">
                  <c:v>20.234675499999998</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3046875" style="219" customWidth="1"/>
    <col min="2" max="2" width="19" style="219" customWidth="1"/>
    <col min="3" max="11" width="8.265625" style="219" customWidth="1"/>
    <col min="12" max="12" width="47.59765625" style="219" customWidth="1"/>
    <col min="13" max="13" width="52.597656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65" customHeight="1">
      <c r="A4" s="229" t="s">
        <v>246</v>
      </c>
      <c r="B4" s="229"/>
      <c r="C4" s="229"/>
      <c r="D4" s="229"/>
      <c r="E4" s="229"/>
      <c r="F4" s="229"/>
      <c r="G4" s="229"/>
      <c r="H4" s="229"/>
      <c r="I4" s="229"/>
      <c r="J4" s="229"/>
      <c r="K4" s="229"/>
      <c r="L4" s="229"/>
    </row>
    <row r="5" spans="1:16384" ht="41.65" customHeight="1">
      <c r="A5" s="229" t="s">
        <v>247</v>
      </c>
      <c r="B5" s="229"/>
      <c r="C5" s="229"/>
      <c r="D5" s="229"/>
      <c r="E5" s="229"/>
      <c r="F5" s="229"/>
      <c r="G5" s="229"/>
      <c r="H5" s="229"/>
      <c r="I5" s="229"/>
      <c r="J5" s="229"/>
      <c r="K5" s="229"/>
      <c r="L5" s="229"/>
    </row>
    <row r="6" spans="1:16384" ht="32.65"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A7" sqref="A7"/>
    </sheetView>
  </sheetViews>
  <sheetFormatPr defaultColWidth="0" defaultRowHeight="11.65" zeroHeight="1"/>
  <cols>
    <col min="1" max="1" width="41" style="202" bestFit="1" customWidth="1"/>
    <col min="2" max="3" width="39.73046875" style="202" customWidth="1"/>
    <col min="4" max="4" width="19.59765625" style="202" customWidth="1"/>
    <col min="5" max="5" width="39" style="202" customWidth="1"/>
    <col min="6" max="6" width="99.265625" style="202" customWidth="1"/>
    <col min="7" max="7" width="65" style="202" customWidth="1"/>
    <col min="8" max="11" width="8.265625" style="202" customWidth="1"/>
    <col min="12" max="16384" width="8.265625" style="202" hidden="1"/>
  </cols>
  <sheetData>
    <row r="1" spans="1:6" s="199" customFormat="1" ht="15" customHeight="1">
      <c r="A1" s="198" t="s">
        <v>159</v>
      </c>
      <c r="B1" s="198"/>
      <c r="C1" s="198"/>
      <c r="F1" s="200"/>
    </row>
    <row r="2" spans="1:6" ht="37.5" customHeight="1">
      <c r="A2" s="235" t="s">
        <v>160</v>
      </c>
      <c r="B2" s="235"/>
      <c r="C2" s="201"/>
    </row>
    <row r="3" spans="1:6" ht="37.5" customHeight="1">
      <c r="A3" s="235" t="s">
        <v>161</v>
      </c>
      <c r="B3" s="235"/>
      <c r="C3" s="201"/>
    </row>
    <row r="4" spans="1:6" ht="37.5" customHeight="1">
      <c r="A4" s="235" t="s">
        <v>162</v>
      </c>
      <c r="B4" s="235"/>
      <c r="C4" s="201"/>
    </row>
    <row r="5" spans="1:6" ht="61.5" customHeight="1">
      <c r="A5" s="235" t="s">
        <v>163</v>
      </c>
      <c r="B5" s="235"/>
      <c r="C5" s="201"/>
      <c r="D5" s="203"/>
    </row>
    <row r="6" spans="1:6" ht="12" thickBot="1"/>
    <row r="7" spans="1:6" ht="23.65" thickTop="1">
      <c r="A7" s="204" t="s">
        <v>164</v>
      </c>
      <c r="B7" s="205"/>
      <c r="C7" s="205" t="s">
        <v>165</v>
      </c>
      <c r="D7" s="205" t="s">
        <v>166</v>
      </c>
      <c r="E7" s="206" t="s">
        <v>167</v>
      </c>
    </row>
    <row r="8" spans="1:6" ht="23.25">
      <c r="A8" s="236" t="s">
        <v>168</v>
      </c>
      <c r="B8" s="207" t="s">
        <v>0</v>
      </c>
      <c r="C8" s="207" t="s">
        <v>1</v>
      </c>
      <c r="D8" s="208"/>
      <c r="E8" s="208"/>
    </row>
    <row r="9" spans="1:6" ht="23.25">
      <c r="A9" s="236"/>
      <c r="B9" s="207" t="s">
        <v>2</v>
      </c>
      <c r="C9" s="207" t="s">
        <v>3</v>
      </c>
      <c r="D9" s="208"/>
      <c r="E9" s="208"/>
    </row>
    <row r="10" spans="1:6" ht="46.5">
      <c r="A10" s="236"/>
      <c r="B10" s="207" t="s">
        <v>4</v>
      </c>
      <c r="C10" s="207" t="s">
        <v>169</v>
      </c>
      <c r="D10" s="224"/>
      <c r="E10" s="208"/>
    </row>
    <row r="11" spans="1:6" ht="23.25">
      <c r="A11" s="236"/>
      <c r="B11" s="207" t="s">
        <v>170</v>
      </c>
      <c r="C11" s="207"/>
      <c r="D11" s="208"/>
      <c r="E11" s="208"/>
      <c r="F11" s="209"/>
    </row>
    <row r="12" spans="1:6" ht="25.5" customHeight="1">
      <c r="A12" s="236"/>
      <c r="B12" s="207" t="s">
        <v>171</v>
      </c>
      <c r="C12" s="207"/>
      <c r="D12" s="225"/>
      <c r="E12" s="208"/>
    </row>
    <row r="13" spans="1:6" ht="25.5" customHeight="1">
      <c r="A13" s="236"/>
      <c r="B13" s="207" t="s">
        <v>172</v>
      </c>
      <c r="C13" s="207"/>
      <c r="D13" s="224"/>
      <c r="E13" s="208"/>
    </row>
    <row r="14" spans="1:6" ht="23.25">
      <c r="A14" s="232" t="s">
        <v>173</v>
      </c>
      <c r="B14" s="207" t="s">
        <v>174</v>
      </c>
      <c r="C14" s="207"/>
      <c r="D14" s="208"/>
      <c r="E14" s="208"/>
    </row>
    <row r="15" spans="1:6" ht="23.25">
      <c r="A15" s="233"/>
      <c r="B15" s="207" t="s">
        <v>175</v>
      </c>
      <c r="C15" s="207"/>
      <c r="D15" s="208"/>
      <c r="E15" s="208"/>
    </row>
    <row r="16" spans="1:6" ht="23.25">
      <c r="A16" s="233"/>
      <c r="B16" s="207" t="s">
        <v>176</v>
      </c>
      <c r="C16" s="207"/>
      <c r="D16" s="208"/>
      <c r="E16" s="208"/>
    </row>
    <row r="17" spans="1:6" ht="23.25">
      <c r="A17" s="233"/>
      <c r="B17" s="207" t="s">
        <v>177</v>
      </c>
      <c r="C17" s="207"/>
      <c r="D17" s="208"/>
      <c r="E17" s="208"/>
    </row>
    <row r="18" spans="1:6" ht="14.65" customHeight="1">
      <c r="A18" s="233"/>
      <c r="B18" s="207" t="s">
        <v>178</v>
      </c>
      <c r="C18" s="207"/>
      <c r="D18" s="224"/>
      <c r="E18" s="208"/>
    </row>
    <row r="19" spans="1:6" ht="14.65" customHeight="1">
      <c r="A19" s="233"/>
      <c r="B19" s="207" t="s">
        <v>179</v>
      </c>
      <c r="C19" s="207"/>
      <c r="D19" s="224"/>
      <c r="E19" s="208"/>
    </row>
    <row r="20" spans="1:6" ht="14.65" customHeight="1">
      <c r="A20" s="234"/>
      <c r="B20" s="207" t="s">
        <v>180</v>
      </c>
      <c r="C20" s="207"/>
      <c r="D20" s="208"/>
      <c r="E20" s="208"/>
    </row>
    <row r="21" spans="1:6" ht="14.65" customHeight="1">
      <c r="A21" s="232" t="s">
        <v>181</v>
      </c>
      <c r="B21" s="210" t="s">
        <v>182</v>
      </c>
      <c r="C21" s="210"/>
      <c r="D21" s="208"/>
      <c r="E21" s="208"/>
    </row>
    <row r="22" spans="1:6" ht="23.25">
      <c r="A22" s="233"/>
      <c r="B22" s="210" t="s">
        <v>183</v>
      </c>
      <c r="C22" s="210"/>
      <c r="D22" s="208"/>
      <c r="E22" s="208"/>
    </row>
    <row r="23" spans="1:6" ht="14.65" customHeight="1">
      <c r="A23" s="233"/>
      <c r="B23" s="210" t="s">
        <v>184</v>
      </c>
      <c r="C23" s="210"/>
      <c r="D23" s="208"/>
      <c r="E23" s="208"/>
      <c r="F23" s="211"/>
    </row>
    <row r="24" spans="1:6" ht="14.65" customHeight="1">
      <c r="A24" s="234"/>
      <c r="B24" s="210" t="s">
        <v>185</v>
      </c>
      <c r="C24" s="210"/>
      <c r="D24" s="208"/>
      <c r="E24" s="208"/>
      <c r="F24" s="211"/>
    </row>
    <row r="25" spans="1:6" ht="23.25">
      <c r="A25" s="232" t="s">
        <v>186</v>
      </c>
      <c r="B25" s="207" t="s">
        <v>187</v>
      </c>
      <c r="C25" s="207"/>
      <c r="D25" s="208"/>
      <c r="E25" s="208"/>
    </row>
    <row r="26" spans="1:6">
      <c r="A26" s="233"/>
      <c r="B26" s="207" t="s">
        <v>188</v>
      </c>
      <c r="C26" s="207"/>
      <c r="D26" s="208"/>
      <c r="E26" s="208"/>
    </row>
    <row r="27" spans="1:6">
      <c r="A27" s="233"/>
      <c r="B27" s="207" t="s">
        <v>189</v>
      </c>
      <c r="C27" s="207"/>
      <c r="D27" s="208"/>
      <c r="E27" s="208"/>
    </row>
    <row r="28" spans="1:6" ht="12.4">
      <c r="A28" s="233"/>
      <c r="B28" s="207" t="s">
        <v>190</v>
      </c>
      <c r="C28" s="207"/>
      <c r="D28" s="224"/>
      <c r="E28" s="208"/>
    </row>
    <row r="29" spans="1:6" ht="34.9">
      <c r="A29" s="234"/>
      <c r="B29" s="207" t="s">
        <v>191</v>
      </c>
      <c r="C29" s="207" t="s">
        <v>192</v>
      </c>
      <c r="D29" s="208"/>
      <c r="E29" s="208"/>
    </row>
    <row r="30" spans="1:6" ht="23.25">
      <c r="A30" s="232" t="s">
        <v>193</v>
      </c>
      <c r="B30" s="207" t="s">
        <v>194</v>
      </c>
      <c r="C30" s="207" t="s">
        <v>195</v>
      </c>
      <c r="D30" s="208"/>
      <c r="E30" s="208"/>
      <c r="F30" s="212"/>
    </row>
    <row r="31" spans="1:6" ht="46.5">
      <c r="A31" s="233"/>
      <c r="B31" s="207" t="s">
        <v>196</v>
      </c>
      <c r="C31" s="207" t="s">
        <v>257</v>
      </c>
      <c r="D31" s="208"/>
      <c r="E31" s="208"/>
    </row>
    <row r="32" spans="1:6">
      <c r="A32" s="233"/>
      <c r="B32" s="207" t="s">
        <v>197</v>
      </c>
      <c r="C32" s="207"/>
      <c r="D32" s="208"/>
      <c r="E32" s="208"/>
    </row>
    <row r="33" spans="1:5">
      <c r="A33" s="233"/>
      <c r="B33" s="213" t="s">
        <v>198</v>
      </c>
      <c r="C33" s="207"/>
      <c r="D33" s="224"/>
      <c r="E33" s="208"/>
    </row>
    <row r="34" spans="1:5">
      <c r="A34" s="233"/>
      <c r="B34" s="213" t="s">
        <v>199</v>
      </c>
      <c r="C34" s="207"/>
      <c r="D34" s="224"/>
      <c r="E34" s="208"/>
    </row>
    <row r="35" spans="1:5">
      <c r="A35" s="234"/>
      <c r="B35" s="207" t="s">
        <v>200</v>
      </c>
      <c r="C35" s="207" t="s">
        <v>201</v>
      </c>
      <c r="D35" s="224"/>
      <c r="E35" s="208"/>
    </row>
    <row r="36" spans="1:5">
      <c r="A36" s="232" t="s">
        <v>202</v>
      </c>
      <c r="B36" s="207" t="s">
        <v>203</v>
      </c>
      <c r="C36" s="207"/>
      <c r="D36" s="208"/>
      <c r="E36" s="208"/>
    </row>
    <row r="37" spans="1:5">
      <c r="A37" s="233"/>
      <c r="B37" s="207" t="s">
        <v>204</v>
      </c>
      <c r="C37" s="207"/>
      <c r="D37" s="226"/>
      <c r="E37" s="208"/>
    </row>
    <row r="38" spans="1:5">
      <c r="A38" s="233"/>
      <c r="B38" s="207" t="s">
        <v>205</v>
      </c>
      <c r="C38" s="207"/>
      <c r="D38" s="224"/>
      <c r="E38" s="208"/>
    </row>
    <row r="39" spans="1:5">
      <c r="A39" s="233"/>
      <c r="B39" s="207" t="s">
        <v>206</v>
      </c>
      <c r="C39" s="207"/>
      <c r="D39" s="224"/>
      <c r="E39" s="208"/>
    </row>
    <row r="40" spans="1:5" ht="34.9">
      <c r="A40" s="233"/>
      <c r="B40" s="207" t="s">
        <v>207</v>
      </c>
      <c r="C40" s="207" t="s">
        <v>208</v>
      </c>
      <c r="D40" s="208"/>
      <c r="E40" s="208"/>
    </row>
    <row r="41" spans="1:5" ht="23.25">
      <c r="A41" s="233"/>
      <c r="B41" s="207" t="s">
        <v>209</v>
      </c>
      <c r="C41" s="207"/>
      <c r="D41" s="224"/>
      <c r="E41" s="208"/>
    </row>
    <row r="42" spans="1:5" ht="46.5">
      <c r="A42" s="233"/>
      <c r="B42" s="207" t="s">
        <v>210</v>
      </c>
      <c r="C42" s="213" t="s">
        <v>211</v>
      </c>
      <c r="D42" s="208"/>
      <c r="E42" s="208"/>
    </row>
    <row r="43" spans="1:5">
      <c r="A43" s="233"/>
      <c r="B43" s="207" t="s">
        <v>212</v>
      </c>
      <c r="C43" s="207"/>
      <c r="D43" s="224"/>
      <c r="E43" s="208"/>
    </row>
    <row r="44" spans="1:5">
      <c r="A44" s="233"/>
      <c r="B44" s="207" t="s">
        <v>213</v>
      </c>
      <c r="C44" s="207"/>
      <c r="D44" s="224"/>
      <c r="E44" s="208"/>
    </row>
    <row r="45" spans="1:5" ht="46.5">
      <c r="A45" s="234"/>
      <c r="B45" s="207" t="s">
        <v>214</v>
      </c>
      <c r="C45" s="207" t="s">
        <v>215</v>
      </c>
      <c r="D45" s="208"/>
      <c r="E45" s="208"/>
    </row>
    <row r="46" spans="1:5">
      <c r="A46" s="236" t="s">
        <v>216</v>
      </c>
      <c r="B46" s="207" t="s">
        <v>217</v>
      </c>
      <c r="C46" s="207"/>
      <c r="D46" s="208"/>
      <c r="E46" s="208"/>
    </row>
    <row r="47" spans="1:5" ht="34.9">
      <c r="A47" s="236"/>
      <c r="B47" s="207" t="s">
        <v>218</v>
      </c>
      <c r="C47" s="207"/>
      <c r="D47" s="208"/>
      <c r="E47" s="208"/>
    </row>
    <row r="48" spans="1:5">
      <c r="A48" s="236"/>
      <c r="B48" s="207" t="s">
        <v>219</v>
      </c>
      <c r="C48" s="207"/>
      <c r="D48" s="224"/>
      <c r="E48" s="208"/>
    </row>
    <row r="49" spans="1:5">
      <c r="A49" s="236"/>
      <c r="B49" s="207" t="s">
        <v>220</v>
      </c>
      <c r="C49" s="207"/>
      <c r="D49" s="224"/>
      <c r="E49" s="208"/>
    </row>
    <row r="50" spans="1:5" ht="13.9">
      <c r="A50" s="236"/>
      <c r="B50" s="207" t="s">
        <v>221</v>
      </c>
      <c r="C50" s="207"/>
      <c r="D50" s="224"/>
      <c r="E50" s="208"/>
    </row>
    <row r="51" spans="1:5">
      <c r="A51" s="236"/>
      <c r="B51" s="207" t="s">
        <v>222</v>
      </c>
      <c r="C51" s="207"/>
      <c r="D51" s="208"/>
      <c r="E51" s="208"/>
    </row>
    <row r="52" spans="1:5" ht="13.9">
      <c r="A52" s="236"/>
      <c r="B52" s="207" t="s">
        <v>223</v>
      </c>
      <c r="C52" s="207"/>
      <c r="D52" s="224"/>
      <c r="E52" s="208"/>
    </row>
    <row r="53" spans="1:5" ht="23.25">
      <c r="A53" s="232" t="s">
        <v>224</v>
      </c>
      <c r="B53" s="207" t="s">
        <v>225</v>
      </c>
      <c r="C53" s="207" t="s">
        <v>226</v>
      </c>
      <c r="D53" s="208"/>
      <c r="E53" s="208"/>
    </row>
    <row r="54" spans="1:5" ht="23.25">
      <c r="A54" s="233"/>
      <c r="B54" s="207" t="s">
        <v>227</v>
      </c>
      <c r="C54" s="207" t="s">
        <v>228</v>
      </c>
      <c r="D54" s="208"/>
      <c r="E54" s="208"/>
    </row>
    <row r="55" spans="1:5">
      <c r="A55" s="233"/>
      <c r="B55" s="207" t="s">
        <v>229</v>
      </c>
      <c r="C55" s="207"/>
      <c r="D55" s="224"/>
      <c r="E55" s="208"/>
    </row>
    <row r="56" spans="1:5">
      <c r="A56" s="233"/>
      <c r="B56" s="207" t="s">
        <v>230</v>
      </c>
      <c r="C56" s="207"/>
      <c r="D56" s="224"/>
      <c r="E56" s="208"/>
    </row>
    <row r="57" spans="1:5">
      <c r="A57" s="234"/>
      <c r="B57" s="207" t="s">
        <v>231</v>
      </c>
      <c r="C57" s="207"/>
      <c r="D57" s="224"/>
      <c r="E57" s="208"/>
    </row>
    <row r="58" spans="1:5">
      <c r="A58" s="239" t="s">
        <v>232</v>
      </c>
      <c r="B58" s="207" t="s">
        <v>233</v>
      </c>
      <c r="C58" s="207"/>
      <c r="D58" s="208"/>
      <c r="E58" s="208"/>
    </row>
    <row r="59" spans="1:5">
      <c r="A59" s="240"/>
      <c r="B59" s="207" t="s">
        <v>234</v>
      </c>
      <c r="C59" s="207"/>
      <c r="D59" s="224"/>
      <c r="E59" s="208"/>
    </row>
    <row r="60" spans="1:5" ht="58.15">
      <c r="A60" s="232" t="s">
        <v>235</v>
      </c>
      <c r="B60" s="207" t="s">
        <v>236</v>
      </c>
      <c r="C60" s="207" t="s">
        <v>237</v>
      </c>
      <c r="D60" s="208"/>
      <c r="E60" s="208"/>
    </row>
    <row r="61" spans="1:5" ht="20.25" customHeight="1">
      <c r="A61" s="233"/>
      <c r="B61" s="207" t="s">
        <v>238</v>
      </c>
      <c r="C61" s="207"/>
      <c r="D61" s="208"/>
      <c r="E61" s="208"/>
    </row>
    <row r="62" spans="1:5" ht="20.25" customHeight="1">
      <c r="A62" s="233"/>
      <c r="B62" s="207" t="s">
        <v>239</v>
      </c>
      <c r="C62" s="207" t="s">
        <v>240</v>
      </c>
      <c r="D62" s="224"/>
      <c r="E62" s="208"/>
    </row>
    <row r="63" spans="1:5" ht="20.25" customHeight="1">
      <c r="A63" s="234"/>
      <c r="B63" s="207" t="s">
        <v>241</v>
      </c>
      <c r="C63" s="207"/>
      <c r="D63" s="224"/>
      <c r="E63" s="208"/>
    </row>
    <row r="64" spans="1:5"/>
    <row r="65" spans="1:5" s="199" customFormat="1">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zoomScale="85" zoomScaleNormal="85" workbookViewId="0">
      <selection activeCell="E14" sqref="E14"/>
    </sheetView>
  </sheetViews>
  <sheetFormatPr defaultColWidth="0" defaultRowHeight="13.5" zeroHeight="1"/>
  <cols>
    <col min="1" max="1" width="15.3984375" style="12" customWidth="1"/>
    <col min="2" max="4" width="15.3984375" style="3" customWidth="1"/>
    <col min="5" max="5" width="17.59765625" style="3" customWidth="1"/>
    <col min="6" max="6" width="17.59765625" style="2" customWidth="1"/>
    <col min="7" max="7" width="17.59765625" style="111" customWidth="1"/>
    <col min="8" max="8" width="17.59765625" style="3" customWidth="1"/>
    <col min="9" max="9" width="17.59765625" style="111" customWidth="1"/>
    <col min="10" max="10" width="17.59765625" style="2" customWidth="1"/>
    <col min="11" max="11" width="17.59765625" style="111" customWidth="1"/>
    <col min="12" max="14" width="17.59765625" style="2" customWidth="1"/>
    <col min="15" max="17" width="17.59765625" style="111" customWidth="1"/>
    <col min="18" max="19" width="17.59765625" style="3" customWidth="1"/>
    <col min="20" max="21" width="17.59765625" style="111" customWidth="1"/>
    <col min="22" max="22" width="13.265625" style="2" customWidth="1"/>
    <col min="23" max="23" width="12.3984375" style="2" customWidth="1"/>
    <col min="24" max="24" width="10.3984375" style="2" customWidth="1"/>
    <col min="25" max="25" width="9.3984375" style="2" customWidth="1"/>
    <col min="26" max="26" width="10.86328125" style="2" customWidth="1"/>
    <col min="27" max="16384" width="8.26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7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260</v>
      </c>
      <c r="B7" s="110">
        <v>70</v>
      </c>
      <c r="C7" s="110">
        <v>1</v>
      </c>
      <c r="D7" s="110">
        <v>70</v>
      </c>
      <c r="E7" s="164">
        <v>16.14</v>
      </c>
      <c r="F7" s="165">
        <v>-56.23</v>
      </c>
      <c r="G7" s="166">
        <v>17.98</v>
      </c>
      <c r="H7" s="166">
        <v>3.65</v>
      </c>
      <c r="I7" s="166">
        <v>3.49</v>
      </c>
      <c r="J7" s="167">
        <v>44.52</v>
      </c>
      <c r="K7" s="167">
        <v>47.39</v>
      </c>
      <c r="L7" s="107">
        <f t="shared" ref="L7" si="0">IF($E7=0,"",D7*E7)</f>
        <v>1129.8</v>
      </c>
      <c r="M7" s="107">
        <f t="shared" ref="M7:M57" si="1">IF($F7=0,"",($F7/$B7)*$D7)</f>
        <v>-56.23</v>
      </c>
      <c r="N7" s="107">
        <f t="shared" ref="N7:N57" si="2">IF($G7=0,"",$D7*$G7)</f>
        <v>1258.6000000000001</v>
      </c>
      <c r="O7" s="108">
        <f>IF($G7=0,"",$N7+M7)</f>
        <v>1202.3700000000001</v>
      </c>
      <c r="P7" s="108">
        <f>IF($G7=0,"",$L7-O7)</f>
        <v>-72.570000000000164</v>
      </c>
      <c r="Q7" s="108">
        <f t="shared" ref="Q7:Q57" si="3">IF($H7=0,"",$D7*$H7)</f>
        <v>255.5</v>
      </c>
      <c r="R7" s="108">
        <f>IF($H7=0,"",$Q7+$M7)</f>
        <v>199.27</v>
      </c>
      <c r="S7" s="108">
        <f>IF($H7=0,"",$O7-$R7)</f>
        <v>1003.1000000000001</v>
      </c>
      <c r="T7" s="108">
        <f>IF($I7=0,"",$D7*$I7)</f>
        <v>244.3</v>
      </c>
      <c r="U7" s="175">
        <f>IF($H7=0,"",$R7-$T7)</f>
        <v>-45.03</v>
      </c>
    </row>
    <row r="8" spans="1:21" ht="13.5" customHeight="1">
      <c r="A8" s="109" t="s">
        <v>261</v>
      </c>
      <c r="B8" s="110">
        <v>95</v>
      </c>
      <c r="C8" s="110">
        <v>1</v>
      </c>
      <c r="D8" s="110">
        <v>95</v>
      </c>
      <c r="E8" s="164">
        <v>13.82</v>
      </c>
      <c r="F8" s="168">
        <v>-76.28</v>
      </c>
      <c r="G8" s="166">
        <v>15.29</v>
      </c>
      <c r="H8" s="166">
        <v>3.08</v>
      </c>
      <c r="I8" s="166">
        <v>2.97</v>
      </c>
      <c r="J8" s="167">
        <v>40.42</v>
      </c>
      <c r="K8" s="167">
        <v>42.48</v>
      </c>
      <c r="L8" s="107">
        <f t="shared" ref="L8:L57" si="4">IF($E8=0,"",D8*E8)</f>
        <v>1312.9</v>
      </c>
      <c r="M8" s="107">
        <f t="shared" si="1"/>
        <v>-76.28</v>
      </c>
      <c r="N8" s="107">
        <f t="shared" si="2"/>
        <v>1452.55</v>
      </c>
      <c r="O8" s="108">
        <f t="shared" ref="O8:O57" si="5">IF($G8=0,"",$N8+M8)</f>
        <v>1376.27</v>
      </c>
      <c r="P8" s="108">
        <f t="shared" ref="P8:P57" si="6">IF($G8=0,"",$L8-O8)</f>
        <v>-63.369999999999891</v>
      </c>
      <c r="Q8" s="108">
        <f t="shared" si="3"/>
        <v>292.60000000000002</v>
      </c>
      <c r="R8" s="108">
        <f t="shared" ref="R8:R57" si="7">IF($H8=0,"",$Q8+$M8)</f>
        <v>216.32000000000002</v>
      </c>
      <c r="S8" s="108">
        <f t="shared" ref="S8:S57" si="8">IF($H8=0,"",$O8-$R8)</f>
        <v>1159.95</v>
      </c>
      <c r="T8" s="108">
        <f t="shared" ref="T8:T57" si="9">IF($I8=0,"",$D8*$I8)</f>
        <v>282.15000000000003</v>
      </c>
      <c r="U8" s="175">
        <f t="shared" ref="U8:U57" si="10">IF($H8=0,"",$R8-$T8)</f>
        <v>-65.830000000000013</v>
      </c>
    </row>
    <row r="9" spans="1:21" ht="13.5" customHeight="1">
      <c r="A9" s="109" t="s">
        <v>262</v>
      </c>
      <c r="B9" s="110">
        <v>39</v>
      </c>
      <c r="C9" s="110">
        <v>1</v>
      </c>
      <c r="D9" s="110">
        <v>39</v>
      </c>
      <c r="E9" s="164">
        <v>16.21</v>
      </c>
      <c r="F9" s="168">
        <v>-31.34</v>
      </c>
      <c r="G9" s="166">
        <v>16.64</v>
      </c>
      <c r="H9" s="166">
        <v>2.89</v>
      </c>
      <c r="I9" s="166">
        <v>2.6</v>
      </c>
      <c r="J9" s="167">
        <v>28.34</v>
      </c>
      <c r="K9" s="167">
        <v>29.54</v>
      </c>
      <c r="L9" s="107">
        <f t="shared" si="4"/>
        <v>632.19000000000005</v>
      </c>
      <c r="M9" s="107">
        <f t="shared" si="1"/>
        <v>-31.34</v>
      </c>
      <c r="N9" s="107">
        <f t="shared" si="2"/>
        <v>648.96</v>
      </c>
      <c r="O9" s="108">
        <f t="shared" si="5"/>
        <v>617.62</v>
      </c>
      <c r="P9" s="108">
        <f t="shared" si="6"/>
        <v>14.57000000000005</v>
      </c>
      <c r="Q9" s="108">
        <f t="shared" si="3"/>
        <v>112.71000000000001</v>
      </c>
      <c r="R9" s="108">
        <f t="shared" si="7"/>
        <v>81.37</v>
      </c>
      <c r="S9" s="108">
        <f t="shared" si="8"/>
        <v>536.25</v>
      </c>
      <c r="T9" s="108">
        <f t="shared" si="9"/>
        <v>101.4</v>
      </c>
      <c r="U9" s="175">
        <f t="shared" si="10"/>
        <v>-20.03</v>
      </c>
    </row>
    <row r="10" spans="1:21" ht="13.5" customHeight="1">
      <c r="A10" s="109" t="s">
        <v>263</v>
      </c>
      <c r="B10" s="110">
        <v>71</v>
      </c>
      <c r="C10" s="110">
        <v>1</v>
      </c>
      <c r="D10" s="110">
        <v>71</v>
      </c>
      <c r="E10" s="164">
        <v>15.86</v>
      </c>
      <c r="F10" s="168">
        <v>-57.03</v>
      </c>
      <c r="G10" s="166">
        <v>16.62</v>
      </c>
      <c r="H10" s="166">
        <v>3.25</v>
      </c>
      <c r="I10" s="166">
        <v>3.1</v>
      </c>
      <c r="J10" s="167">
        <v>43.72</v>
      </c>
      <c r="K10" s="167">
        <v>43.45</v>
      </c>
      <c r="L10" s="107">
        <f t="shared" si="4"/>
        <v>1126.06</v>
      </c>
      <c r="M10" s="107">
        <f t="shared" si="1"/>
        <v>-57.03</v>
      </c>
      <c r="N10" s="107">
        <f t="shared" si="2"/>
        <v>1180.02</v>
      </c>
      <c r="O10" s="108">
        <f t="shared" si="5"/>
        <v>1122.99</v>
      </c>
      <c r="P10" s="108">
        <f t="shared" si="6"/>
        <v>3.0699999999999363</v>
      </c>
      <c r="Q10" s="108">
        <f t="shared" si="3"/>
        <v>230.75</v>
      </c>
      <c r="R10" s="108">
        <f t="shared" si="7"/>
        <v>173.72</v>
      </c>
      <c r="S10" s="108">
        <f t="shared" si="8"/>
        <v>949.27</v>
      </c>
      <c r="T10" s="108">
        <f t="shared" si="9"/>
        <v>220.1</v>
      </c>
      <c r="U10" s="175">
        <f t="shared" si="10"/>
        <v>-46.379999999999995</v>
      </c>
    </row>
    <row r="11" spans="1:21" ht="13.5" customHeight="1">
      <c r="A11" s="109" t="s">
        <v>264</v>
      </c>
      <c r="B11" s="110">
        <v>54</v>
      </c>
      <c r="C11" s="110">
        <v>1</v>
      </c>
      <c r="D11" s="110">
        <v>54</v>
      </c>
      <c r="E11" s="164">
        <v>15.21</v>
      </c>
      <c r="F11" s="168">
        <v>-43.39</v>
      </c>
      <c r="G11" s="166">
        <v>16.12</v>
      </c>
      <c r="H11" s="166">
        <v>3</v>
      </c>
      <c r="I11" s="166">
        <v>2.79</v>
      </c>
      <c r="J11" s="167">
        <v>34.340000000000003</v>
      </c>
      <c r="K11" s="167">
        <v>35.32</v>
      </c>
      <c r="L11" s="107">
        <f t="shared" si="4"/>
        <v>821.34</v>
      </c>
      <c r="M11" s="107">
        <f t="shared" si="1"/>
        <v>-43.39</v>
      </c>
      <c r="N11" s="107">
        <f t="shared" si="2"/>
        <v>870.48</v>
      </c>
      <c r="O11" s="108">
        <f t="shared" si="5"/>
        <v>827.09</v>
      </c>
      <c r="P11" s="108">
        <f t="shared" si="6"/>
        <v>-5.75</v>
      </c>
      <c r="Q11" s="108">
        <f t="shared" si="3"/>
        <v>162</v>
      </c>
      <c r="R11" s="108">
        <f t="shared" si="7"/>
        <v>118.61</v>
      </c>
      <c r="S11" s="108">
        <f t="shared" si="8"/>
        <v>708.48</v>
      </c>
      <c r="T11" s="108">
        <f t="shared" si="9"/>
        <v>150.66</v>
      </c>
      <c r="U11" s="175">
        <f t="shared" si="10"/>
        <v>-32.049999999999997</v>
      </c>
    </row>
    <row r="12" spans="1:21" ht="13.5" customHeight="1">
      <c r="A12" s="109" t="s">
        <v>265</v>
      </c>
      <c r="B12" s="110">
        <v>70</v>
      </c>
      <c r="C12" s="110">
        <v>1</v>
      </c>
      <c r="D12" s="110">
        <v>70</v>
      </c>
      <c r="E12" s="164">
        <v>13.98</v>
      </c>
      <c r="F12" s="168">
        <v>-56.23</v>
      </c>
      <c r="G12" s="166">
        <v>15.21</v>
      </c>
      <c r="H12" s="166">
        <v>3.06</v>
      </c>
      <c r="I12" s="166">
        <v>2.9</v>
      </c>
      <c r="J12" s="167">
        <v>34.78</v>
      </c>
      <c r="K12" s="167">
        <v>35.83</v>
      </c>
      <c r="L12" s="107">
        <f t="shared" si="4"/>
        <v>978.6</v>
      </c>
      <c r="M12" s="107">
        <f t="shared" si="1"/>
        <v>-56.23</v>
      </c>
      <c r="N12" s="107">
        <f t="shared" si="2"/>
        <v>1064.7</v>
      </c>
      <c r="O12" s="108">
        <f t="shared" si="5"/>
        <v>1008.47</v>
      </c>
      <c r="P12" s="108">
        <f t="shared" si="6"/>
        <v>-29.870000000000005</v>
      </c>
      <c r="Q12" s="108">
        <f t="shared" si="3"/>
        <v>214.20000000000002</v>
      </c>
      <c r="R12" s="108">
        <f t="shared" si="7"/>
        <v>157.97000000000003</v>
      </c>
      <c r="S12" s="108">
        <f t="shared" si="8"/>
        <v>850.5</v>
      </c>
      <c r="T12" s="108">
        <f t="shared" si="9"/>
        <v>203</v>
      </c>
      <c r="U12" s="175">
        <f t="shared" si="10"/>
        <v>-45.029999999999973</v>
      </c>
    </row>
    <row r="13" spans="1:21" ht="13.5" customHeight="1">
      <c r="A13" s="109" t="s">
        <v>266</v>
      </c>
      <c r="B13" s="110">
        <v>95</v>
      </c>
      <c r="C13" s="110">
        <v>1</v>
      </c>
      <c r="D13" s="110">
        <v>95</v>
      </c>
      <c r="E13" s="164">
        <v>11.47</v>
      </c>
      <c r="F13" s="168">
        <v>-76.28</v>
      </c>
      <c r="G13" s="166">
        <v>12.59</v>
      </c>
      <c r="H13" s="166">
        <v>2.4900000000000002</v>
      </c>
      <c r="I13" s="166">
        <v>2.37</v>
      </c>
      <c r="J13" s="167">
        <v>31.62</v>
      </c>
      <c r="K13" s="167">
        <v>30.76</v>
      </c>
      <c r="L13" s="107">
        <f t="shared" si="4"/>
        <v>1089.6500000000001</v>
      </c>
      <c r="M13" s="107">
        <f t="shared" si="1"/>
        <v>-76.28</v>
      </c>
      <c r="N13" s="107">
        <f t="shared" si="2"/>
        <v>1196.05</v>
      </c>
      <c r="O13" s="108">
        <f t="shared" si="5"/>
        <v>1119.77</v>
      </c>
      <c r="P13" s="108">
        <f t="shared" si="6"/>
        <v>-30.119999999999891</v>
      </c>
      <c r="Q13" s="108">
        <f t="shared" si="3"/>
        <v>236.55</v>
      </c>
      <c r="R13" s="108">
        <f t="shared" si="7"/>
        <v>160.27000000000001</v>
      </c>
      <c r="S13" s="108">
        <f t="shared" si="8"/>
        <v>959.5</v>
      </c>
      <c r="T13" s="108">
        <f t="shared" si="9"/>
        <v>225.15</v>
      </c>
      <c r="U13" s="175">
        <f t="shared" si="10"/>
        <v>-64.88</v>
      </c>
    </row>
    <row r="14" spans="1:21" ht="13.5" customHeight="1">
      <c r="A14" s="109" t="s">
        <v>267</v>
      </c>
      <c r="B14" s="110">
        <v>39</v>
      </c>
      <c r="C14" s="110">
        <v>1</v>
      </c>
      <c r="D14" s="110">
        <v>39</v>
      </c>
      <c r="E14" s="164">
        <v>14.43</v>
      </c>
      <c r="F14" s="168">
        <v>-31.34</v>
      </c>
      <c r="G14" s="166">
        <v>14.62</v>
      </c>
      <c r="H14" s="166">
        <v>2.36</v>
      </c>
      <c r="I14" s="166">
        <v>2.0699999999999998</v>
      </c>
      <c r="J14" s="167">
        <v>19.34</v>
      </c>
      <c r="K14" s="167">
        <v>18.27</v>
      </c>
      <c r="L14" s="107">
        <f t="shared" si="4"/>
        <v>562.77</v>
      </c>
      <c r="M14" s="107">
        <f t="shared" si="1"/>
        <v>-31.34</v>
      </c>
      <c r="N14" s="107">
        <f t="shared" si="2"/>
        <v>570.17999999999995</v>
      </c>
      <c r="O14" s="108">
        <f t="shared" si="5"/>
        <v>538.83999999999992</v>
      </c>
      <c r="P14" s="108">
        <f t="shared" si="6"/>
        <v>23.930000000000064</v>
      </c>
      <c r="Q14" s="108">
        <f t="shared" si="3"/>
        <v>92.039999999999992</v>
      </c>
      <c r="R14" s="108">
        <f t="shared" si="7"/>
        <v>60.699999999999989</v>
      </c>
      <c r="S14" s="108">
        <f t="shared" si="8"/>
        <v>478.13999999999993</v>
      </c>
      <c r="T14" s="108">
        <f t="shared" si="9"/>
        <v>80.72999999999999</v>
      </c>
      <c r="U14" s="175">
        <f t="shared" si="10"/>
        <v>-20.03</v>
      </c>
    </row>
    <row r="15" spans="1:21" ht="13.5" customHeight="1">
      <c r="A15" s="109" t="s">
        <v>268</v>
      </c>
      <c r="B15" s="110">
        <v>71</v>
      </c>
      <c r="C15" s="110">
        <v>1</v>
      </c>
      <c r="D15" s="110">
        <v>71</v>
      </c>
      <c r="E15" s="164">
        <v>13.31</v>
      </c>
      <c r="F15" s="168">
        <v>-57.03</v>
      </c>
      <c r="G15" s="166">
        <v>14.19</v>
      </c>
      <c r="H15" s="166">
        <v>2.65</v>
      </c>
      <c r="I15" s="166">
        <v>2.4900000000000002</v>
      </c>
      <c r="J15" s="167">
        <v>34.53</v>
      </c>
      <c r="K15" s="167">
        <v>31.48</v>
      </c>
      <c r="L15" s="107">
        <f t="shared" si="4"/>
        <v>945.01</v>
      </c>
      <c r="M15" s="107">
        <f t="shared" si="1"/>
        <v>-57.03</v>
      </c>
      <c r="N15" s="107">
        <f t="shared" si="2"/>
        <v>1007.49</v>
      </c>
      <c r="O15" s="108">
        <f t="shared" si="5"/>
        <v>950.46</v>
      </c>
      <c r="P15" s="108">
        <f t="shared" si="6"/>
        <v>-5.4500000000000455</v>
      </c>
      <c r="Q15" s="108">
        <f t="shared" si="3"/>
        <v>188.15</v>
      </c>
      <c r="R15" s="108">
        <f t="shared" si="7"/>
        <v>131.12</v>
      </c>
      <c r="S15" s="108">
        <f t="shared" si="8"/>
        <v>819.34</v>
      </c>
      <c r="T15" s="108">
        <f t="shared" si="9"/>
        <v>176.79000000000002</v>
      </c>
      <c r="U15" s="175">
        <f t="shared" si="10"/>
        <v>-45.670000000000016</v>
      </c>
    </row>
    <row r="16" spans="1:21" ht="13.5" customHeight="1">
      <c r="A16" s="109" t="s">
        <v>269</v>
      </c>
      <c r="B16" s="110">
        <v>54</v>
      </c>
      <c r="C16" s="110">
        <v>1</v>
      </c>
      <c r="D16" s="110">
        <v>54</v>
      </c>
      <c r="E16" s="164">
        <v>13.37</v>
      </c>
      <c r="F16" s="168">
        <v>-43.39</v>
      </c>
      <c r="G16" s="166">
        <v>13.62</v>
      </c>
      <c r="H16" s="166">
        <v>2.42</v>
      </c>
      <c r="I16" s="166">
        <v>2.21</v>
      </c>
      <c r="J16" s="167">
        <v>25.73</v>
      </c>
      <c r="K16" s="167">
        <v>23.68</v>
      </c>
      <c r="L16" s="107">
        <f t="shared" si="4"/>
        <v>721.9799999999999</v>
      </c>
      <c r="M16" s="107">
        <f t="shared" si="1"/>
        <v>-43.39</v>
      </c>
      <c r="N16" s="107">
        <f t="shared" si="2"/>
        <v>735.4799999999999</v>
      </c>
      <c r="O16" s="108">
        <f t="shared" si="5"/>
        <v>692.08999999999992</v>
      </c>
      <c r="P16" s="108">
        <f t="shared" si="6"/>
        <v>29.889999999999986</v>
      </c>
      <c r="Q16" s="108">
        <f t="shared" si="3"/>
        <v>130.68</v>
      </c>
      <c r="R16" s="108">
        <f t="shared" si="7"/>
        <v>87.29</v>
      </c>
      <c r="S16" s="108">
        <f t="shared" si="8"/>
        <v>604.79999999999995</v>
      </c>
      <c r="T16" s="108">
        <f t="shared" si="9"/>
        <v>119.34</v>
      </c>
      <c r="U16" s="175">
        <f t="shared" si="10"/>
        <v>-32.049999999999997</v>
      </c>
    </row>
    <row r="17" spans="1:21" ht="13.5" customHeight="1">
      <c r="A17" s="109" t="s">
        <v>270</v>
      </c>
      <c r="B17" s="110">
        <v>71</v>
      </c>
      <c r="C17" s="110">
        <v>1</v>
      </c>
      <c r="D17" s="110">
        <v>71</v>
      </c>
      <c r="E17" s="164">
        <v>14.11</v>
      </c>
      <c r="F17" s="168">
        <v>-57.03</v>
      </c>
      <c r="G17" s="166">
        <v>15.29</v>
      </c>
      <c r="H17" s="166">
        <v>3.02</v>
      </c>
      <c r="I17" s="166">
        <v>2.86</v>
      </c>
      <c r="J17" s="167">
        <v>35.659999999999997</v>
      </c>
      <c r="K17" s="167">
        <v>35.96</v>
      </c>
      <c r="L17" s="107">
        <f t="shared" si="4"/>
        <v>1001.81</v>
      </c>
      <c r="M17" s="107">
        <f t="shared" si="1"/>
        <v>-57.03</v>
      </c>
      <c r="N17" s="107">
        <f t="shared" si="2"/>
        <v>1085.5899999999999</v>
      </c>
      <c r="O17" s="108">
        <f t="shared" si="5"/>
        <v>1028.56</v>
      </c>
      <c r="P17" s="108">
        <f t="shared" si="6"/>
        <v>-26.75</v>
      </c>
      <c r="Q17" s="108">
        <f t="shared" si="3"/>
        <v>214.42</v>
      </c>
      <c r="R17" s="108">
        <f t="shared" si="7"/>
        <v>157.38999999999999</v>
      </c>
      <c r="S17" s="108">
        <f t="shared" si="8"/>
        <v>871.17</v>
      </c>
      <c r="T17" s="108">
        <f t="shared" si="9"/>
        <v>203.06</v>
      </c>
      <c r="U17" s="175">
        <f t="shared" si="10"/>
        <v>-45.670000000000016</v>
      </c>
    </row>
    <row r="18" spans="1:21" ht="13.5" customHeight="1">
      <c r="A18" s="109" t="s">
        <v>271</v>
      </c>
      <c r="B18" s="110">
        <v>95</v>
      </c>
      <c r="C18" s="110">
        <v>1</v>
      </c>
      <c r="D18" s="110">
        <v>95</v>
      </c>
      <c r="E18" s="164">
        <v>11.85</v>
      </c>
      <c r="F18" s="168">
        <v>-76.28</v>
      </c>
      <c r="G18" s="166">
        <v>12.27</v>
      </c>
      <c r="H18" s="166">
        <v>2.48</v>
      </c>
      <c r="I18" s="166">
        <v>2.36</v>
      </c>
      <c r="J18" s="167">
        <v>31.62</v>
      </c>
      <c r="K18" s="167">
        <v>30.65</v>
      </c>
      <c r="L18" s="107">
        <f t="shared" si="4"/>
        <v>1125.75</v>
      </c>
      <c r="M18" s="107">
        <f t="shared" si="1"/>
        <v>-76.28</v>
      </c>
      <c r="N18" s="107">
        <f t="shared" si="2"/>
        <v>1165.6499999999999</v>
      </c>
      <c r="O18" s="108">
        <f t="shared" si="5"/>
        <v>1089.3699999999999</v>
      </c>
      <c r="P18" s="108">
        <f t="shared" si="6"/>
        <v>36.380000000000109</v>
      </c>
      <c r="Q18" s="108">
        <f t="shared" si="3"/>
        <v>235.6</v>
      </c>
      <c r="R18" s="108">
        <f t="shared" si="7"/>
        <v>159.32</v>
      </c>
      <c r="S18" s="108">
        <f t="shared" si="8"/>
        <v>930.05</v>
      </c>
      <c r="T18" s="108">
        <f t="shared" si="9"/>
        <v>224.2</v>
      </c>
      <c r="U18" s="175">
        <f t="shared" si="10"/>
        <v>-64.88</v>
      </c>
    </row>
    <row r="19" spans="1:21" ht="13.5" customHeight="1">
      <c r="A19" s="109" t="s">
        <v>272</v>
      </c>
      <c r="B19" s="110">
        <v>39</v>
      </c>
      <c r="C19" s="110">
        <v>1</v>
      </c>
      <c r="D19" s="110">
        <v>39</v>
      </c>
      <c r="E19" s="164">
        <v>14.43</v>
      </c>
      <c r="F19" s="168">
        <v>-31.34</v>
      </c>
      <c r="G19" s="166">
        <v>15.67</v>
      </c>
      <c r="H19" s="166">
        <v>2.36</v>
      </c>
      <c r="I19" s="166">
        <v>2.0699999999999998</v>
      </c>
      <c r="J19" s="167">
        <v>19.34</v>
      </c>
      <c r="K19" s="167">
        <v>18.27</v>
      </c>
      <c r="L19" s="107">
        <f t="shared" si="4"/>
        <v>562.77</v>
      </c>
      <c r="M19" s="107">
        <f t="shared" si="1"/>
        <v>-31.34</v>
      </c>
      <c r="N19" s="107">
        <f t="shared" si="2"/>
        <v>611.13</v>
      </c>
      <c r="O19" s="108">
        <f t="shared" si="5"/>
        <v>579.79</v>
      </c>
      <c r="P19" s="108">
        <f t="shared" si="6"/>
        <v>-17.019999999999982</v>
      </c>
      <c r="Q19" s="108">
        <f t="shared" si="3"/>
        <v>92.039999999999992</v>
      </c>
      <c r="R19" s="108">
        <f t="shared" si="7"/>
        <v>60.699999999999989</v>
      </c>
      <c r="S19" s="108">
        <f t="shared" si="8"/>
        <v>519.08999999999992</v>
      </c>
      <c r="T19" s="108">
        <f t="shared" si="9"/>
        <v>80.72999999999999</v>
      </c>
      <c r="U19" s="175">
        <f t="shared" si="10"/>
        <v>-20.03</v>
      </c>
    </row>
    <row r="20" spans="1:21" ht="13.5" customHeight="1">
      <c r="A20" s="109" t="s">
        <v>273</v>
      </c>
      <c r="B20" s="110">
        <v>71</v>
      </c>
      <c r="C20" s="110">
        <v>1</v>
      </c>
      <c r="D20" s="110">
        <v>71</v>
      </c>
      <c r="E20" s="164">
        <v>13.8</v>
      </c>
      <c r="F20" s="168">
        <v>-57.03</v>
      </c>
      <c r="G20" s="166">
        <v>14.77</v>
      </c>
      <c r="H20" s="166">
        <v>2.64</v>
      </c>
      <c r="I20" s="166">
        <v>2.48</v>
      </c>
      <c r="J20" s="167">
        <v>34.340000000000003</v>
      </c>
      <c r="K20" s="167">
        <v>31.24</v>
      </c>
      <c r="L20" s="107">
        <f t="shared" si="4"/>
        <v>979.80000000000007</v>
      </c>
      <c r="M20" s="107">
        <f t="shared" si="1"/>
        <v>-57.03</v>
      </c>
      <c r="N20" s="107">
        <f t="shared" si="2"/>
        <v>1048.67</v>
      </c>
      <c r="O20" s="108">
        <f t="shared" si="5"/>
        <v>991.6400000000001</v>
      </c>
      <c r="P20" s="108">
        <f t="shared" si="6"/>
        <v>-11.840000000000032</v>
      </c>
      <c r="Q20" s="108">
        <f t="shared" si="3"/>
        <v>187.44</v>
      </c>
      <c r="R20" s="108">
        <f t="shared" si="7"/>
        <v>130.41</v>
      </c>
      <c r="S20" s="108">
        <f t="shared" si="8"/>
        <v>861.23000000000013</v>
      </c>
      <c r="T20" s="108">
        <f t="shared" si="9"/>
        <v>176.08</v>
      </c>
      <c r="U20" s="175">
        <f t="shared" si="10"/>
        <v>-45.670000000000016</v>
      </c>
    </row>
    <row r="21" spans="1:21" ht="13.5" customHeight="1">
      <c r="A21" s="109" t="s">
        <v>274</v>
      </c>
      <c r="B21" s="110">
        <v>55</v>
      </c>
      <c r="C21" s="110">
        <v>1</v>
      </c>
      <c r="D21" s="110">
        <v>55</v>
      </c>
      <c r="E21" s="164">
        <v>13.21</v>
      </c>
      <c r="F21" s="168">
        <v>-44.19</v>
      </c>
      <c r="G21" s="166">
        <v>13.53</v>
      </c>
      <c r="H21" s="166">
        <v>2.39</v>
      </c>
      <c r="I21" s="166">
        <v>2.19</v>
      </c>
      <c r="J21" s="167">
        <v>25.32</v>
      </c>
      <c r="K21" s="167">
        <v>23.25</v>
      </c>
      <c r="L21" s="107">
        <f t="shared" si="4"/>
        <v>726.55000000000007</v>
      </c>
      <c r="M21" s="107">
        <f t="shared" si="1"/>
        <v>-44.19</v>
      </c>
      <c r="N21" s="107">
        <f t="shared" si="2"/>
        <v>744.15</v>
      </c>
      <c r="O21" s="108">
        <f t="shared" si="5"/>
        <v>699.96</v>
      </c>
      <c r="P21" s="108">
        <f t="shared" si="6"/>
        <v>26.590000000000032</v>
      </c>
      <c r="Q21" s="108">
        <f t="shared" si="3"/>
        <v>131.45000000000002</v>
      </c>
      <c r="R21" s="108">
        <f t="shared" si="7"/>
        <v>87.260000000000019</v>
      </c>
      <c r="S21" s="108">
        <f t="shared" si="8"/>
        <v>612.70000000000005</v>
      </c>
      <c r="T21" s="108">
        <f t="shared" si="9"/>
        <v>120.45</v>
      </c>
      <c r="U21" s="175">
        <f t="shared" si="10"/>
        <v>-33.189999999999984</v>
      </c>
    </row>
    <row r="22" spans="1:21" ht="13.5" customHeight="1">
      <c r="A22" s="109" t="s">
        <v>275</v>
      </c>
      <c r="B22" s="110">
        <v>71</v>
      </c>
      <c r="C22" s="110">
        <v>1</v>
      </c>
      <c r="D22" s="110">
        <v>71</v>
      </c>
      <c r="E22" s="164">
        <v>14.11</v>
      </c>
      <c r="F22" s="168">
        <v>-57.03</v>
      </c>
      <c r="G22" s="166">
        <v>15.07</v>
      </c>
      <c r="H22" s="166">
        <v>3.02</v>
      </c>
      <c r="I22" s="166">
        <v>2.86</v>
      </c>
      <c r="J22" s="167">
        <v>35.659999999999997</v>
      </c>
      <c r="K22" s="167">
        <v>35.96</v>
      </c>
      <c r="L22" s="107">
        <f t="shared" si="4"/>
        <v>1001.81</v>
      </c>
      <c r="M22" s="107">
        <f t="shared" si="1"/>
        <v>-57.03</v>
      </c>
      <c r="N22" s="107">
        <f t="shared" si="2"/>
        <v>1069.97</v>
      </c>
      <c r="O22" s="108">
        <f t="shared" si="5"/>
        <v>1012.94</v>
      </c>
      <c r="P22" s="108">
        <f t="shared" si="6"/>
        <v>-11.130000000000109</v>
      </c>
      <c r="Q22" s="108">
        <f t="shared" si="3"/>
        <v>214.42</v>
      </c>
      <c r="R22" s="108">
        <f t="shared" si="7"/>
        <v>157.38999999999999</v>
      </c>
      <c r="S22" s="108">
        <f t="shared" si="8"/>
        <v>855.55000000000007</v>
      </c>
      <c r="T22" s="108">
        <f t="shared" si="9"/>
        <v>203.06</v>
      </c>
      <c r="U22" s="175">
        <f t="shared" si="10"/>
        <v>-45.670000000000016</v>
      </c>
    </row>
    <row r="23" spans="1:21" ht="13.5" customHeight="1">
      <c r="A23" s="109" t="s">
        <v>276</v>
      </c>
      <c r="B23" s="110">
        <v>95</v>
      </c>
      <c r="C23" s="110">
        <v>1</v>
      </c>
      <c r="D23" s="110">
        <v>95</v>
      </c>
      <c r="E23" s="164">
        <v>11.85</v>
      </c>
      <c r="F23" s="168">
        <v>-76.28</v>
      </c>
      <c r="G23" s="166">
        <v>12.55</v>
      </c>
      <c r="H23" s="166">
        <v>2.48</v>
      </c>
      <c r="I23" s="166">
        <v>2.38</v>
      </c>
      <c r="J23" s="167">
        <v>31.62</v>
      </c>
      <c r="K23" s="167">
        <v>30.57</v>
      </c>
      <c r="L23" s="107">
        <f t="shared" si="4"/>
        <v>1125.75</v>
      </c>
      <c r="M23" s="107">
        <f t="shared" si="1"/>
        <v>-76.28</v>
      </c>
      <c r="N23" s="107">
        <f t="shared" si="2"/>
        <v>1192.25</v>
      </c>
      <c r="O23" s="108">
        <f t="shared" si="5"/>
        <v>1115.97</v>
      </c>
      <c r="P23" s="108">
        <f t="shared" si="6"/>
        <v>9.7799999999999727</v>
      </c>
      <c r="Q23" s="108">
        <f t="shared" si="3"/>
        <v>235.6</v>
      </c>
      <c r="R23" s="108">
        <f t="shared" si="7"/>
        <v>159.32</v>
      </c>
      <c r="S23" s="108">
        <f t="shared" si="8"/>
        <v>956.65000000000009</v>
      </c>
      <c r="T23" s="108">
        <f t="shared" si="9"/>
        <v>226.1</v>
      </c>
      <c r="U23" s="175">
        <f t="shared" si="10"/>
        <v>-66.78</v>
      </c>
    </row>
    <row r="24" spans="1:21" ht="13.5" customHeight="1">
      <c r="A24" s="109" t="s">
        <v>277</v>
      </c>
      <c r="B24" s="110">
        <v>39</v>
      </c>
      <c r="C24" s="110">
        <v>1</v>
      </c>
      <c r="D24" s="110">
        <v>39</v>
      </c>
      <c r="E24" s="164">
        <v>14.43</v>
      </c>
      <c r="F24" s="168">
        <v>-31.34</v>
      </c>
      <c r="G24" s="166">
        <v>14.62</v>
      </c>
      <c r="H24" s="166">
        <v>2.36</v>
      </c>
      <c r="I24" s="166">
        <v>2.0699999999999998</v>
      </c>
      <c r="J24" s="167">
        <v>19.34</v>
      </c>
      <c r="K24" s="167">
        <v>18.27</v>
      </c>
      <c r="L24" s="107">
        <f t="shared" si="4"/>
        <v>562.77</v>
      </c>
      <c r="M24" s="107">
        <f t="shared" si="1"/>
        <v>-31.34</v>
      </c>
      <c r="N24" s="107">
        <f t="shared" si="2"/>
        <v>570.17999999999995</v>
      </c>
      <c r="O24" s="108">
        <f t="shared" si="5"/>
        <v>538.83999999999992</v>
      </c>
      <c r="P24" s="108">
        <f t="shared" si="6"/>
        <v>23.930000000000064</v>
      </c>
      <c r="Q24" s="108">
        <f t="shared" si="3"/>
        <v>92.039999999999992</v>
      </c>
      <c r="R24" s="108">
        <f t="shared" si="7"/>
        <v>60.699999999999989</v>
      </c>
      <c r="S24" s="108">
        <f t="shared" si="8"/>
        <v>478.13999999999993</v>
      </c>
      <c r="T24" s="108">
        <f t="shared" si="9"/>
        <v>80.72999999999999</v>
      </c>
      <c r="U24" s="175">
        <f t="shared" si="10"/>
        <v>-20.03</v>
      </c>
    </row>
    <row r="25" spans="1:21" ht="13.5" customHeight="1">
      <c r="A25" s="109" t="s">
        <v>278</v>
      </c>
      <c r="B25" s="110">
        <v>71</v>
      </c>
      <c r="C25" s="110">
        <v>1</v>
      </c>
      <c r="D25" s="110">
        <v>71</v>
      </c>
      <c r="E25" s="164">
        <v>13.8</v>
      </c>
      <c r="F25" s="168">
        <v>-57.03</v>
      </c>
      <c r="G25" s="166">
        <v>13.87</v>
      </c>
      <c r="H25" s="166">
        <v>2.64</v>
      </c>
      <c r="I25" s="166">
        <v>2.48</v>
      </c>
      <c r="J25" s="167">
        <v>34.340000000000003</v>
      </c>
      <c r="K25" s="167">
        <v>31.24</v>
      </c>
      <c r="L25" s="107">
        <f t="shared" si="4"/>
        <v>979.80000000000007</v>
      </c>
      <c r="M25" s="107">
        <f t="shared" si="1"/>
        <v>-57.03</v>
      </c>
      <c r="N25" s="107">
        <f t="shared" si="2"/>
        <v>984.77</v>
      </c>
      <c r="O25" s="108">
        <f t="shared" si="5"/>
        <v>927.74</v>
      </c>
      <c r="P25" s="108">
        <f t="shared" si="6"/>
        <v>52.060000000000059</v>
      </c>
      <c r="Q25" s="108">
        <f t="shared" si="3"/>
        <v>187.44</v>
      </c>
      <c r="R25" s="108">
        <f t="shared" si="7"/>
        <v>130.41</v>
      </c>
      <c r="S25" s="108">
        <f t="shared" si="8"/>
        <v>797.33</v>
      </c>
      <c r="T25" s="108">
        <f t="shared" si="9"/>
        <v>176.08</v>
      </c>
      <c r="U25" s="175">
        <f t="shared" si="10"/>
        <v>-45.670000000000016</v>
      </c>
    </row>
    <row r="26" spans="1:21" ht="13.5" customHeight="1">
      <c r="A26" s="109" t="s">
        <v>279</v>
      </c>
      <c r="B26" s="110">
        <v>55</v>
      </c>
      <c r="C26" s="110">
        <v>1</v>
      </c>
      <c r="D26" s="110">
        <v>55</v>
      </c>
      <c r="E26" s="164">
        <v>13.21</v>
      </c>
      <c r="F26" s="168">
        <v>-44.19</v>
      </c>
      <c r="G26" s="166">
        <v>13.45</v>
      </c>
      <c r="H26" s="166">
        <v>2.39</v>
      </c>
      <c r="I26" s="166">
        <v>2.19</v>
      </c>
      <c r="J26" s="167">
        <v>25.32</v>
      </c>
      <c r="K26" s="167">
        <v>23.25</v>
      </c>
      <c r="L26" s="107">
        <f t="shared" si="4"/>
        <v>726.55000000000007</v>
      </c>
      <c r="M26" s="107">
        <f t="shared" si="1"/>
        <v>-44.19</v>
      </c>
      <c r="N26" s="107">
        <f t="shared" si="2"/>
        <v>739.75</v>
      </c>
      <c r="O26" s="108">
        <f t="shared" si="5"/>
        <v>695.56</v>
      </c>
      <c r="P26" s="108">
        <f t="shared" si="6"/>
        <v>30.990000000000123</v>
      </c>
      <c r="Q26" s="108">
        <f t="shared" si="3"/>
        <v>131.45000000000002</v>
      </c>
      <c r="R26" s="108">
        <f t="shared" si="7"/>
        <v>87.260000000000019</v>
      </c>
      <c r="S26" s="108">
        <f t="shared" si="8"/>
        <v>608.29999999999995</v>
      </c>
      <c r="T26" s="108">
        <f t="shared" si="9"/>
        <v>120.45</v>
      </c>
      <c r="U26" s="175">
        <f t="shared" si="10"/>
        <v>-33.189999999999984</v>
      </c>
    </row>
    <row r="27" spans="1:21" ht="13.5" customHeight="1">
      <c r="A27" s="109" t="s">
        <v>280</v>
      </c>
      <c r="B27" s="110">
        <v>91</v>
      </c>
      <c r="C27" s="110">
        <v>1</v>
      </c>
      <c r="D27" s="110">
        <v>91</v>
      </c>
      <c r="E27" s="164">
        <v>13.03</v>
      </c>
      <c r="F27" s="168">
        <v>-73.069999999999993</v>
      </c>
      <c r="G27" s="166">
        <v>13.98</v>
      </c>
      <c r="H27" s="166">
        <v>2.78</v>
      </c>
      <c r="I27" s="166">
        <v>2.65</v>
      </c>
      <c r="J27" s="167">
        <v>36.119999999999997</v>
      </c>
      <c r="K27" s="167">
        <v>36.520000000000003</v>
      </c>
      <c r="L27" s="107">
        <f t="shared" si="4"/>
        <v>1185.73</v>
      </c>
      <c r="M27" s="107">
        <f t="shared" si="1"/>
        <v>-73.069999999999993</v>
      </c>
      <c r="N27" s="107">
        <f t="shared" si="2"/>
        <v>1272.18</v>
      </c>
      <c r="O27" s="108">
        <f t="shared" si="5"/>
        <v>1199.1100000000001</v>
      </c>
      <c r="P27" s="108">
        <f t="shared" si="6"/>
        <v>-13.380000000000109</v>
      </c>
      <c r="Q27" s="108">
        <f t="shared" si="3"/>
        <v>252.98</v>
      </c>
      <c r="R27" s="108">
        <f t="shared" si="7"/>
        <v>179.91</v>
      </c>
      <c r="S27" s="108">
        <f t="shared" si="8"/>
        <v>1019.2000000000002</v>
      </c>
      <c r="T27" s="108">
        <f t="shared" si="9"/>
        <v>241.15</v>
      </c>
      <c r="U27" s="175">
        <f t="shared" si="10"/>
        <v>-61.240000000000009</v>
      </c>
    </row>
    <row r="28" spans="1:21" ht="13.5" customHeight="1">
      <c r="A28" s="109" t="s">
        <v>281</v>
      </c>
      <c r="B28" s="110">
        <v>121</v>
      </c>
      <c r="C28" s="110">
        <v>1</v>
      </c>
      <c r="D28" s="110">
        <v>121</v>
      </c>
      <c r="E28" s="164">
        <v>10.29</v>
      </c>
      <c r="F28" s="168">
        <v>-97.12</v>
      </c>
      <c r="G28" s="166">
        <v>10.96</v>
      </c>
      <c r="H28" s="166">
        <v>2.23</v>
      </c>
      <c r="I28" s="166">
        <v>2.14</v>
      </c>
      <c r="J28" s="167">
        <v>29.15</v>
      </c>
      <c r="K28" s="167">
        <v>28.29</v>
      </c>
      <c r="L28" s="107">
        <f t="shared" si="4"/>
        <v>1245.0899999999999</v>
      </c>
      <c r="M28" s="107">
        <f t="shared" si="1"/>
        <v>-97.12</v>
      </c>
      <c r="N28" s="107">
        <f t="shared" si="2"/>
        <v>1326.16</v>
      </c>
      <c r="O28" s="108">
        <f t="shared" si="5"/>
        <v>1229.04</v>
      </c>
      <c r="P28" s="108">
        <f t="shared" si="6"/>
        <v>16.049999999999955</v>
      </c>
      <c r="Q28" s="108">
        <f t="shared" si="3"/>
        <v>269.83</v>
      </c>
      <c r="R28" s="108">
        <f t="shared" si="7"/>
        <v>172.70999999999998</v>
      </c>
      <c r="S28" s="108">
        <f t="shared" si="8"/>
        <v>1056.33</v>
      </c>
      <c r="T28" s="108">
        <f t="shared" si="9"/>
        <v>258.94</v>
      </c>
      <c r="U28" s="175">
        <f t="shared" si="10"/>
        <v>-86.230000000000018</v>
      </c>
    </row>
    <row r="29" spans="1:21" ht="13.5" customHeight="1">
      <c r="A29" s="109" t="s">
        <v>282</v>
      </c>
      <c r="B29" s="110">
        <v>71</v>
      </c>
      <c r="C29" s="110">
        <v>1</v>
      </c>
      <c r="D29" s="110">
        <v>71</v>
      </c>
      <c r="E29" s="164">
        <v>13.8</v>
      </c>
      <c r="F29" s="168">
        <v>-57.03</v>
      </c>
      <c r="G29" s="166">
        <v>13.87</v>
      </c>
      <c r="H29" s="166">
        <v>2.64</v>
      </c>
      <c r="I29" s="166">
        <v>2.48</v>
      </c>
      <c r="J29" s="167">
        <v>34.340000000000003</v>
      </c>
      <c r="K29" s="167">
        <v>31.24</v>
      </c>
      <c r="L29" s="107">
        <f t="shared" si="4"/>
        <v>979.80000000000007</v>
      </c>
      <c r="M29" s="107">
        <f t="shared" si="1"/>
        <v>-57.03</v>
      </c>
      <c r="N29" s="107">
        <f t="shared" si="2"/>
        <v>984.77</v>
      </c>
      <c r="O29" s="108">
        <f t="shared" si="5"/>
        <v>927.74</v>
      </c>
      <c r="P29" s="108">
        <f t="shared" si="6"/>
        <v>52.060000000000059</v>
      </c>
      <c r="Q29" s="108">
        <f t="shared" si="3"/>
        <v>187.44</v>
      </c>
      <c r="R29" s="108">
        <f t="shared" si="7"/>
        <v>130.41</v>
      </c>
      <c r="S29" s="108">
        <f t="shared" si="8"/>
        <v>797.33</v>
      </c>
      <c r="T29" s="108">
        <f t="shared" si="9"/>
        <v>176.08</v>
      </c>
      <c r="U29" s="175">
        <f t="shared" si="10"/>
        <v>-45.670000000000016</v>
      </c>
    </row>
    <row r="30" spans="1:21" ht="13.5" customHeight="1">
      <c r="A30" s="109" t="s">
        <v>283</v>
      </c>
      <c r="B30" s="110">
        <v>55</v>
      </c>
      <c r="C30" s="110">
        <v>1</v>
      </c>
      <c r="D30" s="110">
        <v>55</v>
      </c>
      <c r="E30" s="164">
        <v>13.21</v>
      </c>
      <c r="F30" s="168">
        <v>-44.19</v>
      </c>
      <c r="G30" s="166">
        <v>13.45</v>
      </c>
      <c r="H30" s="166">
        <v>2.39</v>
      </c>
      <c r="I30" s="166">
        <v>2.19</v>
      </c>
      <c r="J30" s="167">
        <v>25.32</v>
      </c>
      <c r="K30" s="167">
        <v>23.25</v>
      </c>
      <c r="L30" s="107">
        <f t="shared" si="4"/>
        <v>726.55000000000007</v>
      </c>
      <c r="M30" s="107">
        <f t="shared" si="1"/>
        <v>-44.19</v>
      </c>
      <c r="N30" s="107">
        <f t="shared" si="2"/>
        <v>739.75</v>
      </c>
      <c r="O30" s="108">
        <f t="shared" si="5"/>
        <v>695.56</v>
      </c>
      <c r="P30" s="108">
        <f t="shared" si="6"/>
        <v>30.990000000000123</v>
      </c>
      <c r="Q30" s="108">
        <f t="shared" si="3"/>
        <v>131.45000000000002</v>
      </c>
      <c r="R30" s="108">
        <f t="shared" si="7"/>
        <v>87.260000000000019</v>
      </c>
      <c r="S30" s="108">
        <f t="shared" si="8"/>
        <v>608.29999999999995</v>
      </c>
      <c r="T30" s="108">
        <f t="shared" si="9"/>
        <v>120.45</v>
      </c>
      <c r="U30" s="175">
        <f t="shared" si="10"/>
        <v>-33.189999999999984</v>
      </c>
    </row>
    <row r="31" spans="1:21" ht="13.5" customHeight="1">
      <c r="A31" s="109" t="s">
        <v>284</v>
      </c>
      <c r="B31" s="110">
        <v>71</v>
      </c>
      <c r="C31" s="110">
        <v>1</v>
      </c>
      <c r="D31" s="110">
        <v>71</v>
      </c>
      <c r="E31" s="164">
        <v>14.11</v>
      </c>
      <c r="F31" s="168">
        <v>-57.03</v>
      </c>
      <c r="G31" s="166">
        <v>15.01</v>
      </c>
      <c r="H31" s="166">
        <v>3.02</v>
      </c>
      <c r="I31" s="166">
        <v>2.86</v>
      </c>
      <c r="J31" s="167">
        <v>35.659999999999997</v>
      </c>
      <c r="K31" s="167">
        <v>35.96</v>
      </c>
      <c r="L31" s="107">
        <f t="shared" si="4"/>
        <v>1001.81</v>
      </c>
      <c r="M31" s="107">
        <f t="shared" si="1"/>
        <v>-57.03</v>
      </c>
      <c r="N31" s="107">
        <f t="shared" si="2"/>
        <v>1065.71</v>
      </c>
      <c r="O31" s="108">
        <f t="shared" si="5"/>
        <v>1008.6800000000001</v>
      </c>
      <c r="P31" s="108">
        <f t="shared" si="6"/>
        <v>-6.8700000000001182</v>
      </c>
      <c r="Q31" s="108">
        <f t="shared" si="3"/>
        <v>214.42</v>
      </c>
      <c r="R31" s="108">
        <f t="shared" si="7"/>
        <v>157.38999999999999</v>
      </c>
      <c r="S31" s="108">
        <f t="shared" si="8"/>
        <v>851.29000000000008</v>
      </c>
      <c r="T31" s="108">
        <f t="shared" si="9"/>
        <v>203.06</v>
      </c>
      <c r="U31" s="175">
        <f t="shared" si="10"/>
        <v>-45.670000000000016</v>
      </c>
    </row>
    <row r="32" spans="1:21" ht="13.5" customHeight="1">
      <c r="A32" s="109" t="s">
        <v>285</v>
      </c>
      <c r="B32" s="110">
        <v>55</v>
      </c>
      <c r="C32" s="110">
        <v>1</v>
      </c>
      <c r="D32" s="110">
        <v>55</v>
      </c>
      <c r="E32" s="164">
        <v>13.21</v>
      </c>
      <c r="F32" s="168">
        <v>-44.19</v>
      </c>
      <c r="G32" s="166">
        <v>13.45</v>
      </c>
      <c r="H32" s="166">
        <v>2.39</v>
      </c>
      <c r="I32" s="166">
        <v>2.19</v>
      </c>
      <c r="J32" s="167">
        <v>25.32</v>
      </c>
      <c r="K32" s="167">
        <v>23.25</v>
      </c>
      <c r="L32" s="107">
        <f t="shared" si="4"/>
        <v>726.55000000000007</v>
      </c>
      <c r="M32" s="107">
        <f t="shared" si="1"/>
        <v>-44.19</v>
      </c>
      <c r="N32" s="107">
        <f t="shared" si="2"/>
        <v>739.75</v>
      </c>
      <c r="O32" s="108">
        <f t="shared" si="5"/>
        <v>695.56</v>
      </c>
      <c r="P32" s="108">
        <f t="shared" si="6"/>
        <v>30.990000000000123</v>
      </c>
      <c r="Q32" s="108">
        <f t="shared" si="3"/>
        <v>131.45000000000002</v>
      </c>
      <c r="R32" s="108">
        <f t="shared" si="7"/>
        <v>87.260000000000019</v>
      </c>
      <c r="S32" s="108">
        <f t="shared" si="8"/>
        <v>608.29999999999995</v>
      </c>
      <c r="T32" s="108">
        <f t="shared" si="9"/>
        <v>120.45</v>
      </c>
      <c r="U32" s="175">
        <f t="shared" si="10"/>
        <v>-33.189999999999984</v>
      </c>
    </row>
    <row r="33" spans="1:21" ht="13.5" customHeight="1">
      <c r="A33" s="109" t="s">
        <v>286</v>
      </c>
      <c r="B33" s="110">
        <v>71</v>
      </c>
      <c r="C33" s="110">
        <v>1</v>
      </c>
      <c r="D33" s="110">
        <v>71</v>
      </c>
      <c r="E33" s="164">
        <v>13.8</v>
      </c>
      <c r="F33" s="168">
        <v>-57.03</v>
      </c>
      <c r="G33" s="166">
        <v>13.87</v>
      </c>
      <c r="H33" s="166">
        <v>2.64</v>
      </c>
      <c r="I33" s="166">
        <v>2.48</v>
      </c>
      <c r="J33" s="167">
        <v>34.340000000000003</v>
      </c>
      <c r="K33" s="167">
        <v>31.24</v>
      </c>
      <c r="L33" s="107">
        <f t="shared" si="4"/>
        <v>979.80000000000007</v>
      </c>
      <c r="M33" s="107">
        <f t="shared" si="1"/>
        <v>-57.03</v>
      </c>
      <c r="N33" s="107">
        <f t="shared" si="2"/>
        <v>984.77</v>
      </c>
      <c r="O33" s="108">
        <f t="shared" si="5"/>
        <v>927.74</v>
      </c>
      <c r="P33" s="108">
        <f t="shared" si="6"/>
        <v>52.060000000000059</v>
      </c>
      <c r="Q33" s="108">
        <f t="shared" si="3"/>
        <v>187.44</v>
      </c>
      <c r="R33" s="108">
        <f t="shared" si="7"/>
        <v>130.41</v>
      </c>
      <c r="S33" s="108">
        <f t="shared" si="8"/>
        <v>797.33</v>
      </c>
      <c r="T33" s="108">
        <f t="shared" si="9"/>
        <v>176.08</v>
      </c>
      <c r="U33" s="175">
        <f t="shared" si="10"/>
        <v>-45.670000000000016</v>
      </c>
    </row>
    <row r="34" spans="1:21" ht="13.5" customHeight="1">
      <c r="A34" s="109" t="s">
        <v>287</v>
      </c>
      <c r="B34" s="110">
        <v>71</v>
      </c>
      <c r="C34" s="110">
        <v>1</v>
      </c>
      <c r="D34" s="110">
        <v>71</v>
      </c>
      <c r="E34" s="164">
        <v>14.11</v>
      </c>
      <c r="F34" s="168">
        <v>-57.03</v>
      </c>
      <c r="G34" s="166">
        <v>15.01</v>
      </c>
      <c r="H34" s="166">
        <v>3.02</v>
      </c>
      <c r="I34" s="166">
        <v>2.86</v>
      </c>
      <c r="J34" s="167">
        <v>35.659999999999997</v>
      </c>
      <c r="K34" s="167">
        <v>35.96</v>
      </c>
      <c r="L34" s="107">
        <f t="shared" si="4"/>
        <v>1001.81</v>
      </c>
      <c r="M34" s="107">
        <f t="shared" si="1"/>
        <v>-57.03</v>
      </c>
      <c r="N34" s="107">
        <f t="shared" si="2"/>
        <v>1065.71</v>
      </c>
      <c r="O34" s="108">
        <f t="shared" si="5"/>
        <v>1008.6800000000001</v>
      </c>
      <c r="P34" s="108">
        <f t="shared" si="6"/>
        <v>-6.8700000000001182</v>
      </c>
      <c r="Q34" s="108">
        <f t="shared" si="3"/>
        <v>214.42</v>
      </c>
      <c r="R34" s="108">
        <f t="shared" si="7"/>
        <v>157.38999999999999</v>
      </c>
      <c r="S34" s="108">
        <f t="shared" si="8"/>
        <v>851.29000000000008</v>
      </c>
      <c r="T34" s="108">
        <f t="shared" si="9"/>
        <v>203.06</v>
      </c>
      <c r="U34" s="175">
        <f t="shared" si="10"/>
        <v>-45.670000000000016</v>
      </c>
    </row>
    <row r="35" spans="1:21" ht="13.5" customHeight="1">
      <c r="A35" s="109" t="s">
        <v>288</v>
      </c>
      <c r="B35" s="110">
        <v>55</v>
      </c>
      <c r="C35" s="110">
        <v>1</v>
      </c>
      <c r="D35" s="110">
        <v>55</v>
      </c>
      <c r="E35" s="164">
        <v>13.21</v>
      </c>
      <c r="F35" s="168">
        <v>-44.19</v>
      </c>
      <c r="G35" s="166">
        <v>13.45</v>
      </c>
      <c r="H35" s="166">
        <v>2.39</v>
      </c>
      <c r="I35" s="166">
        <v>2.19</v>
      </c>
      <c r="J35" s="167">
        <v>25.32</v>
      </c>
      <c r="K35" s="167">
        <v>23.25</v>
      </c>
      <c r="L35" s="107">
        <f t="shared" si="4"/>
        <v>726.55000000000007</v>
      </c>
      <c r="M35" s="107">
        <f t="shared" si="1"/>
        <v>-44.19</v>
      </c>
      <c r="N35" s="107">
        <f t="shared" si="2"/>
        <v>739.75</v>
      </c>
      <c r="O35" s="108">
        <f t="shared" si="5"/>
        <v>695.56</v>
      </c>
      <c r="P35" s="108">
        <f t="shared" si="6"/>
        <v>30.990000000000123</v>
      </c>
      <c r="Q35" s="108">
        <f t="shared" si="3"/>
        <v>131.45000000000002</v>
      </c>
      <c r="R35" s="108">
        <f t="shared" si="7"/>
        <v>87.260000000000019</v>
      </c>
      <c r="S35" s="108">
        <f t="shared" si="8"/>
        <v>608.29999999999995</v>
      </c>
      <c r="T35" s="108">
        <f t="shared" si="9"/>
        <v>120.45</v>
      </c>
      <c r="U35" s="175">
        <f t="shared" si="10"/>
        <v>-33.189999999999984</v>
      </c>
    </row>
    <row r="36" spans="1:21" ht="13.5" customHeight="1">
      <c r="A36" s="109" t="s">
        <v>289</v>
      </c>
      <c r="B36" s="110">
        <v>71</v>
      </c>
      <c r="C36" s="110">
        <v>1</v>
      </c>
      <c r="D36" s="110">
        <v>71</v>
      </c>
      <c r="E36" s="164">
        <v>13.8</v>
      </c>
      <c r="F36" s="168">
        <v>-57.03</v>
      </c>
      <c r="G36" s="166">
        <v>13.87</v>
      </c>
      <c r="H36" s="166">
        <v>2.64</v>
      </c>
      <c r="I36" s="166">
        <v>2.48</v>
      </c>
      <c r="J36" s="167">
        <v>34.340000000000003</v>
      </c>
      <c r="K36" s="167">
        <v>31.24</v>
      </c>
      <c r="L36" s="107">
        <f t="shared" si="4"/>
        <v>979.80000000000007</v>
      </c>
      <c r="M36" s="107">
        <f t="shared" si="1"/>
        <v>-57.03</v>
      </c>
      <c r="N36" s="107">
        <f t="shared" si="2"/>
        <v>984.77</v>
      </c>
      <c r="O36" s="108">
        <f t="shared" si="5"/>
        <v>927.74</v>
      </c>
      <c r="P36" s="108">
        <f t="shared" si="6"/>
        <v>52.060000000000059</v>
      </c>
      <c r="Q36" s="108">
        <f t="shared" si="3"/>
        <v>187.44</v>
      </c>
      <c r="R36" s="108">
        <f t="shared" si="7"/>
        <v>130.41</v>
      </c>
      <c r="S36" s="108">
        <f t="shared" si="8"/>
        <v>797.33</v>
      </c>
      <c r="T36" s="108">
        <f t="shared" si="9"/>
        <v>176.08</v>
      </c>
      <c r="U36" s="175">
        <f t="shared" si="10"/>
        <v>-45.670000000000016</v>
      </c>
    </row>
    <row r="37" spans="1:21" ht="13.5" customHeight="1">
      <c r="A37" s="109" t="s">
        <v>290</v>
      </c>
      <c r="B37" s="110">
        <v>71</v>
      </c>
      <c r="C37" s="110">
        <v>1</v>
      </c>
      <c r="D37" s="110">
        <v>71</v>
      </c>
      <c r="E37" s="164">
        <v>19.61</v>
      </c>
      <c r="F37" s="168">
        <v>-57.03</v>
      </c>
      <c r="G37" s="166">
        <v>16.93</v>
      </c>
      <c r="H37" s="166">
        <v>3.44</v>
      </c>
      <c r="I37" s="166">
        <v>3.28</v>
      </c>
      <c r="J37" s="167">
        <v>60.51</v>
      </c>
      <c r="K37" s="167">
        <v>43.92</v>
      </c>
      <c r="L37" s="107">
        <f t="shared" si="4"/>
        <v>1392.31</v>
      </c>
      <c r="M37" s="107">
        <f t="shared" si="1"/>
        <v>-57.03</v>
      </c>
      <c r="N37" s="107">
        <f t="shared" si="2"/>
        <v>1202.03</v>
      </c>
      <c r="O37" s="108">
        <f t="shared" si="5"/>
        <v>1145</v>
      </c>
      <c r="P37" s="108">
        <f t="shared" si="6"/>
        <v>247.30999999999995</v>
      </c>
      <c r="Q37" s="108">
        <f t="shared" si="3"/>
        <v>244.24</v>
      </c>
      <c r="R37" s="108">
        <f t="shared" si="7"/>
        <v>187.21</v>
      </c>
      <c r="S37" s="108">
        <f t="shared" si="8"/>
        <v>957.79</v>
      </c>
      <c r="T37" s="108">
        <f t="shared" si="9"/>
        <v>232.88</v>
      </c>
      <c r="U37" s="175">
        <f t="shared" si="10"/>
        <v>-45.669999999999987</v>
      </c>
    </row>
    <row r="38" spans="1:21" ht="13.5" customHeight="1">
      <c r="A38" s="109" t="s">
        <v>291</v>
      </c>
      <c r="B38" s="110">
        <v>55</v>
      </c>
      <c r="C38" s="110">
        <v>1</v>
      </c>
      <c r="D38" s="110">
        <v>55</v>
      </c>
      <c r="E38" s="164">
        <v>16.079999999999998</v>
      </c>
      <c r="F38" s="168">
        <v>-44.19</v>
      </c>
      <c r="G38" s="166">
        <v>15.36</v>
      </c>
      <c r="H38" s="166">
        <v>2.82</v>
      </c>
      <c r="I38" s="166">
        <v>2.62</v>
      </c>
      <c r="J38" s="167">
        <v>38.26</v>
      </c>
      <c r="K38" s="167">
        <v>31.73</v>
      </c>
      <c r="L38" s="107">
        <f t="shared" si="4"/>
        <v>884.39999999999986</v>
      </c>
      <c r="M38" s="107">
        <f t="shared" si="1"/>
        <v>-44.19</v>
      </c>
      <c r="N38" s="107">
        <f t="shared" si="2"/>
        <v>844.8</v>
      </c>
      <c r="O38" s="108">
        <f t="shared" si="5"/>
        <v>800.6099999999999</v>
      </c>
      <c r="P38" s="108">
        <f t="shared" si="6"/>
        <v>83.789999999999964</v>
      </c>
      <c r="Q38" s="108">
        <f t="shared" si="3"/>
        <v>155.1</v>
      </c>
      <c r="R38" s="108">
        <f t="shared" si="7"/>
        <v>110.91</v>
      </c>
      <c r="S38" s="108">
        <f t="shared" si="8"/>
        <v>689.69999999999993</v>
      </c>
      <c r="T38" s="108">
        <f t="shared" si="9"/>
        <v>144.1</v>
      </c>
      <c r="U38" s="175">
        <f t="shared" si="10"/>
        <v>-33.19</v>
      </c>
    </row>
    <row r="39" spans="1:21" ht="13.5" customHeight="1">
      <c r="A39" s="109" t="s">
        <v>292</v>
      </c>
      <c r="B39" s="110">
        <v>71</v>
      </c>
      <c r="C39" s="110">
        <v>1</v>
      </c>
      <c r="D39" s="110">
        <v>71</v>
      </c>
      <c r="E39" s="164">
        <v>16.71</v>
      </c>
      <c r="F39" s="168">
        <v>-57.03</v>
      </c>
      <c r="G39" s="166">
        <v>15.81</v>
      </c>
      <c r="H39" s="166">
        <v>3.07</v>
      </c>
      <c r="I39" s="166">
        <v>2.91</v>
      </c>
      <c r="J39" s="167">
        <v>49.71</v>
      </c>
      <c r="K39" s="167">
        <v>39.380000000000003</v>
      </c>
      <c r="L39" s="107">
        <f t="shared" si="4"/>
        <v>1186.4100000000001</v>
      </c>
      <c r="M39" s="107">
        <f t="shared" si="1"/>
        <v>-57.03</v>
      </c>
      <c r="N39" s="107">
        <f t="shared" si="2"/>
        <v>1122.51</v>
      </c>
      <c r="O39" s="108">
        <f t="shared" si="5"/>
        <v>1065.48</v>
      </c>
      <c r="P39" s="108">
        <f t="shared" si="6"/>
        <v>120.93000000000006</v>
      </c>
      <c r="Q39" s="108">
        <f t="shared" si="3"/>
        <v>217.97</v>
      </c>
      <c r="R39" s="108">
        <f t="shared" si="7"/>
        <v>160.94</v>
      </c>
      <c r="S39" s="108">
        <f t="shared" si="8"/>
        <v>904.54</v>
      </c>
      <c r="T39" s="108">
        <f t="shared" si="9"/>
        <v>206.61</v>
      </c>
      <c r="U39" s="175">
        <f t="shared" si="10"/>
        <v>-45.670000000000016</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33</v>
      </c>
      <c r="D58" s="7">
        <f>SUM(D7:D57)</f>
        <v>2249</v>
      </c>
      <c r="E58" s="128">
        <f t="shared" ref="E58" si="11">IFERROR(SUMPRODUCT($D$7:$D$57,E7:E57)/$D$58,0)</f>
        <v>13.8418274788795</v>
      </c>
      <c r="F58" s="127">
        <f t="shared" ref="F58" si="12">IFERROR(SUMPRODUCT($D$7:$D$57,F7:F57)/$D$58,0)</f>
        <v>-58.717670075589155</v>
      </c>
      <c r="G58" s="127">
        <f t="shared" ref="G58:I58" si="13">IFERROR(SUMPRODUCT($D$7:$D$57,G7:G57)/$D$58,0)</f>
        <v>14.348279235215649</v>
      </c>
      <c r="H58" s="127">
        <f t="shared" si="13"/>
        <v>2.7402000889284119</v>
      </c>
      <c r="I58" s="127">
        <f t="shared" si="13"/>
        <v>2.5762338817252113</v>
      </c>
      <c r="J58" s="127">
        <f>IFERROR(SUMPRODUCT($D$7:$D$57,J7:J57)/$D$58,0)</f>
        <v>34.057492218763905</v>
      </c>
      <c r="K58" s="127">
        <f>IFERROR(SUMPRODUCT($D$7:$D$57,K7:K57)/$D$58,0)</f>
        <v>32.235317919075143</v>
      </c>
      <c r="L58" s="102">
        <f>SUM(L7:L57)</f>
        <v>31130.269999999997</v>
      </c>
      <c r="M58" s="102">
        <f>SUM(M7:M57)</f>
        <v>-1806.4399999999998</v>
      </c>
      <c r="N58" s="102">
        <f t="shared" ref="N58:T58" si="14">SUM(N7:N57)</f>
        <v>32269.279999999995</v>
      </c>
      <c r="O58" s="102">
        <f t="shared" si="14"/>
        <v>30462.840000000015</v>
      </c>
      <c r="P58" s="102">
        <f t="shared" si="14"/>
        <v>667.4300000000004</v>
      </c>
      <c r="Q58" s="102">
        <f t="shared" si="14"/>
        <v>6162.7099999999982</v>
      </c>
      <c r="R58" s="102">
        <f t="shared" si="14"/>
        <v>4356.2699999999995</v>
      </c>
      <c r="S58" s="102">
        <f t="shared" si="14"/>
        <v>26106.570000000007</v>
      </c>
      <c r="T58" s="102">
        <f t="shared" si="14"/>
        <v>5793.95</v>
      </c>
      <c r="U58" s="176">
        <f t="shared" ref="U58" si="15">SUM(U7:U57)</f>
        <v>-1437.6800000000005</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4">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7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0</v>
      </c>
      <c r="E94" s="152">
        <f>IFERROR(SUMPRODUCT($D$63:$D$93,E63:E93)/$D$94,0)</f>
        <v>0</v>
      </c>
      <c r="F94" s="184">
        <f t="shared" ref="F94:I94" si="26">IFERROR(SUMPRODUCT($D$63:$D$93,F63:F93)/$D$94,0)</f>
        <v>0</v>
      </c>
      <c r="G94" s="152">
        <f t="shared" si="26"/>
        <v>0</v>
      </c>
      <c r="H94" s="152">
        <f t="shared" si="26"/>
        <v>0</v>
      </c>
      <c r="I94" s="152">
        <f t="shared" si="26"/>
        <v>0</v>
      </c>
      <c r="J94" s="13"/>
      <c r="K94" s="119"/>
      <c r="L94" s="153">
        <f>SUM(L63:L93)</f>
        <v>0</v>
      </c>
      <c r="M94" s="153">
        <f t="shared" ref="M94:T94" si="27">SUM(M63:M93)</f>
        <v>0</v>
      </c>
      <c r="N94" s="153">
        <f t="shared" si="27"/>
        <v>0</v>
      </c>
      <c r="O94" s="153">
        <f t="shared" si="27"/>
        <v>0</v>
      </c>
      <c r="P94" s="153">
        <f t="shared" si="27"/>
        <v>0</v>
      </c>
      <c r="Q94" s="153">
        <f t="shared" si="27"/>
        <v>0</v>
      </c>
      <c r="R94" s="153">
        <f t="shared" si="27"/>
        <v>0</v>
      </c>
      <c r="S94" s="153">
        <f t="shared" si="27"/>
        <v>0</v>
      </c>
      <c r="T94" s="153">
        <f t="shared" si="27"/>
        <v>0</v>
      </c>
      <c r="U94" s="179">
        <f t="shared" ref="U94" si="28">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2249</v>
      </c>
      <c r="E96" s="155" t="s">
        <v>22</v>
      </c>
      <c r="F96" s="155" t="s">
        <v>22</v>
      </c>
      <c r="G96" s="155" t="s">
        <v>22</v>
      </c>
      <c r="H96" s="155" t="s">
        <v>22</v>
      </c>
      <c r="I96" s="155" t="s">
        <v>22</v>
      </c>
      <c r="J96" s="122"/>
      <c r="K96" s="123"/>
      <c r="L96" s="156">
        <f>L58+L94</f>
        <v>31130.269999999997</v>
      </c>
      <c r="M96" s="156">
        <f t="shared" ref="M96:T96" si="29">M58+M94</f>
        <v>-1806.4399999999998</v>
      </c>
      <c r="N96" s="156">
        <f t="shared" si="29"/>
        <v>32269.279999999995</v>
      </c>
      <c r="O96" s="156">
        <f t="shared" si="29"/>
        <v>30462.840000000015</v>
      </c>
      <c r="P96" s="156">
        <f t="shared" si="29"/>
        <v>667.4300000000004</v>
      </c>
      <c r="Q96" s="156">
        <f t="shared" si="29"/>
        <v>6162.7099999999982</v>
      </c>
      <c r="R96" s="156">
        <f t="shared" si="29"/>
        <v>4356.2699999999995</v>
      </c>
      <c r="S96" s="156">
        <f t="shared" ref="S96" si="30">S58+S94</f>
        <v>26106.570000000007</v>
      </c>
      <c r="T96" s="156">
        <f t="shared" si="29"/>
        <v>5793.95</v>
      </c>
      <c r="U96" s="181">
        <f>U58+U94</f>
        <v>-1437.6800000000005</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t="13.9" hidden="1">
      <c r="A129" s="10"/>
      <c r="B129" s="11"/>
      <c r="C129" s="11"/>
      <c r="D129" s="11"/>
      <c r="E129" s="11"/>
      <c r="H129" s="11"/>
      <c r="R129" s="11"/>
      <c r="S129" s="11"/>
    </row>
    <row r="130" spans="1:19" ht="13.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xWindow="1160" yWindow="671"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sqref="A1:T1"/>
    </sheetView>
  </sheetViews>
  <sheetFormatPr defaultColWidth="0" defaultRowHeight="12.75" zeroHeight="1"/>
  <cols>
    <col min="1" max="1" width="22.59765625" style="60" customWidth="1"/>
    <col min="2" max="11" width="12.1328125" style="60" customWidth="1"/>
    <col min="12" max="13" width="12.1328125" style="61" customWidth="1"/>
    <col min="14" max="14" width="19" style="61" customWidth="1"/>
    <col min="15" max="15" width="21" style="61" customWidth="1"/>
    <col min="16" max="16" width="21.265625" style="61" customWidth="1"/>
    <col min="17" max="17" width="22.1328125" style="61" customWidth="1"/>
    <col min="18" max="18" width="20.1328125" style="60" customWidth="1"/>
    <col min="19" max="19" width="19.265625" style="60" customWidth="1"/>
    <col min="20" max="20" width="41.59765625" style="60" customWidth="1"/>
    <col min="21" max="26" width="8.73046875" style="60" customWidth="1"/>
    <col min="27" max="16384" width="8.7304687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7.649999999999999">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15"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650000000000006"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649999999999999">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22" zoomScale="55" zoomScaleNormal="55" workbookViewId="0">
      <selection activeCell="B1" sqref="B1:M1"/>
    </sheetView>
  </sheetViews>
  <sheetFormatPr defaultColWidth="8.265625" defaultRowHeight="12.75"/>
  <cols>
    <col min="1" max="1" width="5.59765625" style="2" customWidth="1"/>
    <col min="2" max="2" width="28.1328125" style="2" customWidth="1"/>
    <col min="3" max="4" width="28.1328125" style="16" customWidth="1"/>
    <col min="5" max="5" width="22.86328125" style="2" customWidth="1"/>
    <col min="6" max="6" width="24.265625" style="2" customWidth="1"/>
    <col min="7" max="7" width="5.59765625" style="2" customWidth="1"/>
    <col min="8" max="10" width="28.1328125" style="2" customWidth="1"/>
    <col min="11" max="11" width="18" style="2" customWidth="1"/>
    <col min="12" max="12" width="14.1328125" style="2" customWidth="1"/>
    <col min="13" max="13" width="10.86328125" style="2" customWidth="1"/>
    <col min="14" max="16384" width="8.2656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31.130269999999996</v>
      </c>
      <c r="D8" s="66"/>
      <c r="E8" s="54"/>
      <c r="F8" s="26"/>
      <c r="G8" s="54"/>
      <c r="H8" s="24" t="s">
        <v>69</v>
      </c>
      <c r="I8" s="25">
        <f>'Part L Outputs'!L94/1000</f>
        <v>0</v>
      </c>
      <c r="J8" s="66"/>
      <c r="K8" s="81"/>
      <c r="L8" s="81"/>
      <c r="M8" s="90"/>
    </row>
    <row r="9" spans="1:13" s="27" customFormat="1" ht="45" customHeight="1">
      <c r="B9" s="24" t="s">
        <v>70</v>
      </c>
      <c r="C9" s="25">
        <f>'Part L Outputs'!O58/1000</f>
        <v>30.462840000000014</v>
      </c>
      <c r="D9" s="66"/>
      <c r="E9" s="54"/>
      <c r="F9" s="26"/>
      <c r="G9" s="54"/>
      <c r="H9" s="24" t="s">
        <v>70</v>
      </c>
      <c r="I9" s="25">
        <f>'Part L Outputs'!O94/1000</f>
        <v>0</v>
      </c>
      <c r="J9" s="66"/>
      <c r="K9" s="81"/>
      <c r="L9" s="81"/>
      <c r="M9" s="90"/>
    </row>
    <row r="10" spans="1:13" s="27" customFormat="1" ht="45" customHeight="1">
      <c r="B10" s="24" t="s">
        <v>71</v>
      </c>
      <c r="C10" s="25">
        <f>'Part L Outputs'!R58/1000</f>
        <v>4.3562699999999994</v>
      </c>
      <c r="D10" s="66"/>
      <c r="E10" s="54"/>
      <c r="F10" s="26"/>
      <c r="G10" s="54"/>
      <c r="H10" s="24" t="s">
        <v>71</v>
      </c>
      <c r="I10" s="25">
        <f>'Part L Outputs'!R94/1000</f>
        <v>0</v>
      </c>
      <c r="J10" s="66"/>
      <c r="K10" s="81"/>
      <c r="L10" s="81"/>
      <c r="M10" s="90"/>
    </row>
    <row r="11" spans="1:13" s="27" customFormat="1" ht="45" customHeight="1">
      <c r="B11" s="24" t="s">
        <v>72</v>
      </c>
      <c r="C11" s="25">
        <f>'Part L Outputs'!T58/1000</f>
        <v>5.7939499999999997</v>
      </c>
      <c r="D11" s="66"/>
      <c r="E11" s="185"/>
      <c r="F11" s="26"/>
      <c r="G11" s="54"/>
      <c r="H11" s="24" t="s">
        <v>72</v>
      </c>
      <c r="I11" s="25">
        <f>'Part L Outputs'!T94/1000</f>
        <v>0</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0.66742999999998176</v>
      </c>
      <c r="D18" s="31">
        <f>IFERROR(C18/C8,0)</f>
        <v>2.1439903990552664E-2</v>
      </c>
      <c r="E18" s="28"/>
      <c r="F18" s="29"/>
      <c r="G18" s="28"/>
      <c r="H18" s="24" t="s">
        <v>79</v>
      </c>
      <c r="I18" s="25">
        <f>I8-I9</f>
        <v>0</v>
      </c>
      <c r="J18" s="31">
        <f>IFERROR(I18/I8,0)</f>
        <v>0</v>
      </c>
      <c r="K18" s="28"/>
      <c r="L18" s="28"/>
      <c r="M18" s="91"/>
    </row>
    <row r="19" spans="2:13" s="30" customFormat="1" ht="45" customHeight="1">
      <c r="B19" s="24" t="s">
        <v>80</v>
      </c>
      <c r="C19" s="25">
        <f>C9-C10</f>
        <v>26.106570000000016</v>
      </c>
      <c r="D19" s="31">
        <f>IFERROR(C19/C8,0)</f>
        <v>0.83862330779656002</v>
      </c>
      <c r="E19" s="28"/>
      <c r="F19" s="29"/>
      <c r="G19" s="28"/>
      <c r="H19" s="24" t="s">
        <v>80</v>
      </c>
      <c r="I19" s="25">
        <f>I9-I10</f>
        <v>0</v>
      </c>
      <c r="J19" s="31">
        <f>IFERROR(I19/I8,0)</f>
        <v>0</v>
      </c>
      <c r="K19" s="28"/>
      <c r="L19" s="28"/>
      <c r="M19" s="91"/>
    </row>
    <row r="20" spans="2:13" s="30" customFormat="1" ht="45" customHeight="1">
      <c r="B20" s="24" t="s">
        <v>81</v>
      </c>
      <c r="C20" s="25">
        <f>C10-C11</f>
        <v>-1.4376800000000003</v>
      </c>
      <c r="D20" s="31">
        <f>IFERROR(C20/C8,0)</f>
        <v>-4.6182702559277526E-2</v>
      </c>
      <c r="E20" s="28"/>
      <c r="F20" s="29"/>
      <c r="G20" s="28"/>
      <c r="H20" s="24" t="s">
        <v>81</v>
      </c>
      <c r="I20" s="25">
        <f>I10-I11</f>
        <v>0</v>
      </c>
      <c r="J20" s="31">
        <f>IFERROR(I20/I8,0)</f>
        <v>0</v>
      </c>
      <c r="K20" s="28"/>
      <c r="L20" s="28"/>
      <c r="M20" s="91"/>
    </row>
    <row r="21" spans="2:13" s="30" customFormat="1" ht="45" customHeight="1">
      <c r="B21" s="32" t="s">
        <v>82</v>
      </c>
      <c r="C21" s="33">
        <f>C8-C11</f>
        <v>25.336319999999997</v>
      </c>
      <c r="D21" s="34">
        <f>IFERROR(C21/C8,0)</f>
        <v>0.81388050922783517</v>
      </c>
      <c r="E21" s="28"/>
      <c r="F21" s="29"/>
      <c r="G21" s="28"/>
      <c r="H21" s="32" t="s">
        <v>83</v>
      </c>
      <c r="I21" s="33">
        <f>I8-I11</f>
        <v>0</v>
      </c>
      <c r="J21" s="34">
        <f>IFERROR(I21/I8,0)</f>
        <v>0</v>
      </c>
      <c r="K21" s="92"/>
      <c r="L21" s="28"/>
      <c r="M21" s="91"/>
    </row>
    <row r="22" spans="2:13" s="30" customFormat="1" ht="45" customHeight="1">
      <c r="B22" s="24" t="s">
        <v>84</v>
      </c>
      <c r="C22" s="25">
        <f>(C8-C21)</f>
        <v>5.7939499999999988</v>
      </c>
      <c r="D22" s="35" t="s">
        <v>22</v>
      </c>
      <c r="E22" s="28"/>
      <c r="F22" s="29"/>
      <c r="G22" s="28"/>
      <c r="H22" s="24" t="s">
        <v>84</v>
      </c>
      <c r="I22" s="25">
        <f>(I8-I21)</f>
        <v>0</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173.81849999999997</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16512.757499999996</v>
      </c>
      <c r="D25" s="35"/>
      <c r="E25" s="28"/>
      <c r="F25" s="29"/>
      <c r="G25" s="28"/>
      <c r="H25" s="32" t="s">
        <v>87</v>
      </c>
      <c r="I25" s="36">
        <f>IFERROR(IF('Development Information'!$D$10=0,I22*95*30,I22*'Development Information'!$D$10*30),"")</f>
        <v>0</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5.15">
      <c r="A58" s="57"/>
      <c r="B58" s="301" t="s">
        <v>89</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31.130269999999996</v>
      </c>
      <c r="D61" s="41"/>
      <c r="E61" s="42"/>
      <c r="F61" s="56">
        <f>$C$61</f>
        <v>31.130269999999996</v>
      </c>
      <c r="G61" s="56"/>
      <c r="H61" s="48" t="s">
        <v>97</v>
      </c>
      <c r="I61" s="49">
        <f>IFERROR('Part L Outputs'!J58,"")</f>
        <v>34.057492218763905</v>
      </c>
      <c r="J61" s="49">
        <f>IFERROR('Part L Outputs'!K58,"")</f>
        <v>32.235317919075143</v>
      </c>
      <c r="K61" s="44">
        <f>IFERROR(1-J61/I61,"")</f>
        <v>5.3502891169562972E-2</v>
      </c>
      <c r="L61" s="55"/>
      <c r="M61" s="91"/>
    </row>
    <row r="62" spans="1:13" s="30" customFormat="1" ht="40.15" customHeight="1">
      <c r="B62" s="43" t="s">
        <v>98</v>
      </c>
      <c r="C62" s="40">
        <f>'Part L Outputs'!O96/1000</f>
        <v>30.462840000000014</v>
      </c>
      <c r="D62" s="40">
        <f>C61-C62</f>
        <v>0.66742999999998176</v>
      </c>
      <c r="E62" s="44">
        <f>IFERROR(D62/C61,0)</f>
        <v>2.1439903990552664E-2</v>
      </c>
      <c r="F62" s="56">
        <f>$C$61</f>
        <v>31.130269999999996</v>
      </c>
      <c r="G62" s="56"/>
      <c r="H62" s="28"/>
      <c r="I62" s="73"/>
      <c r="J62" s="73"/>
      <c r="K62" s="28"/>
      <c r="L62" s="55"/>
      <c r="M62" s="91"/>
    </row>
    <row r="63" spans="1:13" s="30" customFormat="1" ht="40.15" customHeight="1">
      <c r="B63" s="43" t="s">
        <v>99</v>
      </c>
      <c r="C63" s="40">
        <f>'Part L Outputs'!R96/1000</f>
        <v>4.3562699999999994</v>
      </c>
      <c r="D63" s="40">
        <f>C62-C63</f>
        <v>26.106570000000016</v>
      </c>
      <c r="E63" s="44">
        <f>IFERROR(D63/C61,0)</f>
        <v>0.83862330779656002</v>
      </c>
      <c r="F63" s="56">
        <f>$C$61</f>
        <v>31.130269999999996</v>
      </c>
      <c r="G63" s="56"/>
      <c r="H63" s="28"/>
      <c r="I63" s="73"/>
      <c r="J63" s="73"/>
      <c r="K63" s="28"/>
      <c r="L63" s="55"/>
      <c r="M63" s="91"/>
    </row>
    <row r="64" spans="1:13" s="30" customFormat="1" ht="61.9">
      <c r="B64" s="43" t="s">
        <v>100</v>
      </c>
      <c r="C64" s="40">
        <f>'Part L Outputs'!T96/1000</f>
        <v>5.7939499999999997</v>
      </c>
      <c r="D64" s="40">
        <f>C63-C64</f>
        <v>-1.4376800000000003</v>
      </c>
      <c r="E64" s="44">
        <f>IFERROR(D64/C61,0)</f>
        <v>-4.6182702559277526E-2</v>
      </c>
      <c r="F64" s="56">
        <f>$C$61</f>
        <v>31.130269999999996</v>
      </c>
      <c r="G64" s="56"/>
      <c r="H64" s="71"/>
      <c r="I64" s="71" t="s">
        <v>258</v>
      </c>
      <c r="J64" s="71" t="s">
        <v>158</v>
      </c>
      <c r="K64" s="28"/>
      <c r="L64" s="55"/>
      <c r="M64" s="91"/>
    </row>
    <row r="65" spans="1:14" s="30" customFormat="1" ht="40.15" customHeight="1">
      <c r="B65" s="43" t="s">
        <v>101</v>
      </c>
      <c r="C65" s="45" t="s">
        <v>22</v>
      </c>
      <c r="D65" s="40">
        <f>SUM(D62:D64)</f>
        <v>25.336319999999997</v>
      </c>
      <c r="E65" s="44">
        <f>IFERROR(D65/C61,0)</f>
        <v>0.81388050922783517</v>
      </c>
      <c r="F65" s="56">
        <f>$C$61</f>
        <v>31.130269999999996</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173.81849999999997</v>
      </c>
      <c r="E67" s="44" t="s">
        <v>22</v>
      </c>
      <c r="F67" s="53"/>
      <c r="G67" s="53"/>
      <c r="H67" s="28"/>
      <c r="I67" s="28"/>
      <c r="J67" s="28"/>
      <c r="K67" s="28"/>
      <c r="L67" s="55"/>
      <c r="M67" s="91"/>
    </row>
    <row r="68" spans="1:14" s="28" customFormat="1" ht="15">
      <c r="C68" s="73"/>
      <c r="D68" s="73"/>
      <c r="L68" s="55"/>
      <c r="M68" s="29"/>
    </row>
    <row r="69" spans="1:14" ht="25.15">
      <c r="A69" s="57"/>
      <c r="B69" s="301" t="s">
        <v>106</v>
      </c>
      <c r="C69" s="301"/>
      <c r="D69" s="301"/>
      <c r="E69" s="301"/>
      <c r="F69" s="301"/>
      <c r="G69" s="83"/>
      <c r="H69" s="83"/>
      <c r="I69" s="83"/>
      <c r="J69" s="83"/>
      <c r="K69" s="83"/>
      <c r="L69" s="82"/>
      <c r="M69" s="59"/>
    </row>
    <row r="70" spans="1:14" ht="44.1" customHeight="1">
      <c r="B70" s="189" t="s">
        <v>61</v>
      </c>
      <c r="L70" s="55"/>
      <c r="M70" s="17"/>
    </row>
    <row r="71" spans="1:14" ht="103.15">
      <c r="B71" s="71" t="s">
        <v>27</v>
      </c>
      <c r="C71" s="71" t="s">
        <v>44</v>
      </c>
      <c r="D71" s="71" t="s">
        <v>45</v>
      </c>
      <c r="E71" s="71" t="s">
        <v>46</v>
      </c>
      <c r="F71" s="71" t="s">
        <v>107</v>
      </c>
      <c r="G71" s="300" t="s">
        <v>108</v>
      </c>
      <c r="H71" s="300"/>
      <c r="I71" s="304" t="s">
        <v>109</v>
      </c>
      <c r="J71" s="313"/>
      <c r="K71" s="314"/>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150000000000006" customHeight="1">
      <c r="B73" s="189" t="s">
        <v>63</v>
      </c>
      <c r="C73" s="194"/>
      <c r="D73" s="194"/>
      <c r="E73" s="195"/>
      <c r="F73" s="195"/>
      <c r="G73" s="196"/>
      <c r="H73" s="196"/>
      <c r="I73" s="196"/>
      <c r="J73" s="196"/>
      <c r="K73" s="196"/>
      <c r="M73" s="91"/>
      <c r="N73" s="2"/>
    </row>
    <row r="74" spans="1:14" ht="103.15">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08" t="str">
        <f>IF('EUI &amp; space heating demand'!B13="","",CONCATENATE('EUI &amp; space heating demand'!R13," &amp; ",'EUI &amp; space heating demand'!S13))</f>
        <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25"/>
  <cols>
    <col min="1" max="1" width="27.86328125" bestFit="1" customWidth="1"/>
  </cols>
  <sheetData>
    <row r="3" spans="1:5" ht="15.75">
      <c r="A3" s="129" t="s">
        <v>135</v>
      </c>
      <c r="B3" s="129">
        <v>0.128744</v>
      </c>
    </row>
    <row r="5" spans="1:5">
      <c r="A5" s="131" t="s">
        <v>136</v>
      </c>
    </row>
    <row r="6" spans="1:5">
      <c r="A6" s="132" t="s">
        <v>110</v>
      </c>
      <c r="B6" s="133"/>
      <c r="C6" s="133"/>
      <c r="D6" s="134"/>
      <c r="E6" s="134"/>
    </row>
    <row r="7" spans="1:5">
      <c r="A7" s="134" t="s">
        <v>111</v>
      </c>
      <c r="B7" s="133"/>
      <c r="C7" s="133"/>
      <c r="D7" s="135">
        <f>'GLA Summary Tables'!C$8</f>
        <v>31.130269999999996</v>
      </c>
      <c r="E7" s="135">
        <f t="shared" ref="E7:E12" si="0">D7*0.65</f>
        <v>20.234675499999998</v>
      </c>
    </row>
    <row r="8" spans="1:5">
      <c r="A8" s="134" t="s">
        <v>98</v>
      </c>
      <c r="B8" s="136">
        <f>'GLA Summary Tables'!C9</f>
        <v>30.462840000000014</v>
      </c>
      <c r="C8" s="136">
        <f>IF(B8&lt;0,IF('GLA Summary Tables'!C18&lt;0,0,'GLA Summary Tables'!C18)+B8,IF('GLA Summary Tables'!C18&lt;0,0,'GLA Summary Tables'!C18))</f>
        <v>0.66742999999998176</v>
      </c>
      <c r="D8" s="135">
        <f>'GLA Summary Tables'!C$8</f>
        <v>31.130269999999996</v>
      </c>
      <c r="E8" s="135">
        <f t="shared" si="0"/>
        <v>20.234675499999998</v>
      </c>
    </row>
    <row r="9" spans="1:5">
      <c r="A9" s="134" t="s">
        <v>112</v>
      </c>
      <c r="B9" s="136">
        <f>'GLA Summary Tables'!C10</f>
        <v>4.3562699999999994</v>
      </c>
      <c r="C9" s="136">
        <f>IF(B9&lt;0,IF('GLA Summary Tables'!C19&lt;0,0,'GLA Summary Tables'!C19)+B9,IF('GLA Summary Tables'!C19&lt;0,0,'GLA Summary Tables'!C19))</f>
        <v>26.106570000000016</v>
      </c>
      <c r="D9" s="135">
        <f>'GLA Summary Tables'!C$8</f>
        <v>31.130269999999996</v>
      </c>
      <c r="E9" s="135">
        <f t="shared" si="0"/>
        <v>20.234675499999998</v>
      </c>
    </row>
    <row r="10" spans="1:5">
      <c r="A10" s="134" t="s">
        <v>113</v>
      </c>
      <c r="B10" s="136">
        <f>'GLA Summary Tables'!C11</f>
        <v>5.7939499999999997</v>
      </c>
      <c r="C10" s="136">
        <f>IF(B10&lt;0,IF('GLA Summary Tables'!C20&lt;0,0,'GLA Summary Tables'!C20)+B10,IF('GLA Summary Tables'!C20&lt;0,0,'GLA Summary Tables'!C20))</f>
        <v>0</v>
      </c>
      <c r="D10" s="135">
        <f>'GLA Summary Tables'!C$8</f>
        <v>31.130269999999996</v>
      </c>
      <c r="E10" s="135">
        <f t="shared" si="0"/>
        <v>20.234675499999998</v>
      </c>
    </row>
    <row r="11" spans="1:5">
      <c r="A11" s="134" t="s">
        <v>114</v>
      </c>
      <c r="B11" s="136">
        <v>0</v>
      </c>
      <c r="C11" s="136">
        <f>'GLA Summary Tables'!C22</f>
        <v>5.7939499999999988</v>
      </c>
      <c r="D11" s="135">
        <f>'GLA Summary Tables'!C$8</f>
        <v>31.130269999999996</v>
      </c>
      <c r="E11" s="135">
        <f t="shared" si="0"/>
        <v>20.234675499999998</v>
      </c>
    </row>
    <row r="12" spans="1:5">
      <c r="A12" s="134"/>
      <c r="B12" s="133"/>
      <c r="C12" s="133"/>
      <c r="D12" s="135">
        <f>'GLA Summary Tables'!C$8</f>
        <v>31.130269999999996</v>
      </c>
      <c r="E12" s="135">
        <f t="shared" si="0"/>
        <v>20.234675499999998</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2024-09-11T16:08:43Z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