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N:\Projects\Secured Work\20727 - 39a FJA &amp; 46 MFG\20727- 39a FJA - Sustainability\7 - Dwgs &amp; Docs\7.2 QODA Docs\7.2.3 Reports\240207 Whole Life Carbon for Issue\"/>
    </mc:Choice>
  </mc:AlternateContent>
  <xr:revisionPtr revIDLastSave="0" documentId="8_{4F2F37D0-96BF-4C8E-A59F-42B41C286B3B}" xr6:coauthVersionLast="47" xr6:coauthVersionMax="47" xr10:uidLastSave="{00000000-0000-0000-0000-000000000000}"/>
  <bookViews>
    <workbookView xWindow="19090" yWindow="-110" windowWidth="38620" windowHeight="21100" firstSheet="4"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73" i="11" l="1"/>
  <c r="I179" i="11"/>
  <c r="I180" i="11"/>
  <c r="H170" i="11"/>
  <c r="I170" i="11" s="1"/>
  <c r="H171" i="11"/>
  <c r="I171" i="11" s="1"/>
  <c r="H172" i="11"/>
  <c r="I172" i="11" s="1"/>
  <c r="H173" i="11"/>
  <c r="H174" i="11"/>
  <c r="I174" i="11" s="1"/>
  <c r="H175" i="11"/>
  <c r="I175" i="11" s="1"/>
  <c r="H176" i="11"/>
  <c r="I176" i="11" s="1"/>
  <c r="H177" i="11"/>
  <c r="I177" i="11" s="1"/>
  <c r="H178" i="11"/>
  <c r="I178" i="11" s="1"/>
  <c r="H179" i="11"/>
  <c r="H180" i="11"/>
  <c r="H181" i="11"/>
  <c r="I181" i="11" s="1"/>
  <c r="H168" i="11"/>
  <c r="I168" i="11" s="1"/>
  <c r="H169" i="11"/>
  <c r="I169" i="11" s="1"/>
  <c r="H167" i="11"/>
  <c r="I167" i="11" s="1"/>
  <c r="C31" i="11" l="1"/>
  <c r="C6" i="11"/>
  <c r="S100" i="9" l="1"/>
  <c r="D154" i="11" l="1"/>
  <c r="E26" i="11"/>
  <c r="E25" i="11"/>
  <c r="D26" i="11"/>
  <c r="D25" i="11"/>
  <c r="C26" i="11"/>
  <c r="C25" i="11"/>
  <c r="E44" i="9"/>
  <c r="E43" i="9"/>
  <c r="D44" i="9"/>
  <c r="D43" i="9"/>
  <c r="C44" i="9"/>
  <c r="C43" i="9"/>
  <c r="D26" i="10"/>
  <c r="C26" i="10"/>
  <c r="E26" i="10"/>
  <c r="E25" i="10"/>
  <c r="D25" i="10"/>
  <c r="C25" i="10"/>
  <c r="S83" i="10"/>
  <c r="N121" i="9" l="1"/>
  <c r="O121" i="9"/>
  <c r="F183" i="11" l="1"/>
  <c r="I104" i="10"/>
  <c r="F104" i="10"/>
  <c r="S169" i="11"/>
  <c r="F121" i="9" l="1"/>
  <c r="S103" i="10"/>
  <c r="S120" i="9"/>
  <c r="T183" i="11"/>
  <c r="S182" i="11"/>
  <c r="O183" i="11"/>
  <c r="G183" i="11"/>
  <c r="D76" i="10" l="1"/>
  <c r="I76" i="10"/>
  <c r="H76" i="10"/>
  <c r="I154" i="11"/>
  <c r="H154" i="11"/>
  <c r="I92" i="9"/>
  <c r="H92" i="9"/>
  <c r="D92" i="9"/>
  <c r="S178" i="11" l="1"/>
  <c r="S181" i="11"/>
  <c r="S180" i="11"/>
  <c r="S179" i="11"/>
  <c r="S176" i="11"/>
  <c r="L121" i="9" l="1"/>
  <c r="S101" i="9" l="1"/>
  <c r="S102" i="9"/>
  <c r="S103" i="9"/>
  <c r="S104" i="9"/>
  <c r="S105" i="9"/>
  <c r="S106" i="9"/>
  <c r="S107" i="9"/>
  <c r="S108" i="9"/>
  <c r="S109" i="9"/>
  <c r="S110" i="9"/>
  <c r="S111" i="9"/>
  <c r="S112" i="9"/>
  <c r="S113" i="9"/>
  <c r="S114" i="9"/>
  <c r="S115" i="9"/>
  <c r="S116" i="9"/>
  <c r="S117" i="9"/>
  <c r="S118" i="9"/>
  <c r="S119" i="9"/>
  <c r="I93" i="9"/>
  <c r="H93" i="9"/>
  <c r="D93" i="9"/>
  <c r="I155" i="11"/>
  <c r="H155" i="11"/>
  <c r="D155"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63" i="11"/>
  <c r="S164" i="11"/>
  <c r="S165" i="11"/>
  <c r="S166" i="11"/>
  <c r="S168" i="11"/>
  <c r="S170" i="11"/>
  <c r="S171" i="11"/>
  <c r="S172" i="11"/>
  <c r="S173" i="11"/>
  <c r="S174" i="11"/>
  <c r="S175" i="11"/>
  <c r="S177" i="11"/>
  <c r="S162" i="11"/>
  <c r="P183" i="11"/>
  <c r="Q183" i="11"/>
  <c r="Q184" i="11" s="1"/>
  <c r="R183" i="11"/>
  <c r="R184" i="11" s="1"/>
  <c r="N183" i="11"/>
  <c r="N184" i="11" s="1"/>
  <c r="L183" i="11"/>
  <c r="J183" i="11"/>
  <c r="J184" i="11" s="1"/>
  <c r="I183" i="11"/>
  <c r="I184" i="11" s="1"/>
  <c r="H183" i="11"/>
  <c r="F184" i="11"/>
  <c r="E183" i="11"/>
  <c r="E184" i="11" s="1"/>
  <c r="D40" i="9" l="1"/>
  <c r="D41" i="9" s="1"/>
  <c r="E22" i="10"/>
  <c r="E23" i="10" s="1"/>
  <c r="D105" i="10"/>
  <c r="C23" i="10"/>
  <c r="D22" i="10"/>
  <c r="D23" i="10" s="1"/>
  <c r="D122" i="9"/>
  <c r="C40" i="9"/>
  <c r="C41" i="9" s="1"/>
  <c r="E40" i="9"/>
  <c r="E41" i="9" s="1"/>
  <c r="P184" i="11"/>
  <c r="H22" i="11"/>
  <c r="H34" i="9" s="1"/>
  <c r="H184" i="11"/>
  <c r="S104" i="10"/>
  <c r="S105" i="10" s="1"/>
  <c r="S121" i="9"/>
  <c r="S122" i="9" s="1"/>
  <c r="O122" i="9"/>
  <c r="H40" i="9"/>
  <c r="H41" i="9" s="1"/>
  <c r="G122" i="9"/>
  <c r="F40" i="9"/>
  <c r="F41" i="9" s="1"/>
  <c r="T122" i="9"/>
  <c r="I40" i="9"/>
  <c r="I41" i="9" s="1"/>
  <c r="G22" i="11"/>
  <c r="G34" i="9" s="1"/>
  <c r="G184" i="11"/>
  <c r="T184" i="11"/>
  <c r="I22" i="11"/>
  <c r="I34" i="9" s="1"/>
  <c r="O105" i="10"/>
  <c r="G105" i="10"/>
  <c r="F22" i="10"/>
  <c r="F23" i="10" s="1"/>
  <c r="T105" i="10"/>
  <c r="C105" i="10"/>
  <c r="K105" i="10"/>
  <c r="L105" i="10"/>
  <c r="G23" i="10"/>
  <c r="O184" i="11"/>
  <c r="L184" i="11"/>
  <c r="C122" i="9"/>
  <c r="N122" i="9"/>
  <c r="J122" i="9"/>
  <c r="I23" i="10"/>
  <c r="H22" i="10"/>
  <c r="H23" i="10" s="1"/>
  <c r="I23" i="11" l="1"/>
  <c r="I35" i="9" s="1"/>
  <c r="H23" i="11"/>
  <c r="H35" i="9" s="1"/>
  <c r="G23" i="11"/>
  <c r="G35" i="9" s="1"/>
  <c r="I77" i="10"/>
  <c r="H77" i="10"/>
  <c r="D77" i="10"/>
  <c r="D183" i="11" l="1"/>
  <c r="C22" i="11" s="1"/>
  <c r="C183" i="11"/>
  <c r="C34" i="9" l="1"/>
  <c r="C184" i="11"/>
  <c r="D184" i="11"/>
  <c r="C23" i="11" l="1"/>
  <c r="C35" i="9" s="1"/>
  <c r="K183" i="11"/>
  <c r="D22" i="11" s="1"/>
  <c r="S167" i="11"/>
  <c r="S183" i="11" s="1"/>
  <c r="D23" i="11" l="1"/>
  <c r="D35" i="9" s="1"/>
  <c r="D34" i="9"/>
  <c r="F22" i="11"/>
  <c r="E22" i="11"/>
  <c r="E34" i="9" s="1"/>
  <c r="K184" i="11"/>
  <c r="S184" i="11"/>
  <c r="F23" i="11" l="1"/>
  <c r="F35" i="9" s="1"/>
  <c r="F34" i="9"/>
  <c r="E23" i="11"/>
  <c r="E35" i="9" s="1"/>
</calcChain>
</file>

<file path=xl/sharedStrings.xml><?xml version="1.0" encoding="utf-8"?>
<sst xmlns="http://schemas.openxmlformats.org/spreadsheetml/2006/main" count="978" uniqueCount="394">
  <si>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</si>
  <si>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</si>
  <si>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</si>
  <si>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</si>
  <si>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</si>
  <si>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</si>
  <si>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</si>
  <si>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</si>
  <si>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</si>
  <si>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</si>
  <si>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</si>
  <si>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</si>
  <si>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</si>
  <si>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</si>
  <si>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</si>
  <si>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</si>
  <si>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</si>
  <si>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</si>
  <si>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</si>
  <si>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</si>
  <si>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</si>
  <si>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</si>
  <si>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</si>
  <si>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</si>
  <si>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</si>
  <si>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</si>
  <si>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</si>
  <si>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</si>
  <si>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</si>
  <si>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</si>
  <si>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</si>
  <si>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</si>
  <si>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</si>
  <si>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</si>
  <si>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</si>
  <si>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</si>
  <si>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</si>
  <si>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</si>
  <si>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</si>
  <si>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</si>
  <si>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</si>
  <si>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</si>
  <si>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</si>
  <si>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</si>
  <si>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</si>
  <si>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</si>
  <si>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</si>
  <si>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</si>
  <si>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</si>
  <si>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</si>
  <si>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</si>
  <si>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</si>
  <si>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</si>
  <si>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</si>
  <si>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</si>
  <si>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</si>
  <si>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</si>
  <si>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</si>
  <si>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</si>
  <si>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</si>
  <si>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</si>
  <si>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</si>
  <si>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</si>
  <si>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</si>
  <si>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</si>
  <si>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</si>
  <si>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</si>
  <si>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</si>
  <si>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</si>
  <si>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</si>
  <si>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</si>
  <si>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</si>
  <si>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</si>
  <si>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</si>
  <si>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</si>
  <si>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</si>
  <si>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</si>
  <si>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</si>
  <si>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</si>
  <si>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</si>
  <si>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</si>
  <si>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</si>
  <si>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</si>
  <si>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</si>
  <si>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</si>
  <si>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</si>
  <si>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</si>
  <si>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</si>
  <si>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</si>
  <si>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</si>
  <si>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</si>
  <si>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</si>
  <si>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</si>
  <si>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</si>
  <si>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</si>
  <si>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</si>
  <si>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</si>
  <si>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</si>
  <si>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</si>
  <si>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</si>
  <si>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</si>
  <si>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</si>
  <si>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</si>
  <si>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</si>
  <si>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</si>
  <si>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</si>
  <si>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</si>
  <si>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</si>
  <si>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</si>
  <si>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</si>
  <si>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</si>
  <si>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</si>
  <si>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</si>
  <si>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</si>
  <si>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</si>
  <si>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</si>
  <si>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</si>
  <si>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</si>
  <si>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</si>
  <si>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</si>
  <si>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</si>
  <si>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</si>
  <si>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</si>
  <si>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</si>
  <si>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</si>
  <si>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</si>
  <si>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</si>
  <si>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</si>
  <si>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</si>
  <si>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</si>
  <si>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</si>
  <si>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</si>
  <si>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</si>
  <si>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</si>
  <si>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</si>
  <si>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</si>
  <si>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</si>
  <si>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</si>
  <si>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</si>
  <si>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</si>
  <si>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</si>
  <si>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</si>
  <si>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</si>
  <si>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</si>
  <si>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</si>
  <si>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</si>
  <si>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</si>
  <si>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</si>
  <si>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</si>
  <si>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</si>
  <si>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</si>
  <si>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</si>
  <si>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</si>
  <si>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</si>
  <si>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</si>
  <si>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</si>
  <si>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</si>
  <si>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</si>
  <si>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</si>
  <si>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</si>
  <si>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</si>
  <si>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</si>
  <si>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</si>
  <si>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</si>
  <si>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</si>
  <si>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</si>
  <si>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</si>
  <si>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</si>
  <si>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</si>
  <si>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</si>
  <si>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</si>
  <si>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</si>
  <si>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</si>
  <si>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</si>
  <si>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</si>
  <si>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</si>
  <si>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</si>
  <si>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</si>
  <si>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</si>
  <si>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</si>
  <si>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</si>
  <si>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</si>
  <si>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</si>
  <si>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</si>
  <si>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</si>
  <si>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</si>
  <si>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</si>
  <si>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</si>
  <si>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</si>
  <si>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</si>
  <si>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</si>
  <si>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</si>
  <si>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</si>
  <si>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</si>
  <si>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</si>
  <si>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</si>
  <si>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</si>
  <si>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</si>
  <si>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</si>
  <si>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</si>
  <si>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</si>
  <si>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</si>
  <si>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</si>
  <si>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</si>
  <si>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</si>
  <si>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</si>
  <si>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</si>
  <si>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</si>
  <si>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</si>
  <si>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</si>
  <si>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</si>
  <si>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</si>
  <si>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</si>
  <si>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</si>
  <si>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</si>
  <si>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</si>
  <si>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</si>
  <si>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</si>
  <si>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</si>
  <si>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</si>
  <si>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</si>
  <si>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</si>
  <si>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</si>
  <si>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</si>
  <si>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</si>
  <si>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</si>
  <si>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</si>
  <si>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</si>
  <si>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</si>
  <si>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</si>
  <si>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</si>
  <si>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</si>
  <si>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</si>
  <si>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</si>
  <si>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</si>
  <si>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</si>
  <si>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</si>
  <si>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</si>
  <si>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</si>
  <si>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</si>
  <si>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</si>
  <si>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</si>
  <si>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</si>
  <si>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</si>
  <si>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</si>
  <si>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</si>
  <si>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</si>
  <si>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</si>
  <si>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</si>
  <si>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</si>
  <si>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</si>
  <si>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</si>
  <si>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</si>
  <si>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</si>
  <si>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</si>
  <si>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</si>
  <si>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</si>
  <si>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</si>
  <si>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</si>
  <si>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</si>
  <si>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</si>
  <si>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</si>
  <si>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</si>
  <si>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</si>
  <si>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</si>
  <si>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</si>
  <si>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</si>
  <si>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</si>
  <si>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</si>
  <si>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</si>
  <si>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</si>
  <si>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</si>
  <si>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</si>
  <si>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</si>
  <si>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</si>
  <si>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</si>
  <si>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</si>
  <si>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</si>
  <si>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</si>
  <si>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</si>
  <si>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</si>
  <si>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</si>
  <si>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</si>
  <si>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</si>
  <si>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</si>
  <si>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</si>
  <si>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</si>
  <si>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</si>
  <si>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</si>
  <si>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</si>
  <si>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</si>
  <si>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</si>
  <si>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</si>
  <si>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</si>
  <si>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</si>
  <si>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</si>
  <si>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</si>
  <si>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</si>
  <si>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Land Adjacent to 46 Maresfield Gardens and 39A Fitzjohn's Avenue</t>
  </si>
  <si>
    <t>Class C3</t>
  </si>
  <si>
    <t>Jake Timothy-Dorward, QODA Consulting</t>
  </si>
  <si>
    <t>TBC</t>
  </si>
  <si>
    <t>60 years</t>
  </si>
  <si>
    <t>OneClickLCA</t>
  </si>
  <si>
    <t>Yes</t>
  </si>
  <si>
    <t>All Assessments and Reports conducted within QODA Consulting and checked and reviewed by a senior member of staff with appropriate qualifications who was independant of the report/assessment preparation. QODA Consulting also operate a QMS and are ISO 9001:2015 certified by a UKAS Accredited Certification Body.</t>
  </si>
  <si>
    <t>All EPD platforms related to OneClickLCA and the BECD.</t>
  </si>
  <si>
    <t xml:space="preserve">SAP 10/part L 2021 &amp; BRUKL (DSM Methodology). Operational Modelling following TM54 methodology will be completed at a later stage. </t>
  </si>
  <si>
    <t>The land that 46 Maresfield Gardens is to be developed on is vacant. The existing façade and part of the superstructure for 39A Fitzjohn's is being retained. However, to provide more floors, meet skyline requirements, and create additional residential housing, entire internal strip out is required to add extra floor levels including lower ground floor.</t>
  </si>
  <si>
    <t>39A: 50% existing facades; 0% existing foundations; 20% superstructure
46: Nothing as built on open land.</t>
  </si>
  <si>
    <t>R410a</t>
  </si>
  <si>
    <t>Ready-mix concrete for foundations and internal walls</t>
  </si>
  <si>
    <t>Reinforcement for concrete (rebar)</t>
  </si>
  <si>
    <t>Structural steel and steel profiles</t>
  </si>
  <si>
    <t>Brick, common clay brick</t>
  </si>
  <si>
    <t>Carpet flooring</t>
  </si>
  <si>
    <t>Concrete slabs (hollow and solid)</t>
  </si>
  <si>
    <t>Hot-dip galvanized/zinc coated steel</t>
  </si>
  <si>
    <t>Laminate flooring</t>
  </si>
  <si>
    <t>Plastic membranes</t>
  </si>
  <si>
    <t>Resilient flooring</t>
  </si>
  <si>
    <t>Treated or coated timber</t>
  </si>
  <si>
    <t>Asphalt binders and bitumens</t>
  </si>
  <si>
    <t>Glass wool insulation</t>
  </si>
  <si>
    <t>Leveling screeds (for floors)</t>
  </si>
  <si>
    <t>Ready-mix concrete for lightweight applications (domestic and auxiliary)</t>
  </si>
  <si>
    <t>Recycled soil and aggregates</t>
  </si>
  <si>
    <t>Rock wool insulation</t>
  </si>
  <si>
    <t>Aerated/Autoclaved concrete products</t>
  </si>
  <si>
    <t>Aluminium</t>
  </si>
  <si>
    <t>External thermal insulation composite systems (ETICS)</t>
  </si>
  <si>
    <t>Gypsum plaster (interior applications)</t>
  </si>
  <si>
    <t>Mortar (masonry/bricklaying)</t>
  </si>
  <si>
    <t>Paints, coatings and lacquers</t>
  </si>
  <si>
    <t>Plain wood/timber (softwood and hardwood)</t>
  </si>
  <si>
    <t>Regular gypsum board</t>
  </si>
  <si>
    <t>Ready-mix concrete for external walls and floors</t>
  </si>
  <si>
    <t>Aluminium frame windows</t>
  </si>
  <si>
    <t>Metal and industrial doors</t>
  </si>
  <si>
    <t>Wood and wood board doors</t>
  </si>
  <si>
    <t>Wooden frame windows</t>
  </si>
  <si>
    <t>Wood-framed glass doors</t>
  </si>
  <si>
    <t>Other insulation</t>
  </si>
  <si>
    <t>Partition wall systems (windows)</t>
  </si>
  <si>
    <t>Partitioning systems (without windows)</t>
  </si>
  <si>
    <t>Sealants (silicone and others)</t>
  </si>
  <si>
    <t>Wall and floor tiles</t>
  </si>
  <si>
    <t>Acoustic insulation panels</t>
  </si>
  <si>
    <t>CLT, glulam and LVL</t>
  </si>
  <si>
    <t>Coated glass panes</t>
  </si>
  <si>
    <t>Fiberboard (MDF)</t>
  </si>
  <si>
    <t>Natural stone</t>
  </si>
  <si>
    <t>Other building technology systems</t>
  </si>
  <si>
    <t>Specialty gypsum board</t>
  </si>
  <si>
    <t>XPS (extruded polystyrene) insulation</t>
  </si>
  <si>
    <t>Furniture</t>
  </si>
  <si>
    <t>Communication systems</t>
  </si>
  <si>
    <t>Sanitary ware</t>
  </si>
  <si>
    <t>Pipes (water, heating, sewage)</t>
  </si>
  <si>
    <t>HVAC components and equipment</t>
  </si>
  <si>
    <t>Lighting</t>
  </si>
  <si>
    <t>Electrification components and systems</t>
  </si>
  <si>
    <t>Cables</t>
  </si>
  <si>
    <t>Energy production systems from renewable energy</t>
  </si>
  <si>
    <t>HVAC equipment with refrigerant</t>
  </si>
  <si>
    <t>Other metals</t>
  </si>
  <si>
    <t>Fibre cement products</t>
  </si>
  <si>
    <t>Other precast concrete products</t>
  </si>
  <si>
    <t>Sand, soil and gravel</t>
  </si>
  <si>
    <t>Add 1% of emissions per RICS Category</t>
  </si>
  <si>
    <t>Concrete crushed to aggregate (for sub-base layers), Portland Cement 200 kg / m3</t>
  </si>
  <si>
    <t>Steel recycling</t>
  </si>
  <si>
    <t>Plastic-based material incineration</t>
  </si>
  <si>
    <t>Wood incineration</t>
  </si>
  <si>
    <t>Brick/stone crushed to aggregate (for sub-base layers)</t>
  </si>
  <si>
    <t>Landfilling (for inert materials)</t>
  </si>
  <si>
    <t>Concrete crushed to aggregate (for sub-base layers), Portland Cement 300 kg / m3</t>
  </si>
  <si>
    <t>Reuse material</t>
  </si>
  <si>
    <t>Cement/mortar use in a backfill</t>
  </si>
  <si>
    <t>Aluminium recycling</t>
  </si>
  <si>
    <t>Wood-containing product incineration (80% wood)</t>
  </si>
  <si>
    <t>Metal-containing product recycling (90 % metal)</t>
  </si>
  <si>
    <t>Rebar separated (2 %), concrete to aggregate</t>
  </si>
  <si>
    <t>Glass-containing product recycling (80 % glass)</t>
  </si>
  <si>
    <t>Gypsum recycling</t>
  </si>
  <si>
    <t>Reuse of existing façade at 39A Fitzjohn's Avenue.</t>
  </si>
  <si>
    <t>Reuse of part of existing superstructure at 39A Fitzjohn's Avenue.</t>
  </si>
  <si>
    <t>Reduction of targets for waste.</t>
  </si>
  <si>
    <t>Recycled content targets for steel and concrete.</t>
  </si>
  <si>
    <t>Specify double glazed windows for 46 Maresfield Gardens.</t>
  </si>
  <si>
    <t>Improve the End of Life strategy for elemental materials.</t>
  </si>
  <si>
    <t>Specify an improved refrigerant with lower GWP.</t>
  </si>
  <si>
    <t>Sepcify an improved refrigerant with lower refrigerant charge.</t>
  </si>
  <si>
    <t>Module 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</si>
</sst>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0">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891540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899160</xdr:colOff>
          <xdr:row>15</xdr:row>
          <xdr:rowOff>205740</xdr:rowOff>
        </xdr:from>
        <xdr:to>
          <xdr:col>3</xdr:col>
          <xdr:colOff>1805940</xdr:colOff>
          <xdr:row>17</xdr:row>
          <xdr:rowOff>144780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708660</xdr:colOff>
          <xdr:row>17</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1775460</xdr:colOff>
          <xdr:row>16</xdr:row>
          <xdr:rowOff>419100</xdr:rowOff>
        </xdr:from>
        <xdr:to>
          <xdr:col>4</xdr:col>
          <xdr:colOff>213360</xdr:colOff>
          <xdr:row>18</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358140</xdr:rowOff>
        </xdr:from>
        <xdr:to>
          <xdr:col>3</xdr:col>
          <xdr:colOff>1402080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2461260</xdr:colOff>
          <xdr:row>16</xdr:row>
          <xdr:rowOff>358140</xdr:rowOff>
        </xdr:from>
        <xdr:to>
          <xdr:col>4</xdr:col>
          <xdr:colOff>868680</xdr:colOff>
          <xdr:row>18</xdr:row>
          <xdr:rowOff>91440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3.2" x14ac:dyDescent="0.25"/>
  <cols>
    <col min="2" max="2" width="40" customWidth="1"/>
    <col min="3" max="3" width="64.44140625" style="46" customWidth="1"/>
  </cols>
  <sheetData>
    <row r="3" spans="2:3" x14ac:dyDescent="0.25">
      <c r="B3" s="50" t="s">
        <v>0</v>
      </c>
    </row>
    <row r="5" spans="2:3" x14ac:dyDescent="0.25">
      <c r="B5" s="182" t="s">
        <v>1</v>
      </c>
      <c r="C5" s="183" t="s">
        <v>2</v>
      </c>
    </row>
    <row r="6" spans="2:3" ht="26.4" x14ac:dyDescent="0.25">
      <c r="B6" s="185" t="s">
        <v>3</v>
      </c>
      <c r="C6" s="184" t="s">
        <v>4</v>
      </c>
    </row>
    <row r="7" spans="2:3" x14ac:dyDescent="0.25">
      <c r="B7" s="186"/>
      <c r="C7" s="180" t="s">
        <v>5</v>
      </c>
    </row>
    <row r="8" spans="2:3" x14ac:dyDescent="0.25">
      <c r="B8" s="187" t="s">
        <v>6</v>
      </c>
      <c r="C8" s="180" t="s">
        <v>7</v>
      </c>
    </row>
    <row r="9" spans="2:3" ht="26.4" x14ac:dyDescent="0.25">
      <c r="B9" s="187"/>
      <c r="C9" s="180" t="s">
        <v>8</v>
      </c>
    </row>
    <row r="10" spans="2:3" x14ac:dyDescent="0.25">
      <c r="B10" s="187"/>
      <c r="C10" s="180" t="s">
        <v>9</v>
      </c>
    </row>
    <row r="11" spans="2:3" ht="26.4" x14ac:dyDescent="0.25">
      <c r="B11" s="187"/>
      <c r="C11" s="180" t="s">
        <v>10</v>
      </c>
    </row>
    <row r="12" spans="2:3" x14ac:dyDescent="0.25">
      <c r="B12" s="187"/>
      <c r="C12" s="180" t="s">
        <v>11</v>
      </c>
    </row>
    <row r="13" spans="2:3" x14ac:dyDescent="0.25">
      <c r="B13" s="187"/>
      <c r="C13" s="180" t="s">
        <v>12</v>
      </c>
    </row>
    <row r="14" spans="2:3" x14ac:dyDescent="0.25">
      <c r="B14" s="187"/>
      <c r="C14" s="180" t="s">
        <v>13</v>
      </c>
    </row>
    <row r="15" spans="2:3" ht="26.4" x14ac:dyDescent="0.25">
      <c r="B15" s="187"/>
      <c r="C15" s="180" t="s">
        <v>14</v>
      </c>
    </row>
    <row r="16" spans="2:3" ht="26.4" x14ac:dyDescent="0.25">
      <c r="B16" s="187"/>
      <c r="C16" s="180" t="s">
        <v>15</v>
      </c>
    </row>
    <row r="17" spans="2:3" ht="26.4" x14ac:dyDescent="0.25">
      <c r="B17" s="187"/>
      <c r="C17" s="180" t="s">
        <v>16</v>
      </c>
    </row>
    <row r="18" spans="2:3" x14ac:dyDescent="0.25">
      <c r="B18" s="187"/>
      <c r="C18" s="180" t="s">
        <v>17</v>
      </c>
    </row>
    <row r="19" spans="2:3" ht="27.75" customHeight="1" x14ac:dyDescent="0.25">
      <c r="B19" s="188"/>
      <c r="C19" s="181" t="s">
        <v>18</v>
      </c>
    </row>
    <row r="20" spans="2:3" ht="19.5" customHeight="1" x14ac:dyDescent="0.25">
      <c r="B20" s="186" t="s">
        <v>19</v>
      </c>
      <c r="C20" s="180" t="s">
        <v>20</v>
      </c>
    </row>
    <row r="21" spans="2:3" ht="26.25" customHeight="1" x14ac:dyDescent="0.25">
      <c r="B21" s="186"/>
      <c r="C21" s="180" t="s">
        <v>21</v>
      </c>
    </row>
  </sheetData>
  <mergeCells count="3">
    <mergeCell ref="B6:B7"/>
    <mergeCell ref="B8:B19"/>
    <mergeCell ref="B20:B21"/>
  </mergeCells>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3.2" x14ac:dyDescent="0.25"/>
  <cols>
    <col min="12" max="12" width="19" customWidth="1"/>
    <col min="13" max="13" width="4.33203125" customWidth="1"/>
    <col min="14" max="14" width="3.5546875" customWidth="1"/>
  </cols>
  <sheetData>
    <row r="1" spans="1:12" s="1" customFormat="1" ht="26.25" customHeight="1" x14ac:dyDescent="0.4">
      <c r="A1" s="6" t="s">
        <v>22</v>
      </c>
      <c r="B1" s="3"/>
      <c r="C1" s="3"/>
      <c r="D1" s="3"/>
      <c r="E1" s="3"/>
      <c r="F1" s="3"/>
      <c r="G1" s="3"/>
      <c r="H1" s="3"/>
      <c r="I1" s="3"/>
      <c r="J1" s="3"/>
      <c r="K1" s="3"/>
      <c r="L1" s="3"/>
    </row>
    <row r="3" spans="1:12" x14ac:dyDescent="0.25">
      <c r="A3" s="7" t="s">
        <v>23</v>
      </c>
      <c r="B3" s="8"/>
      <c r="C3" s="8"/>
      <c r="D3" s="8"/>
      <c r="E3" s="8"/>
      <c r="F3" s="8"/>
      <c r="G3" s="8"/>
      <c r="H3" s="8"/>
      <c r="I3" s="8"/>
      <c r="J3" s="8"/>
      <c r="K3" s="8"/>
      <c r="L3" s="8"/>
    </row>
    <row r="4" spans="1:12" ht="9.75" customHeight="1" x14ac:dyDescent="0.25">
      <c r="A4" s="4"/>
    </row>
    <row r="5" spans="1:12" ht="12.75" customHeight="1" x14ac:dyDescent="0.25">
      <c r="A5" s="189" t="s">
        <v>24</v>
      </c>
      <c r="B5" s="189"/>
      <c r="C5" s="189"/>
      <c r="D5" s="189"/>
      <c r="E5" s="189"/>
      <c r="F5" s="189"/>
      <c r="G5" s="189"/>
      <c r="H5" s="189"/>
      <c r="I5" s="189"/>
      <c r="J5" s="189"/>
      <c r="K5" s="189"/>
      <c r="L5" s="189"/>
    </row>
    <row r="6" spans="1:12" ht="12.75" customHeight="1" x14ac:dyDescent="0.25">
      <c r="A6" s="189"/>
      <c r="B6" s="189"/>
      <c r="C6" s="189"/>
      <c r="D6" s="189"/>
      <c r="E6" s="189"/>
      <c r="F6" s="189"/>
      <c r="G6" s="189"/>
      <c r="H6" s="189"/>
      <c r="I6" s="189"/>
      <c r="J6" s="189"/>
      <c r="K6" s="189"/>
      <c r="L6" s="189"/>
    </row>
    <row r="7" spans="1:12" ht="12.75" customHeight="1" x14ac:dyDescent="0.25">
      <c r="A7" s="189"/>
      <c r="B7" s="189"/>
      <c r="C7" s="189"/>
      <c r="D7" s="189"/>
      <c r="E7" s="189"/>
      <c r="F7" s="189"/>
      <c r="G7" s="189"/>
      <c r="H7" s="189"/>
      <c r="I7" s="189"/>
      <c r="J7" s="189"/>
      <c r="K7" s="189"/>
      <c r="L7" s="189"/>
    </row>
    <row r="8" spans="1:12" ht="34.5" customHeight="1" x14ac:dyDescent="0.25">
      <c r="A8" s="191" t="s">
        <v>25</v>
      </c>
      <c r="B8" s="191"/>
      <c r="C8" s="191"/>
      <c r="D8" s="191"/>
      <c r="E8" s="191"/>
      <c r="F8" s="191"/>
      <c r="G8" s="191"/>
      <c r="H8" s="191"/>
      <c r="I8" s="191"/>
      <c r="J8" s="191"/>
      <c r="K8" s="191"/>
      <c r="L8" s="191"/>
    </row>
    <row r="9" spans="1:12" ht="15" customHeight="1" x14ac:dyDescent="0.25">
      <c r="A9" s="189" t="s">
        <v>26</v>
      </c>
      <c r="B9" s="189"/>
      <c r="C9" s="189"/>
      <c r="D9" s="189"/>
      <c r="E9" s="189"/>
      <c r="F9" s="189"/>
      <c r="G9" s="189"/>
      <c r="H9" s="189"/>
      <c r="I9" s="189"/>
      <c r="J9" s="189"/>
      <c r="K9" s="189"/>
      <c r="L9" s="189"/>
    </row>
    <row r="10" spans="1:12" ht="33" customHeight="1" x14ac:dyDescent="0.25">
      <c r="A10" s="189"/>
      <c r="B10" s="189"/>
      <c r="C10" s="189"/>
      <c r="D10" s="189"/>
      <c r="E10" s="189"/>
      <c r="F10" s="189"/>
      <c r="G10" s="189"/>
      <c r="H10" s="189"/>
      <c r="I10" s="189"/>
      <c r="J10" s="189"/>
      <c r="K10" s="189"/>
      <c r="L10" s="189"/>
    </row>
    <row r="11" spans="1:12" ht="15" customHeight="1" x14ac:dyDescent="0.25">
      <c r="A11" s="102" t="s">
        <v>27</v>
      </c>
      <c r="B11" s="101"/>
      <c r="C11" s="101"/>
      <c r="D11" s="99"/>
      <c r="E11" s="99"/>
      <c r="F11" s="99"/>
      <c r="G11" s="99"/>
      <c r="H11" s="99"/>
      <c r="I11" s="99"/>
      <c r="J11" s="99"/>
      <c r="K11" s="99"/>
      <c r="L11" s="99"/>
    </row>
    <row r="12" spans="1:12" x14ac:dyDescent="0.25">
      <c r="A12" s="189" t="s">
        <v>28</v>
      </c>
      <c r="B12" s="189"/>
      <c r="C12" s="189"/>
      <c r="D12" s="189"/>
      <c r="E12" s="189"/>
      <c r="F12" s="189"/>
      <c r="G12" s="189"/>
      <c r="H12" s="189"/>
      <c r="I12" s="189"/>
      <c r="J12" s="189"/>
      <c r="K12" s="189"/>
      <c r="L12" s="189"/>
    </row>
    <row r="13" spans="1:12" ht="35.25" customHeight="1" x14ac:dyDescent="0.25">
      <c r="A13" s="189"/>
      <c r="B13" s="189"/>
      <c r="C13" s="189"/>
      <c r="D13" s="189"/>
      <c r="E13" s="189"/>
      <c r="F13" s="189"/>
      <c r="G13" s="189"/>
      <c r="H13" s="189"/>
      <c r="I13" s="189"/>
      <c r="J13" s="189"/>
      <c r="K13" s="189"/>
      <c r="L13" s="189"/>
    </row>
    <row r="14" spans="1:12" x14ac:dyDescent="0.25">
      <c r="A14" s="102" t="s">
        <v>29</v>
      </c>
      <c r="B14" s="99"/>
      <c r="C14" s="99"/>
      <c r="D14" s="99"/>
      <c r="E14" s="99"/>
      <c r="F14" s="99"/>
      <c r="G14" s="99"/>
      <c r="H14" s="99"/>
      <c r="I14" s="99"/>
      <c r="J14" s="99"/>
      <c r="K14" s="99"/>
      <c r="L14" s="99"/>
    </row>
    <row r="15" spans="1:12" x14ac:dyDescent="0.25">
      <c r="A15" s="189" t="s">
        <v>30</v>
      </c>
      <c r="B15" s="189"/>
      <c r="C15" s="189"/>
      <c r="D15" s="189"/>
      <c r="E15" s="189"/>
      <c r="F15" s="189"/>
      <c r="G15" s="189"/>
      <c r="H15" s="189"/>
      <c r="I15" s="189"/>
      <c r="J15" s="189"/>
      <c r="K15" s="189"/>
      <c r="L15" s="189"/>
    </row>
    <row r="16" spans="1:12" ht="35.25" customHeight="1" x14ac:dyDescent="0.25">
      <c r="A16" s="189"/>
      <c r="B16" s="189"/>
      <c r="C16" s="189"/>
      <c r="D16" s="189"/>
      <c r="E16" s="189"/>
      <c r="F16" s="189"/>
      <c r="G16" s="189"/>
      <c r="H16" s="189"/>
      <c r="I16" s="189"/>
      <c r="J16" s="189"/>
      <c r="K16" s="189"/>
      <c r="L16" s="189"/>
    </row>
    <row r="17" spans="1:12" x14ac:dyDescent="0.25">
      <c r="A17" s="102" t="s">
        <v>31</v>
      </c>
      <c r="B17" s="99"/>
      <c r="C17" s="99"/>
      <c r="D17" s="99"/>
      <c r="E17" s="99"/>
      <c r="F17" s="99"/>
      <c r="G17" s="99"/>
      <c r="H17" s="99"/>
      <c r="I17" s="99"/>
      <c r="J17" s="99"/>
      <c r="K17" s="99"/>
      <c r="L17" s="99"/>
    </row>
    <row r="18" spans="1:12" x14ac:dyDescent="0.25">
      <c r="A18" s="189" t="s">
        <v>32</v>
      </c>
      <c r="B18" s="189"/>
      <c r="C18" s="189"/>
      <c r="D18" s="189"/>
      <c r="E18" s="189"/>
      <c r="F18" s="189"/>
      <c r="G18" s="189"/>
      <c r="H18" s="189"/>
      <c r="I18" s="189"/>
      <c r="J18" s="189"/>
      <c r="K18" s="189"/>
      <c r="L18" s="189"/>
    </row>
    <row r="19" spans="1:12" ht="20.25" customHeight="1" x14ac:dyDescent="0.25">
      <c r="A19" s="189"/>
      <c r="B19" s="189"/>
      <c r="C19" s="189"/>
      <c r="D19" s="189"/>
      <c r="E19" s="189"/>
      <c r="F19" s="189"/>
      <c r="G19" s="189"/>
      <c r="H19" s="189"/>
      <c r="I19" s="189"/>
      <c r="J19" s="189"/>
      <c r="K19" s="189"/>
      <c r="L19" s="189"/>
    </row>
    <row r="20" spans="1:12" ht="16.5" customHeight="1" x14ac:dyDescent="0.25">
      <c r="A20" s="189"/>
      <c r="B20" s="189"/>
      <c r="C20" s="189"/>
      <c r="D20" s="189"/>
      <c r="E20" s="189"/>
      <c r="F20" s="189"/>
      <c r="G20" s="189"/>
      <c r="H20" s="189"/>
      <c r="I20" s="189"/>
      <c r="J20" s="189"/>
      <c r="K20" s="189"/>
      <c r="L20" s="189"/>
    </row>
    <row r="21" spans="1:12" ht="14.25" customHeight="1" x14ac:dyDescent="0.25">
      <c r="A21" s="190" t="s">
        <v>33</v>
      </c>
      <c r="B21" s="190"/>
      <c r="C21" s="190"/>
      <c r="D21" s="190"/>
      <c r="E21" s="190"/>
      <c r="F21" s="190"/>
      <c r="G21" s="190"/>
      <c r="H21" s="190"/>
      <c r="I21" s="190"/>
      <c r="J21" s="190"/>
      <c r="K21" s="190"/>
      <c r="L21" s="190"/>
    </row>
    <row r="22" spans="1:12" x14ac:dyDescent="0.25">
      <c r="A22" s="100"/>
      <c r="B22" s="99"/>
      <c r="C22" s="99"/>
      <c r="D22" s="99"/>
      <c r="E22" s="99"/>
      <c r="F22" s="99"/>
      <c r="G22" s="99"/>
      <c r="H22" s="99"/>
      <c r="I22" s="99"/>
      <c r="J22" s="99"/>
      <c r="K22" s="99"/>
      <c r="L22" s="99"/>
    </row>
    <row r="23" spans="1:12" ht="14.25" customHeight="1" x14ac:dyDescent="0.25">
      <c r="A23" s="7" t="s">
        <v>34</v>
      </c>
      <c r="B23" s="8"/>
      <c r="C23" s="8"/>
      <c r="D23" s="8"/>
      <c r="E23" s="8"/>
      <c r="F23" s="8"/>
      <c r="G23" s="8"/>
      <c r="H23" s="8"/>
      <c r="I23" s="8"/>
      <c r="J23" s="8"/>
      <c r="K23" s="8"/>
      <c r="L23" s="8"/>
    </row>
    <row r="24" spans="1:12" ht="10.5" customHeight="1" x14ac:dyDescent="0.25">
      <c r="A24" s="103"/>
    </row>
    <row r="25" spans="1:12" ht="14.25" customHeight="1" x14ac:dyDescent="0.25">
      <c r="A25" s="189" t="s">
        <v>35</v>
      </c>
      <c r="B25" s="189"/>
      <c r="C25" s="189"/>
      <c r="D25" s="189"/>
      <c r="E25" s="189"/>
      <c r="F25" s="189"/>
      <c r="G25" s="189"/>
      <c r="H25" s="189"/>
      <c r="I25" s="189"/>
      <c r="J25" s="189"/>
      <c r="K25" s="189"/>
      <c r="L25" s="189"/>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09375" defaultRowHeight="13.2" x14ac:dyDescent="0.25"/>
  <cols>
    <col min="1" max="1" width="3.88671875" style="45" customWidth="1"/>
    <col min="2" max="2" width="47.109375" customWidth="1"/>
    <col min="3" max="4" width="26.33203125" style="48" customWidth="1"/>
    <col min="5" max="5" width="38.109375" style="48" customWidth="1"/>
    <col min="6" max="6" width="47" style="48" customWidth="1"/>
    <col min="7" max="7" width="65.88671875" customWidth="1"/>
    <col min="8" max="8" width="18.109375" customWidth="1"/>
    <col min="9" max="13" width="15.33203125" customWidth="1"/>
    <col min="14" max="14" width="13.109375" bestFit="1" customWidth="1"/>
    <col min="19" max="19" width="13" customWidth="1"/>
    <col min="20" max="20" width="15.5546875" customWidth="1"/>
    <col min="21" max="21" width="20.5546875" customWidth="1"/>
    <col min="27" max="27" width="46" bestFit="1" customWidth="1"/>
    <col min="28" max="28" width="126.44140625" customWidth="1"/>
  </cols>
  <sheetData>
    <row r="1" spans="1:8" x14ac:dyDescent="0.25">
      <c r="A1" s="209" t="s">
        <v>36</v>
      </c>
      <c r="B1" s="210"/>
      <c r="C1" s="220"/>
      <c r="D1" s="220"/>
      <c r="E1" s="220"/>
      <c r="F1" s="220"/>
    </row>
    <row r="2" spans="1:8" ht="15.75" customHeight="1" x14ac:dyDescent="0.25">
      <c r="A2" s="207" t="s">
        <v>37</v>
      </c>
      <c r="B2" s="208"/>
      <c r="C2" s="196"/>
      <c r="D2" s="196"/>
      <c r="E2" s="196"/>
      <c r="F2" s="196"/>
    </row>
    <row r="3" spans="1:8" ht="15.75" customHeight="1" x14ac:dyDescent="0.25">
      <c r="A3" s="208" t="s">
        <v>38</v>
      </c>
      <c r="B3" s="211"/>
      <c r="C3" s="196"/>
      <c r="D3" s="196"/>
      <c r="E3" s="196"/>
      <c r="F3" s="196"/>
    </row>
    <row r="4" spans="1:8" ht="15.75" customHeight="1" x14ac:dyDescent="0.25">
      <c r="A4" s="207" t="s">
        <v>39</v>
      </c>
      <c r="B4" s="208"/>
      <c r="C4" s="196"/>
      <c r="D4" s="196"/>
      <c r="E4" s="196"/>
      <c r="F4" s="196"/>
    </row>
    <row r="5" spans="1:8" ht="15.75" customHeight="1" x14ac:dyDescent="0.25">
      <c r="A5" s="207" t="s">
        <v>40</v>
      </c>
      <c r="B5" s="208"/>
      <c r="C5" s="196"/>
      <c r="D5" s="196"/>
      <c r="E5" s="196"/>
      <c r="F5" s="196"/>
    </row>
    <row r="6" spans="1:8" ht="15.75" customHeight="1" x14ac:dyDescent="0.25">
      <c r="A6" s="207" t="s">
        <v>41</v>
      </c>
      <c r="B6" s="208"/>
      <c r="C6" s="196"/>
      <c r="D6" s="196"/>
      <c r="E6" s="196"/>
      <c r="F6" s="196"/>
    </row>
    <row r="7" spans="1:8" s="43" customFormat="1" ht="15.75" customHeight="1" x14ac:dyDescent="0.25">
      <c r="A7" s="207" t="s">
        <v>42</v>
      </c>
      <c r="B7" s="208"/>
      <c r="C7" s="196"/>
      <c r="D7" s="196"/>
      <c r="E7" s="196"/>
      <c r="F7" s="196"/>
    </row>
    <row r="8" spans="1:8" s="43" customFormat="1" ht="15.75" customHeight="1" x14ac:dyDescent="0.25">
      <c r="A8" s="207" t="s">
        <v>43</v>
      </c>
      <c r="B8" s="208"/>
      <c r="C8" s="197"/>
      <c r="D8" s="197"/>
      <c r="E8" s="197"/>
      <c r="F8" s="197"/>
      <c r="G8" s="44"/>
    </row>
    <row r="9" spans="1:8" s="43" customFormat="1" ht="15.75" customHeight="1" x14ac:dyDescent="0.25">
      <c r="A9" s="44"/>
      <c r="B9" s="44"/>
      <c r="C9" s="44"/>
      <c r="D9" s="44"/>
      <c r="E9" s="44"/>
      <c r="F9" s="44"/>
      <c r="G9" s="44"/>
    </row>
    <row r="10" spans="1:8" s="46" customFormat="1" ht="42.75" customHeight="1" x14ac:dyDescent="0.25">
      <c r="A10" s="198" t="s">
        <v>44</v>
      </c>
      <c r="B10" s="198" t="s">
        <v>45</v>
      </c>
      <c r="C10" s="199" t="s">
        <v>46</v>
      </c>
      <c r="D10" s="200"/>
      <c r="E10" s="194" t="s">
        <v>47</v>
      </c>
      <c r="F10" s="195"/>
      <c r="G10"/>
    </row>
    <row r="11" spans="1:8" ht="55.5" customHeight="1" x14ac:dyDescent="0.25">
      <c r="A11" s="214">
        <v>1</v>
      </c>
      <c r="B11" s="212" t="s">
        <v>48</v>
      </c>
      <c r="C11" s="216" t="s">
        <v>49</v>
      </c>
      <c r="D11" s="217"/>
      <c r="E11" s="161" t="s">
        <v>50</v>
      </c>
      <c r="F11" s="163" t="s">
        <v>51</v>
      </c>
      <c r="H11" s="164"/>
    </row>
    <row r="12" spans="1:8" ht="44.25" customHeight="1" x14ac:dyDescent="0.25">
      <c r="A12" s="215"/>
      <c r="B12" s="213"/>
      <c r="C12" s="218"/>
      <c r="D12" s="219"/>
      <c r="E12" s="161" t="s">
        <v>52</v>
      </c>
      <c r="F12" s="163" t="s">
        <v>53</v>
      </c>
      <c r="H12" s="164"/>
    </row>
    <row r="13" spans="1:8" ht="54" customHeight="1" x14ac:dyDescent="0.25">
      <c r="A13" s="215"/>
      <c r="B13" s="213"/>
      <c r="C13" s="218"/>
      <c r="D13" s="219"/>
      <c r="E13" s="162" t="s">
        <v>54</v>
      </c>
      <c r="F13" s="165" t="s">
        <v>55</v>
      </c>
      <c r="H13" s="164"/>
    </row>
    <row r="14" spans="1:8" ht="38.25" customHeight="1" x14ac:dyDescent="0.25">
      <c r="A14" s="42">
        <v>2</v>
      </c>
      <c r="B14" s="47" t="s">
        <v>56</v>
      </c>
      <c r="C14" s="202" t="s">
        <v>57</v>
      </c>
      <c r="D14" s="203"/>
      <c r="E14" s="192"/>
      <c r="F14" s="192"/>
    </row>
    <row r="15" spans="1:8" ht="68.25" customHeight="1" x14ac:dyDescent="0.25">
      <c r="A15" s="42">
        <v>3</v>
      </c>
      <c r="B15" s="47" t="s">
        <v>58</v>
      </c>
      <c r="C15" s="202" t="s">
        <v>59</v>
      </c>
      <c r="D15" s="203"/>
      <c r="E15" s="192"/>
      <c r="F15" s="192"/>
    </row>
    <row r="16" spans="1:8" ht="39.75" customHeight="1" x14ac:dyDescent="0.25">
      <c r="A16" s="42">
        <v>4</v>
      </c>
      <c r="B16" s="47" t="s">
        <v>60</v>
      </c>
      <c r="C16" s="202" t="s">
        <v>61</v>
      </c>
      <c r="D16" s="203"/>
      <c r="E16" s="192"/>
      <c r="F16" s="192"/>
    </row>
    <row r="17" spans="1:6" ht="54" customHeight="1" x14ac:dyDescent="0.25">
      <c r="A17" s="42">
        <v>5</v>
      </c>
      <c r="B17" s="47" t="s">
        <v>62</v>
      </c>
      <c r="C17" s="202" t="s">
        <v>63</v>
      </c>
      <c r="D17" s="203"/>
      <c r="E17" s="192"/>
      <c r="F17" s="192"/>
    </row>
    <row r="18" spans="1:6" ht="51" customHeight="1" x14ac:dyDescent="0.25">
      <c r="A18" s="42">
        <v>6</v>
      </c>
      <c r="B18" s="47" t="s">
        <v>64</v>
      </c>
      <c r="C18" s="202" t="s">
        <v>65</v>
      </c>
      <c r="D18" s="203"/>
      <c r="E18" s="192"/>
      <c r="F18" s="192"/>
    </row>
    <row r="19" spans="1:6" ht="67.5" customHeight="1" x14ac:dyDescent="0.25">
      <c r="A19" s="42">
        <v>7</v>
      </c>
      <c r="B19" s="47" t="s">
        <v>66</v>
      </c>
      <c r="C19" s="202" t="s">
        <v>67</v>
      </c>
      <c r="D19" s="203"/>
      <c r="E19" s="192"/>
      <c r="F19" s="192"/>
    </row>
    <row r="20" spans="1:6" ht="63" customHeight="1" x14ac:dyDescent="0.25">
      <c r="A20" s="42">
        <v>8</v>
      </c>
      <c r="B20" s="47" t="s">
        <v>68</v>
      </c>
      <c r="C20" s="202" t="s">
        <v>69</v>
      </c>
      <c r="D20" s="203"/>
      <c r="E20" s="192"/>
      <c r="F20" s="192"/>
    </row>
    <row r="21" spans="1:6" ht="85.5" customHeight="1" x14ac:dyDescent="0.25">
      <c r="A21" s="42">
        <v>9</v>
      </c>
      <c r="B21" s="47" t="s">
        <v>70</v>
      </c>
      <c r="C21" s="202" t="s">
        <v>71</v>
      </c>
      <c r="D21" s="203"/>
      <c r="E21" s="192"/>
      <c r="F21" s="192"/>
    </row>
    <row r="22" spans="1:6" ht="49.5" customHeight="1" x14ac:dyDescent="0.25">
      <c r="A22" s="42">
        <v>10</v>
      </c>
      <c r="B22" s="47" t="s">
        <v>72</v>
      </c>
      <c r="C22" s="202" t="s">
        <v>73</v>
      </c>
      <c r="D22" s="203"/>
      <c r="E22" s="192"/>
      <c r="F22" s="192"/>
    </row>
    <row r="23" spans="1:6" ht="85.5" customHeight="1" x14ac:dyDescent="0.25">
      <c r="A23" s="42">
        <v>11</v>
      </c>
      <c r="B23" s="47" t="s">
        <v>74</v>
      </c>
      <c r="C23" s="202" t="s">
        <v>75</v>
      </c>
      <c r="D23" s="203"/>
      <c r="E23" s="192"/>
      <c r="F23" s="192"/>
    </row>
    <row r="24" spans="1:6" ht="54.75" customHeight="1" x14ac:dyDescent="0.25">
      <c r="A24" s="42">
        <v>12</v>
      </c>
      <c r="B24" s="47" t="s">
        <v>76</v>
      </c>
      <c r="C24" s="202" t="s">
        <v>77</v>
      </c>
      <c r="D24" s="203"/>
      <c r="E24" s="192"/>
      <c r="F24" s="192"/>
    </row>
    <row r="25" spans="1:6" ht="78" customHeight="1" x14ac:dyDescent="0.25">
      <c r="A25" s="42">
        <v>13</v>
      </c>
      <c r="B25" s="47" t="s">
        <v>78</v>
      </c>
      <c r="C25" s="202" t="s">
        <v>79</v>
      </c>
      <c r="D25" s="203"/>
      <c r="E25" s="192"/>
      <c r="F25" s="192"/>
    </row>
    <row r="26" spans="1:6" ht="81" customHeight="1" x14ac:dyDescent="0.25">
      <c r="A26" s="42">
        <v>14</v>
      </c>
      <c r="B26" s="47" t="s">
        <v>80</v>
      </c>
      <c r="C26" s="202" t="s">
        <v>81</v>
      </c>
      <c r="D26" s="203"/>
      <c r="E26" s="192"/>
      <c r="F26" s="192"/>
    </row>
    <row r="27" spans="1:6" ht="81" customHeight="1" x14ac:dyDescent="0.25">
      <c r="A27" s="42">
        <v>15</v>
      </c>
      <c r="B27" s="47" t="s">
        <v>82</v>
      </c>
      <c r="C27" s="203" t="s">
        <v>83</v>
      </c>
      <c r="D27" s="206"/>
      <c r="E27" s="193"/>
      <c r="F27" s="193"/>
    </row>
    <row r="28" spans="1:6" ht="70.5" customHeight="1" x14ac:dyDescent="0.25">
      <c r="A28" s="42">
        <v>16</v>
      </c>
      <c r="B28" s="166" t="s">
        <v>84</v>
      </c>
      <c r="C28" s="204" t="s">
        <v>85</v>
      </c>
      <c r="D28" s="205"/>
      <c r="E28" s="192"/>
      <c r="F28" s="192"/>
    </row>
    <row r="29" spans="1:6" x14ac:dyDescent="0.25">
      <c r="B29" s="201"/>
      <c r="C29" s="201"/>
      <c r="D29" s="201"/>
      <c r="E29" s="201"/>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topLeftCell="A25" zoomScale="70" zoomScaleNormal="70" workbookViewId="0">
      <selection activeCell="C83" sqref="C83:N84"/>
    </sheetView>
  </sheetViews>
  <sheetFormatPr defaultColWidth="9.109375" defaultRowHeight="13.2" x14ac:dyDescent="0.25"/>
  <cols>
    <col min="1" max="1" width="14.33203125" style="45" customWidth="1"/>
    <col min="2" max="2" width="66.5546875" customWidth="1"/>
    <col min="3" max="3" width="30.109375" style="48" customWidth="1"/>
    <col min="4" max="4" width="30" style="48" customWidth="1"/>
    <col min="5" max="5" width="35.5546875" style="48" customWidth="1"/>
    <col min="6" max="6" width="27" style="48" customWidth="1"/>
    <col min="7" max="7" width="27.88671875" customWidth="1"/>
    <col min="8" max="8" width="16.6640625" customWidth="1"/>
    <col min="9" max="9" width="18.6640625" customWidth="1"/>
    <col min="10" max="10" width="40.88671875" customWidth="1"/>
    <col min="11" max="11" width="22.44140625" customWidth="1"/>
    <col min="12" max="13" width="19" customWidth="1"/>
    <col min="14" max="14" width="22" bestFit="1" customWidth="1"/>
    <col min="15" max="15" width="21.6640625" style="45" customWidth="1"/>
    <col min="16" max="18" width="11" style="45" customWidth="1"/>
    <col min="19" max="19" width="14.88671875" customWidth="1"/>
    <col min="20" max="20" width="29.109375" customWidth="1"/>
    <col min="26" max="26" width="46" bestFit="1" customWidth="1"/>
    <col min="27" max="27" width="126.44140625" customWidth="1"/>
  </cols>
  <sheetData>
    <row r="1" spans="1:19" x14ac:dyDescent="0.25">
      <c r="A1" s="272" t="s">
        <v>36</v>
      </c>
      <c r="B1" s="273"/>
      <c r="C1" s="274"/>
      <c r="D1" s="274"/>
      <c r="E1" s="274"/>
      <c r="F1" s="275"/>
      <c r="G1" s="167"/>
    </row>
    <row r="2" spans="1:19" x14ac:dyDescent="0.25">
      <c r="A2" s="207" t="s">
        <v>37</v>
      </c>
      <c r="B2" s="207"/>
      <c r="C2" s="252"/>
      <c r="D2" s="252"/>
      <c r="E2" s="252"/>
      <c r="F2" s="252"/>
      <c r="G2" s="167"/>
      <c r="H2" s="238" t="s">
        <v>86</v>
      </c>
      <c r="I2" s="239"/>
      <c r="J2" s="240"/>
      <c r="K2" s="50"/>
    </row>
    <row r="3" spans="1:19" x14ac:dyDescent="0.25">
      <c r="A3" s="208" t="s">
        <v>38</v>
      </c>
      <c r="B3" s="257"/>
      <c r="C3" s="252"/>
      <c r="D3" s="252"/>
      <c r="E3" s="252"/>
      <c r="F3" s="252"/>
      <c r="G3" s="167"/>
      <c r="H3" s="125"/>
      <c r="I3" s="236" t="s">
        <v>87</v>
      </c>
      <c r="J3" s="237"/>
      <c r="K3" s="46"/>
    </row>
    <row r="4" spans="1:19" x14ac:dyDescent="0.25">
      <c r="A4" s="207" t="s">
        <v>88</v>
      </c>
      <c r="B4" s="207"/>
      <c r="C4" s="252"/>
      <c r="D4" s="252"/>
      <c r="E4" s="252"/>
      <c r="F4" s="252"/>
      <c r="G4" s="167"/>
      <c r="H4" s="39"/>
      <c r="I4" s="236" t="s">
        <v>89</v>
      </c>
      <c r="J4" s="237"/>
      <c r="K4" s="46"/>
    </row>
    <row r="5" spans="1:19" ht="21" customHeight="1" x14ac:dyDescent="0.25">
      <c r="A5" s="207" t="s">
        <v>40</v>
      </c>
      <c r="B5" s="207"/>
      <c r="C5" s="249"/>
      <c r="D5" s="252"/>
      <c r="E5" s="252"/>
      <c r="F5" s="252"/>
      <c r="G5" s="167"/>
      <c r="H5" s="144"/>
      <c r="I5" s="236" t="s">
        <v>90</v>
      </c>
      <c r="J5" s="237"/>
    </row>
    <row r="6" spans="1:19" ht="15.6" x14ac:dyDescent="0.25">
      <c r="A6" s="207" t="s">
        <v>41</v>
      </c>
      <c r="B6" s="207"/>
      <c r="C6" s="252"/>
      <c r="D6" s="252"/>
      <c r="E6" s="252"/>
      <c r="F6" s="252"/>
      <c r="G6" s="167"/>
    </row>
    <row r="7" spans="1:19" x14ac:dyDescent="0.25">
      <c r="A7"/>
      <c r="C7"/>
      <c r="D7"/>
      <c r="E7"/>
      <c r="F7"/>
      <c r="G7" s="167"/>
    </row>
    <row r="8" spans="1:19" ht="15" customHeight="1" x14ac:dyDescent="0.25">
      <c r="A8" s="272" t="s">
        <v>91</v>
      </c>
      <c r="B8" s="273"/>
      <c r="C8" s="274"/>
      <c r="D8" s="274"/>
      <c r="E8" s="274"/>
      <c r="F8" s="275"/>
      <c r="G8" s="167"/>
      <c r="H8" s="167"/>
    </row>
    <row r="9" spans="1:19" s="43" customFormat="1" x14ac:dyDescent="0.25">
      <c r="A9" s="207" t="s">
        <v>42</v>
      </c>
      <c r="B9" s="207"/>
      <c r="C9" s="252"/>
      <c r="D9" s="252"/>
      <c r="E9" s="252"/>
      <c r="F9" s="252"/>
      <c r="O9" s="49"/>
      <c r="P9" s="49"/>
      <c r="Q9" s="49"/>
      <c r="R9" s="49"/>
    </row>
    <row r="10" spans="1:19" s="43" customFormat="1" x14ac:dyDescent="0.25">
      <c r="A10" s="207" t="s">
        <v>92</v>
      </c>
      <c r="B10" s="207"/>
      <c r="C10" s="256"/>
      <c r="D10" s="252"/>
      <c r="E10" s="252"/>
      <c r="F10" s="252"/>
      <c r="G10" s="44"/>
      <c r="O10" s="49"/>
      <c r="P10" s="49"/>
      <c r="Q10" s="49"/>
      <c r="R10" s="49"/>
    </row>
    <row r="11" spans="1:19" x14ac:dyDescent="0.25">
      <c r="A11" s="104"/>
      <c r="B11" s="105" t="s">
        <v>93</v>
      </c>
      <c r="C11" s="106" t="s">
        <v>94</v>
      </c>
      <c r="D11" s="107"/>
      <c r="E11" s="107"/>
      <c r="F11" s="108"/>
      <c r="G11" s="50"/>
    </row>
    <row r="12" spans="1:19" ht="64.5" customHeight="1" x14ac:dyDescent="0.25">
      <c r="A12" s="208" t="s">
        <v>95</v>
      </c>
      <c r="B12" s="257"/>
      <c r="C12" s="245" t="s">
        <v>96</v>
      </c>
      <c r="D12" s="246"/>
      <c r="E12" s="246"/>
      <c r="F12" s="247"/>
      <c r="G12" s="168"/>
      <c r="H12" s="167"/>
      <c r="I12" s="167"/>
    </row>
    <row r="13" spans="1:19" ht="39" customHeight="1" x14ac:dyDescent="0.25">
      <c r="A13" s="207" t="s">
        <v>97</v>
      </c>
      <c r="B13" s="207"/>
      <c r="C13" s="249"/>
      <c r="D13" s="249"/>
      <c r="E13" s="249"/>
      <c r="F13" s="249"/>
      <c r="G13" s="169"/>
      <c r="H13" s="167"/>
      <c r="I13" s="167"/>
    </row>
    <row r="14" spans="1:19" ht="20.25" customHeight="1" x14ac:dyDescent="0.25">
      <c r="A14" s="208" t="s">
        <v>98</v>
      </c>
      <c r="B14" s="257"/>
      <c r="C14" s="278" t="s">
        <v>99</v>
      </c>
      <c r="D14" s="279"/>
      <c r="E14" s="279"/>
      <c r="F14" s="280"/>
      <c r="G14" s="168"/>
      <c r="H14" s="167"/>
      <c r="I14" s="167"/>
    </row>
    <row r="15" spans="1:19" ht="35.25" customHeight="1" x14ac:dyDescent="0.25">
      <c r="A15" s="248" t="s">
        <v>100</v>
      </c>
      <c r="B15" s="248"/>
      <c r="C15" s="249" t="s">
        <v>101</v>
      </c>
      <c r="D15" s="249"/>
      <c r="E15" s="249"/>
      <c r="F15" s="249"/>
      <c r="G15" s="168"/>
      <c r="H15" s="168"/>
      <c r="I15" s="168"/>
      <c r="J15" s="168"/>
      <c r="K15" s="168"/>
      <c r="L15" s="168"/>
      <c r="M15" s="167"/>
      <c r="N15" s="167"/>
      <c r="O15" s="170"/>
      <c r="P15" s="170"/>
      <c r="Q15" s="170"/>
      <c r="R15" s="170"/>
      <c r="S15" s="167"/>
    </row>
    <row r="16" spans="1:19" ht="27.75" customHeight="1" x14ac:dyDescent="0.25">
      <c r="A16" s="248" t="s">
        <v>102</v>
      </c>
      <c r="B16" s="248"/>
      <c r="C16" s="249"/>
      <c r="D16" s="249"/>
      <c r="E16" s="249"/>
      <c r="F16" s="249"/>
      <c r="G16" s="168"/>
      <c r="H16" s="168"/>
      <c r="I16" s="167"/>
      <c r="J16" s="167"/>
      <c r="K16" s="167"/>
      <c r="L16" s="167"/>
      <c r="M16" s="167"/>
      <c r="N16" s="167"/>
      <c r="O16" s="170"/>
      <c r="P16" s="170"/>
      <c r="Q16" s="170"/>
      <c r="R16" s="170"/>
      <c r="S16" s="167"/>
    </row>
    <row r="17" spans="1:19" ht="27.75" customHeight="1" x14ac:dyDescent="0.25">
      <c r="A17" s="241" t="s">
        <v>103</v>
      </c>
      <c r="B17" s="242"/>
      <c r="C17" s="245" t="s">
        <v>104</v>
      </c>
      <c r="D17" s="246"/>
      <c r="E17" s="246"/>
      <c r="F17" s="247"/>
      <c r="G17" s="168"/>
      <c r="H17" s="168"/>
      <c r="I17" s="167"/>
      <c r="J17" s="167"/>
      <c r="K17" s="167"/>
      <c r="L17" s="167"/>
      <c r="M17" s="167"/>
      <c r="N17" s="167"/>
      <c r="O17" s="170"/>
      <c r="P17" s="170"/>
      <c r="Q17" s="170"/>
      <c r="R17" s="170"/>
      <c r="S17" s="167"/>
    </row>
    <row r="18" spans="1:19" ht="27.75" customHeight="1" x14ac:dyDescent="0.25">
      <c r="A18" s="243"/>
      <c r="B18" s="244"/>
      <c r="C18" s="245" t="s">
        <v>105</v>
      </c>
      <c r="D18" s="246"/>
      <c r="E18" s="246"/>
      <c r="F18" s="247"/>
      <c r="G18" s="168"/>
      <c r="H18" s="168"/>
      <c r="I18" s="167"/>
    </row>
    <row r="19" spans="1:19" x14ac:dyDescent="0.25">
      <c r="A19" s="51"/>
      <c r="B19" s="51"/>
      <c r="C19" s="51"/>
      <c r="D19" s="51"/>
      <c r="E19" s="51"/>
      <c r="F19" s="51"/>
      <c r="G19" s="51"/>
    </row>
    <row r="20" spans="1:19" ht="52.5" customHeight="1" x14ac:dyDescent="0.25">
      <c r="A20" s="281" t="s">
        <v>106</v>
      </c>
      <c r="B20" s="282"/>
      <c r="C20" s="282"/>
      <c r="D20" s="282"/>
      <c r="E20" s="282"/>
      <c r="F20" s="282"/>
      <c r="G20" s="282"/>
      <c r="H20" s="282"/>
      <c r="I20" s="282"/>
    </row>
    <row r="21" spans="1:19" s="46" customFormat="1" ht="33.75" customHeight="1" x14ac:dyDescent="0.25">
      <c r="A21" s="258"/>
      <c r="B21" s="259"/>
      <c r="C21" s="176" t="s">
        <v>107</v>
      </c>
      <c r="D21" s="136" t="s">
        <v>108</v>
      </c>
      <c r="E21" s="136" t="s">
        <v>109</v>
      </c>
      <c r="F21" s="53" t="s">
        <v>110</v>
      </c>
      <c r="G21" s="53" t="s">
        <v>111</v>
      </c>
      <c r="H21" s="53" t="s">
        <v>112</v>
      </c>
      <c r="I21" s="53" t="s">
        <v>113</v>
      </c>
      <c r="J21"/>
      <c r="K21"/>
      <c r="L21"/>
      <c r="M21"/>
      <c r="N21"/>
      <c r="O21" s="45"/>
      <c r="P21" s="45"/>
      <c r="Q21" s="45"/>
      <c r="R21" s="48"/>
    </row>
    <row r="22" spans="1:19" s="46" customFormat="1" ht="33.75" customHeight="1" x14ac:dyDescent="0.25">
      <c r="A22" s="253" t="s">
        <v>114</v>
      </c>
      <c r="B22" s="254"/>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76" t="s">
        <v>115</v>
      </c>
      <c r="B23" s="277"/>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253" t="s">
        <v>116</v>
      </c>
      <c r="B24" s="254"/>
      <c r="C24" s="260" t="s">
        <v>117</v>
      </c>
      <c r="D24" s="261"/>
      <c r="E24" s="262"/>
      <c r="F24" s="263"/>
      <c r="G24" s="264"/>
      <c r="H24" s="264"/>
      <c r="I24" s="265"/>
    </row>
    <row r="25" spans="1:19" ht="33.75" customHeight="1" x14ac:dyDescent="0.25">
      <c r="A25" s="253" t="s">
        <v>118</v>
      </c>
      <c r="B25" s="254"/>
      <c r="C25" s="137" t="str">
        <f>VLOOKUP($C$24,'WLC benchmarks'!$B$10:$E$13,2, TRUE)</f>
        <v>&lt;850</v>
      </c>
      <c r="D25" s="137" t="str">
        <f>VLOOKUP($C$24,'WLC benchmarks'!$B$10:$E$13,3, TRUE)</f>
        <v>&lt;350</v>
      </c>
      <c r="E25" s="137" t="str">
        <f>VLOOKUP($C$24,'WLC benchmarks'!$B$10:$E$13,4, TRUE)</f>
        <v>&lt;1200</v>
      </c>
      <c r="F25" s="266"/>
      <c r="G25" s="267"/>
      <c r="H25" s="267"/>
      <c r="I25" s="268"/>
      <c r="J25" s="167"/>
      <c r="K25" s="168"/>
    </row>
    <row r="26" spans="1:19" ht="33.75" customHeight="1" x14ac:dyDescent="0.25">
      <c r="A26" s="253" t="s">
        <v>119</v>
      </c>
      <c r="B26" s="254"/>
      <c r="C26" s="137" t="str">
        <f>VLOOKUP($C$24,'WLC benchmarks'!$B$16:$E$19,2, TRUE)</f>
        <v>&lt;500</v>
      </c>
      <c r="D26" s="137" t="str">
        <f>VLOOKUP($C$24,'WLC benchmarks'!$B$16:$E$19,3, TRUE)</f>
        <v>&lt;300</v>
      </c>
      <c r="E26" s="137" t="str">
        <f>VLOOKUP($C$24,'WLC benchmarks'!$B$16:$E$19,4, TRUE)</f>
        <v>&lt;800</v>
      </c>
      <c r="F26" s="269"/>
      <c r="G26" s="270"/>
      <c r="H26" s="270"/>
      <c r="I26" s="271"/>
    </row>
    <row r="27" spans="1:19" ht="69" customHeight="1" x14ac:dyDescent="0.25">
      <c r="A27" s="253" t="s">
        <v>120</v>
      </c>
      <c r="B27" s="254"/>
      <c r="C27" s="249" t="s">
        <v>121</v>
      </c>
      <c r="D27" s="249"/>
      <c r="E27" s="249"/>
      <c r="F27" s="249"/>
      <c r="G27" s="249"/>
      <c r="H27" s="249"/>
      <c r="I27" s="249"/>
    </row>
    <row r="28" spans="1:19" ht="15.75" customHeight="1" x14ac:dyDescent="0.25">
      <c r="A28" s="55"/>
      <c r="B28" s="55"/>
      <c r="C28" s="45"/>
      <c r="D28" s="45"/>
      <c r="E28" s="45"/>
      <c r="F28" s="45"/>
      <c r="G28" s="51"/>
    </row>
    <row r="29" spans="1:19" ht="15.75" customHeight="1" x14ac:dyDescent="0.25">
      <c r="A29" s="255" t="s">
        <v>122</v>
      </c>
      <c r="B29" s="255"/>
      <c r="C29" s="255"/>
      <c r="D29" s="255"/>
      <c r="E29" s="255"/>
      <c r="F29" s="255"/>
      <c r="G29" s="167"/>
    </row>
    <row r="30" spans="1:19" ht="27.75" customHeight="1" x14ac:dyDescent="0.25">
      <c r="A30" s="328" t="s">
        <v>50</v>
      </c>
      <c r="B30" s="328"/>
      <c r="C30" s="329" t="s">
        <v>123</v>
      </c>
      <c r="D30" s="330"/>
      <c r="E30" s="330"/>
      <c r="F30" s="331"/>
      <c r="G30" s="51"/>
    </row>
    <row r="31" spans="1:19" ht="27" customHeight="1" x14ac:dyDescent="0.25">
      <c r="A31" s="248" t="s">
        <v>124</v>
      </c>
      <c r="B31" s="248"/>
      <c r="C31" s="252" t="s">
        <v>53</v>
      </c>
      <c r="D31" s="252"/>
      <c r="E31" s="252"/>
      <c r="F31" s="252"/>
      <c r="G31" s="51"/>
    </row>
    <row r="32" spans="1:19" ht="27" customHeight="1" x14ac:dyDescent="0.25">
      <c r="A32" s="248" t="s">
        <v>54</v>
      </c>
      <c r="B32" s="248"/>
      <c r="C32" s="252" t="s">
        <v>55</v>
      </c>
      <c r="D32" s="252"/>
      <c r="E32" s="252"/>
      <c r="F32" s="252"/>
      <c r="G32" s="51"/>
    </row>
    <row r="33" spans="1:48" ht="15.75" customHeight="1" x14ac:dyDescent="0.25">
      <c r="A33" s="55"/>
      <c r="B33" s="55"/>
      <c r="C33" s="45"/>
      <c r="D33" s="45"/>
      <c r="E33" s="45"/>
      <c r="F33" s="45"/>
      <c r="G33" s="51"/>
    </row>
    <row r="34" spans="1:48" ht="33" customHeight="1" x14ac:dyDescent="0.25">
      <c r="A34" s="282" t="s">
        <v>125</v>
      </c>
      <c r="B34" s="326"/>
      <c r="C34" s="251" t="s">
        <v>126</v>
      </c>
      <c r="D34" s="251"/>
      <c r="E34" s="251"/>
      <c r="F34" s="58" t="s">
        <v>127</v>
      </c>
      <c r="G34" s="51"/>
      <c r="H34" s="56"/>
      <c r="I34" s="56"/>
      <c r="J34" s="54"/>
      <c r="K34" s="54"/>
      <c r="L34" s="54"/>
      <c r="M34" s="54"/>
      <c r="N34" s="57"/>
      <c r="O34" s="54"/>
      <c r="P34" s="54"/>
      <c r="Q34" s="54"/>
    </row>
    <row r="35" spans="1:48" ht="24.75" customHeight="1" x14ac:dyDescent="0.25">
      <c r="A35" s="282"/>
      <c r="B35" s="326"/>
      <c r="C35" s="249" t="s">
        <v>128</v>
      </c>
      <c r="D35" s="249"/>
      <c r="E35" s="249"/>
      <c r="F35" s="39"/>
      <c r="G35" s="51"/>
      <c r="H35" s="56"/>
      <c r="I35" s="56"/>
      <c r="J35" s="59"/>
      <c r="K35" s="59"/>
      <c r="L35" s="59"/>
      <c r="M35" s="59"/>
      <c r="N35" s="57"/>
      <c r="O35" s="54"/>
      <c r="P35" s="54"/>
      <c r="Q35" s="54"/>
    </row>
    <row r="36" spans="1:48" ht="12.75" customHeight="1" x14ac:dyDescent="0.25">
      <c r="A36" s="282"/>
      <c r="B36" s="326"/>
      <c r="C36" s="250"/>
      <c r="D36" s="250"/>
      <c r="E36" s="250"/>
      <c r="F36" s="39"/>
      <c r="G36" s="51"/>
      <c r="H36" s="56"/>
      <c r="I36" s="56"/>
      <c r="J36" s="54"/>
      <c r="K36" s="54"/>
      <c r="L36" s="54"/>
      <c r="M36" s="54"/>
      <c r="N36" s="57"/>
      <c r="O36" s="54"/>
      <c r="P36" s="54"/>
      <c r="Q36" s="54"/>
    </row>
    <row r="37" spans="1:48" ht="12.75" customHeight="1" x14ac:dyDescent="0.25">
      <c r="A37" s="282"/>
      <c r="B37" s="326"/>
      <c r="C37" s="250"/>
      <c r="D37" s="250"/>
      <c r="E37" s="250"/>
      <c r="F37" s="39"/>
      <c r="G37" s="51"/>
      <c r="H37" s="56"/>
      <c r="I37" s="56"/>
      <c r="J37" s="54"/>
      <c r="K37" s="54"/>
      <c r="L37" s="54"/>
      <c r="M37" s="54"/>
      <c r="N37" s="57"/>
      <c r="O37" s="54"/>
      <c r="P37" s="54"/>
      <c r="Q37" s="54"/>
    </row>
    <row r="38" spans="1:48" s="46" customFormat="1" x14ac:dyDescent="0.25">
      <c r="A38" s="359"/>
      <c r="B38" s="360"/>
      <c r="C38" s="252"/>
      <c r="D38" s="252"/>
      <c r="E38" s="252"/>
      <c r="F38" s="39"/>
      <c r="G38" s="51"/>
      <c r="H38" s="56"/>
      <c r="I38" s="56"/>
      <c r="J38" s="59"/>
      <c r="K38" s="59"/>
      <c r="L38" s="59"/>
      <c r="M38" s="59"/>
      <c r="N38" s="57"/>
      <c r="O38" s="54"/>
      <c r="P38" s="54"/>
      <c r="Q38" s="54"/>
      <c r="R38" s="48"/>
    </row>
    <row r="39" spans="1:48" s="63" customFormat="1" x14ac:dyDescent="0.25">
      <c r="A39" s="60"/>
      <c r="B39" s="60"/>
      <c r="C39" s="61"/>
      <c r="D39" s="61"/>
      <c r="E39" s="61"/>
      <c r="F39" s="62"/>
      <c r="G39" s="51"/>
      <c r="O39" s="61"/>
      <c r="P39" s="61"/>
      <c r="Q39" s="61"/>
      <c r="R39" s="61"/>
    </row>
    <row r="40" spans="1:48" s="46" customFormat="1" ht="30" x14ac:dyDescent="0.25">
      <c r="A40" s="282" t="s">
        <v>129</v>
      </c>
      <c r="B40" s="326"/>
      <c r="C40" s="251" t="s">
        <v>130</v>
      </c>
      <c r="D40" s="251"/>
      <c r="E40" s="251"/>
      <c r="F40" s="58" t="s">
        <v>131</v>
      </c>
      <c r="G40" s="51"/>
      <c r="O40" s="48"/>
      <c r="P40" s="48"/>
      <c r="Q40" s="48"/>
      <c r="R40" s="48"/>
    </row>
    <row r="41" spans="1:48" s="46" customFormat="1" ht="12.75" customHeight="1" x14ac:dyDescent="0.25">
      <c r="A41" s="282"/>
      <c r="B41" s="326"/>
      <c r="C41" s="252" t="s">
        <v>132</v>
      </c>
      <c r="D41" s="252"/>
      <c r="E41" s="252"/>
      <c r="F41" s="12"/>
      <c r="G41" s="51"/>
      <c r="O41" s="48"/>
      <c r="P41" s="48"/>
      <c r="Q41" s="48"/>
      <c r="R41" s="48"/>
    </row>
    <row r="42" spans="1:48" x14ac:dyDescent="0.25">
      <c r="A42" s="282"/>
      <c r="B42" s="326"/>
      <c r="C42" s="250"/>
      <c r="D42" s="250"/>
      <c r="E42" s="250"/>
      <c r="F42" s="12"/>
    </row>
    <row r="43" spans="1:48" x14ac:dyDescent="0.25">
      <c r="A43" s="282"/>
      <c r="B43" s="326"/>
      <c r="C43" s="362"/>
      <c r="D43" s="363"/>
      <c r="E43" s="364"/>
      <c r="F43" s="12"/>
      <c r="J43" s="46"/>
      <c r="K43" s="46"/>
      <c r="L43" s="46"/>
    </row>
    <row r="44" spans="1:48" x14ac:dyDescent="0.25">
      <c r="A44" s="282"/>
      <c r="B44" s="326"/>
      <c r="C44" s="362"/>
      <c r="D44" s="363"/>
      <c r="E44" s="364"/>
      <c r="F44" s="12"/>
      <c r="J44" s="46"/>
      <c r="K44" s="46"/>
      <c r="L44" s="46"/>
    </row>
    <row r="45" spans="1:48" x14ac:dyDescent="0.25">
      <c r="B45" s="352"/>
      <c r="C45" s="352"/>
      <c r="D45" s="352"/>
      <c r="E45" s="352"/>
      <c r="F45" s="352"/>
    </row>
    <row r="46" spans="1:48" s="52" customFormat="1" x14ac:dyDescent="0.25">
      <c r="A46"/>
      <c r="B46" s="201"/>
      <c r="C46" s="201"/>
      <c r="D46" s="201"/>
      <c r="E46" s="201"/>
      <c r="F46" s="201"/>
      <c r="G46"/>
      <c r="H46"/>
      <c r="I46"/>
      <c r="J46"/>
      <c r="K46"/>
      <c r="L46"/>
      <c r="M46" s="167"/>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353" t="s">
        <v>133</v>
      </c>
      <c r="B47" s="353"/>
      <c r="C47" s="221" t="s">
        <v>134</v>
      </c>
      <c r="D47" s="361"/>
      <c r="E47" s="225" t="s">
        <v>135</v>
      </c>
      <c r="F47" s="372" t="s">
        <v>136</v>
      </c>
      <c r="G47" s="373"/>
      <c r="H47" s="221" t="s">
        <v>137</v>
      </c>
      <c r="I47" s="222"/>
      <c r="J47" s="167"/>
      <c r="K47" s="167"/>
      <c r="L47" s="167"/>
      <c r="M47" s="167"/>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223" t="s">
        <v>138</v>
      </c>
      <c r="B48" s="224"/>
      <c r="C48" s="64" t="s">
        <v>139</v>
      </c>
      <c r="D48" s="64" t="s">
        <v>140</v>
      </c>
      <c r="E48" s="226"/>
      <c r="F48" s="374"/>
      <c r="G48" s="375"/>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2.8" x14ac:dyDescent="0.25">
      <c r="A49" s="365" t="s">
        <v>143</v>
      </c>
      <c r="B49" s="366"/>
      <c r="C49" s="65" t="s">
        <v>144</v>
      </c>
      <c r="D49" s="66" t="s">
        <v>145</v>
      </c>
      <c r="E49" s="369" t="s">
        <v>146</v>
      </c>
      <c r="F49" s="354" t="s">
        <v>147</v>
      </c>
      <c r="G49" s="355"/>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2" customHeight="1" x14ac:dyDescent="0.25">
      <c r="A50" s="367"/>
      <c r="B50" s="368"/>
      <c r="C50" s="67" t="s">
        <v>150</v>
      </c>
      <c r="D50" s="66" t="s">
        <v>151</v>
      </c>
      <c r="E50" s="370"/>
      <c r="F50" s="227"/>
      <c r="G50" s="356"/>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2" customHeight="1" x14ac:dyDescent="0.25">
      <c r="A51" s="367"/>
      <c r="B51" s="368"/>
      <c r="C51" s="67" t="s">
        <v>154</v>
      </c>
      <c r="D51" s="68" t="s">
        <v>155</v>
      </c>
      <c r="E51" s="371"/>
      <c r="F51" s="357"/>
      <c r="G51" s="358"/>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233"/>
      <c r="F52" s="231"/>
      <c r="G52" s="232"/>
      <c r="H52" s="11"/>
      <c r="I52" s="11"/>
      <c r="J52" s="229" t="s">
        <v>157</v>
      </c>
      <c r="K52" s="230"/>
      <c r="L52" s="230"/>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234"/>
      <c r="F53" s="231"/>
      <c r="G53" s="232"/>
      <c r="H53" s="11"/>
      <c r="I53" s="11"/>
      <c r="J53" s="227"/>
      <c r="K53" s="228"/>
      <c r="L53" s="228"/>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234"/>
      <c r="F54" s="231"/>
      <c r="G54" s="232"/>
      <c r="H54" s="11"/>
      <c r="I54" s="11"/>
      <c r="J54" s="227"/>
      <c r="K54" s="228"/>
      <c r="L54" s="228"/>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235"/>
      <c r="F55" s="231"/>
      <c r="G55" s="232"/>
      <c r="H55" s="11"/>
      <c r="I55" s="11"/>
      <c r="J55" s="227"/>
      <c r="K55" s="228"/>
      <c r="L55" s="228"/>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31"/>
      <c r="G56" s="232"/>
      <c r="H56" s="11"/>
      <c r="I56" s="11"/>
      <c r="J56" s="227"/>
      <c r="K56" s="228"/>
      <c r="L56" s="228"/>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31"/>
      <c r="G57" s="232"/>
      <c r="H57" s="11"/>
      <c r="I57" s="11"/>
      <c r="J57" s="227"/>
      <c r="K57" s="228"/>
      <c r="L57" s="228"/>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31"/>
      <c r="G58" s="232"/>
      <c r="H58" s="11"/>
      <c r="I58" s="11"/>
      <c r="J58" s="227"/>
      <c r="K58" s="228"/>
      <c r="L58" s="228"/>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31"/>
      <c r="G59" s="232"/>
      <c r="H59" s="11"/>
      <c r="I59" s="11"/>
      <c r="J59" s="227"/>
      <c r="K59" s="228"/>
      <c r="L59" s="228"/>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31"/>
      <c r="G60" s="232"/>
      <c r="H60" s="11"/>
      <c r="I60" s="11"/>
      <c r="J60" s="227"/>
      <c r="K60" s="228"/>
      <c r="L60" s="228"/>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31"/>
      <c r="G61" s="232"/>
      <c r="H61" s="11"/>
      <c r="I61" s="11"/>
      <c r="J61" s="227"/>
      <c r="K61" s="228"/>
      <c r="L61" s="228"/>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31"/>
      <c r="G62" s="232"/>
      <c r="H62" s="11"/>
      <c r="I62" s="11"/>
      <c r="J62" s="227"/>
      <c r="K62" s="228"/>
      <c r="L62" s="228"/>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31"/>
      <c r="G63" s="232"/>
      <c r="H63" s="11"/>
      <c r="I63" s="11"/>
      <c r="J63" s="227"/>
      <c r="K63" s="228"/>
      <c r="L63" s="228"/>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31"/>
      <c r="G64" s="232"/>
      <c r="H64" s="11"/>
      <c r="I64" s="11"/>
      <c r="J64" s="227"/>
      <c r="K64" s="228"/>
      <c r="L64" s="228"/>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27"/>
      <c r="K65" s="228"/>
      <c r="L65" s="228"/>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27"/>
      <c r="K66" s="228"/>
      <c r="L66" s="228"/>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27"/>
      <c r="K67" s="228"/>
      <c r="L67" s="228"/>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27"/>
      <c r="K68" s="228"/>
      <c r="L68" s="228"/>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27"/>
      <c r="K69" s="228"/>
      <c r="L69" s="228"/>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27"/>
      <c r="K70" s="228"/>
      <c r="L70" s="228"/>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02"/>
      <c r="G71" s="303"/>
      <c r="H71" s="11"/>
      <c r="I71" s="11"/>
      <c r="J71" s="227"/>
      <c r="K71" s="228"/>
      <c r="L71" s="228"/>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22" t="s">
        <v>176</v>
      </c>
      <c r="B72" s="323"/>
      <c r="C72" s="64" t="s">
        <v>177</v>
      </c>
      <c r="D72" s="64" t="s">
        <v>178</v>
      </c>
      <c r="E72" s="160" t="s">
        <v>179</v>
      </c>
      <c r="F72" s="177" t="s">
        <v>180</v>
      </c>
      <c r="G72" s="177" t="s">
        <v>181</v>
      </c>
      <c r="H72" s="324"/>
      <c r="I72" s="324"/>
      <c r="J72" s="227"/>
      <c r="K72" s="228"/>
      <c r="L72" s="228"/>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7"/>
      <c r="G73" s="157"/>
      <c r="H73" s="344"/>
      <c r="I73" s="345"/>
      <c r="J73" s="229" t="s">
        <v>184</v>
      </c>
      <c r="K73" s="230"/>
      <c r="L73" s="230"/>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7"/>
      <c r="G74" s="157"/>
      <c r="H74" s="158"/>
      <c r="I74" s="133"/>
      <c r="J74" s="227"/>
      <c r="K74" s="228"/>
      <c r="L74" s="228"/>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49"/>
      <c r="D75" s="149"/>
      <c r="E75" s="149"/>
      <c r="F75" s="157"/>
      <c r="G75" s="157"/>
      <c r="H75" s="350"/>
      <c r="I75" s="351"/>
      <c r="J75" s="227"/>
      <c r="K75" s="228"/>
      <c r="L75" s="228"/>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0" t="s">
        <v>189</v>
      </c>
      <c r="D76" s="151">
        <f>SUM(D52:D71)+SUM(D73:D75)</f>
        <v>0</v>
      </c>
      <c r="E76" s="327"/>
      <c r="F76" s="349"/>
      <c r="G76" s="349"/>
      <c r="H76" s="152">
        <f>SUM(H52:H71)</f>
        <v>0</v>
      </c>
      <c r="I76" s="152">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3" t="s">
        <v>190</v>
      </c>
      <c r="D77" s="154" t="e">
        <f>D76/$C$6</f>
        <v>#DIV/0!</v>
      </c>
      <c r="E77" s="327"/>
      <c r="F77" s="327"/>
      <c r="G77" s="327"/>
      <c r="H77" s="155" t="e">
        <f t="shared" ref="H77:I77" si="1">H76/$C$6</f>
        <v>#DIV/0!</v>
      </c>
      <c r="I77" s="155" t="e">
        <f t="shared" si="1"/>
        <v>#DIV/0!</v>
      </c>
      <c r="J77" s="319"/>
      <c r="K77" s="319"/>
      <c r="L77" s="319"/>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288" t="s">
        <v>191</v>
      </c>
      <c r="B79" s="289"/>
      <c r="C79" s="294" t="s">
        <v>192</v>
      </c>
      <c r="D79" s="294" t="s">
        <v>193</v>
      </c>
      <c r="E79" s="296" t="s">
        <v>194</v>
      </c>
      <c r="F79" s="297"/>
      <c r="G79" s="300" t="s">
        <v>195</v>
      </c>
      <c r="H79" s="300"/>
      <c r="I79" s="300"/>
      <c r="J79" s="300"/>
      <c r="K79" s="300"/>
      <c r="L79" s="300"/>
      <c r="M79" s="300"/>
      <c r="N79" s="300"/>
      <c r="O79" s="296" t="s">
        <v>196</v>
      </c>
      <c r="P79" s="300"/>
      <c r="Q79" s="300"/>
      <c r="R79" s="297"/>
      <c r="S79" s="346" t="s">
        <v>197</v>
      </c>
      <c r="T79" s="297" t="s">
        <v>198</v>
      </c>
    </row>
    <row r="80" spans="1:48" ht="39.450000000000003" customHeight="1" x14ac:dyDescent="0.25">
      <c r="A80" s="290"/>
      <c r="B80" s="291"/>
      <c r="C80" s="320"/>
      <c r="D80" s="295"/>
      <c r="E80" s="298"/>
      <c r="F80" s="299"/>
      <c r="G80" s="301"/>
      <c r="H80" s="301"/>
      <c r="I80" s="301"/>
      <c r="J80" s="301"/>
      <c r="K80" s="301"/>
      <c r="L80" s="301"/>
      <c r="M80" s="301"/>
      <c r="N80" s="301"/>
      <c r="O80" s="298"/>
      <c r="P80" s="301"/>
      <c r="Q80" s="301"/>
      <c r="R80" s="299"/>
      <c r="S80" s="347"/>
      <c r="T80" s="299"/>
    </row>
    <row r="81" spans="1:20" ht="24.75" customHeight="1" x14ac:dyDescent="0.25">
      <c r="A81" s="292"/>
      <c r="B81" s="293"/>
      <c r="C81" s="320"/>
      <c r="D81" s="341" t="s">
        <v>199</v>
      </c>
      <c r="E81" s="342"/>
      <c r="F81" s="343"/>
      <c r="G81" s="341" t="s">
        <v>200</v>
      </c>
      <c r="H81" s="342"/>
      <c r="I81" s="342"/>
      <c r="J81" s="342"/>
      <c r="K81" s="342"/>
      <c r="L81" s="342"/>
      <c r="M81" s="342"/>
      <c r="N81" s="343"/>
      <c r="O81" s="341" t="s">
        <v>201</v>
      </c>
      <c r="P81" s="342"/>
      <c r="Q81" s="342"/>
      <c r="R81" s="343"/>
      <c r="S81" s="347"/>
      <c r="T81" s="297" t="s">
        <v>113</v>
      </c>
    </row>
    <row r="82" spans="1:20" ht="27" customHeight="1" x14ac:dyDescent="0.25">
      <c r="A82" s="77" t="s">
        <v>138</v>
      </c>
      <c r="B82" s="78"/>
      <c r="C82" s="321"/>
      <c r="D82" s="79" t="s">
        <v>202</v>
      </c>
      <c r="E82" s="79" t="s">
        <v>203</v>
      </c>
      <c r="F82" s="79" t="s">
        <v>204</v>
      </c>
      <c r="G82" s="79" t="s">
        <v>205</v>
      </c>
      <c r="H82" s="79" t="s">
        <v>206</v>
      </c>
      <c r="I82" s="79" t="s">
        <v>207</v>
      </c>
      <c r="J82" s="79" t="s">
        <v>208</v>
      </c>
      <c r="K82" s="79" t="s">
        <v>209</v>
      </c>
      <c r="L82" s="341" t="s">
        <v>210</v>
      </c>
      <c r="M82" s="343"/>
      <c r="N82" s="79" t="s">
        <v>211</v>
      </c>
      <c r="O82" s="79" t="s">
        <v>212</v>
      </c>
      <c r="P82" s="79" t="s">
        <v>213</v>
      </c>
      <c r="Q82" s="79" t="s">
        <v>214</v>
      </c>
      <c r="R82" s="79" t="s">
        <v>215</v>
      </c>
      <c r="S82" s="348"/>
      <c r="T82" s="299"/>
    </row>
    <row r="83" spans="1:20" ht="30" customHeight="1" x14ac:dyDescent="0.25">
      <c r="A83" s="80">
        <v>0.1</v>
      </c>
      <c r="B83" s="72" t="s">
        <v>156</v>
      </c>
      <c r="C83" s="304"/>
      <c r="D83" s="305"/>
      <c r="E83" s="305"/>
      <c r="F83" s="305"/>
      <c r="G83" s="305"/>
      <c r="H83" s="305"/>
      <c r="I83" s="305"/>
      <c r="J83" s="305"/>
      <c r="K83" s="305"/>
      <c r="L83" s="305"/>
      <c r="M83" s="305"/>
      <c r="N83" s="306"/>
      <c r="O83" s="21" t="s">
        <v>216</v>
      </c>
      <c r="P83" s="21"/>
      <c r="Q83" s="21"/>
      <c r="R83" s="21"/>
      <c r="S83" s="124">
        <f>SUM(C83:R83)</f>
        <v>0</v>
      </c>
      <c r="T83" s="23"/>
    </row>
    <row r="84" spans="1:20" ht="30" customHeight="1" x14ac:dyDescent="0.25">
      <c r="A84" s="71">
        <v>0.2</v>
      </c>
      <c r="B84" s="72" t="s">
        <v>158</v>
      </c>
      <c r="C84" s="307"/>
      <c r="D84" s="308"/>
      <c r="E84" s="308"/>
      <c r="F84" s="308"/>
      <c r="G84" s="308"/>
      <c r="H84" s="308"/>
      <c r="I84" s="308"/>
      <c r="J84" s="308"/>
      <c r="K84" s="308"/>
      <c r="L84" s="308"/>
      <c r="M84" s="308"/>
      <c r="N84" s="309"/>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310"/>
      <c r="M85" s="311"/>
      <c r="N85" s="312"/>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313"/>
      <c r="M86" s="314"/>
      <c r="N86" s="315"/>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313"/>
      <c r="M87" s="314"/>
      <c r="N87" s="315"/>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313"/>
      <c r="M88" s="314"/>
      <c r="N88" s="315"/>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313"/>
      <c r="M89" s="314"/>
      <c r="N89" s="315"/>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313"/>
      <c r="M90" s="314"/>
      <c r="N90" s="315"/>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313"/>
      <c r="M91" s="314"/>
      <c r="N91" s="315"/>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313"/>
      <c r="M92" s="314"/>
      <c r="N92" s="315"/>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313"/>
      <c r="M93" s="314"/>
      <c r="N93" s="315"/>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313"/>
      <c r="M94" s="314"/>
      <c r="N94" s="315"/>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313"/>
      <c r="M95" s="314"/>
      <c r="N95" s="315"/>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313"/>
      <c r="M96" s="314"/>
      <c r="N96" s="315"/>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313"/>
      <c r="M97" s="314"/>
      <c r="N97" s="315"/>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316"/>
      <c r="M98" s="317"/>
      <c r="N98" s="318"/>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310"/>
      <c r="M100" s="311"/>
      <c r="N100" s="312"/>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313"/>
      <c r="M101" s="314"/>
      <c r="N101" s="315"/>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316"/>
      <c r="M102" s="317"/>
      <c r="N102" s="318"/>
      <c r="O102" s="21" t="s">
        <v>216</v>
      </c>
      <c r="P102" s="21"/>
      <c r="Q102" s="21"/>
      <c r="R102" s="21"/>
      <c r="S102" s="124">
        <f>SUM(C102:R102)</f>
        <v>0</v>
      </c>
      <c r="T102" s="23"/>
    </row>
    <row r="103" spans="1:47" ht="30" customHeight="1" x14ac:dyDescent="0.25">
      <c r="A103" s="286" t="s">
        <v>222</v>
      </c>
      <c r="B103" s="287"/>
      <c r="C103" s="283"/>
      <c r="D103" s="284"/>
      <c r="E103" s="285"/>
      <c r="F103" s="24"/>
      <c r="G103" s="332"/>
      <c r="H103" s="333"/>
      <c r="I103" s="333"/>
      <c r="J103" s="333"/>
      <c r="K103" s="333"/>
      <c r="L103" s="333"/>
      <c r="M103" s="333"/>
      <c r="N103" s="333"/>
      <c r="O103" s="333"/>
      <c r="P103" s="333"/>
      <c r="Q103" s="333"/>
      <c r="R103" s="334"/>
      <c r="S103" s="118">
        <f>F103</f>
        <v>0</v>
      </c>
      <c r="T103" s="135"/>
    </row>
    <row r="104" spans="1:47" ht="27" customHeight="1" x14ac:dyDescent="0.25">
      <c r="A104" s="276" t="s">
        <v>114</v>
      </c>
      <c r="B104" s="277"/>
      <c r="C104" s="147">
        <f>SUM(C85:C102)</f>
        <v>0</v>
      </c>
      <c r="D104" s="147">
        <f t="shared" ref="D104:K104" si="3">SUM(D85:D102)</f>
        <v>0</v>
      </c>
      <c r="E104" s="148">
        <f t="shared" si="3"/>
        <v>0</v>
      </c>
      <c r="F104" s="147">
        <f>SUM(F85:F103)</f>
        <v>0</v>
      </c>
      <c r="G104" s="147">
        <f t="shared" si="3"/>
        <v>0</v>
      </c>
      <c r="H104" s="147">
        <f t="shared" si="3"/>
        <v>0</v>
      </c>
      <c r="I104" s="147">
        <f>SUM(I85:I102)</f>
        <v>0</v>
      </c>
      <c r="J104" s="147">
        <f t="shared" si="3"/>
        <v>0</v>
      </c>
      <c r="K104" s="147">
        <f t="shared" si="3"/>
        <v>0</v>
      </c>
      <c r="L104" s="335" t="e">
        <f>L99+M99</f>
        <v>#VALUE!</v>
      </c>
      <c r="M104" s="336"/>
      <c r="N104" s="147" t="str">
        <f>N99</f>
        <v>Operational Water</v>
      </c>
      <c r="O104" s="147">
        <f>SUM(O83:O102)</f>
        <v>0</v>
      </c>
      <c r="P104" s="147">
        <f t="shared" ref="P104:T104" si="4">SUM(P83:P102)</f>
        <v>0</v>
      </c>
      <c r="Q104" s="147">
        <f t="shared" si="4"/>
        <v>0</v>
      </c>
      <c r="R104" s="147">
        <f t="shared" si="4"/>
        <v>0</v>
      </c>
      <c r="S104" s="147">
        <f>SUM(S83:S103)</f>
        <v>0</v>
      </c>
      <c r="T104" s="147">
        <f t="shared" si="4"/>
        <v>0</v>
      </c>
    </row>
    <row r="105" spans="1:47" ht="27" customHeight="1" x14ac:dyDescent="0.25">
      <c r="A105" s="337" t="s">
        <v>115</v>
      </c>
      <c r="B105" s="338"/>
      <c r="C105" s="146" t="e">
        <f t="shared" ref="C105:K105" si="5">C104/$C$6</f>
        <v>#DIV/0!</v>
      </c>
      <c r="D105" s="146" t="e">
        <f t="shared" si="5"/>
        <v>#DIV/0!</v>
      </c>
      <c r="E105" s="146" t="e">
        <f t="shared" si="5"/>
        <v>#DIV/0!</v>
      </c>
      <c r="F105" s="146" t="e">
        <f t="shared" si="5"/>
        <v>#DIV/0!</v>
      </c>
      <c r="G105" s="146" t="e">
        <f t="shared" si="5"/>
        <v>#DIV/0!</v>
      </c>
      <c r="H105" s="146" t="e">
        <f t="shared" si="5"/>
        <v>#DIV/0!</v>
      </c>
      <c r="I105" s="146" t="e">
        <f t="shared" si="5"/>
        <v>#DIV/0!</v>
      </c>
      <c r="J105" s="146" t="e">
        <f t="shared" si="5"/>
        <v>#DIV/0!</v>
      </c>
      <c r="K105" s="146" t="e">
        <f t="shared" si="5"/>
        <v>#DIV/0!</v>
      </c>
      <c r="L105" s="339" t="e">
        <f>L104/$C$6</f>
        <v>#VALUE!</v>
      </c>
      <c r="M105" s="340"/>
      <c r="N105" s="146" t="e">
        <f t="shared" ref="N105:T105" si="6">N104/$C$6</f>
        <v>#VALUE!</v>
      </c>
      <c r="O105" s="146" t="e">
        <f t="shared" si="6"/>
        <v>#DIV/0!</v>
      </c>
      <c r="P105" s="146" t="e">
        <f t="shared" si="6"/>
        <v>#DIV/0!</v>
      </c>
      <c r="Q105" s="146" t="e">
        <f t="shared" si="6"/>
        <v>#DIV/0!</v>
      </c>
      <c r="R105" s="146" t="e">
        <f t="shared" si="6"/>
        <v>#DIV/0!</v>
      </c>
      <c r="S105" s="146" t="e">
        <f t="shared" si="6"/>
        <v>#DIV/0!</v>
      </c>
      <c r="T105" s="146" t="e">
        <f t="shared" si="6"/>
        <v>#DIV/0!</v>
      </c>
    </row>
    <row r="106" spans="1:47" x14ac:dyDescent="0.25">
      <c r="A106" s="325" t="s">
        <v>223</v>
      </c>
      <c r="B106" s="325"/>
      <c r="C106" s="325"/>
      <c r="D106" s="325"/>
      <c r="E106" s="325"/>
      <c r="F106" s="325"/>
      <c r="G106" s="325"/>
      <c r="H106" s="325"/>
      <c r="I106" s="325"/>
      <c r="J106" s="325"/>
      <c r="K106" s="325"/>
      <c r="L106" s="325"/>
      <c r="M106" s="325"/>
      <c r="N106" s="325"/>
      <c r="O106" s="325"/>
      <c r="P106" s="325"/>
      <c r="Q106" s="325"/>
      <c r="R106" s="325"/>
      <c r="S106" s="325"/>
      <c r="T106" s="325"/>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4"/>
      <c r="B108" s="134"/>
      <c r="C108" s="134"/>
      <c r="D108" s="134"/>
      <c r="E108" s="134"/>
      <c r="F108" s="134"/>
      <c r="G108" s="134"/>
      <c r="H108" s="134"/>
      <c r="I108" s="134"/>
      <c r="J108" s="134"/>
      <c r="K108" s="134"/>
      <c r="L108" s="134"/>
      <c r="M108" s="134"/>
      <c r="N108" s="134"/>
      <c r="O108" s="134"/>
      <c r="P108" s="134"/>
      <c r="Q108" s="145"/>
      <c r="R108" s="145"/>
      <c r="S108" s="145"/>
      <c r="T108" s="145"/>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4"/>
      <c r="B109" s="134"/>
      <c r="C109" s="134"/>
      <c r="D109" s="134"/>
      <c r="E109" s="134"/>
      <c r="F109" s="134"/>
      <c r="G109" s="134"/>
      <c r="H109" s="134"/>
      <c r="I109" s="134"/>
      <c r="J109" s="134"/>
      <c r="K109" s="134"/>
      <c r="L109" s="134"/>
      <c r="M109" s="134"/>
      <c r="N109" s="134"/>
      <c r="O109" s="134"/>
      <c r="P109" s="134"/>
      <c r="Q109" s="145"/>
      <c r="R109" s="145"/>
      <c r="S109" s="145"/>
      <c r="T109" s="145"/>
      <c r="U109" s="84"/>
      <c r="V109" s="84"/>
    </row>
    <row r="110" spans="1:47" ht="35.25" customHeight="1" x14ac:dyDescent="0.25">
      <c r="A110" s="134"/>
      <c r="B110" s="134"/>
      <c r="C110" s="134"/>
      <c r="D110" s="134"/>
      <c r="E110" s="134"/>
      <c r="F110" s="134"/>
      <c r="G110" s="134"/>
      <c r="H110" s="134"/>
      <c r="I110" s="134"/>
      <c r="J110" s="134"/>
      <c r="K110" s="134"/>
      <c r="L110" s="134"/>
      <c r="M110" s="134"/>
      <c r="N110" s="134"/>
      <c r="O110" s="134"/>
      <c r="P110" s="134"/>
      <c r="Q110" s="145"/>
      <c r="R110" s="145"/>
      <c r="S110" s="145"/>
      <c r="T110" s="145"/>
      <c r="U110" s="84"/>
      <c r="V110" s="84"/>
    </row>
    <row r="111" spans="1:47" ht="12.75" customHeight="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84"/>
      <c r="V111" s="84"/>
    </row>
    <row r="112" spans="1:47" ht="26.7" customHeight="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84"/>
      <c r="V112" s="84"/>
    </row>
    <row r="113" spans="1:22" ht="25.5" customHeight="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84"/>
      <c r="V113" s="84"/>
    </row>
    <row r="114" spans="1:22" ht="29.7" customHeight="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84"/>
      <c r="V114" s="84"/>
    </row>
    <row r="115" spans="1:22" ht="29.25" customHeight="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84"/>
      <c r="V115" s="84"/>
    </row>
    <row r="116" spans="1:22" ht="33" customHeight="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84"/>
      <c r="V116" s="84"/>
    </row>
    <row r="117" spans="1:22" ht="33" customHeight="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84"/>
      <c r="V117" s="84"/>
    </row>
    <row r="118" spans="1:22" ht="33.450000000000003" customHeight="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84"/>
      <c r="V118" s="84"/>
    </row>
    <row r="119" spans="1:22" ht="29.7" customHeight="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84"/>
      <c r="V119" s="84"/>
    </row>
    <row r="120" spans="1:22" ht="34.950000000000003" customHeight="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84"/>
      <c r="V120" s="84"/>
    </row>
    <row r="121" spans="1:22" ht="28.95" customHeight="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84"/>
      <c r="V121" s="84"/>
    </row>
    <row r="122" spans="1:22" ht="31.95" customHeight="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84"/>
      <c r="V122" s="84"/>
    </row>
    <row r="123" spans="1:22" ht="33" customHeight="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84"/>
      <c r="V123" s="84"/>
    </row>
    <row r="124" spans="1:22" ht="34.200000000000003" customHeight="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84"/>
      <c r="V124" s="84"/>
    </row>
    <row r="125" spans="1:22" ht="30.45" customHeight="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84"/>
      <c r="V125" s="84"/>
    </row>
    <row r="126" spans="1:22" ht="32.700000000000003" customHeight="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84"/>
      <c r="V126" s="84"/>
    </row>
    <row r="127" spans="1:22" ht="31.5" customHeight="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84"/>
      <c r="V127" s="84"/>
    </row>
    <row r="128" spans="1:22" ht="38.25" customHeight="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84"/>
      <c r="V128" s="84"/>
    </row>
    <row r="129" spans="1:22" ht="24.75" customHeight="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84"/>
      <c r="V129" s="84"/>
    </row>
    <row r="130" spans="1:22" ht="22.8"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84"/>
      <c r="V130" s="84"/>
    </row>
    <row r="131" spans="1:22" ht="31.5" customHeight="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84"/>
      <c r="V131" s="84"/>
    </row>
    <row r="132" spans="1:22" ht="25.95" customHeight="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84"/>
      <c r="V132" s="84"/>
    </row>
    <row r="133" spans="1:22" ht="33" customHeight="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84"/>
      <c r="V133" s="84"/>
    </row>
    <row r="134" spans="1:22" ht="37.950000000000003" customHeight="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84"/>
      <c r="V134" s="84"/>
    </row>
    <row r="135" spans="1:22" ht="37.950000000000003" customHeight="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84"/>
      <c r="V135" s="84"/>
    </row>
    <row r="136" spans="1:22" ht="22.8"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84"/>
      <c r="V136" s="84"/>
    </row>
    <row r="137" spans="1:22" ht="12.75" customHeight="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84"/>
      <c r="V137" s="84"/>
    </row>
    <row r="138" spans="1:22" ht="22.8"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84"/>
      <c r="V138" s="84"/>
    </row>
    <row r="139" spans="1:22" ht="22.8"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84"/>
      <c r="V139" s="84"/>
    </row>
    <row r="140" spans="1:22" ht="22.8"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84"/>
      <c r="V140" s="84"/>
    </row>
    <row r="141" spans="1:22" ht="22.8"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891540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899160</xdr:colOff>
                    <xdr:row>15</xdr:row>
                    <xdr:rowOff>205740</xdr:rowOff>
                  </from>
                  <to>
                    <xdr:col>3</xdr:col>
                    <xdr:colOff>1805940</xdr:colOff>
                    <xdr:row>17</xdr:row>
                    <xdr:rowOff>144780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22"/>
  <sheetViews>
    <sheetView showGridLines="0" tabSelected="1" topLeftCell="B26" zoomScale="70" zoomScaleNormal="70" workbookViewId="0">
      <selection activeCell="B45" sqref="B45:F46"/>
    </sheetView>
  </sheetViews>
  <sheetFormatPr defaultColWidth="9.109375" defaultRowHeight="13.2" x14ac:dyDescent="0.25"/>
  <cols>
    <col min="1" max="1" width="14.33203125" style="45" customWidth="1"/>
    <col min="2" max="2" width="68.44140625" customWidth="1"/>
    <col min="3" max="3" width="44.6640625" style="48" customWidth="1"/>
    <col min="4" max="4" width="37" style="48" customWidth="1"/>
    <col min="5" max="5" width="41.109375" style="48" customWidth="1"/>
    <col min="6" max="6" width="25.33203125" style="48" customWidth="1"/>
    <col min="7" max="7" width="26.33203125" customWidth="1"/>
    <col min="8" max="8" width="30.5546875" customWidth="1"/>
    <col min="9" max="9" width="23.88671875" bestFit="1" customWidth="1"/>
    <col min="10" max="10" width="41.5546875" customWidth="1"/>
    <col min="11" max="11" width="21.109375" bestFit="1" customWidth="1"/>
    <col min="12" max="12" width="20.6640625" customWidth="1"/>
    <col min="13" max="13" width="24.5546875" customWidth="1"/>
    <col min="14" max="14" width="25.44140625" customWidth="1"/>
    <col min="15" max="15" width="33.5546875" customWidth="1"/>
    <col min="16" max="18" width="15.88671875" customWidth="1"/>
    <col min="19" max="19" width="23.88671875" customWidth="1"/>
    <col min="20" max="20" width="26.44140625" customWidth="1"/>
    <col min="26" max="26" width="46" bestFit="1" customWidth="1"/>
    <col min="27" max="27" width="126.44140625" customWidth="1"/>
  </cols>
  <sheetData>
    <row r="1" spans="1:11" x14ac:dyDescent="0.25">
      <c r="A1" s="401" t="s">
        <v>36</v>
      </c>
      <c r="B1" s="401"/>
      <c r="C1" s="402"/>
      <c r="D1" s="402"/>
      <c r="E1" s="402"/>
      <c r="F1" s="402"/>
    </row>
    <row r="2" spans="1:11" x14ac:dyDescent="0.25">
      <c r="A2" s="207" t="s">
        <v>37</v>
      </c>
      <c r="B2" s="207"/>
      <c r="C2" s="252" t="s">
        <v>298</v>
      </c>
      <c r="D2" s="252"/>
      <c r="E2" s="252"/>
      <c r="F2" s="252"/>
      <c r="H2" s="380" t="s">
        <v>86</v>
      </c>
      <c r="I2" s="380"/>
      <c r="J2" s="380"/>
      <c r="K2" s="50"/>
    </row>
    <row r="3" spans="1:11" x14ac:dyDescent="0.25">
      <c r="A3" s="208" t="s">
        <v>38</v>
      </c>
      <c r="B3" s="257"/>
      <c r="C3" s="252"/>
      <c r="D3" s="252"/>
      <c r="E3" s="252"/>
      <c r="F3" s="252"/>
      <c r="H3" s="125"/>
      <c r="I3" s="236" t="s">
        <v>87</v>
      </c>
      <c r="J3" s="237"/>
      <c r="K3" s="46"/>
    </row>
    <row r="4" spans="1:11" x14ac:dyDescent="0.25">
      <c r="A4" s="207" t="s">
        <v>88</v>
      </c>
      <c r="B4" s="207"/>
      <c r="C4" s="252" t="s">
        <v>299</v>
      </c>
      <c r="D4" s="252"/>
      <c r="E4" s="252"/>
      <c r="F4" s="252"/>
      <c r="H4" s="156"/>
      <c r="I4" s="378" t="s">
        <v>89</v>
      </c>
      <c r="J4" s="379"/>
      <c r="K4" s="46"/>
    </row>
    <row r="5" spans="1:11" ht="35.25" customHeight="1" x14ac:dyDescent="0.25">
      <c r="A5" s="207" t="s">
        <v>40</v>
      </c>
      <c r="B5" s="207"/>
      <c r="C5" s="252"/>
      <c r="D5" s="252"/>
      <c r="E5" s="252"/>
      <c r="F5" s="252"/>
      <c r="H5" s="144"/>
      <c r="I5" s="376" t="s">
        <v>90</v>
      </c>
      <c r="J5" s="377"/>
    </row>
    <row r="6" spans="1:11" ht="15.6" x14ac:dyDescent="0.25">
      <c r="A6" s="207" t="s">
        <v>41</v>
      </c>
      <c r="B6" s="207"/>
      <c r="C6" s="252">
        <f>1590+3081</f>
        <v>4671</v>
      </c>
      <c r="D6" s="252"/>
      <c r="E6" s="252"/>
      <c r="F6" s="252"/>
    </row>
    <row r="7" spans="1:11" x14ac:dyDescent="0.25">
      <c r="A7"/>
      <c r="C7"/>
      <c r="D7"/>
      <c r="E7"/>
      <c r="F7"/>
    </row>
    <row r="8" spans="1:11" ht="22.5" customHeight="1" x14ac:dyDescent="0.25">
      <c r="A8" s="425" t="s">
        <v>91</v>
      </c>
      <c r="B8" s="426"/>
      <c r="C8" s="426"/>
      <c r="D8" s="426"/>
      <c r="E8" s="426"/>
      <c r="F8" s="427"/>
    </row>
    <row r="9" spans="1:11" s="43" customFormat="1" x14ac:dyDescent="0.25">
      <c r="A9" s="207" t="s">
        <v>42</v>
      </c>
      <c r="B9" s="207"/>
      <c r="C9" s="252" t="s">
        <v>300</v>
      </c>
      <c r="D9" s="252"/>
      <c r="E9" s="252"/>
      <c r="F9" s="252"/>
    </row>
    <row r="10" spans="1:11" s="43" customFormat="1" x14ac:dyDescent="0.25">
      <c r="A10" s="207" t="s">
        <v>92</v>
      </c>
      <c r="B10" s="207"/>
      <c r="C10" s="403" t="s">
        <v>301</v>
      </c>
      <c r="D10" s="403"/>
      <c r="E10" s="403"/>
      <c r="F10" s="403"/>
      <c r="G10" s="44"/>
    </row>
    <row r="11" spans="1:11" x14ac:dyDescent="0.25">
      <c r="A11" s="104"/>
      <c r="B11" s="105" t="s">
        <v>93</v>
      </c>
      <c r="C11" s="106" t="s">
        <v>307</v>
      </c>
      <c r="D11" s="107"/>
      <c r="E11" s="107"/>
      <c r="F11" s="108"/>
      <c r="G11" s="50"/>
    </row>
    <row r="12" spans="1:11" ht="64.5" customHeight="1" x14ac:dyDescent="0.25">
      <c r="A12" s="208" t="s">
        <v>95</v>
      </c>
      <c r="B12" s="257"/>
      <c r="C12" s="245" t="s">
        <v>302</v>
      </c>
      <c r="D12" s="246"/>
      <c r="E12" s="246"/>
      <c r="F12" s="247"/>
      <c r="G12" s="50"/>
    </row>
    <row r="13" spans="1:11" ht="39" customHeight="1" x14ac:dyDescent="0.25">
      <c r="A13" s="207" t="s">
        <v>97</v>
      </c>
      <c r="B13" s="207"/>
      <c r="C13" s="249" t="s">
        <v>303</v>
      </c>
      <c r="D13" s="249"/>
      <c r="E13" s="249"/>
      <c r="F13" s="249"/>
      <c r="G13" s="51"/>
    </row>
    <row r="14" spans="1:11" ht="39.75" customHeight="1" x14ac:dyDescent="0.25">
      <c r="A14" s="208" t="s">
        <v>225</v>
      </c>
      <c r="B14" s="257"/>
      <c r="C14" s="278" t="s">
        <v>306</v>
      </c>
      <c r="D14" s="279"/>
      <c r="E14" s="279"/>
      <c r="F14" s="280"/>
      <c r="G14" s="51"/>
    </row>
    <row r="15" spans="1:11" ht="39.75" customHeight="1" x14ac:dyDescent="0.25">
      <c r="A15" s="248" t="s">
        <v>100</v>
      </c>
      <c r="B15" s="248"/>
      <c r="C15" s="249" t="s">
        <v>304</v>
      </c>
      <c r="D15" s="249"/>
      <c r="E15" s="249"/>
      <c r="F15" s="249"/>
      <c r="G15" s="51"/>
    </row>
    <row r="16" spans="1:11" ht="39.75" customHeight="1" x14ac:dyDescent="0.25">
      <c r="A16" s="248" t="s">
        <v>227</v>
      </c>
      <c r="B16" s="248"/>
      <c r="C16" s="249" t="s">
        <v>305</v>
      </c>
      <c r="D16" s="249"/>
      <c r="E16" s="249"/>
      <c r="F16" s="249"/>
      <c r="G16" s="51"/>
    </row>
    <row r="17" spans="1:17" ht="39.75" customHeight="1" x14ac:dyDescent="0.25">
      <c r="A17" s="241" t="s">
        <v>103</v>
      </c>
      <c r="B17" s="242"/>
      <c r="C17" s="245" t="s">
        <v>104</v>
      </c>
      <c r="D17" s="246"/>
      <c r="E17" s="246"/>
      <c r="F17" s="247"/>
      <c r="G17" s="51"/>
    </row>
    <row r="18" spans="1:17" ht="39.75" customHeight="1" x14ac:dyDescent="0.25">
      <c r="A18" s="243"/>
      <c r="B18" s="244"/>
      <c r="C18" s="245" t="s">
        <v>105</v>
      </c>
      <c r="D18" s="246"/>
      <c r="E18" s="246"/>
      <c r="F18" s="247"/>
      <c r="G18" s="51"/>
    </row>
    <row r="19" spans="1:17" ht="16.2" customHeight="1" x14ac:dyDescent="0.25">
      <c r="A19" s="51"/>
      <c r="B19" s="51"/>
      <c r="C19" s="51"/>
      <c r="D19" s="51"/>
      <c r="E19" s="51"/>
      <c r="F19" s="51"/>
      <c r="G19" s="51"/>
    </row>
    <row r="20" spans="1:17" ht="40.200000000000003" customHeight="1" x14ac:dyDescent="0.25">
      <c r="A20" s="281" t="s">
        <v>228</v>
      </c>
      <c r="B20" s="282"/>
      <c r="C20" s="282"/>
      <c r="D20" s="282"/>
      <c r="E20" s="282"/>
      <c r="F20" s="282"/>
      <c r="G20" s="282"/>
      <c r="H20" s="282"/>
      <c r="I20" s="282"/>
    </row>
    <row r="21" spans="1:17" s="46" customFormat="1" ht="33.75" customHeight="1" x14ac:dyDescent="0.25">
      <c r="A21" s="258"/>
      <c r="B21" s="259"/>
      <c r="C21" s="136" t="s">
        <v>107</v>
      </c>
      <c r="D21" s="136" t="s">
        <v>108</v>
      </c>
      <c r="E21" s="136" t="s">
        <v>229</v>
      </c>
      <c r="F21" s="86" t="s">
        <v>110</v>
      </c>
      <c r="G21" s="86" t="s">
        <v>111</v>
      </c>
      <c r="H21" s="86" t="s">
        <v>112</v>
      </c>
      <c r="I21" s="86" t="s">
        <v>113</v>
      </c>
      <c r="K21"/>
      <c r="L21"/>
      <c r="M21"/>
      <c r="N21"/>
      <c r="O21"/>
      <c r="P21"/>
      <c r="Q21"/>
    </row>
    <row r="22" spans="1:17" s="46" customFormat="1" ht="33.75" customHeight="1" x14ac:dyDescent="0.25">
      <c r="A22" s="253" t="s">
        <v>114</v>
      </c>
      <c r="B22" s="254"/>
      <c r="C22" s="112">
        <f>D183+E183+F183</f>
        <v>3399658.55</v>
      </c>
      <c r="D22" s="112">
        <f>G183+H183+I183+J183+K183+O183+P183+Q183+R183</f>
        <v>2158191.6718749995</v>
      </c>
      <c r="E22" s="112">
        <f>C183+D183+E183+F183+G183+H183+I183+J183+K183+O183+P183+Q183+R183</f>
        <v>5445495.0818750001</v>
      </c>
      <c r="F22" s="112">
        <f>G183+H183+I183+J183+K183</f>
        <v>1919669.0518749999</v>
      </c>
      <c r="G22" s="112">
        <f>L183+N183</f>
        <v>1955200</v>
      </c>
      <c r="H22" s="112">
        <f>O183+P183+Q183+R183</f>
        <v>238522.61999999997</v>
      </c>
      <c r="I22" s="112">
        <f>T183</f>
        <v>-849065.95000000007</v>
      </c>
      <c r="K22"/>
      <c r="L22"/>
      <c r="M22"/>
      <c r="N22"/>
      <c r="O22"/>
      <c r="P22"/>
      <c r="Q22"/>
    </row>
    <row r="23" spans="1:17" s="46" customFormat="1" ht="33.75" customHeight="1" x14ac:dyDescent="0.25">
      <c r="A23" s="276" t="s">
        <v>115</v>
      </c>
      <c r="B23" s="277"/>
      <c r="C23" s="113">
        <f t="shared" ref="C23:I23" si="0">C22/$C$6</f>
        <v>727.82242560479551</v>
      </c>
      <c r="D23" s="113">
        <f t="shared" si="0"/>
        <v>462.04060626739448</v>
      </c>
      <c r="E23" s="113">
        <f t="shared" si="0"/>
        <v>1165.8092660832799</v>
      </c>
      <c r="F23" s="113">
        <f t="shared" si="0"/>
        <v>410.97603337079852</v>
      </c>
      <c r="G23" s="113">
        <f t="shared" si="0"/>
        <v>418.58274459430527</v>
      </c>
      <c r="H23" s="113">
        <f t="shared" si="0"/>
        <v>51.064572896596012</v>
      </c>
      <c r="I23" s="113">
        <f t="shared" si="0"/>
        <v>-181.77391350888462</v>
      </c>
      <c r="K23"/>
      <c r="L23"/>
      <c r="M23"/>
      <c r="N23"/>
      <c r="O23"/>
      <c r="P23"/>
      <c r="Q23"/>
    </row>
    <row r="24" spans="1:17" s="46" customFormat="1" ht="33.75" customHeight="1" x14ac:dyDescent="0.25">
      <c r="A24" s="253" t="s">
        <v>116</v>
      </c>
      <c r="B24" s="254"/>
      <c r="C24" s="384"/>
      <c r="D24" s="385"/>
      <c r="E24" s="386"/>
      <c r="F24" s="387"/>
      <c r="G24" s="388"/>
      <c r="H24" s="388"/>
      <c r="I24" s="389"/>
      <c r="K24"/>
      <c r="L24"/>
      <c r="M24"/>
      <c r="N24"/>
      <c r="O24"/>
      <c r="P24"/>
      <c r="Q24"/>
    </row>
    <row r="25" spans="1:17" s="46" customFormat="1" ht="33.75" customHeight="1" x14ac:dyDescent="0.25">
      <c r="A25" s="253" t="s">
        <v>230</v>
      </c>
      <c r="B25" s="254"/>
      <c r="C25" s="137" t="e">
        <f>VLOOKUP($C$24,'WLC benchmarks'!$B$10:$E$13,2, TRUE)</f>
        <v>#N/A</v>
      </c>
      <c r="D25" s="137" t="e">
        <f>VLOOKUP($C$24,'WLC benchmarks'!$B$10:$E$13,3, TRUE)</f>
        <v>#N/A</v>
      </c>
      <c r="E25" s="137" t="e">
        <f>VLOOKUP($C$24,'WLC benchmarks'!$B$10:$E$13,4, TRUE)</f>
        <v>#N/A</v>
      </c>
      <c r="F25" s="390"/>
      <c r="G25" s="391"/>
      <c r="H25" s="391"/>
      <c r="I25" s="392"/>
      <c r="K25"/>
      <c r="L25"/>
      <c r="M25"/>
      <c r="N25"/>
      <c r="O25"/>
      <c r="P25"/>
      <c r="Q25"/>
    </row>
    <row r="26" spans="1:17" s="46" customFormat="1" ht="33.75" customHeight="1" x14ac:dyDescent="0.25">
      <c r="A26" s="253" t="s">
        <v>119</v>
      </c>
      <c r="B26" s="254"/>
      <c r="C26" s="137" t="e">
        <f>VLOOKUP($C$24,'WLC benchmarks'!$B$16:$E$19,2, TRUE)</f>
        <v>#N/A</v>
      </c>
      <c r="D26" s="137" t="e">
        <f>VLOOKUP($C$24,'WLC benchmarks'!$B$16:$E$19,3, TRUE)</f>
        <v>#N/A</v>
      </c>
      <c r="E26" s="137" t="e">
        <f>VLOOKUP($C$24,'WLC benchmarks'!$B$16:$E$19,4, TRUE)</f>
        <v>#N/A</v>
      </c>
      <c r="F26" s="393"/>
      <c r="G26" s="394"/>
      <c r="H26" s="394"/>
      <c r="I26" s="395"/>
      <c r="K26"/>
      <c r="L26"/>
      <c r="M26"/>
      <c r="N26"/>
      <c r="O26"/>
      <c r="P26"/>
      <c r="Q26"/>
    </row>
    <row r="27" spans="1:17" ht="57.75" customHeight="1" x14ac:dyDescent="0.25">
      <c r="A27" s="253" t="s">
        <v>120</v>
      </c>
      <c r="B27" s="254"/>
      <c r="C27" s="249" t="s">
        <v>121</v>
      </c>
      <c r="D27" s="249"/>
      <c r="E27" s="249"/>
      <c r="F27" s="249"/>
      <c r="G27" s="249"/>
      <c r="H27" s="249"/>
      <c r="I27" s="249"/>
    </row>
    <row r="28" spans="1:17" ht="15.75" customHeight="1" x14ac:dyDescent="0.25">
      <c r="A28" s="55"/>
      <c r="B28" s="55"/>
      <c r="C28" s="45"/>
      <c r="D28" s="45"/>
      <c r="E28" s="45"/>
      <c r="F28" s="45"/>
      <c r="G28" s="51"/>
      <c r="H28" s="56"/>
    </row>
    <row r="29" spans="1:17" ht="15.75" customHeight="1" x14ac:dyDescent="0.25">
      <c r="A29" s="281" t="s">
        <v>122</v>
      </c>
      <c r="B29" s="282"/>
      <c r="C29" s="282"/>
      <c r="D29" s="282"/>
      <c r="E29" s="282"/>
      <c r="F29" s="282"/>
      <c r="G29" s="51"/>
      <c r="H29" s="56"/>
    </row>
    <row r="30" spans="1:17" ht="39" customHeight="1" x14ac:dyDescent="0.25">
      <c r="A30" s="248" t="s">
        <v>50</v>
      </c>
      <c r="B30" s="248"/>
      <c r="C30" s="249" t="s">
        <v>308</v>
      </c>
      <c r="D30" s="249"/>
      <c r="E30" s="249"/>
      <c r="F30" s="249"/>
      <c r="G30" s="51"/>
      <c r="H30" s="56"/>
    </row>
    <row r="31" spans="1:17" ht="42" customHeight="1" x14ac:dyDescent="0.25">
      <c r="A31" s="248" t="s">
        <v>52</v>
      </c>
      <c r="B31" s="248"/>
      <c r="C31" s="252">
        <f>630*50</f>
        <v>31500</v>
      </c>
      <c r="D31" s="252"/>
      <c r="E31" s="252"/>
      <c r="F31" s="252"/>
      <c r="G31" s="51"/>
      <c r="H31" s="56"/>
    </row>
    <row r="32" spans="1:17" ht="39" customHeight="1" x14ac:dyDescent="0.25">
      <c r="A32" s="248" t="s">
        <v>54</v>
      </c>
      <c r="B32" s="248"/>
      <c r="C32" s="249" t="s">
        <v>309</v>
      </c>
      <c r="D32" s="252"/>
      <c r="E32" s="252"/>
      <c r="F32" s="252"/>
      <c r="G32" s="51"/>
      <c r="H32" s="56"/>
    </row>
    <row r="33" spans="1:47" ht="15.75" customHeight="1" x14ac:dyDescent="0.25">
      <c r="A33" s="55"/>
      <c r="B33" s="55"/>
      <c r="C33" s="45"/>
      <c r="D33" s="45"/>
      <c r="E33" s="45"/>
      <c r="F33" s="45"/>
      <c r="G33" s="51"/>
      <c r="H33" s="56"/>
    </row>
    <row r="34" spans="1:47" ht="40.5" customHeight="1" x14ac:dyDescent="0.25">
      <c r="A34" s="282" t="s">
        <v>125</v>
      </c>
      <c r="B34" s="326"/>
      <c r="C34" s="251" t="s">
        <v>126</v>
      </c>
      <c r="D34" s="251"/>
      <c r="E34" s="251"/>
      <c r="F34" s="58" t="s">
        <v>231</v>
      </c>
      <c r="G34" s="51"/>
      <c r="H34" s="56"/>
      <c r="I34" s="56"/>
      <c r="J34" s="54"/>
      <c r="K34" s="54"/>
      <c r="L34" s="54"/>
      <c r="M34" s="54"/>
      <c r="N34" s="57"/>
      <c r="O34" s="57"/>
      <c r="P34" s="57"/>
      <c r="Q34" s="57"/>
    </row>
    <row r="35" spans="1:47" ht="12.75" customHeight="1" x14ac:dyDescent="0.25">
      <c r="A35" s="282"/>
      <c r="B35" s="326"/>
      <c r="C35" s="249" t="s">
        <v>385</v>
      </c>
      <c r="D35" s="249"/>
      <c r="E35" s="249"/>
      <c r="F35" s="39">
        <v>22.1</v>
      </c>
      <c r="G35" s="51"/>
      <c r="H35" s="56"/>
      <c r="I35" s="56"/>
      <c r="J35" s="59"/>
      <c r="K35" s="59"/>
      <c r="L35" s="59"/>
      <c r="M35" s="59"/>
      <c r="N35" s="57"/>
      <c r="O35" s="57"/>
      <c r="P35" s="57"/>
      <c r="Q35" s="57"/>
    </row>
    <row r="36" spans="1:47" ht="12.75" customHeight="1" x14ac:dyDescent="0.25">
      <c r="A36" s="282"/>
      <c r="B36" s="326"/>
      <c r="C36" s="252" t="s">
        <v>386</v>
      </c>
      <c r="D36" s="252"/>
      <c r="E36" s="252"/>
      <c r="F36" s="39">
        <v>9.5</v>
      </c>
      <c r="G36" s="51"/>
      <c r="H36" s="56"/>
      <c r="I36" s="56"/>
      <c r="J36" s="54"/>
      <c r="K36" s="54"/>
      <c r="L36" s="54"/>
      <c r="M36" s="54"/>
      <c r="N36" s="57"/>
      <c r="O36" s="57"/>
      <c r="P36" s="57"/>
      <c r="Q36" s="57"/>
    </row>
    <row r="37" spans="1:47" s="46" customFormat="1" x14ac:dyDescent="0.25">
      <c r="A37" s="282"/>
      <c r="B37" s="326"/>
      <c r="C37" s="252" t="s">
        <v>387</v>
      </c>
      <c r="D37" s="252"/>
      <c r="E37" s="252"/>
      <c r="F37" s="39">
        <v>4.9000000000000004</v>
      </c>
      <c r="H37" s="56"/>
      <c r="I37" s="56"/>
      <c r="J37" s="59"/>
      <c r="K37" s="59"/>
      <c r="L37" s="59"/>
      <c r="M37" s="59"/>
      <c r="N37" s="57"/>
      <c r="O37" s="57"/>
      <c r="P37" s="57"/>
      <c r="Q37" s="57"/>
    </row>
    <row r="38" spans="1:47" s="46" customFormat="1" x14ac:dyDescent="0.25">
      <c r="A38" s="359"/>
      <c r="B38" s="360"/>
      <c r="C38" s="252" t="s">
        <v>388</v>
      </c>
      <c r="D38" s="252"/>
      <c r="E38" s="252"/>
      <c r="F38" s="39">
        <v>217.9</v>
      </c>
      <c r="G38" s="51"/>
      <c r="H38" s="56"/>
      <c r="I38" s="56"/>
      <c r="J38" s="59"/>
      <c r="K38" s="59"/>
      <c r="L38" s="59"/>
      <c r="M38" s="59"/>
      <c r="N38" s="57"/>
      <c r="O38" s="57"/>
      <c r="P38" s="57"/>
      <c r="Q38" s="57"/>
    </row>
    <row r="39" spans="1:47" s="46" customFormat="1" x14ac:dyDescent="0.25">
      <c r="A39" s="51"/>
      <c r="B39" s="51"/>
      <c r="C39" s="51"/>
      <c r="D39" s="51"/>
      <c r="E39" s="51"/>
      <c r="F39" s="87"/>
      <c r="G39" s="51"/>
      <c r="H39" s="56"/>
      <c r="I39" s="56"/>
      <c r="J39" s="59"/>
      <c r="K39" s="59"/>
      <c r="L39" s="59"/>
      <c r="M39" s="59"/>
      <c r="N39" s="57"/>
      <c r="O39" s="57"/>
      <c r="P39" s="57"/>
      <c r="Q39" s="57"/>
    </row>
    <row r="40" spans="1:47" s="46" customFormat="1" ht="27.75" customHeight="1" x14ac:dyDescent="0.25">
      <c r="A40" s="282" t="s">
        <v>129</v>
      </c>
      <c r="B40" s="326"/>
      <c r="C40" s="251" t="s">
        <v>130</v>
      </c>
      <c r="D40" s="251"/>
      <c r="E40" s="251"/>
      <c r="F40" s="58" t="s">
        <v>131</v>
      </c>
      <c r="G40" s="51"/>
      <c r="H40" s="56"/>
      <c r="I40" s="56"/>
      <c r="J40" s="59"/>
      <c r="K40" s="59"/>
      <c r="L40" s="59"/>
      <c r="M40" s="59"/>
      <c r="N40" s="57"/>
      <c r="O40" s="57"/>
      <c r="P40" s="57"/>
      <c r="Q40" s="57"/>
    </row>
    <row r="41" spans="1:47" s="46" customFormat="1" x14ac:dyDescent="0.25">
      <c r="A41" s="282"/>
      <c r="B41" s="326"/>
      <c r="C41" s="252" t="s">
        <v>391</v>
      </c>
      <c r="D41" s="252"/>
      <c r="E41" s="252"/>
      <c r="F41" s="39">
        <v>7.5</v>
      </c>
      <c r="G41" s="51"/>
      <c r="H41" s="56"/>
      <c r="I41" s="56"/>
      <c r="J41" s="59"/>
      <c r="K41" s="59"/>
      <c r="L41" s="59"/>
      <c r="M41" s="59"/>
      <c r="N41" s="57"/>
      <c r="O41" s="57"/>
      <c r="P41" s="57"/>
      <c r="Q41" s="57"/>
    </row>
    <row r="42" spans="1:47" s="46" customFormat="1" x14ac:dyDescent="0.25">
      <c r="A42" s="282"/>
      <c r="B42" s="326"/>
      <c r="C42" s="252" t="s">
        <v>392</v>
      </c>
      <c r="D42" s="252"/>
      <c r="E42" s="252"/>
      <c r="F42" s="39">
        <v>1.8</v>
      </c>
      <c r="G42" s="51"/>
      <c r="H42" s="56"/>
      <c r="I42" s="56"/>
      <c r="J42" s="59"/>
      <c r="K42" s="59"/>
      <c r="L42" s="59"/>
      <c r="M42" s="59"/>
      <c r="N42" s="57"/>
      <c r="O42" s="57"/>
      <c r="P42" s="57"/>
      <c r="Q42" s="57"/>
    </row>
    <row r="43" spans="1:47" s="46" customFormat="1" x14ac:dyDescent="0.25">
      <c r="A43" s="282"/>
      <c r="B43" s="326"/>
      <c r="C43" s="278" t="s">
        <v>389</v>
      </c>
      <c r="D43" s="382"/>
      <c r="E43" s="383"/>
      <c r="F43" s="39">
        <v>4.3</v>
      </c>
      <c r="G43" s="51"/>
      <c r="H43" s="56"/>
      <c r="I43" s="56"/>
      <c r="J43" s="59"/>
      <c r="K43" s="59"/>
      <c r="L43" s="59"/>
      <c r="M43" s="59"/>
      <c r="N43" s="57"/>
      <c r="O43" s="57"/>
      <c r="P43" s="57"/>
      <c r="Q43" s="57"/>
    </row>
    <row r="44" spans="1:47" s="46" customFormat="1" x14ac:dyDescent="0.25">
      <c r="A44" s="282"/>
      <c r="B44" s="326"/>
      <c r="C44" s="278" t="s">
        <v>390</v>
      </c>
      <c r="D44" s="382"/>
      <c r="E44" s="383"/>
      <c r="F44" s="39" t="s">
        <v>393</v>
      </c>
      <c r="G44" s="51"/>
      <c r="H44" s="56"/>
      <c r="I44" s="56"/>
      <c r="J44" s="59"/>
      <c r="K44" s="59"/>
      <c r="L44" s="59"/>
      <c r="M44" s="59"/>
      <c r="N44" s="57"/>
      <c r="O44" s="57"/>
      <c r="P44" s="57"/>
      <c r="Q44" s="57"/>
    </row>
    <row r="45" spans="1:47" x14ac:dyDescent="0.25">
      <c r="B45" s="352"/>
      <c r="C45" s="352"/>
      <c r="D45" s="352"/>
      <c r="E45" s="352"/>
      <c r="F45" s="352"/>
    </row>
    <row r="46" spans="1:47" s="52" customFormat="1" ht="12.75" customHeight="1" x14ac:dyDescent="0.25">
      <c r="A46"/>
      <c r="B46" s="201"/>
      <c r="C46" s="201"/>
      <c r="D46" s="201"/>
      <c r="E46" s="201"/>
      <c r="F46" s="201"/>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353" t="s">
        <v>133</v>
      </c>
      <c r="B47" s="353"/>
      <c r="C47" s="221" t="s">
        <v>134</v>
      </c>
      <c r="D47" s="361"/>
      <c r="E47" s="225" t="s">
        <v>232</v>
      </c>
      <c r="F47" s="372" t="s">
        <v>136</v>
      </c>
      <c r="G47" s="373"/>
      <c r="H47" s="221" t="s">
        <v>137</v>
      </c>
      <c r="I47" s="222"/>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223" t="s">
        <v>138</v>
      </c>
      <c r="B48" s="224"/>
      <c r="C48" s="64" t="s">
        <v>139</v>
      </c>
      <c r="D48" s="64" t="s">
        <v>140</v>
      </c>
      <c r="E48" s="226"/>
      <c r="F48" s="374"/>
      <c r="G48" s="375"/>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365" t="s">
        <v>143</v>
      </c>
      <c r="B49" s="366"/>
      <c r="C49" s="65" t="s">
        <v>144</v>
      </c>
      <c r="D49" s="88" t="s">
        <v>145</v>
      </c>
      <c r="E49" s="369" t="s">
        <v>146</v>
      </c>
      <c r="F49" s="354" t="s">
        <v>147</v>
      </c>
      <c r="G49" s="355"/>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2" customHeight="1" x14ac:dyDescent="0.25">
      <c r="A50" s="367"/>
      <c r="B50" s="368"/>
      <c r="C50" s="67" t="s">
        <v>150</v>
      </c>
      <c r="D50" s="88" t="s">
        <v>151</v>
      </c>
      <c r="E50" s="370"/>
      <c r="F50" s="227"/>
      <c r="G50" s="356"/>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2" customHeight="1" x14ac:dyDescent="0.25">
      <c r="A51" s="367"/>
      <c r="B51" s="368"/>
      <c r="C51" s="67" t="s">
        <v>154</v>
      </c>
      <c r="D51" s="89" t="s">
        <v>155</v>
      </c>
      <c r="E51" s="371"/>
      <c r="F51" s="357"/>
      <c r="G51" s="358"/>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233"/>
      <c r="F52" s="231"/>
      <c r="G52" s="232"/>
      <c r="H52" s="11"/>
      <c r="I52" s="11"/>
      <c r="J52" s="229" t="s">
        <v>157</v>
      </c>
      <c r="K52" s="230"/>
      <c r="L52" s="230"/>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c r="D53" s="9"/>
      <c r="E53" s="234"/>
      <c r="F53" s="231"/>
      <c r="G53" s="232"/>
      <c r="H53" s="11"/>
      <c r="I53" s="11"/>
      <c r="J53" s="227"/>
      <c r="K53" s="228"/>
      <c r="L53" s="228"/>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234"/>
      <c r="F54" s="231"/>
      <c r="G54" s="232"/>
      <c r="H54" s="11"/>
      <c r="I54" s="11"/>
      <c r="J54" s="227"/>
      <c r="K54" s="228"/>
      <c r="L54" s="228"/>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c r="D55" s="9"/>
      <c r="E55" s="235"/>
      <c r="F55" s="231"/>
      <c r="G55" s="232"/>
      <c r="H55" s="11"/>
      <c r="I55" s="11"/>
      <c r="J55" s="227"/>
      <c r="K55" s="228"/>
      <c r="L55" s="228"/>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t="s">
        <v>311</v>
      </c>
      <c r="D56" s="9">
        <v>3726528</v>
      </c>
      <c r="E56" s="9" t="s">
        <v>369</v>
      </c>
      <c r="F56" s="231" t="s">
        <v>370</v>
      </c>
      <c r="G56" s="232"/>
      <c r="H56" s="11">
        <v>0</v>
      </c>
      <c r="I56" s="11">
        <v>3726528</v>
      </c>
      <c r="J56" s="227"/>
      <c r="K56" s="228"/>
      <c r="L56" s="228"/>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9" t="s">
        <v>312</v>
      </c>
      <c r="D57" s="9">
        <v>168808.5</v>
      </c>
      <c r="E57" s="9" t="s">
        <v>369</v>
      </c>
      <c r="F57" s="109" t="s">
        <v>371</v>
      </c>
      <c r="G57" s="110"/>
      <c r="H57" s="11">
        <v>0</v>
      </c>
      <c r="I57" s="11">
        <v>168808.5</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v>2.1</v>
      </c>
      <c r="B58" s="72" t="s">
        <v>162</v>
      </c>
      <c r="C58" s="9" t="s">
        <v>312</v>
      </c>
      <c r="D58" s="9">
        <v>13630.5</v>
      </c>
      <c r="E58" s="9" t="s">
        <v>369</v>
      </c>
      <c r="F58" s="231" t="s">
        <v>371</v>
      </c>
      <c r="G58" s="232"/>
      <c r="H58" s="11">
        <v>0</v>
      </c>
      <c r="I58" s="11">
        <v>13630.5</v>
      </c>
      <c r="J58" s="227"/>
      <c r="K58" s="228"/>
      <c r="L58" s="228"/>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313</v>
      </c>
      <c r="D59" s="9">
        <v>35743.250000000007</v>
      </c>
      <c r="E59" s="9" t="s">
        <v>369</v>
      </c>
      <c r="F59" s="109" t="s">
        <v>371</v>
      </c>
      <c r="G59" s="110"/>
      <c r="H59" s="11">
        <v>0</v>
      </c>
      <c r="I59" s="11">
        <v>35743.250000000007</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v>2.2000000000000002</v>
      </c>
      <c r="B60" s="72" t="s">
        <v>163</v>
      </c>
      <c r="C60" s="9" t="s">
        <v>314</v>
      </c>
      <c r="D60" s="9">
        <v>8820</v>
      </c>
      <c r="E60" s="9" t="s">
        <v>369</v>
      </c>
      <c r="F60" s="231" t="s">
        <v>374</v>
      </c>
      <c r="G60" s="232"/>
      <c r="H60" s="11">
        <v>0</v>
      </c>
      <c r="I60" s="11">
        <v>8820</v>
      </c>
      <c r="J60" s="227"/>
      <c r="K60" s="228"/>
      <c r="L60" s="228"/>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315</v>
      </c>
      <c r="D61" s="9">
        <v>8976.39</v>
      </c>
      <c r="E61" s="9" t="s">
        <v>369</v>
      </c>
      <c r="F61" s="109" t="s">
        <v>372</v>
      </c>
      <c r="G61" s="110"/>
      <c r="H61" s="11">
        <v>0</v>
      </c>
      <c r="I61" s="11">
        <v>0</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t="s">
        <v>316</v>
      </c>
      <c r="D62" s="9">
        <v>892700</v>
      </c>
      <c r="E62" s="9" t="s">
        <v>369</v>
      </c>
      <c r="F62" s="109" t="s">
        <v>370</v>
      </c>
      <c r="G62" s="110"/>
      <c r="H62" s="11">
        <v>0</v>
      </c>
      <c r="I62" s="11">
        <v>892700</v>
      </c>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c r="B63" s="72"/>
      <c r="C63" s="9" t="s">
        <v>317</v>
      </c>
      <c r="D63" s="9">
        <v>332.7</v>
      </c>
      <c r="E63" s="9" t="s">
        <v>369</v>
      </c>
      <c r="F63" s="109" t="s">
        <v>371</v>
      </c>
      <c r="G63" s="110"/>
      <c r="H63" s="11">
        <v>0</v>
      </c>
      <c r="I63" s="11">
        <v>332.7</v>
      </c>
      <c r="J63" s="111"/>
      <c r="K63" s="95"/>
      <c r="L63" s="95"/>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c r="B64" s="72"/>
      <c r="C64" s="9" t="s">
        <v>318</v>
      </c>
      <c r="D64" s="9">
        <v>1415.18</v>
      </c>
      <c r="E64" s="9" t="s">
        <v>369</v>
      </c>
      <c r="F64" s="109" t="s">
        <v>372</v>
      </c>
      <c r="G64" s="110"/>
      <c r="H64" s="11">
        <v>0</v>
      </c>
      <c r="I64" s="11">
        <v>0</v>
      </c>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9" t="s">
        <v>319</v>
      </c>
      <c r="D65" s="9">
        <v>506.08</v>
      </c>
      <c r="E65" s="9" t="s">
        <v>369</v>
      </c>
      <c r="F65" s="109" t="s">
        <v>372</v>
      </c>
      <c r="G65" s="110"/>
      <c r="H65" s="11">
        <v>0</v>
      </c>
      <c r="I65" s="11">
        <v>0</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t="s">
        <v>312</v>
      </c>
      <c r="D66" s="9">
        <v>159372</v>
      </c>
      <c r="E66" s="9" t="s">
        <v>369</v>
      </c>
      <c r="F66" s="109" t="s">
        <v>371</v>
      </c>
      <c r="G66" s="110"/>
      <c r="H66" s="11">
        <v>0</v>
      </c>
      <c r="I66" s="11">
        <v>159372</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c r="B67" s="72"/>
      <c r="C67" s="9" t="s">
        <v>320</v>
      </c>
      <c r="D67" s="9">
        <v>915.59</v>
      </c>
      <c r="E67" s="9" t="s">
        <v>369</v>
      </c>
      <c r="F67" s="109" t="s">
        <v>372</v>
      </c>
      <c r="G67" s="110"/>
      <c r="H67" s="11">
        <v>0</v>
      </c>
      <c r="I67" s="11">
        <v>0</v>
      </c>
      <c r="J67" s="111"/>
      <c r="K67" s="95"/>
      <c r="L67" s="95"/>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9" t="s">
        <v>321</v>
      </c>
      <c r="D68" s="9">
        <v>360.15000000000003</v>
      </c>
      <c r="E68" s="9" t="s">
        <v>369</v>
      </c>
      <c r="F68" s="109" t="s">
        <v>373</v>
      </c>
      <c r="G68" s="110"/>
      <c r="H68" s="11">
        <v>0</v>
      </c>
      <c r="I68" s="11">
        <v>0</v>
      </c>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v>2.2999999999999998</v>
      </c>
      <c r="B69" s="72" t="s">
        <v>164</v>
      </c>
      <c r="C69" s="9" t="s">
        <v>322</v>
      </c>
      <c r="D69" s="9">
        <v>250</v>
      </c>
      <c r="E69" s="9" t="s">
        <v>369</v>
      </c>
      <c r="F69" s="231" t="s">
        <v>375</v>
      </c>
      <c r="G69" s="232"/>
      <c r="H69" s="11">
        <v>0</v>
      </c>
      <c r="I69" s="11">
        <v>0</v>
      </c>
      <c r="J69" s="227"/>
      <c r="K69" s="228"/>
      <c r="L69" s="228"/>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314</v>
      </c>
      <c r="D70" s="9">
        <v>4861.5</v>
      </c>
      <c r="E70" s="9" t="s">
        <v>369</v>
      </c>
      <c r="F70" s="109" t="s">
        <v>374</v>
      </c>
      <c r="G70" s="110"/>
      <c r="H70" s="11">
        <v>0</v>
      </c>
      <c r="I70" s="11">
        <v>4861.5</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t="s">
        <v>323</v>
      </c>
      <c r="D71" s="9">
        <v>165.78</v>
      </c>
      <c r="E71" s="9" t="s">
        <v>369</v>
      </c>
      <c r="F71" s="109" t="s">
        <v>375</v>
      </c>
      <c r="G71" s="110"/>
      <c r="H71" s="11">
        <v>0</v>
      </c>
      <c r="I71" s="11">
        <v>0</v>
      </c>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9" t="s">
        <v>324</v>
      </c>
      <c r="D72" s="9">
        <v>2712</v>
      </c>
      <c r="E72" s="9" t="s">
        <v>369</v>
      </c>
      <c r="F72" s="109" t="s">
        <v>378</v>
      </c>
      <c r="G72" s="110"/>
      <c r="H72" s="11">
        <v>0</v>
      </c>
      <c r="I72" s="11">
        <v>5112</v>
      </c>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9" t="s">
        <v>319</v>
      </c>
      <c r="D73" s="9">
        <v>2735.89</v>
      </c>
      <c r="E73" s="9" t="s">
        <v>369</v>
      </c>
      <c r="F73" s="109" t="s">
        <v>372</v>
      </c>
      <c r="G73" s="110"/>
      <c r="H73" s="11">
        <v>0</v>
      </c>
      <c r="I73" s="11">
        <v>0</v>
      </c>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9" t="s">
        <v>325</v>
      </c>
      <c r="D74" s="9">
        <v>4576</v>
      </c>
      <c r="E74" s="9" t="s">
        <v>369</v>
      </c>
      <c r="F74" s="109" t="s">
        <v>370</v>
      </c>
      <c r="G74" s="110"/>
      <c r="H74" s="11">
        <v>0</v>
      </c>
      <c r="I74" s="11">
        <v>4576</v>
      </c>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9" t="s">
        <v>326</v>
      </c>
      <c r="D75" s="9">
        <v>48117.5</v>
      </c>
      <c r="E75" s="9" t="s">
        <v>369</v>
      </c>
      <c r="F75" s="109" t="s">
        <v>377</v>
      </c>
      <c r="G75" s="110"/>
      <c r="H75" s="11">
        <v>0</v>
      </c>
      <c r="I75" s="11">
        <v>0</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t="s">
        <v>312</v>
      </c>
      <c r="D76" s="9">
        <v>9235.1899999999987</v>
      </c>
      <c r="E76" s="9" t="s">
        <v>369</v>
      </c>
      <c r="F76" s="109" t="s">
        <v>371</v>
      </c>
      <c r="G76" s="110"/>
      <c r="H76" s="11">
        <v>0</v>
      </c>
      <c r="I76" s="11">
        <v>9235.1899999999987</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t="s">
        <v>327</v>
      </c>
      <c r="D77" s="9">
        <v>7325.64</v>
      </c>
      <c r="E77" s="9" t="s">
        <v>369</v>
      </c>
      <c r="F77" s="109" t="s">
        <v>375</v>
      </c>
      <c r="G77" s="110"/>
      <c r="H77" s="11">
        <v>0</v>
      </c>
      <c r="I77" s="11">
        <v>0</v>
      </c>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v>2.4</v>
      </c>
      <c r="B78" s="72" t="s">
        <v>165</v>
      </c>
      <c r="C78" s="9" t="s">
        <v>319</v>
      </c>
      <c r="D78" s="9">
        <v>709.99</v>
      </c>
      <c r="E78" s="9" t="s">
        <v>369</v>
      </c>
      <c r="F78" s="231" t="s">
        <v>372</v>
      </c>
      <c r="G78" s="232"/>
      <c r="H78" s="11">
        <v>0</v>
      </c>
      <c r="I78" s="11">
        <v>1355.44</v>
      </c>
      <c r="J78" s="227"/>
      <c r="K78" s="228"/>
      <c r="L78" s="228"/>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v>2.5</v>
      </c>
      <c r="B79" s="72" t="s">
        <v>166</v>
      </c>
      <c r="C79" s="9" t="s">
        <v>328</v>
      </c>
      <c r="D79" s="9">
        <v>384430.97999999992</v>
      </c>
      <c r="E79" s="9" t="s">
        <v>369</v>
      </c>
      <c r="F79" s="231" t="s">
        <v>376</v>
      </c>
      <c r="G79" s="232"/>
      <c r="H79" s="11">
        <v>0</v>
      </c>
      <c r="I79" s="11">
        <v>384430.97999999992</v>
      </c>
      <c r="J79" s="227"/>
      <c r="K79" s="228"/>
      <c r="L79" s="228"/>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9" t="s">
        <v>329</v>
      </c>
      <c r="D80" s="9">
        <v>979.31999999999994</v>
      </c>
      <c r="E80" s="9" t="s">
        <v>369</v>
      </c>
      <c r="F80" s="109" t="s">
        <v>379</v>
      </c>
      <c r="G80" s="110"/>
      <c r="H80" s="11">
        <v>0</v>
      </c>
      <c r="I80" s="11">
        <v>979.31999999999994</v>
      </c>
      <c r="J80" s="111"/>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t="s">
        <v>314</v>
      </c>
      <c r="D81" s="9">
        <v>58156.94</v>
      </c>
      <c r="E81" s="9" t="s">
        <v>369</v>
      </c>
      <c r="F81" s="109" t="s">
        <v>374</v>
      </c>
      <c r="G81" s="110"/>
      <c r="H81" s="11">
        <v>0</v>
      </c>
      <c r="I81" s="11">
        <v>58156.94</v>
      </c>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c r="B82" s="72"/>
      <c r="C82" s="9" t="s">
        <v>330</v>
      </c>
      <c r="D82" s="9">
        <v>2173.06</v>
      </c>
      <c r="E82" s="9" t="s">
        <v>369</v>
      </c>
      <c r="F82" s="109" t="s">
        <v>375</v>
      </c>
      <c r="G82" s="110"/>
      <c r="H82" s="11">
        <v>0</v>
      </c>
      <c r="I82" s="11">
        <v>0</v>
      </c>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9" t="s">
        <v>331</v>
      </c>
      <c r="D83" s="9">
        <v>7625.8</v>
      </c>
      <c r="E83" s="9" t="s">
        <v>369</v>
      </c>
      <c r="F83" s="109" t="s">
        <v>375</v>
      </c>
      <c r="G83" s="110"/>
      <c r="H83" s="11">
        <v>0</v>
      </c>
      <c r="I83" s="11">
        <v>0</v>
      </c>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9" t="s">
        <v>332</v>
      </c>
      <c r="D84" s="9">
        <v>113691.28</v>
      </c>
      <c r="E84" s="9" t="s">
        <v>369</v>
      </c>
      <c r="F84" s="109" t="s">
        <v>378</v>
      </c>
      <c r="G84" s="110"/>
      <c r="H84" s="11">
        <v>0</v>
      </c>
      <c r="I84" s="11">
        <v>214303.03</v>
      </c>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9" t="s">
        <v>333</v>
      </c>
      <c r="D85" s="9">
        <v>301.40999999999997</v>
      </c>
      <c r="E85" s="9" t="s">
        <v>369</v>
      </c>
      <c r="F85" s="109" t="s">
        <v>375</v>
      </c>
      <c r="G85" s="110"/>
      <c r="H85" s="11">
        <v>0</v>
      </c>
      <c r="I85" s="11">
        <v>0</v>
      </c>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334</v>
      </c>
      <c r="D86" s="9">
        <v>5108.84</v>
      </c>
      <c r="E86" s="9" t="s">
        <v>369</v>
      </c>
      <c r="F86" s="109" t="s">
        <v>373</v>
      </c>
      <c r="G86" s="110"/>
      <c r="H86" s="11">
        <v>0</v>
      </c>
      <c r="I86" s="11">
        <v>0</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9" t="s">
        <v>335</v>
      </c>
      <c r="D87" s="9">
        <v>24675.01</v>
      </c>
      <c r="E87" s="9" t="s">
        <v>369</v>
      </c>
      <c r="F87" s="109" t="s">
        <v>375</v>
      </c>
      <c r="G87" s="110"/>
      <c r="H87" s="11">
        <v>0</v>
      </c>
      <c r="I87" s="11">
        <v>46608.35</v>
      </c>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9" t="s">
        <v>312</v>
      </c>
      <c r="D88" s="9">
        <v>65007</v>
      </c>
      <c r="E88" s="9" t="s">
        <v>369</v>
      </c>
      <c r="F88" s="109" t="s">
        <v>371</v>
      </c>
      <c r="G88" s="110"/>
      <c r="H88" s="11">
        <v>0</v>
      </c>
      <c r="I88" s="11">
        <v>65007</v>
      </c>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327</v>
      </c>
      <c r="D89" s="9">
        <v>67434.12</v>
      </c>
      <c r="E89" s="9" t="s">
        <v>369</v>
      </c>
      <c r="F89" s="109" t="s">
        <v>375</v>
      </c>
      <c r="G89" s="110"/>
      <c r="H89" s="11">
        <v>0</v>
      </c>
      <c r="I89" s="11">
        <v>0</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c r="B90" s="72"/>
      <c r="C90" s="9" t="s">
        <v>336</v>
      </c>
      <c r="D90" s="9">
        <v>3414528</v>
      </c>
      <c r="E90" s="9" t="s">
        <v>369</v>
      </c>
      <c r="F90" s="109" t="s">
        <v>370</v>
      </c>
      <c r="G90" s="110"/>
      <c r="H90" s="11">
        <v>0</v>
      </c>
      <c r="I90" s="11">
        <v>3414528</v>
      </c>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v>2.6</v>
      </c>
      <c r="B91" s="72" t="s">
        <v>167</v>
      </c>
      <c r="C91" s="9" t="s">
        <v>337</v>
      </c>
      <c r="D91" s="9">
        <v>1276.69</v>
      </c>
      <c r="E91" s="9" t="s">
        <v>369</v>
      </c>
      <c r="F91" s="231" t="s">
        <v>383</v>
      </c>
      <c r="G91" s="232"/>
      <c r="H91" s="11">
        <v>0</v>
      </c>
      <c r="I91" s="11">
        <v>2553.38</v>
      </c>
      <c r="J91" s="227"/>
      <c r="K91" s="228"/>
      <c r="L91" s="228"/>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9" t="s">
        <v>338</v>
      </c>
      <c r="D92" s="9">
        <v>787.68</v>
      </c>
      <c r="E92" s="9" t="s">
        <v>369</v>
      </c>
      <c r="F92" s="109" t="s">
        <v>381</v>
      </c>
      <c r="G92" s="110"/>
      <c r="H92" s="11">
        <v>0</v>
      </c>
      <c r="I92" s="11">
        <v>1575.36</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9" t="s">
        <v>340</v>
      </c>
      <c r="D93" s="9">
        <v>32740.3</v>
      </c>
      <c r="E93" s="9" t="s">
        <v>369</v>
      </c>
      <c r="F93" s="109" t="s">
        <v>383</v>
      </c>
      <c r="G93" s="110"/>
      <c r="H93" s="11">
        <v>0</v>
      </c>
      <c r="I93" s="11">
        <v>0</v>
      </c>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t="s">
        <v>341</v>
      </c>
      <c r="D94" s="9">
        <v>13865.7</v>
      </c>
      <c r="E94" s="9" t="s">
        <v>369</v>
      </c>
      <c r="F94" s="109" t="s">
        <v>383</v>
      </c>
      <c r="G94" s="110"/>
      <c r="H94" s="11">
        <v>0</v>
      </c>
      <c r="I94" s="11">
        <v>65480.6</v>
      </c>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c r="B95" s="72"/>
      <c r="C95" s="9"/>
      <c r="D95" s="9"/>
      <c r="E95" s="9" t="s">
        <v>369</v>
      </c>
      <c r="F95" s="109"/>
      <c r="G95" s="110"/>
      <c r="H95" s="11">
        <v>0</v>
      </c>
      <c r="I95" s="11"/>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v>2.7</v>
      </c>
      <c r="B96" s="72" t="s">
        <v>168</v>
      </c>
      <c r="C96" s="9" t="s">
        <v>328</v>
      </c>
      <c r="D96" s="9">
        <v>429974.74</v>
      </c>
      <c r="E96" s="9" t="s">
        <v>369</v>
      </c>
      <c r="F96" s="231" t="s">
        <v>376</v>
      </c>
      <c r="G96" s="232"/>
      <c r="H96" s="11">
        <v>0</v>
      </c>
      <c r="I96" s="11">
        <v>27731.4</v>
      </c>
      <c r="J96" s="227"/>
      <c r="K96" s="228"/>
      <c r="L96" s="228"/>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c r="B97" s="72"/>
      <c r="C97" s="9" t="s">
        <v>323</v>
      </c>
      <c r="D97" s="9">
        <v>8164.8</v>
      </c>
      <c r="E97" s="9" t="s">
        <v>369</v>
      </c>
      <c r="F97" s="109" t="s">
        <v>375</v>
      </c>
      <c r="G97" s="110"/>
      <c r="H97" s="11">
        <v>0</v>
      </c>
      <c r="I97" s="11">
        <v>429974.74</v>
      </c>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9" t="s">
        <v>317</v>
      </c>
      <c r="D98" s="9">
        <v>85939.8</v>
      </c>
      <c r="E98" s="9" t="s">
        <v>369</v>
      </c>
      <c r="F98" s="109" t="s">
        <v>371</v>
      </c>
      <c r="G98" s="110"/>
      <c r="H98" s="11">
        <v>0</v>
      </c>
      <c r="I98" s="11">
        <v>0</v>
      </c>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9" t="s">
        <v>332</v>
      </c>
      <c r="D99" s="9">
        <v>225138.49</v>
      </c>
      <c r="E99" s="9" t="s">
        <v>369</v>
      </c>
      <c r="F99" s="109" t="s">
        <v>378</v>
      </c>
      <c r="G99" s="110"/>
      <c r="H99" s="11">
        <v>0</v>
      </c>
      <c r="I99" s="11">
        <v>85939.8</v>
      </c>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9" t="s">
        <v>342</v>
      </c>
      <c r="D100" s="9">
        <v>5381.8099999999995</v>
      </c>
      <c r="E100" s="9" t="s">
        <v>369</v>
      </c>
      <c r="F100" s="109" t="s">
        <v>375</v>
      </c>
      <c r="G100" s="110"/>
      <c r="H100" s="11">
        <v>0</v>
      </c>
      <c r="I100" s="11">
        <v>424376.09</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t="s">
        <v>333</v>
      </c>
      <c r="D101" s="9">
        <v>891.21</v>
      </c>
      <c r="E101" s="9" t="s">
        <v>369</v>
      </c>
      <c r="F101" s="109" t="s">
        <v>375</v>
      </c>
      <c r="G101" s="110"/>
      <c r="H101" s="11">
        <v>0</v>
      </c>
      <c r="I101" s="11">
        <v>0</v>
      </c>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9" t="s">
        <v>343</v>
      </c>
      <c r="D102" s="9">
        <v>3095.2</v>
      </c>
      <c r="E102" s="9" t="s">
        <v>369</v>
      </c>
      <c r="F102" s="109" t="s">
        <v>383</v>
      </c>
      <c r="G102" s="110"/>
      <c r="H102" s="11">
        <v>0</v>
      </c>
      <c r="I102" s="11">
        <v>0</v>
      </c>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9" t="s">
        <v>344</v>
      </c>
      <c r="D103" s="9">
        <v>1452.2</v>
      </c>
      <c r="E103" s="9" t="s">
        <v>369</v>
      </c>
      <c r="F103" s="109" t="s">
        <v>375</v>
      </c>
      <c r="G103" s="110"/>
      <c r="H103" s="11">
        <v>0</v>
      </c>
      <c r="I103" s="11">
        <v>6190.4</v>
      </c>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9" t="s">
        <v>335</v>
      </c>
      <c r="D104" s="9">
        <v>205032.56999999998</v>
      </c>
      <c r="E104" s="9" t="s">
        <v>369</v>
      </c>
      <c r="F104" s="109" t="s">
        <v>375</v>
      </c>
      <c r="G104" s="110"/>
      <c r="H104" s="11">
        <v>0</v>
      </c>
      <c r="I104" s="11">
        <v>0</v>
      </c>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t="s">
        <v>327</v>
      </c>
      <c r="D105" s="9">
        <v>7327.9699999999993</v>
      </c>
      <c r="E105" s="9" t="s">
        <v>369</v>
      </c>
      <c r="F105" s="109" t="s">
        <v>375</v>
      </c>
      <c r="G105" s="110"/>
      <c r="H105" s="11">
        <v>0</v>
      </c>
      <c r="I105" s="11">
        <v>387283.73999999993</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9" t="s">
        <v>345</v>
      </c>
      <c r="D106" s="9">
        <v>2176.35</v>
      </c>
      <c r="E106" s="9" t="s">
        <v>369</v>
      </c>
      <c r="F106" s="109" t="s">
        <v>375</v>
      </c>
      <c r="G106" s="110"/>
      <c r="H106" s="11">
        <v>0</v>
      </c>
      <c r="I106" s="11">
        <v>0</v>
      </c>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9" t="s">
        <v>346</v>
      </c>
      <c r="D107" s="9">
        <v>34821.599999999999</v>
      </c>
      <c r="E107" s="9" t="s">
        <v>369</v>
      </c>
      <c r="F107" s="109" t="s">
        <v>374</v>
      </c>
      <c r="G107" s="110"/>
      <c r="H107" s="11">
        <v>0</v>
      </c>
      <c r="I107" s="11">
        <v>0</v>
      </c>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v>2.8</v>
      </c>
      <c r="B108" s="72" t="s">
        <v>169</v>
      </c>
      <c r="C108" s="9" t="s">
        <v>339</v>
      </c>
      <c r="D108" s="9">
        <v>16422.52</v>
      </c>
      <c r="E108" s="9" t="s">
        <v>369</v>
      </c>
      <c r="F108" s="231" t="s">
        <v>380</v>
      </c>
      <c r="G108" s="232"/>
      <c r="H108" s="11">
        <v>0</v>
      </c>
      <c r="I108" s="11">
        <v>66477.600000000006</v>
      </c>
      <c r="J108" s="227"/>
      <c r="K108" s="228"/>
      <c r="L108" s="228"/>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v>3</v>
      </c>
      <c r="B109" s="72" t="s">
        <v>170</v>
      </c>
      <c r="C109" s="9" t="s">
        <v>347</v>
      </c>
      <c r="D109" s="9">
        <v>965.82999999999993</v>
      </c>
      <c r="E109" s="9" t="s">
        <v>369</v>
      </c>
      <c r="F109" s="231" t="s">
        <v>375</v>
      </c>
      <c r="G109" s="232"/>
      <c r="H109" s="11">
        <v>0</v>
      </c>
      <c r="I109" s="11">
        <v>0</v>
      </c>
      <c r="J109" s="227"/>
      <c r="K109" s="228"/>
      <c r="L109" s="228"/>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c r="B110" s="72"/>
      <c r="C110" s="9" t="s">
        <v>348</v>
      </c>
      <c r="D110" s="9">
        <v>17736.070000000003</v>
      </c>
      <c r="E110" s="9" t="s">
        <v>369</v>
      </c>
      <c r="F110" s="109" t="s">
        <v>373</v>
      </c>
      <c r="G110" s="110"/>
      <c r="H110" s="11">
        <v>0</v>
      </c>
      <c r="I110" s="11">
        <v>0</v>
      </c>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c r="B111" s="72"/>
      <c r="C111" s="9" t="s">
        <v>349</v>
      </c>
      <c r="D111" s="9">
        <v>954.45</v>
      </c>
      <c r="E111" s="9" t="s">
        <v>369</v>
      </c>
      <c r="F111" s="109" t="s">
        <v>383</v>
      </c>
      <c r="G111" s="110"/>
      <c r="H111" s="11">
        <v>0</v>
      </c>
      <c r="I111" s="11">
        <v>1899.45</v>
      </c>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c r="B112" s="72"/>
      <c r="C112" s="9" t="s">
        <v>350</v>
      </c>
      <c r="D112" s="9">
        <v>7488.3899999999994</v>
      </c>
      <c r="E112" s="9" t="s">
        <v>369</v>
      </c>
      <c r="F112" s="109" t="s">
        <v>373</v>
      </c>
      <c r="G112" s="110"/>
      <c r="H112" s="11">
        <v>0</v>
      </c>
      <c r="I112" s="11">
        <v>0</v>
      </c>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9" t="s">
        <v>323</v>
      </c>
      <c r="D113" s="9">
        <v>765.45</v>
      </c>
      <c r="E113" s="9" t="s">
        <v>369</v>
      </c>
      <c r="F113" s="109" t="s">
        <v>375</v>
      </c>
      <c r="G113" s="110"/>
      <c r="H113" s="11">
        <v>0</v>
      </c>
      <c r="I113" s="11">
        <v>0</v>
      </c>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9" t="s">
        <v>331</v>
      </c>
      <c r="D114" s="9">
        <v>99019.47</v>
      </c>
      <c r="E114" s="9" t="s">
        <v>369</v>
      </c>
      <c r="F114" s="109" t="s">
        <v>375</v>
      </c>
      <c r="G114" s="110"/>
      <c r="H114" s="11">
        <v>0</v>
      </c>
      <c r="I114" s="11">
        <v>0</v>
      </c>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9" t="s">
        <v>324</v>
      </c>
      <c r="D115" s="9">
        <v>343491.76</v>
      </c>
      <c r="E115" s="9" t="s">
        <v>369</v>
      </c>
      <c r="F115" s="109" t="s">
        <v>375</v>
      </c>
      <c r="G115" s="110"/>
      <c r="H115" s="11">
        <v>0</v>
      </c>
      <c r="I115" s="11">
        <v>647466.76</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5">
      <c r="A116" s="71"/>
      <c r="B116" s="72"/>
      <c r="C116" s="9" t="s">
        <v>351</v>
      </c>
      <c r="D116" s="9">
        <v>4629.3500000000004</v>
      </c>
      <c r="E116" s="9" t="s">
        <v>369</v>
      </c>
      <c r="F116" s="109" t="s">
        <v>374</v>
      </c>
      <c r="G116" s="110"/>
      <c r="H116" s="11">
        <v>0</v>
      </c>
      <c r="I116" s="11">
        <v>4629.3500000000004</v>
      </c>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9" t="s">
        <v>352</v>
      </c>
      <c r="D117" s="9">
        <v>1033.8</v>
      </c>
      <c r="E117" s="9" t="s">
        <v>369</v>
      </c>
      <c r="F117" s="109" t="s">
        <v>381</v>
      </c>
      <c r="G117" s="110"/>
      <c r="H117" s="11">
        <v>0</v>
      </c>
      <c r="I117" s="11">
        <v>4135.2</v>
      </c>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c r="B118" s="72"/>
      <c r="C118" s="9" t="s">
        <v>333</v>
      </c>
      <c r="D118" s="9">
        <v>2360.2400000000002</v>
      </c>
      <c r="E118" s="9" t="s">
        <v>369</v>
      </c>
      <c r="F118" s="109" t="s">
        <v>375</v>
      </c>
      <c r="G118" s="110"/>
      <c r="H118" s="11">
        <v>0</v>
      </c>
      <c r="I118" s="11">
        <v>0</v>
      </c>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9" t="s">
        <v>334</v>
      </c>
      <c r="D119" s="9">
        <v>7066.9500000000007</v>
      </c>
      <c r="E119" s="9" t="s">
        <v>369</v>
      </c>
      <c r="F119" s="109" t="s">
        <v>373</v>
      </c>
      <c r="G119" s="110"/>
      <c r="H119" s="11">
        <v>0</v>
      </c>
      <c r="I119" s="11">
        <v>0</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9" t="s">
        <v>335</v>
      </c>
      <c r="D120" s="9">
        <v>62804.02</v>
      </c>
      <c r="E120" s="9" t="s">
        <v>369</v>
      </c>
      <c r="F120" s="109" t="s">
        <v>384</v>
      </c>
      <c r="G120" s="110"/>
      <c r="H120" s="11">
        <v>0</v>
      </c>
      <c r="I120" s="11">
        <v>118629.81000000003</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t="s">
        <v>353</v>
      </c>
      <c r="D121" s="9">
        <v>20831.939999999999</v>
      </c>
      <c r="E121" s="9" t="s">
        <v>369</v>
      </c>
      <c r="F121" s="109" t="s">
        <v>384</v>
      </c>
      <c r="G121" s="110"/>
      <c r="H121" s="11">
        <v>0</v>
      </c>
      <c r="I121" s="11">
        <v>39349.22</v>
      </c>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9" t="s">
        <v>346</v>
      </c>
      <c r="D122" s="9">
        <v>33640.78</v>
      </c>
      <c r="E122" s="9" t="s">
        <v>369</v>
      </c>
      <c r="F122" s="109" t="s">
        <v>374</v>
      </c>
      <c r="G122" s="110"/>
      <c r="H122" s="11">
        <v>0</v>
      </c>
      <c r="I122" s="11">
        <v>186553.43000000002</v>
      </c>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t="s">
        <v>354</v>
      </c>
      <c r="D123" s="9">
        <v>2503.3100000000004</v>
      </c>
      <c r="E123" s="9" t="s">
        <v>369</v>
      </c>
      <c r="F123" s="109" t="s">
        <v>372</v>
      </c>
      <c r="G123" s="110"/>
      <c r="H123" s="11">
        <v>0</v>
      </c>
      <c r="I123" s="11">
        <v>0</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c r="D124" s="9"/>
      <c r="E124" s="9"/>
      <c r="F124" s="109"/>
      <c r="G124" s="110"/>
      <c r="H124" s="11"/>
      <c r="I124" s="11"/>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v>4</v>
      </c>
      <c r="B125" s="72" t="s">
        <v>171</v>
      </c>
      <c r="C125" s="9" t="s">
        <v>355</v>
      </c>
      <c r="D125" s="9">
        <v>14063.349999999999</v>
      </c>
      <c r="E125" s="9" t="s">
        <v>369</v>
      </c>
      <c r="F125" s="231" t="s">
        <v>380</v>
      </c>
      <c r="G125" s="232"/>
      <c r="H125" s="11">
        <v>0</v>
      </c>
      <c r="I125" s="11">
        <v>0</v>
      </c>
      <c r="J125" s="227"/>
      <c r="K125" s="228"/>
      <c r="L125" s="228"/>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v>5</v>
      </c>
      <c r="B126" s="72" t="s">
        <v>172</v>
      </c>
      <c r="C126" s="9" t="s">
        <v>356</v>
      </c>
      <c r="D126" s="9">
        <v>3.9694000000000003</v>
      </c>
      <c r="E126" s="9" t="s">
        <v>369</v>
      </c>
      <c r="F126" s="231" t="s">
        <v>375</v>
      </c>
      <c r="G126" s="232"/>
      <c r="H126" s="11">
        <v>0</v>
      </c>
      <c r="I126" s="11">
        <v>0</v>
      </c>
      <c r="J126" s="227"/>
      <c r="K126" s="228"/>
      <c r="L126" s="228"/>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9" t="s">
        <v>357</v>
      </c>
      <c r="D127" s="9">
        <v>7710.4400000000005</v>
      </c>
      <c r="E127" s="9" t="s">
        <v>369</v>
      </c>
      <c r="F127" s="109" t="s">
        <v>375</v>
      </c>
      <c r="G127" s="110"/>
      <c r="H127" s="11">
        <v>0</v>
      </c>
      <c r="I127" s="11">
        <v>0</v>
      </c>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9" t="s">
        <v>358</v>
      </c>
      <c r="D128" s="9">
        <v>4886.4399999999996</v>
      </c>
      <c r="E128" s="9" t="s">
        <v>369</v>
      </c>
      <c r="F128" s="109" t="s">
        <v>381</v>
      </c>
      <c r="G128" s="110"/>
      <c r="H128" s="11">
        <v>0</v>
      </c>
      <c r="I128" s="11">
        <v>13092.259999999998</v>
      </c>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c r="B129" s="72"/>
      <c r="C129" s="9" t="s">
        <v>359</v>
      </c>
      <c r="D129" s="9">
        <v>9559.7799999999988</v>
      </c>
      <c r="E129" s="9" t="s">
        <v>369</v>
      </c>
      <c r="F129" s="109" t="s">
        <v>381</v>
      </c>
      <c r="G129" s="110"/>
      <c r="H129" s="11">
        <v>0</v>
      </c>
      <c r="I129" s="11">
        <v>28490.04</v>
      </c>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5">
      <c r="A130" s="71"/>
      <c r="B130" s="72"/>
      <c r="C130" s="9" t="s">
        <v>360</v>
      </c>
      <c r="D130" s="9">
        <v>1719.83</v>
      </c>
      <c r="E130" s="9" t="s">
        <v>369</v>
      </c>
      <c r="F130" s="109" t="s">
        <v>375</v>
      </c>
      <c r="G130" s="110"/>
      <c r="H130" s="11">
        <v>0</v>
      </c>
      <c r="I130" s="11">
        <v>0</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361</v>
      </c>
      <c r="D131" s="9">
        <v>8187.6851000000006</v>
      </c>
      <c r="E131" s="9" t="s">
        <v>369</v>
      </c>
      <c r="F131" s="109" t="s">
        <v>381</v>
      </c>
      <c r="G131" s="110"/>
      <c r="H131" s="11">
        <v>0</v>
      </c>
      <c r="I131" s="11">
        <v>13739.055100000001</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9" t="s">
        <v>362</v>
      </c>
      <c r="D132" s="9">
        <v>1075.9899999999998</v>
      </c>
      <c r="E132" s="9" t="s">
        <v>369</v>
      </c>
      <c r="F132" s="109" t="s">
        <v>375</v>
      </c>
      <c r="G132" s="110"/>
      <c r="H132" s="11">
        <v>0</v>
      </c>
      <c r="I132" s="11">
        <v>0</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c r="B133" s="72"/>
      <c r="C133" s="9" t="s">
        <v>363</v>
      </c>
      <c r="D133" s="9">
        <v>2813</v>
      </c>
      <c r="E133" s="9" t="s">
        <v>369</v>
      </c>
      <c r="F133" s="109" t="s">
        <v>381</v>
      </c>
      <c r="G133" s="110"/>
      <c r="H133" s="11">
        <v>0</v>
      </c>
      <c r="I133" s="11">
        <v>8439</v>
      </c>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9" t="s">
        <v>364</v>
      </c>
      <c r="D134" s="9">
        <v>3063.2</v>
      </c>
      <c r="E134" s="9" t="s">
        <v>369</v>
      </c>
      <c r="F134" s="109" t="s">
        <v>381</v>
      </c>
      <c r="G134" s="110"/>
      <c r="H134" s="11">
        <v>0</v>
      </c>
      <c r="I134" s="11">
        <v>8619.5999999999985</v>
      </c>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9" t="s">
        <v>352</v>
      </c>
      <c r="D135" s="9">
        <v>5.84</v>
      </c>
      <c r="E135" s="9" t="s">
        <v>369</v>
      </c>
      <c r="F135" s="109" t="s">
        <v>381</v>
      </c>
      <c r="G135" s="110"/>
      <c r="H135" s="11">
        <v>0</v>
      </c>
      <c r="I135" s="11">
        <v>23.35</v>
      </c>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9" t="s">
        <v>365</v>
      </c>
      <c r="D136" s="9">
        <v>5.0350000000000001</v>
      </c>
      <c r="E136" s="9" t="s">
        <v>369</v>
      </c>
      <c r="F136" s="109" t="s">
        <v>371</v>
      </c>
      <c r="G136" s="110"/>
      <c r="H136" s="11">
        <v>0</v>
      </c>
      <c r="I136" s="11">
        <v>5</v>
      </c>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v>6</v>
      </c>
      <c r="B137" s="72" t="s">
        <v>173</v>
      </c>
      <c r="C137" s="9"/>
      <c r="D137" s="9"/>
      <c r="E137" s="9"/>
      <c r="F137" s="231"/>
      <c r="G137" s="232"/>
      <c r="H137" s="11"/>
      <c r="I137" s="11"/>
      <c r="J137" s="227"/>
      <c r="K137" s="228"/>
      <c r="L137" s="228"/>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v>7</v>
      </c>
      <c r="B138" s="72" t="s">
        <v>174</v>
      </c>
      <c r="C138" s="9"/>
      <c r="D138" s="9"/>
      <c r="E138" s="9"/>
      <c r="F138" s="231"/>
      <c r="G138" s="232"/>
      <c r="H138" s="11"/>
      <c r="I138" s="11"/>
      <c r="J138" s="227"/>
      <c r="K138" s="228"/>
      <c r="L138" s="228"/>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5">
      <c r="A139" s="71">
        <v>8</v>
      </c>
      <c r="B139" s="72" t="s">
        <v>175</v>
      </c>
      <c r="C139" s="9" t="s">
        <v>314</v>
      </c>
      <c r="D139" s="9">
        <v>63897.33</v>
      </c>
      <c r="E139" s="9" t="s">
        <v>369</v>
      </c>
      <c r="F139" s="109" t="s">
        <v>374</v>
      </c>
      <c r="G139" s="110"/>
      <c r="H139" s="11">
        <v>0</v>
      </c>
      <c r="I139" s="11">
        <v>63897.33</v>
      </c>
      <c r="J139" s="227"/>
      <c r="K139" s="228"/>
      <c r="L139" s="228"/>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9" t="s">
        <v>366</v>
      </c>
      <c r="D140" s="9">
        <v>1501.31</v>
      </c>
      <c r="E140" s="9" t="s">
        <v>369</v>
      </c>
      <c r="F140" s="109" t="s">
        <v>376</v>
      </c>
      <c r="G140" s="110"/>
      <c r="H140" s="11">
        <v>0</v>
      </c>
      <c r="I140" s="11">
        <v>2931.13</v>
      </c>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c r="B141" s="72"/>
      <c r="C141" s="9" t="s">
        <v>332</v>
      </c>
      <c r="D141" s="9">
        <v>7322.4</v>
      </c>
      <c r="E141" s="9" t="s">
        <v>369</v>
      </c>
      <c r="F141" s="109" t="s">
        <v>378</v>
      </c>
      <c r="G141" s="110"/>
      <c r="H141" s="11">
        <v>0</v>
      </c>
      <c r="I141" s="11">
        <v>13802.4</v>
      </c>
      <c r="J141" s="111"/>
      <c r="K141" s="95"/>
      <c r="L141" s="95"/>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9" t="s">
        <v>351</v>
      </c>
      <c r="D142" s="9">
        <v>47999.42</v>
      </c>
      <c r="E142" s="9" t="s">
        <v>369</v>
      </c>
      <c r="F142" s="109" t="s">
        <v>374</v>
      </c>
      <c r="G142" s="110"/>
      <c r="H142" s="11">
        <v>0</v>
      </c>
      <c r="I142" s="11">
        <v>47999.42</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5">
      <c r="A143" s="71"/>
      <c r="B143" s="72"/>
      <c r="C143" s="9" t="s">
        <v>367</v>
      </c>
      <c r="D143" s="9">
        <v>179571</v>
      </c>
      <c r="E143" s="9" t="s">
        <v>369</v>
      </c>
      <c r="F143" s="109" t="s">
        <v>382</v>
      </c>
      <c r="G143" s="110"/>
      <c r="H143" s="11">
        <v>0</v>
      </c>
      <c r="I143" s="11">
        <v>179571</v>
      </c>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9" t="s">
        <v>334</v>
      </c>
      <c r="D144" s="9">
        <v>1851.03</v>
      </c>
      <c r="E144" s="9" t="s">
        <v>369</v>
      </c>
      <c r="F144" s="109" t="s">
        <v>373</v>
      </c>
      <c r="G144" s="110"/>
      <c r="H144" s="11">
        <v>0</v>
      </c>
      <c r="I144" s="11">
        <v>0</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47" s="52" customFormat="1" ht="30" customHeight="1" x14ac:dyDescent="0.25">
      <c r="A145" s="71"/>
      <c r="B145" s="72"/>
      <c r="C145" s="9" t="s">
        <v>368</v>
      </c>
      <c r="D145" s="9">
        <v>63136</v>
      </c>
      <c r="E145" s="9" t="s">
        <v>369</v>
      </c>
      <c r="F145" s="109" t="s">
        <v>377</v>
      </c>
      <c r="G145" s="110"/>
      <c r="H145" s="11">
        <v>0</v>
      </c>
      <c r="I145" s="11">
        <v>0</v>
      </c>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47" s="52" customFormat="1" ht="30" customHeight="1" x14ac:dyDescent="0.25">
      <c r="A146" s="71"/>
      <c r="B146" s="72"/>
      <c r="C146" s="9"/>
      <c r="D146" s="9"/>
      <c r="E146" s="9"/>
      <c r="F146" s="109"/>
      <c r="G146" s="110"/>
      <c r="H146" s="11"/>
      <c r="I146" s="11"/>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47" s="52" customFormat="1" ht="30" customHeight="1" x14ac:dyDescent="0.25">
      <c r="A147" s="71"/>
      <c r="B147" s="72"/>
      <c r="C147" s="9"/>
      <c r="D147" s="9"/>
      <c r="E147" s="9"/>
      <c r="F147" s="109"/>
      <c r="G147" s="110"/>
      <c r="H147" s="11"/>
      <c r="I147" s="11"/>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47" s="52" customFormat="1" ht="30" customHeight="1" x14ac:dyDescent="0.25">
      <c r="A148" s="71"/>
      <c r="B148" s="72"/>
      <c r="C148" s="9"/>
      <c r="D148" s="9"/>
      <c r="E148" s="9"/>
      <c r="F148" s="109"/>
      <c r="G148" s="110"/>
      <c r="H148" s="11"/>
      <c r="I148" s="11"/>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47" s="52" customFormat="1" ht="30" customHeight="1" x14ac:dyDescent="0.25">
      <c r="A149" s="71"/>
      <c r="B149" s="72"/>
      <c r="C149" s="9"/>
      <c r="D149" s="9"/>
      <c r="E149" s="9"/>
      <c r="F149" s="231"/>
      <c r="G149" s="232"/>
      <c r="H149" s="11"/>
      <c r="I149" s="11"/>
      <c r="J149" s="227"/>
      <c r="K149" s="228"/>
      <c r="L149" s="228"/>
      <c r="M149"/>
      <c r="N149"/>
      <c r="O149"/>
      <c r="P149"/>
      <c r="Q149"/>
      <c r="R149"/>
      <c r="S149"/>
      <c r="T149"/>
      <c r="U149"/>
      <c r="V149"/>
      <c r="W149"/>
      <c r="X149"/>
      <c r="Y149"/>
      <c r="Z149"/>
      <c r="AA149"/>
      <c r="AB149"/>
      <c r="AC149"/>
      <c r="AD149"/>
      <c r="AE149"/>
      <c r="AF149"/>
      <c r="AG149"/>
      <c r="AH149"/>
      <c r="AI149"/>
      <c r="AJ149"/>
      <c r="AK149"/>
      <c r="AL149"/>
      <c r="AM149"/>
    </row>
    <row r="150" spans="1:47" s="52" customFormat="1" ht="30" customHeight="1" x14ac:dyDescent="0.25">
      <c r="A150" s="322" t="s">
        <v>176</v>
      </c>
      <c r="B150" s="323"/>
      <c r="C150" s="64" t="s">
        <v>177</v>
      </c>
      <c r="D150" s="64" t="s">
        <v>233</v>
      </c>
      <c r="E150" s="128" t="s">
        <v>234</v>
      </c>
      <c r="F150" s="177" t="s">
        <v>180</v>
      </c>
      <c r="G150" s="177" t="s">
        <v>181</v>
      </c>
      <c r="H150" s="381"/>
      <c r="I150" s="345"/>
      <c r="J150" s="227"/>
      <c r="K150" s="228"/>
      <c r="L150" s="228"/>
      <c r="M150"/>
      <c r="N150"/>
      <c r="O150"/>
      <c r="P150"/>
      <c r="Q150"/>
      <c r="R150"/>
      <c r="S150"/>
      <c r="T150"/>
      <c r="U150"/>
      <c r="V150"/>
      <c r="W150"/>
      <c r="X150"/>
      <c r="Y150"/>
      <c r="Z150"/>
      <c r="AA150"/>
      <c r="AB150"/>
      <c r="AC150"/>
      <c r="AD150"/>
      <c r="AE150"/>
      <c r="AF150"/>
      <c r="AG150"/>
      <c r="AH150"/>
      <c r="AI150"/>
      <c r="AJ150"/>
      <c r="AK150"/>
      <c r="AL150"/>
      <c r="AM150"/>
    </row>
    <row r="151" spans="1:47" s="52" customFormat="1" ht="30" customHeight="1" x14ac:dyDescent="0.25">
      <c r="A151" s="71" t="s">
        <v>182</v>
      </c>
      <c r="B151" s="72" t="s">
        <v>183</v>
      </c>
      <c r="C151" s="9" t="s">
        <v>310</v>
      </c>
      <c r="D151" s="9">
        <v>64</v>
      </c>
      <c r="E151" s="9">
        <v>5</v>
      </c>
      <c r="F151" s="157">
        <v>6586</v>
      </c>
      <c r="G151" s="157">
        <v>10</v>
      </c>
      <c r="H151" s="344"/>
      <c r="I151" s="345"/>
      <c r="J151" s="229" t="s">
        <v>184</v>
      </c>
      <c r="K151" s="230"/>
      <c r="L151" s="230"/>
      <c r="M151"/>
      <c r="N151"/>
      <c r="O151"/>
      <c r="P151"/>
      <c r="Q151"/>
      <c r="R151"/>
      <c r="S151"/>
      <c r="T151"/>
      <c r="U151"/>
      <c r="V151"/>
      <c r="W151"/>
      <c r="X151"/>
      <c r="Y151"/>
      <c r="Z151"/>
      <c r="AA151"/>
      <c r="AB151"/>
      <c r="AC151"/>
      <c r="AD151"/>
      <c r="AE151"/>
      <c r="AF151"/>
      <c r="AG151"/>
      <c r="AH151"/>
      <c r="AI151"/>
      <c r="AJ151"/>
      <c r="AK151"/>
      <c r="AL151"/>
      <c r="AM151"/>
    </row>
    <row r="152" spans="1:47" s="52" customFormat="1" ht="30" customHeight="1" x14ac:dyDescent="0.25">
      <c r="A152" s="71" t="s">
        <v>185</v>
      </c>
      <c r="B152" s="72" t="s">
        <v>186</v>
      </c>
      <c r="C152" s="9"/>
      <c r="D152" s="9"/>
      <c r="E152" s="9"/>
      <c r="F152" s="157"/>
      <c r="G152" s="157"/>
      <c r="H152" s="158"/>
      <c r="I152" s="133"/>
      <c r="J152" s="227"/>
      <c r="K152" s="228"/>
      <c r="L152" s="228"/>
      <c r="M152"/>
      <c r="N152"/>
      <c r="O152"/>
      <c r="P152"/>
      <c r="Q152"/>
      <c r="R152"/>
      <c r="S152"/>
      <c r="T152"/>
      <c r="U152"/>
      <c r="V152"/>
      <c r="W152"/>
      <c r="X152"/>
      <c r="Y152"/>
      <c r="Z152"/>
      <c r="AA152"/>
      <c r="AB152"/>
      <c r="AC152"/>
      <c r="AD152"/>
      <c r="AE152"/>
      <c r="AF152"/>
      <c r="AG152"/>
      <c r="AH152"/>
      <c r="AI152"/>
      <c r="AJ152"/>
      <c r="AK152"/>
      <c r="AL152"/>
      <c r="AM152"/>
    </row>
    <row r="153" spans="1:47" s="52" customFormat="1" ht="30" customHeight="1" x14ac:dyDescent="0.25">
      <c r="A153" s="71" t="s">
        <v>187</v>
      </c>
      <c r="B153" s="72" t="s">
        <v>188</v>
      </c>
      <c r="C153" s="9"/>
      <c r="D153" s="9"/>
      <c r="E153" s="9"/>
      <c r="F153" s="157"/>
      <c r="G153" s="157"/>
      <c r="H153" s="344"/>
      <c r="I153" s="345"/>
      <c r="J153" s="227"/>
      <c r="K153" s="228"/>
      <c r="L153" s="228"/>
      <c r="M153"/>
      <c r="N153"/>
      <c r="O153"/>
      <c r="P153"/>
      <c r="Q153"/>
      <c r="R153"/>
      <c r="S153"/>
      <c r="T153"/>
      <c r="U153"/>
      <c r="V153"/>
      <c r="W153"/>
      <c r="X153"/>
      <c r="Y153"/>
      <c r="Z153"/>
      <c r="AA153"/>
      <c r="AB153"/>
      <c r="AC153"/>
      <c r="AD153"/>
      <c r="AE153"/>
      <c r="AF153"/>
      <c r="AG153"/>
      <c r="AH153"/>
      <c r="AI153"/>
      <c r="AJ153"/>
      <c r="AK153"/>
      <c r="AL153"/>
      <c r="AM153"/>
    </row>
    <row r="154" spans="1:47" s="76" customFormat="1" ht="33" customHeight="1" x14ac:dyDescent="0.25">
      <c r="A154" s="52"/>
      <c r="B154" s="52"/>
      <c r="C154" s="74" t="s">
        <v>189</v>
      </c>
      <c r="D154" s="119">
        <f>SUM(D52:D149)+SUM(D151:D153)</f>
        <v>11341128.079499997</v>
      </c>
      <c r="E154" s="422"/>
      <c r="F154" s="423"/>
      <c r="G154" s="423"/>
      <c r="H154" s="121">
        <f>SUM(H52:H149)</f>
        <v>0</v>
      </c>
      <c r="I154" s="121">
        <f>SUM(I52:I149)</f>
        <v>12095944.6151</v>
      </c>
      <c r="J154"/>
      <c r="K154"/>
      <c r="L154"/>
      <c r="M154"/>
      <c r="N154"/>
      <c r="O154"/>
      <c r="P154"/>
      <c r="Q154"/>
      <c r="R154"/>
      <c r="S154"/>
      <c r="T154"/>
      <c r="U154"/>
      <c r="V154"/>
      <c r="W154"/>
      <c r="X154"/>
      <c r="Y154"/>
      <c r="Z154"/>
      <c r="AA154"/>
      <c r="AB154"/>
      <c r="AC154"/>
      <c r="AD154"/>
      <c r="AE154"/>
      <c r="AF154"/>
      <c r="AG154"/>
      <c r="AH154"/>
      <c r="AI154"/>
      <c r="AJ154"/>
      <c r="AK154"/>
    </row>
    <row r="155" spans="1:47" s="76" customFormat="1" ht="33" customHeight="1" thickBot="1" x14ac:dyDescent="0.3">
      <c r="A155" s="55"/>
      <c r="B155" s="55"/>
      <c r="C155" s="75" t="s">
        <v>190</v>
      </c>
      <c r="D155" s="120">
        <f>D154/$C$6</f>
        <v>2427.9871718047521</v>
      </c>
      <c r="E155" s="424"/>
      <c r="F155" s="424"/>
      <c r="G155" s="424"/>
      <c r="H155" s="122">
        <f t="shared" ref="H155:I155" si="1">H154/$C$6</f>
        <v>0</v>
      </c>
      <c r="I155" s="122">
        <f t="shared" si="1"/>
        <v>2589.5835185399274</v>
      </c>
      <c r="J155"/>
      <c r="K155"/>
      <c r="L155"/>
      <c r="M155"/>
      <c r="N155"/>
      <c r="O155"/>
      <c r="P155"/>
      <c r="Q155"/>
      <c r="R155"/>
      <c r="S155"/>
      <c r="T155"/>
      <c r="U155"/>
      <c r="V155"/>
      <c r="W155"/>
      <c r="X155"/>
      <c r="Y155"/>
      <c r="Z155"/>
      <c r="AA155"/>
      <c r="AB155"/>
      <c r="AC155"/>
      <c r="AD155"/>
      <c r="AE155"/>
      <c r="AF155"/>
      <c r="AG155"/>
      <c r="AH155"/>
      <c r="AI155"/>
      <c r="AJ155"/>
      <c r="AK155"/>
    </row>
    <row r="156" spans="1:47" s="76" customFormat="1" ht="27" customHeight="1" x14ac:dyDescent="0.25">
      <c r="A156" s="55"/>
      <c r="B156" s="55"/>
      <c r="C156" s="54"/>
      <c r="D156" s="54"/>
      <c r="E156" s="54"/>
      <c r="F156" s="54"/>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row>
    <row r="157" spans="1:47" s="76" customFormat="1" ht="36" customHeight="1" x14ac:dyDescent="0.25">
      <c r="A157" s="396"/>
      <c r="B157" s="396"/>
      <c r="C157" s="396"/>
      <c r="D157" s="396"/>
      <c r="E157" s="396"/>
      <c r="F157" s="396"/>
      <c r="G157" s="396"/>
      <c r="H157" s="396"/>
      <c r="I157" s="396"/>
      <c r="J157" s="396"/>
      <c r="K157" s="396"/>
      <c r="L157" s="396"/>
      <c r="M157" s="396"/>
      <c r="N157" s="396"/>
      <c r="O157" s="396"/>
      <c r="P157" s="396"/>
      <c r="Q157" s="396"/>
      <c r="R157" s="396"/>
      <c r="S157" s="396"/>
      <c r="T157" s="396"/>
      <c r="U157"/>
      <c r="V157"/>
      <c r="W157"/>
      <c r="X157"/>
      <c r="Y157"/>
      <c r="Z157"/>
      <c r="AA157"/>
      <c r="AB157"/>
      <c r="AC157"/>
      <c r="AD157"/>
      <c r="AE157"/>
      <c r="AF157"/>
      <c r="AG157"/>
      <c r="AH157"/>
      <c r="AI157"/>
      <c r="AJ157"/>
      <c r="AK157"/>
      <c r="AL157"/>
      <c r="AM157"/>
      <c r="AN157"/>
      <c r="AO157"/>
      <c r="AP157"/>
      <c r="AQ157"/>
      <c r="AR157"/>
      <c r="AS157"/>
      <c r="AT157"/>
      <c r="AU157"/>
    </row>
    <row r="158" spans="1:47" ht="23.25" customHeight="1" x14ac:dyDescent="0.25">
      <c r="A158" s="288" t="s">
        <v>235</v>
      </c>
      <c r="B158" s="289"/>
      <c r="C158" s="294" t="s">
        <v>236</v>
      </c>
      <c r="D158" s="294" t="s">
        <v>193</v>
      </c>
      <c r="E158" s="296" t="s">
        <v>194</v>
      </c>
      <c r="F158" s="297"/>
      <c r="G158" s="300" t="s">
        <v>195</v>
      </c>
      <c r="H158" s="300"/>
      <c r="I158" s="300"/>
      <c r="J158" s="300"/>
      <c r="K158" s="300"/>
      <c r="L158" s="300"/>
      <c r="M158" s="300"/>
      <c r="N158" s="300"/>
      <c r="O158" s="296" t="s">
        <v>196</v>
      </c>
      <c r="P158" s="300"/>
      <c r="Q158" s="300"/>
      <c r="R158" s="297"/>
      <c r="S158" s="346" t="s">
        <v>197</v>
      </c>
      <c r="T158" s="297" t="s">
        <v>198</v>
      </c>
    </row>
    <row r="159" spans="1:47" ht="39.450000000000003" customHeight="1" x14ac:dyDescent="0.25">
      <c r="A159" s="397"/>
      <c r="B159" s="398"/>
      <c r="C159" s="320"/>
      <c r="D159" s="295"/>
      <c r="E159" s="298"/>
      <c r="F159" s="299"/>
      <c r="G159" s="301"/>
      <c r="H159" s="301"/>
      <c r="I159" s="301"/>
      <c r="J159" s="301"/>
      <c r="K159" s="301"/>
      <c r="L159" s="301"/>
      <c r="M159" s="301"/>
      <c r="N159" s="301"/>
      <c r="O159" s="298"/>
      <c r="P159" s="301"/>
      <c r="Q159" s="301"/>
      <c r="R159" s="299"/>
      <c r="S159" s="347"/>
      <c r="T159" s="299"/>
    </row>
    <row r="160" spans="1:47" ht="24.75" customHeight="1" x14ac:dyDescent="0.25">
      <c r="A160" s="399"/>
      <c r="B160" s="400"/>
      <c r="C160" s="321"/>
      <c r="D160" s="341" t="s">
        <v>199</v>
      </c>
      <c r="E160" s="342"/>
      <c r="F160" s="343"/>
      <c r="G160" s="341" t="s">
        <v>200</v>
      </c>
      <c r="H160" s="342"/>
      <c r="I160" s="342"/>
      <c r="J160" s="342"/>
      <c r="K160" s="342"/>
      <c r="L160" s="342"/>
      <c r="M160" s="342"/>
      <c r="N160" s="343"/>
      <c r="O160" s="341" t="s">
        <v>201</v>
      </c>
      <c r="P160" s="342"/>
      <c r="Q160" s="342"/>
      <c r="R160" s="343"/>
      <c r="S160" s="347"/>
      <c r="T160" s="297" t="s">
        <v>113</v>
      </c>
    </row>
    <row r="161" spans="1:20" ht="30" customHeight="1" x14ac:dyDescent="0.25">
      <c r="A161" s="77" t="s">
        <v>138</v>
      </c>
      <c r="B161" s="78"/>
      <c r="C161" s="79"/>
      <c r="D161" s="79" t="s">
        <v>202</v>
      </c>
      <c r="E161" s="79" t="s">
        <v>203</v>
      </c>
      <c r="F161" s="79" t="s">
        <v>204</v>
      </c>
      <c r="G161" s="79" t="s">
        <v>205</v>
      </c>
      <c r="H161" s="79" t="s">
        <v>206</v>
      </c>
      <c r="I161" s="79" t="s">
        <v>207</v>
      </c>
      <c r="J161" s="79" t="s">
        <v>208</v>
      </c>
      <c r="K161" s="79" t="s">
        <v>209</v>
      </c>
      <c r="L161" s="341" t="s">
        <v>210</v>
      </c>
      <c r="M161" s="343"/>
      <c r="N161" s="79" t="s">
        <v>211</v>
      </c>
      <c r="O161" s="79" t="s">
        <v>212</v>
      </c>
      <c r="P161" s="79" t="s">
        <v>213</v>
      </c>
      <c r="Q161" s="79" t="s">
        <v>214</v>
      </c>
      <c r="R161" s="79" t="s">
        <v>215</v>
      </c>
      <c r="S161" s="348"/>
      <c r="T161" s="299"/>
    </row>
    <row r="162" spans="1:20" ht="30" customHeight="1" x14ac:dyDescent="0.25">
      <c r="A162" s="80">
        <v>0.1</v>
      </c>
      <c r="B162" s="72" t="s">
        <v>156</v>
      </c>
      <c r="C162" s="304"/>
      <c r="D162" s="305"/>
      <c r="E162" s="305"/>
      <c r="F162" s="305"/>
      <c r="G162" s="305"/>
      <c r="H162" s="305"/>
      <c r="I162" s="305"/>
      <c r="J162" s="305"/>
      <c r="K162" s="305"/>
      <c r="L162" s="305"/>
      <c r="M162" s="305"/>
      <c r="N162" s="306"/>
      <c r="O162" s="28"/>
      <c r="P162" s="28"/>
      <c r="Q162" s="28"/>
      <c r="R162" s="28"/>
      <c r="S162" s="118">
        <f>SUM(C162:R162)</f>
        <v>0</v>
      </c>
      <c r="T162" s="25"/>
    </row>
    <row r="163" spans="1:20" ht="30" customHeight="1" x14ac:dyDescent="0.25">
      <c r="A163" s="71">
        <v>0.2</v>
      </c>
      <c r="B163" s="72" t="s">
        <v>158</v>
      </c>
      <c r="C163" s="307"/>
      <c r="D163" s="308"/>
      <c r="E163" s="308"/>
      <c r="F163" s="308"/>
      <c r="G163" s="308"/>
      <c r="H163" s="308"/>
      <c r="I163" s="308"/>
      <c r="J163" s="308"/>
      <c r="K163" s="308"/>
      <c r="L163" s="308"/>
      <c r="M163" s="308"/>
      <c r="N163" s="309"/>
      <c r="O163" s="28">
        <v>31500</v>
      </c>
      <c r="P163" s="28"/>
      <c r="Q163" s="28"/>
      <c r="R163" s="28"/>
      <c r="S163" s="118">
        <f t="shared" ref="S163:S177" si="2">SUM(C163:R163)</f>
        <v>31500</v>
      </c>
      <c r="T163" s="24"/>
    </row>
    <row r="164" spans="1:20" ht="30" customHeight="1" x14ac:dyDescent="0.25">
      <c r="A164" s="71">
        <v>0.3</v>
      </c>
      <c r="B164" s="72" t="s">
        <v>159</v>
      </c>
      <c r="C164" s="24"/>
      <c r="D164" s="24"/>
      <c r="E164" s="26"/>
      <c r="F164" s="27"/>
      <c r="G164" s="27"/>
      <c r="H164" s="28"/>
      <c r="I164" s="28"/>
      <c r="J164" s="28"/>
      <c r="K164" s="28"/>
      <c r="L164" s="410"/>
      <c r="M164" s="411"/>
      <c r="N164" s="412"/>
      <c r="O164" s="28"/>
      <c r="P164" s="28"/>
      <c r="Q164" s="28"/>
      <c r="R164" s="28"/>
      <c r="S164" s="118">
        <f t="shared" si="2"/>
        <v>0</v>
      </c>
      <c r="T164" s="24"/>
    </row>
    <row r="165" spans="1:20" ht="30" customHeight="1" x14ac:dyDescent="0.25">
      <c r="A165" s="71">
        <v>0.4</v>
      </c>
      <c r="B165" s="72" t="s">
        <v>160</v>
      </c>
      <c r="C165" s="24"/>
      <c r="D165" s="24"/>
      <c r="E165" s="26"/>
      <c r="F165" s="27"/>
      <c r="G165" s="29"/>
      <c r="H165" s="28"/>
      <c r="I165" s="28"/>
      <c r="J165" s="28"/>
      <c r="K165" s="28"/>
      <c r="L165" s="304"/>
      <c r="M165" s="305"/>
      <c r="N165" s="306"/>
      <c r="O165" s="28"/>
      <c r="P165" s="28"/>
      <c r="Q165" s="28"/>
      <c r="R165" s="28"/>
      <c r="S165" s="118">
        <f t="shared" si="2"/>
        <v>0</v>
      </c>
      <c r="T165" s="28"/>
    </row>
    <row r="166" spans="1:20" ht="30" customHeight="1" x14ac:dyDescent="0.25">
      <c r="A166" s="71">
        <v>0.5</v>
      </c>
      <c r="B166" s="72" t="s">
        <v>217</v>
      </c>
      <c r="C166" s="24"/>
      <c r="D166" s="24"/>
      <c r="E166" s="26"/>
      <c r="F166" s="27"/>
      <c r="G166" s="29"/>
      <c r="H166" s="28"/>
      <c r="I166" s="28"/>
      <c r="J166" s="28"/>
      <c r="K166" s="28"/>
      <c r="L166" s="304"/>
      <c r="M166" s="305"/>
      <c r="N166" s="306"/>
      <c r="O166" s="28"/>
      <c r="P166" s="28"/>
      <c r="Q166" s="28"/>
      <c r="R166" s="28"/>
      <c r="S166" s="118">
        <f t="shared" si="2"/>
        <v>0</v>
      </c>
      <c r="T166" s="28"/>
    </row>
    <row r="167" spans="1:20" ht="30" customHeight="1" x14ac:dyDescent="0.25">
      <c r="A167" s="71">
        <v>1</v>
      </c>
      <c r="B167" s="78" t="s">
        <v>161</v>
      </c>
      <c r="C167" s="24">
        <v>0</v>
      </c>
      <c r="D167" s="24">
        <v>420323.67</v>
      </c>
      <c r="E167" s="30">
        <v>67040.86</v>
      </c>
      <c r="F167" s="24">
        <v>21234.41</v>
      </c>
      <c r="G167" s="28"/>
      <c r="H167" s="28">
        <f>0.01*SUM(D167:F167)</f>
        <v>5085.9893999999995</v>
      </c>
      <c r="I167" s="28">
        <f>0.25*H167</f>
        <v>1271.4973499999999</v>
      </c>
      <c r="J167" s="28"/>
      <c r="K167" s="28"/>
      <c r="L167" s="304"/>
      <c r="M167" s="305"/>
      <c r="N167" s="306"/>
      <c r="O167" s="28"/>
      <c r="P167" s="28">
        <v>16650.16</v>
      </c>
      <c r="Q167" s="28">
        <v>1589.6599999999999</v>
      </c>
      <c r="R167" s="28"/>
      <c r="S167" s="118">
        <f t="shared" si="2"/>
        <v>533196.24675000005</v>
      </c>
      <c r="T167" s="24">
        <v>-94145.83</v>
      </c>
    </row>
    <row r="168" spans="1:20" ht="30" customHeight="1" x14ac:dyDescent="0.25">
      <c r="A168" s="71">
        <v>2.1</v>
      </c>
      <c r="B168" s="72" t="s">
        <v>162</v>
      </c>
      <c r="C168" s="24">
        <v>0</v>
      </c>
      <c r="D168" s="24">
        <v>71033.010000000009</v>
      </c>
      <c r="E168" s="30">
        <v>9089.74</v>
      </c>
      <c r="F168" s="24">
        <v>2861.27</v>
      </c>
      <c r="G168" s="28"/>
      <c r="H168" s="28">
        <f t="shared" ref="H168:H181" si="3">0.01*SUM(D168:F168)</f>
        <v>829.84020000000021</v>
      </c>
      <c r="I168" s="28">
        <f t="shared" ref="I168:I181" si="4">0.25*H168</f>
        <v>207.46005000000005</v>
      </c>
      <c r="J168" s="28"/>
      <c r="K168" s="28"/>
      <c r="L168" s="304"/>
      <c r="M168" s="305"/>
      <c r="N168" s="306"/>
      <c r="O168" s="28"/>
      <c r="P168" s="28">
        <v>1822.78</v>
      </c>
      <c r="Q168" s="28">
        <v>103.56</v>
      </c>
      <c r="R168" s="28"/>
      <c r="S168" s="118">
        <f t="shared" si="2"/>
        <v>85947.660250000015</v>
      </c>
      <c r="T168" s="24">
        <v>-38528.270000000004</v>
      </c>
    </row>
    <row r="169" spans="1:20" ht="30" customHeight="1" x14ac:dyDescent="0.25">
      <c r="A169" s="71">
        <v>2.2000000000000002</v>
      </c>
      <c r="B169" s="72" t="s">
        <v>163</v>
      </c>
      <c r="C169" s="24">
        <v>-2136.12</v>
      </c>
      <c r="D169" s="24">
        <v>221826.75999999998</v>
      </c>
      <c r="E169" s="30">
        <v>87989.22</v>
      </c>
      <c r="F169" s="24">
        <v>10133.9</v>
      </c>
      <c r="G169" s="28"/>
      <c r="H169" s="28">
        <f t="shared" si="3"/>
        <v>3199.4988000000003</v>
      </c>
      <c r="I169" s="28">
        <f t="shared" si="4"/>
        <v>799.87470000000008</v>
      </c>
      <c r="J169" s="28">
        <v>258773.49</v>
      </c>
      <c r="K169" s="28">
        <v>0</v>
      </c>
      <c r="L169" s="304"/>
      <c r="M169" s="305"/>
      <c r="N169" s="306"/>
      <c r="O169" s="28"/>
      <c r="P169" s="28">
        <v>8511.630000000001</v>
      </c>
      <c r="Q169" s="28">
        <v>25090.21</v>
      </c>
      <c r="R169" s="28"/>
      <c r="S169" s="118">
        <f>SUM(C169:R169)</f>
        <v>614188.46349999995</v>
      </c>
      <c r="T169" s="24">
        <v>-203012.23</v>
      </c>
    </row>
    <row r="170" spans="1:20" ht="30" customHeight="1" x14ac:dyDescent="0.25">
      <c r="A170" s="71">
        <v>2.2999999999999998</v>
      </c>
      <c r="B170" s="72" t="s">
        <v>164</v>
      </c>
      <c r="C170" s="24"/>
      <c r="D170" s="24"/>
      <c r="E170" s="30"/>
      <c r="F170" s="24"/>
      <c r="G170" s="28"/>
      <c r="H170" s="28">
        <f t="shared" si="3"/>
        <v>0</v>
      </c>
      <c r="I170" s="28">
        <f t="shared" si="4"/>
        <v>0</v>
      </c>
      <c r="J170" s="28"/>
      <c r="K170" s="28"/>
      <c r="L170" s="304"/>
      <c r="M170" s="305"/>
      <c r="N170" s="306"/>
      <c r="O170" s="28"/>
      <c r="P170" s="28"/>
      <c r="Q170" s="28"/>
      <c r="R170" s="28"/>
      <c r="S170" s="118">
        <f t="shared" si="2"/>
        <v>0</v>
      </c>
      <c r="T170" s="24"/>
    </row>
    <row r="171" spans="1:20" ht="30" customHeight="1" x14ac:dyDescent="0.25">
      <c r="A171" s="71">
        <v>2.4</v>
      </c>
      <c r="B171" s="72" t="s">
        <v>165</v>
      </c>
      <c r="C171" s="24"/>
      <c r="D171" s="24"/>
      <c r="E171" s="30"/>
      <c r="F171" s="24"/>
      <c r="G171" s="28"/>
      <c r="H171" s="28">
        <f t="shared" si="3"/>
        <v>0</v>
      </c>
      <c r="I171" s="28">
        <f t="shared" si="4"/>
        <v>0</v>
      </c>
      <c r="J171" s="28"/>
      <c r="K171" s="28"/>
      <c r="L171" s="304"/>
      <c r="M171" s="305"/>
      <c r="N171" s="306"/>
      <c r="O171" s="28"/>
      <c r="P171" s="28"/>
      <c r="Q171" s="28"/>
      <c r="R171" s="28"/>
      <c r="S171" s="118">
        <f t="shared" si="2"/>
        <v>0</v>
      </c>
      <c r="T171" s="24"/>
    </row>
    <row r="172" spans="1:20" ht="30" customHeight="1" x14ac:dyDescent="0.25">
      <c r="A172" s="71">
        <v>2.5</v>
      </c>
      <c r="B172" s="72" t="s">
        <v>166</v>
      </c>
      <c r="C172" s="24">
        <v>0</v>
      </c>
      <c r="D172" s="24">
        <v>667989.22</v>
      </c>
      <c r="E172" s="30">
        <v>80476.91</v>
      </c>
      <c r="F172" s="24">
        <v>45434.479999999996</v>
      </c>
      <c r="G172" s="28"/>
      <c r="H172" s="28">
        <f t="shared" si="3"/>
        <v>7939.0060999999996</v>
      </c>
      <c r="I172" s="28">
        <f t="shared" si="4"/>
        <v>1984.7515249999999</v>
      </c>
      <c r="J172" s="28">
        <v>39841.270000000004</v>
      </c>
      <c r="K172" s="28">
        <v>0</v>
      </c>
      <c r="L172" s="304"/>
      <c r="M172" s="305"/>
      <c r="N172" s="306"/>
      <c r="O172" s="28"/>
      <c r="P172" s="28">
        <v>14227.57</v>
      </c>
      <c r="Q172" s="28">
        <v>1703.9199999999998</v>
      </c>
      <c r="R172" s="28">
        <v>4039.83</v>
      </c>
      <c r="S172" s="118">
        <f t="shared" si="2"/>
        <v>863636.95762499992</v>
      </c>
      <c r="T172" s="24">
        <v>-104249.70999999999</v>
      </c>
    </row>
    <row r="173" spans="1:20" ht="30" customHeight="1" x14ac:dyDescent="0.25">
      <c r="A173" s="71">
        <v>2.6</v>
      </c>
      <c r="B173" s="72" t="s">
        <v>167</v>
      </c>
      <c r="C173" s="24">
        <v>-54533.78</v>
      </c>
      <c r="D173" s="24">
        <v>122942.09000000001</v>
      </c>
      <c r="E173" s="30">
        <v>20732.77</v>
      </c>
      <c r="F173" s="24">
        <v>0</v>
      </c>
      <c r="G173" s="28"/>
      <c r="H173" s="28">
        <f t="shared" si="3"/>
        <v>1436.7486000000001</v>
      </c>
      <c r="I173" s="28">
        <f t="shared" si="4"/>
        <v>359.18715000000003</v>
      </c>
      <c r="J173" s="28">
        <v>145816.75</v>
      </c>
      <c r="K173" s="28">
        <v>0</v>
      </c>
      <c r="L173" s="304"/>
      <c r="M173" s="305"/>
      <c r="N173" s="306"/>
      <c r="O173" s="28"/>
      <c r="P173" s="28">
        <v>1926.61</v>
      </c>
      <c r="Q173" s="28">
        <v>54715.42</v>
      </c>
      <c r="R173" s="28">
        <v>33.65</v>
      </c>
      <c r="S173" s="118">
        <f t="shared" si="2"/>
        <v>293429.44575000001</v>
      </c>
      <c r="T173" s="24">
        <v>-4126.34</v>
      </c>
    </row>
    <row r="174" spans="1:20" ht="30" customHeight="1" x14ac:dyDescent="0.25">
      <c r="A174" s="71">
        <v>2.7</v>
      </c>
      <c r="B174" s="72" t="s">
        <v>168</v>
      </c>
      <c r="C174" s="24">
        <v>0</v>
      </c>
      <c r="D174" s="24">
        <v>506215.29</v>
      </c>
      <c r="E174" s="30">
        <v>78469.179999999993</v>
      </c>
      <c r="F174" s="24">
        <v>53330.42</v>
      </c>
      <c r="G174" s="28"/>
      <c r="H174" s="28">
        <f t="shared" si="3"/>
        <v>6380.1489000000001</v>
      </c>
      <c r="I174" s="28">
        <f t="shared" si="4"/>
        <v>1595.037225</v>
      </c>
      <c r="J174" s="28">
        <v>236301.69</v>
      </c>
      <c r="K174" s="28">
        <v>0</v>
      </c>
      <c r="L174" s="304"/>
      <c r="M174" s="305"/>
      <c r="N174" s="306"/>
      <c r="O174" s="28"/>
      <c r="P174" s="28">
        <v>9094.52</v>
      </c>
      <c r="Q174" s="28">
        <v>521.84999999999991</v>
      </c>
      <c r="R174" s="28">
        <v>62.89</v>
      </c>
      <c r="S174" s="118">
        <f t="shared" si="2"/>
        <v>891971.02612500009</v>
      </c>
      <c r="T174" s="24">
        <v>-207121.15000000002</v>
      </c>
    </row>
    <row r="175" spans="1:20" ht="30" customHeight="1" x14ac:dyDescent="0.25">
      <c r="A175" s="71">
        <v>2.8</v>
      </c>
      <c r="B175" s="72" t="s">
        <v>169</v>
      </c>
      <c r="C175" s="24"/>
      <c r="D175" s="24"/>
      <c r="E175" s="30"/>
      <c r="F175" s="24"/>
      <c r="G175" s="28"/>
      <c r="H175" s="28">
        <f t="shared" si="3"/>
        <v>0</v>
      </c>
      <c r="I175" s="28">
        <f t="shared" si="4"/>
        <v>0</v>
      </c>
      <c r="J175" s="28"/>
      <c r="K175" s="28"/>
      <c r="L175" s="304"/>
      <c r="M175" s="305"/>
      <c r="N175" s="306"/>
      <c r="O175" s="28"/>
      <c r="P175" s="28"/>
      <c r="Q175" s="28"/>
      <c r="R175" s="28"/>
      <c r="S175" s="118">
        <f t="shared" si="2"/>
        <v>0</v>
      </c>
      <c r="T175" s="24"/>
    </row>
    <row r="176" spans="1:20" ht="30" customHeight="1" x14ac:dyDescent="0.25">
      <c r="A176" s="71">
        <v>3</v>
      </c>
      <c r="B176" s="78" t="s">
        <v>170</v>
      </c>
      <c r="C176" s="24">
        <v>-35969.949999999997</v>
      </c>
      <c r="D176" s="24">
        <v>109679.01000000001</v>
      </c>
      <c r="E176" s="24">
        <v>31954.04</v>
      </c>
      <c r="F176" s="24">
        <v>16744.36</v>
      </c>
      <c r="G176" s="28"/>
      <c r="H176" s="28">
        <f t="shared" si="3"/>
        <v>1583.7741000000003</v>
      </c>
      <c r="I176" s="28">
        <f t="shared" si="4"/>
        <v>395.94352500000008</v>
      </c>
      <c r="J176" s="28">
        <v>285574.34999999998</v>
      </c>
      <c r="K176" s="28">
        <v>0</v>
      </c>
      <c r="L176" s="304"/>
      <c r="M176" s="305"/>
      <c r="N176" s="306"/>
      <c r="O176" s="28"/>
      <c r="P176" s="28">
        <v>3081.58</v>
      </c>
      <c r="Q176" s="28">
        <v>41470.03</v>
      </c>
      <c r="R176" s="28">
        <v>237.85999999999999</v>
      </c>
      <c r="S176" s="118">
        <f t="shared" ref="S176" si="5">SUM(C176:R176)</f>
        <v>454750.99762499996</v>
      </c>
      <c r="T176" s="24">
        <v>-44439.31</v>
      </c>
    </row>
    <row r="177" spans="1:47" ht="30" customHeight="1" x14ac:dyDescent="0.25">
      <c r="A177" s="71">
        <v>4</v>
      </c>
      <c r="B177" s="78" t="s">
        <v>218</v>
      </c>
      <c r="C177" s="24">
        <v>-19588.18</v>
      </c>
      <c r="D177" s="24">
        <v>20719.38</v>
      </c>
      <c r="E177" s="30">
        <v>2291.7199999999998</v>
      </c>
      <c r="F177" s="24">
        <v>928.3599999999999</v>
      </c>
      <c r="G177" s="28"/>
      <c r="H177" s="28">
        <f t="shared" si="3"/>
        <v>239.39460000000003</v>
      </c>
      <c r="I177" s="28">
        <f t="shared" si="4"/>
        <v>59.848650000000006</v>
      </c>
      <c r="J177" s="28">
        <v>116045.04</v>
      </c>
      <c r="K177" s="28">
        <v>0</v>
      </c>
      <c r="L177" s="307"/>
      <c r="M177" s="308"/>
      <c r="N177" s="309"/>
      <c r="O177" s="28"/>
      <c r="P177" s="28">
        <v>51.78</v>
      </c>
      <c r="Q177" s="28">
        <v>19727.260000000002</v>
      </c>
      <c r="R177" s="28">
        <v>7.03</v>
      </c>
      <c r="S177" s="118">
        <f t="shared" si="2"/>
        <v>140481.63324999998</v>
      </c>
      <c r="T177" s="27">
        <v>0</v>
      </c>
    </row>
    <row r="178" spans="1:47" ht="30" customHeight="1" x14ac:dyDescent="0.25">
      <c r="A178" s="71">
        <v>5</v>
      </c>
      <c r="B178" s="78" t="s">
        <v>172</v>
      </c>
      <c r="C178" s="24">
        <v>0</v>
      </c>
      <c r="D178" s="24">
        <v>217257.5</v>
      </c>
      <c r="E178" s="30">
        <v>6594.24</v>
      </c>
      <c r="F178" s="24">
        <v>2075.39</v>
      </c>
      <c r="G178" s="28">
        <v>421601.91</v>
      </c>
      <c r="H178" s="28">
        <f t="shared" si="3"/>
        <v>2259.2712999999999</v>
      </c>
      <c r="I178" s="28">
        <f t="shared" si="4"/>
        <v>564.81782499999997</v>
      </c>
      <c r="J178" s="28">
        <v>346823.98</v>
      </c>
      <c r="K178" s="28">
        <v>0</v>
      </c>
      <c r="L178" s="21">
        <v>1014000</v>
      </c>
      <c r="M178" s="21">
        <v>906000</v>
      </c>
      <c r="N178" s="21">
        <v>35200</v>
      </c>
      <c r="O178" s="28"/>
      <c r="P178" s="28">
        <v>1105.53</v>
      </c>
      <c r="Q178" s="28">
        <v>96.52</v>
      </c>
      <c r="R178" s="28">
        <v>34.599999999999994</v>
      </c>
      <c r="S178" s="118">
        <f t="shared" ref="S178:S181" si="6">SUM(C178:R178)</f>
        <v>2953613.7591249999</v>
      </c>
      <c r="T178" s="27">
        <v>-143672.29</v>
      </c>
    </row>
    <row r="179" spans="1:47" ht="30" customHeight="1" x14ac:dyDescent="0.25">
      <c r="A179" s="71">
        <v>6</v>
      </c>
      <c r="B179" s="78" t="s">
        <v>173</v>
      </c>
      <c r="C179" s="24"/>
      <c r="D179" s="24"/>
      <c r="E179" s="30"/>
      <c r="F179" s="24"/>
      <c r="G179" s="28"/>
      <c r="H179" s="28">
        <f t="shared" si="3"/>
        <v>0</v>
      </c>
      <c r="I179" s="28">
        <f t="shared" si="4"/>
        <v>0</v>
      </c>
      <c r="J179" s="28"/>
      <c r="K179" s="28"/>
      <c r="L179" s="413"/>
      <c r="M179" s="414"/>
      <c r="N179" s="415"/>
      <c r="O179" s="28"/>
      <c r="P179" s="28"/>
      <c r="Q179" s="28"/>
      <c r="R179" s="28"/>
      <c r="S179" s="118">
        <f t="shared" si="6"/>
        <v>0</v>
      </c>
      <c r="T179" s="24"/>
    </row>
    <row r="180" spans="1:47" ht="30" customHeight="1" x14ac:dyDescent="0.25">
      <c r="A180" s="71">
        <v>7</v>
      </c>
      <c r="B180" s="78" t="s">
        <v>174</v>
      </c>
      <c r="C180" s="24"/>
      <c r="D180" s="24"/>
      <c r="E180" s="30"/>
      <c r="F180" s="24"/>
      <c r="G180" s="28"/>
      <c r="H180" s="28">
        <f t="shared" si="3"/>
        <v>0</v>
      </c>
      <c r="I180" s="28">
        <f t="shared" si="4"/>
        <v>0</v>
      </c>
      <c r="J180" s="28"/>
      <c r="K180" s="28"/>
      <c r="L180" s="416"/>
      <c r="M180" s="417"/>
      <c r="N180" s="418"/>
      <c r="O180" s="28"/>
      <c r="P180" s="28"/>
      <c r="Q180" s="28"/>
      <c r="R180" s="28"/>
      <c r="S180" s="118">
        <f t="shared" si="6"/>
        <v>0</v>
      </c>
      <c r="T180" s="24"/>
    </row>
    <row r="181" spans="1:47" ht="30" customHeight="1" x14ac:dyDescent="0.25">
      <c r="A181" s="71">
        <v>8</v>
      </c>
      <c r="B181" s="78" t="s">
        <v>175</v>
      </c>
      <c r="C181" s="24">
        <v>-127.11</v>
      </c>
      <c r="D181" s="24">
        <v>140483.52000000002</v>
      </c>
      <c r="E181" s="30">
        <v>19609.63</v>
      </c>
      <c r="F181" s="24">
        <v>3198.2</v>
      </c>
      <c r="G181" s="28"/>
      <c r="H181" s="28">
        <f t="shared" si="3"/>
        <v>1632.9135000000003</v>
      </c>
      <c r="I181" s="28">
        <f t="shared" si="4"/>
        <v>408.22837500000009</v>
      </c>
      <c r="J181" s="28">
        <v>30657.34</v>
      </c>
      <c r="K181" s="28">
        <v>0</v>
      </c>
      <c r="L181" s="419"/>
      <c r="M181" s="420"/>
      <c r="N181" s="421"/>
      <c r="O181" s="28"/>
      <c r="P181" s="28">
        <v>867.08999999999992</v>
      </c>
      <c r="Q181" s="28">
        <v>249.07999999999998</v>
      </c>
      <c r="R181" s="28"/>
      <c r="S181" s="118">
        <f t="shared" si="6"/>
        <v>196978.89187500003</v>
      </c>
      <c r="T181" s="24">
        <v>-9770.82</v>
      </c>
    </row>
    <row r="182" spans="1:47" ht="30" customHeight="1" x14ac:dyDescent="0.25">
      <c r="A182" s="286" t="s">
        <v>222</v>
      </c>
      <c r="B182" s="287"/>
      <c r="C182" s="283"/>
      <c r="D182" s="284"/>
      <c r="E182" s="285"/>
      <c r="F182" s="24">
        <v>341000</v>
      </c>
      <c r="G182" s="332"/>
      <c r="H182" s="333"/>
      <c r="I182" s="333"/>
      <c r="J182" s="333"/>
      <c r="K182" s="333"/>
      <c r="L182" s="333"/>
      <c r="M182" s="333"/>
      <c r="N182" s="333"/>
      <c r="O182" s="333"/>
      <c r="P182" s="333"/>
      <c r="Q182" s="333"/>
      <c r="R182" s="334"/>
      <c r="S182" s="118">
        <f>F182</f>
        <v>341000</v>
      </c>
      <c r="T182" s="135"/>
    </row>
    <row r="183" spans="1:47" ht="27" customHeight="1" x14ac:dyDescent="0.25">
      <c r="A183" s="253" t="s">
        <v>114</v>
      </c>
      <c r="B183" s="254"/>
      <c r="C183" s="114">
        <f>SUM(C164:C181)</f>
        <v>-112355.14</v>
      </c>
      <c r="D183" s="114">
        <f t="shared" ref="D183:K183" si="7">SUM(D164:D181)</f>
        <v>2498469.4499999997</v>
      </c>
      <c r="E183" s="115">
        <f t="shared" si="7"/>
        <v>404248.30999999994</v>
      </c>
      <c r="F183" s="114">
        <f>SUM(F164:F182)</f>
        <v>496940.79</v>
      </c>
      <c r="G183" s="114">
        <f>SUM(G164:G181)</f>
        <v>421601.91</v>
      </c>
      <c r="H183" s="114">
        <f t="shared" si="7"/>
        <v>30586.585499999997</v>
      </c>
      <c r="I183" s="114">
        <f t="shared" si="7"/>
        <v>7646.6463749999994</v>
      </c>
      <c r="J183" s="114">
        <f t="shared" si="7"/>
        <v>1459833.91</v>
      </c>
      <c r="K183" s="114">
        <f t="shared" si="7"/>
        <v>0</v>
      </c>
      <c r="L183" s="404">
        <f>L178+M178</f>
        <v>1920000</v>
      </c>
      <c r="M183" s="405"/>
      <c r="N183" s="114">
        <f>N178</f>
        <v>35200</v>
      </c>
      <c r="O183" s="114">
        <f>SUM(O162:O181)</f>
        <v>31500</v>
      </c>
      <c r="P183" s="114">
        <f t="shared" ref="P183:R183" si="8">SUM(P162:P181)</f>
        <v>57339.25</v>
      </c>
      <c r="Q183" s="114">
        <f t="shared" si="8"/>
        <v>145267.50999999998</v>
      </c>
      <c r="R183" s="114">
        <f t="shared" si="8"/>
        <v>4415.8599999999997</v>
      </c>
      <c r="S183" s="114">
        <f>SUM(S162:S182)</f>
        <v>7400695.0818749992</v>
      </c>
      <c r="T183" s="114">
        <f>SUM(T162:T181)</f>
        <v>-849065.95000000007</v>
      </c>
    </row>
    <row r="184" spans="1:47" ht="27" customHeight="1" x14ac:dyDescent="0.25">
      <c r="A184" s="253" t="s">
        <v>237</v>
      </c>
      <c r="B184" s="254"/>
      <c r="C184" s="116">
        <f t="shared" ref="C184:K184" si="9">C183/$C$6</f>
        <v>-24.053765788910297</v>
      </c>
      <c r="D184" s="116">
        <f t="shared" si="9"/>
        <v>534.88962748876042</v>
      </c>
      <c r="E184" s="116">
        <f t="shared" si="9"/>
        <v>86.544275315778194</v>
      </c>
      <c r="F184" s="116">
        <f t="shared" si="9"/>
        <v>106.38852280025689</v>
      </c>
      <c r="G184" s="116">
        <f t="shared" si="9"/>
        <v>90.259454078355802</v>
      </c>
      <c r="H184" s="116">
        <f t="shared" si="9"/>
        <v>6.5481878612716757</v>
      </c>
      <c r="I184" s="116">
        <f t="shared" si="9"/>
        <v>1.6370469653179189</v>
      </c>
      <c r="J184" s="116">
        <f t="shared" si="9"/>
        <v>312.53134446585312</v>
      </c>
      <c r="K184" s="116">
        <f t="shared" si="9"/>
        <v>0</v>
      </c>
      <c r="L184" s="406">
        <f>L183/$C$6</f>
        <v>411.04688503532435</v>
      </c>
      <c r="M184" s="407"/>
      <c r="N184" s="116">
        <f t="shared" ref="N184" si="10">N183/$C$6</f>
        <v>7.5358595589809463</v>
      </c>
      <c r="O184" s="116">
        <f t="shared" ref="O184" si="11">O183/$C$6</f>
        <v>6.7437379576107901</v>
      </c>
      <c r="P184" s="116">
        <f t="shared" ref="P184" si="12">P183/$C$6</f>
        <v>12.275583386855063</v>
      </c>
      <c r="Q184" s="116">
        <f t="shared" ref="Q184" si="13">Q183/$C$6</f>
        <v>31.099873688717615</v>
      </c>
      <c r="R184" s="116">
        <f t="shared" ref="R184" si="14">R183/$C$6</f>
        <v>0.94537786341254537</v>
      </c>
      <c r="S184" s="116">
        <f t="shared" ref="S184" si="15">S183/$C$6</f>
        <v>1584.3920106775849</v>
      </c>
      <c r="T184" s="116">
        <f t="shared" ref="T184" si="16">T183/$C$6</f>
        <v>-181.77391350888462</v>
      </c>
    </row>
    <row r="185" spans="1:47" ht="15.75" customHeight="1" x14ac:dyDescent="0.25">
      <c r="A185" s="408" t="s">
        <v>223</v>
      </c>
      <c r="B185" s="409"/>
      <c r="C185" s="409"/>
      <c r="D185" s="409"/>
      <c r="E185" s="409"/>
      <c r="F185" s="409"/>
      <c r="G185" s="409"/>
      <c r="H185" s="409"/>
      <c r="I185" s="409"/>
      <c r="J185" s="409"/>
      <c r="K185" s="409"/>
      <c r="L185" s="409"/>
      <c r="M185" s="409"/>
      <c r="N185" s="409"/>
      <c r="O185" s="409"/>
      <c r="P185" s="409"/>
      <c r="Q185" s="409"/>
      <c r="R185" s="409"/>
      <c r="S185" s="409"/>
      <c r="T185" s="409"/>
    </row>
    <row r="186" spans="1:47" ht="15" customHeight="1" x14ac:dyDescent="0.25">
      <c r="A186" s="81" t="s">
        <v>224</v>
      </c>
      <c r="B186" s="81"/>
      <c r="C186" s="81"/>
      <c r="D186" s="81"/>
      <c r="E186" s="81"/>
      <c r="F186" s="81"/>
      <c r="G186" s="81"/>
      <c r="H186" s="81"/>
      <c r="I186" s="81"/>
      <c r="J186" s="81"/>
      <c r="K186" s="81"/>
      <c r="L186" s="81"/>
      <c r="M186" s="81"/>
      <c r="N186" s="81"/>
      <c r="O186" s="81"/>
      <c r="P186" s="134"/>
      <c r="Q186" s="134"/>
      <c r="R186" s="134"/>
      <c r="S186" s="134"/>
      <c r="T186" s="134"/>
    </row>
    <row r="187" spans="1:47" s="85" customFormat="1" ht="37.5" customHeight="1"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row>
    <row r="188" spans="1:47" ht="12.75" customHeight="1" x14ac:dyDescent="0.25">
      <c r="A188" s="134"/>
      <c r="B188" s="134"/>
      <c r="C188" s="134"/>
      <c r="D188" s="134"/>
      <c r="E188" s="134"/>
      <c r="F188" s="134"/>
      <c r="G188" s="134"/>
      <c r="H188" s="134"/>
      <c r="I188" s="134"/>
      <c r="J188" s="134"/>
      <c r="K188" s="134"/>
      <c r="L188" s="134"/>
      <c r="M188" s="134"/>
      <c r="N188" s="134"/>
      <c r="O188" s="134"/>
      <c r="P188" s="134"/>
      <c r="Q188" s="134"/>
      <c r="R188" s="134"/>
      <c r="S188" s="134"/>
      <c r="T188" s="134"/>
    </row>
    <row r="189" spans="1:47" ht="65.25" customHeight="1"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84"/>
    </row>
    <row r="190" spans="1:47" ht="12.75" customHeight="1" x14ac:dyDescent="0.25">
      <c r="A190" s="134"/>
      <c r="B190" s="134"/>
      <c r="C190" s="134"/>
      <c r="D190" s="134"/>
      <c r="E190" s="134"/>
      <c r="F190" s="134"/>
      <c r="G190" s="134"/>
      <c r="H190" s="134"/>
      <c r="I190" s="134"/>
      <c r="J190" s="134"/>
      <c r="K190" s="134"/>
      <c r="L190" s="134"/>
      <c r="M190" s="134"/>
      <c r="N190" s="134"/>
      <c r="O190" s="134"/>
      <c r="P190" s="134"/>
      <c r="Q190" s="134"/>
      <c r="R190" s="134"/>
      <c r="S190" s="134"/>
      <c r="T190" s="134"/>
    </row>
    <row r="191" spans="1:47" ht="26.7" customHeight="1"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84"/>
    </row>
    <row r="192" spans="1:47" ht="25.5" customHeight="1" x14ac:dyDescent="0.25">
      <c r="A192" s="134"/>
      <c r="B192" s="134"/>
      <c r="C192" s="134"/>
      <c r="D192" s="134"/>
      <c r="E192" s="134"/>
      <c r="F192" s="134"/>
      <c r="G192" s="134"/>
      <c r="H192" s="134"/>
      <c r="I192" s="134"/>
      <c r="J192" s="134"/>
      <c r="K192" s="134"/>
      <c r="L192" s="134"/>
      <c r="M192" s="134"/>
      <c r="N192" s="134"/>
      <c r="O192" s="134"/>
      <c r="P192" s="134"/>
      <c r="Q192" s="134"/>
      <c r="R192" s="134"/>
      <c r="S192" s="134"/>
      <c r="T192" s="134"/>
    </row>
    <row r="193" spans="1:21" ht="29.7" customHeight="1"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84"/>
    </row>
    <row r="194" spans="1:21" ht="29.25" customHeight="1" x14ac:dyDescent="0.25">
      <c r="A194" s="134"/>
      <c r="B194" s="134"/>
      <c r="C194" s="134"/>
      <c r="D194" s="134"/>
      <c r="E194" s="134"/>
      <c r="F194" s="134"/>
      <c r="G194" s="134"/>
      <c r="H194" s="134"/>
      <c r="I194" s="134"/>
      <c r="J194" s="134"/>
      <c r="K194" s="134"/>
      <c r="L194" s="134"/>
      <c r="M194" s="134"/>
      <c r="N194" s="134"/>
      <c r="O194" s="134"/>
      <c r="P194" s="134"/>
      <c r="Q194" s="134"/>
      <c r="R194" s="134"/>
      <c r="S194" s="134"/>
      <c r="T194" s="134"/>
    </row>
    <row r="195" spans="1:21" ht="33" customHeight="1"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84"/>
    </row>
    <row r="196" spans="1:21" ht="33" customHeight="1" x14ac:dyDescent="0.25">
      <c r="A196" s="134"/>
      <c r="B196" s="134"/>
      <c r="C196" s="134"/>
      <c r="D196" s="134"/>
      <c r="E196" s="134"/>
      <c r="F196" s="134"/>
      <c r="G196" s="134"/>
      <c r="H196" s="134"/>
      <c r="I196" s="134"/>
      <c r="J196" s="134"/>
      <c r="K196" s="134"/>
      <c r="L196" s="134"/>
      <c r="M196" s="134"/>
      <c r="N196" s="134"/>
      <c r="O196" s="134"/>
      <c r="P196" s="134"/>
      <c r="Q196" s="134"/>
      <c r="R196" s="134"/>
      <c r="S196" s="134"/>
      <c r="T196" s="134"/>
    </row>
    <row r="197" spans="1:21" ht="33.450000000000003" customHeight="1"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84"/>
    </row>
    <row r="198" spans="1:21" ht="29.7" customHeight="1" x14ac:dyDescent="0.25">
      <c r="A198" s="134"/>
      <c r="B198" s="134"/>
      <c r="C198" s="134"/>
      <c r="D198" s="134"/>
      <c r="E198" s="134"/>
      <c r="F198" s="134"/>
      <c r="G198" s="134"/>
      <c r="H198" s="134"/>
      <c r="I198" s="134"/>
      <c r="J198" s="134"/>
      <c r="K198" s="134"/>
      <c r="L198" s="134"/>
      <c r="M198" s="134"/>
      <c r="N198" s="134"/>
      <c r="O198" s="134"/>
      <c r="P198" s="134"/>
      <c r="Q198" s="134"/>
      <c r="R198" s="134"/>
      <c r="S198" s="134"/>
      <c r="T198" s="134"/>
    </row>
    <row r="199" spans="1:21" ht="34.950000000000003" customHeight="1"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84"/>
    </row>
    <row r="200" spans="1:21" ht="28.95" customHeight="1" x14ac:dyDescent="0.25">
      <c r="A200" s="134"/>
      <c r="B200" s="134"/>
      <c r="C200" s="134"/>
      <c r="D200" s="134"/>
      <c r="E200" s="134"/>
      <c r="F200" s="134"/>
      <c r="G200" s="134"/>
      <c r="H200" s="134"/>
      <c r="I200" s="134"/>
      <c r="J200" s="134"/>
      <c r="K200" s="134"/>
      <c r="L200" s="134"/>
      <c r="M200" s="134"/>
      <c r="N200" s="134"/>
      <c r="O200" s="134"/>
      <c r="P200" s="134"/>
      <c r="Q200" s="134"/>
      <c r="R200" s="134"/>
      <c r="S200" s="134"/>
      <c r="T200" s="134"/>
    </row>
    <row r="201" spans="1:21" ht="31.95" customHeight="1"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84"/>
    </row>
    <row r="202" spans="1:21" ht="33" customHeight="1" x14ac:dyDescent="0.25">
      <c r="A202" s="134"/>
      <c r="B202" s="134"/>
      <c r="C202" s="134"/>
      <c r="D202" s="134"/>
      <c r="E202" s="134"/>
      <c r="F202" s="134"/>
      <c r="G202" s="134"/>
      <c r="H202" s="134"/>
      <c r="I202" s="134"/>
      <c r="J202" s="134"/>
      <c r="K202" s="134"/>
      <c r="L202" s="134"/>
      <c r="M202" s="134"/>
      <c r="N202" s="134"/>
      <c r="O202" s="134"/>
      <c r="P202" s="134"/>
      <c r="Q202" s="134"/>
      <c r="R202" s="134"/>
      <c r="S202" s="134"/>
      <c r="T202" s="134"/>
    </row>
    <row r="203" spans="1:21" ht="34.200000000000003" customHeight="1"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84"/>
    </row>
    <row r="204" spans="1:21" ht="30.45" customHeight="1" x14ac:dyDescent="0.25">
      <c r="A204" s="134"/>
      <c r="B204" s="134"/>
      <c r="C204" s="134"/>
      <c r="D204" s="134"/>
      <c r="E204" s="134"/>
      <c r="F204" s="134"/>
      <c r="G204" s="134"/>
      <c r="H204" s="134"/>
      <c r="I204" s="134"/>
      <c r="J204" s="134"/>
      <c r="K204" s="134"/>
      <c r="L204" s="134"/>
      <c r="M204" s="134"/>
      <c r="N204" s="134"/>
      <c r="O204" s="134"/>
      <c r="P204" s="134"/>
      <c r="Q204" s="134"/>
      <c r="R204" s="134"/>
      <c r="S204" s="134"/>
      <c r="T204" s="134"/>
    </row>
    <row r="205" spans="1:21" ht="32.700000000000003" customHeight="1"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84"/>
    </row>
    <row r="206" spans="1:21" ht="31.5" customHeight="1" x14ac:dyDescent="0.25">
      <c r="A206" s="134"/>
      <c r="B206" s="134"/>
      <c r="C206" s="134"/>
      <c r="D206" s="134"/>
      <c r="E206" s="134"/>
      <c r="F206" s="134"/>
      <c r="G206" s="134"/>
      <c r="H206" s="134"/>
      <c r="I206" s="134"/>
      <c r="J206" s="134"/>
      <c r="K206" s="134"/>
      <c r="L206" s="134"/>
      <c r="M206" s="134"/>
      <c r="N206" s="134"/>
      <c r="O206" s="134"/>
      <c r="P206" s="134"/>
      <c r="Q206" s="134"/>
      <c r="R206" s="134"/>
      <c r="S206" s="134"/>
      <c r="T206" s="134"/>
    </row>
    <row r="207" spans="1:21" ht="38.25" customHeight="1"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84"/>
    </row>
    <row r="208" spans="1:21" ht="24.75" customHeight="1" x14ac:dyDescent="0.25">
      <c r="A208" s="134"/>
      <c r="B208" s="134"/>
      <c r="C208" s="134"/>
      <c r="D208" s="134"/>
      <c r="E208" s="134"/>
      <c r="F208" s="134"/>
      <c r="G208" s="134"/>
      <c r="H208" s="134"/>
      <c r="I208" s="134"/>
      <c r="J208" s="134"/>
      <c r="K208" s="134"/>
      <c r="L208" s="134"/>
      <c r="M208" s="134"/>
      <c r="N208" s="134"/>
      <c r="O208" s="134"/>
      <c r="P208" s="134"/>
      <c r="Q208" s="134"/>
      <c r="R208" s="134"/>
      <c r="S208" s="134"/>
      <c r="T208" s="134"/>
    </row>
    <row r="209" spans="1:21" ht="25.5" customHeight="1"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84"/>
    </row>
    <row r="210" spans="1:21" ht="31.5" customHeight="1" x14ac:dyDescent="0.25">
      <c r="A210" s="134"/>
      <c r="B210" s="134"/>
      <c r="C210" s="134"/>
      <c r="D210" s="134"/>
      <c r="E210" s="134"/>
      <c r="F210" s="134"/>
      <c r="G210" s="134"/>
      <c r="H210" s="134"/>
      <c r="I210" s="134"/>
      <c r="J210" s="134"/>
      <c r="K210" s="134"/>
      <c r="L210" s="134"/>
      <c r="M210" s="134"/>
      <c r="N210" s="134"/>
      <c r="O210" s="134"/>
      <c r="P210" s="134"/>
      <c r="Q210" s="134"/>
      <c r="R210" s="134"/>
      <c r="S210" s="134"/>
      <c r="T210" s="134"/>
    </row>
    <row r="211" spans="1:21" ht="25.95" customHeight="1"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84"/>
    </row>
    <row r="212" spans="1:21" ht="33" customHeight="1" x14ac:dyDescent="0.25">
      <c r="A212" s="134"/>
      <c r="B212" s="134"/>
      <c r="C212" s="134"/>
      <c r="D212" s="134"/>
      <c r="E212" s="134"/>
      <c r="F212" s="134"/>
      <c r="G212" s="134"/>
      <c r="H212" s="134"/>
      <c r="I212" s="134"/>
      <c r="J212" s="134"/>
      <c r="K212" s="134"/>
      <c r="L212" s="134"/>
      <c r="M212" s="134"/>
      <c r="N212" s="134"/>
      <c r="O212" s="134"/>
      <c r="P212" s="134"/>
      <c r="Q212" s="134"/>
      <c r="R212" s="134"/>
      <c r="S212" s="134"/>
      <c r="T212" s="134"/>
    </row>
    <row r="213" spans="1:21" ht="37.950000000000003" customHeight="1"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84"/>
    </row>
    <row r="214" spans="1:21" ht="37.950000000000003" customHeight="1" x14ac:dyDescent="0.25">
      <c r="A214" s="134"/>
      <c r="B214" s="134"/>
      <c r="C214" s="134"/>
      <c r="D214" s="134"/>
      <c r="E214" s="134"/>
      <c r="F214" s="134"/>
      <c r="G214" s="134"/>
      <c r="H214" s="134"/>
      <c r="I214" s="134"/>
      <c r="J214" s="134"/>
      <c r="K214" s="134"/>
      <c r="L214" s="134"/>
      <c r="M214" s="134"/>
      <c r="N214" s="134"/>
      <c r="O214" s="134"/>
      <c r="P214" s="134"/>
      <c r="Q214" s="134"/>
      <c r="R214" s="134"/>
      <c r="S214" s="134"/>
      <c r="T214" s="134"/>
    </row>
    <row r="215" spans="1:21" ht="22.8"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84"/>
    </row>
    <row r="216" spans="1:21" ht="12.75" customHeight="1" x14ac:dyDescent="0.25">
      <c r="A216" s="134"/>
      <c r="B216" s="134"/>
      <c r="C216" s="134"/>
      <c r="D216" s="134"/>
      <c r="E216" s="134"/>
      <c r="F216" s="134"/>
      <c r="G216" s="134"/>
      <c r="H216" s="134"/>
      <c r="I216" s="134"/>
      <c r="J216" s="134"/>
      <c r="K216" s="134"/>
      <c r="L216" s="134"/>
      <c r="M216" s="134"/>
      <c r="N216" s="134"/>
      <c r="O216" s="134"/>
      <c r="P216" s="134"/>
      <c r="Q216" s="134"/>
      <c r="R216" s="134"/>
      <c r="S216" s="134"/>
      <c r="T216" s="134"/>
    </row>
    <row r="217" spans="1:21" ht="22.8"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84"/>
    </row>
    <row r="218" spans="1:21" ht="22.8" x14ac:dyDescent="0.25">
      <c r="A218" s="134"/>
      <c r="B218" s="134"/>
      <c r="C218" s="134"/>
      <c r="D218" s="134"/>
      <c r="E218" s="134"/>
      <c r="F218" s="134"/>
      <c r="G218" s="134"/>
      <c r="H218" s="134"/>
      <c r="I218" s="134"/>
      <c r="J218" s="134"/>
      <c r="K218" s="134"/>
      <c r="L218" s="134"/>
      <c r="M218" s="134"/>
      <c r="N218" s="134"/>
      <c r="O218" s="134"/>
      <c r="P218" s="134"/>
      <c r="Q218" s="134"/>
      <c r="R218" s="134"/>
      <c r="S218" s="134"/>
      <c r="T218" s="134"/>
    </row>
    <row r="219" spans="1:21" ht="22.8"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84"/>
    </row>
    <row r="220" spans="1:21" ht="22.8" x14ac:dyDescent="0.25">
      <c r="A220" s="134"/>
      <c r="B220" s="134"/>
      <c r="C220" s="134"/>
      <c r="D220" s="134"/>
      <c r="E220" s="134"/>
      <c r="F220" s="134"/>
      <c r="G220" s="134"/>
      <c r="H220" s="134"/>
      <c r="I220" s="134"/>
      <c r="J220" s="134"/>
      <c r="K220" s="134"/>
      <c r="L220" s="134"/>
      <c r="M220" s="134"/>
      <c r="N220" s="134"/>
      <c r="O220" s="134"/>
      <c r="P220" s="134"/>
      <c r="Q220" s="134"/>
      <c r="R220" s="134"/>
      <c r="S220" s="134"/>
      <c r="T220" s="134"/>
    </row>
    <row r="221" spans="1:21" ht="22.8"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84"/>
    </row>
    <row r="222" spans="1:21" ht="22.8" x14ac:dyDescent="0.25">
      <c r="A222" s="134"/>
      <c r="B222" s="134"/>
      <c r="C222" s="134"/>
      <c r="D222" s="134"/>
      <c r="E222" s="134"/>
      <c r="F222" s="134"/>
      <c r="G222" s="134"/>
      <c r="H222" s="134"/>
      <c r="I222" s="134"/>
      <c r="J222" s="134"/>
      <c r="K222" s="134"/>
      <c r="L222" s="134"/>
      <c r="M222" s="134"/>
      <c r="N222" s="134"/>
      <c r="O222" s="134"/>
      <c r="P222" s="134"/>
      <c r="Q222" s="134"/>
      <c r="R222" s="134"/>
      <c r="S222" s="134"/>
      <c r="T222" s="134"/>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185:T185"/>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82:R182"/>
    <mergeCell ref="C162:N163"/>
    <mergeCell ref="L164:N177"/>
    <mergeCell ref="L179:N181"/>
    <mergeCell ref="F56:G56"/>
    <mergeCell ref="F58:G58"/>
    <mergeCell ref="E154:G154"/>
    <mergeCell ref="E155:G155"/>
    <mergeCell ref="F78:G78"/>
    <mergeCell ref="A183:B183"/>
    <mergeCell ref="L183:M183"/>
    <mergeCell ref="A184:B184"/>
    <mergeCell ref="L184:M184"/>
    <mergeCell ref="C182:E182"/>
    <mergeCell ref="T158:T159"/>
    <mergeCell ref="D160:F160"/>
    <mergeCell ref="G160:N160"/>
    <mergeCell ref="O160:R160"/>
    <mergeCell ref="T160:T161"/>
    <mergeCell ref="L161:M161"/>
    <mergeCell ref="A182:B182"/>
    <mergeCell ref="A157:T157"/>
    <mergeCell ref="A158:B160"/>
    <mergeCell ref="C158:C160"/>
    <mergeCell ref="D158:D159"/>
    <mergeCell ref="E158:F159"/>
    <mergeCell ref="G158:N159"/>
    <mergeCell ref="O158:R159"/>
    <mergeCell ref="S158:S161"/>
    <mergeCell ref="A1:B1"/>
    <mergeCell ref="C1:F1"/>
    <mergeCell ref="A2:B2"/>
    <mergeCell ref="C2:F2"/>
    <mergeCell ref="C3:F3"/>
    <mergeCell ref="A4:B4"/>
    <mergeCell ref="C4:F4"/>
    <mergeCell ref="A13:B13"/>
    <mergeCell ref="C13:F13"/>
    <mergeCell ref="A10:B10"/>
    <mergeCell ref="C10:F10"/>
    <mergeCell ref="A12:B12"/>
    <mergeCell ref="C12:F12"/>
    <mergeCell ref="A5:B5"/>
    <mergeCell ref="F79:G79"/>
    <mergeCell ref="F91:G91"/>
    <mergeCell ref="F96:G96"/>
    <mergeCell ref="F108:G108"/>
    <mergeCell ref="F109:G109"/>
    <mergeCell ref="F125:G125"/>
    <mergeCell ref="C41:E41"/>
    <mergeCell ref="C42:E42"/>
    <mergeCell ref="C43:E43"/>
    <mergeCell ref="C38:E38"/>
    <mergeCell ref="C34:E34"/>
    <mergeCell ref="C35:E35"/>
    <mergeCell ref="B45:F46"/>
    <mergeCell ref="F60:G60"/>
    <mergeCell ref="F69:G69"/>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152:L152"/>
    <mergeCell ref="J139:L139"/>
    <mergeCell ref="J149:L149"/>
    <mergeCell ref="J52:L52"/>
    <mergeCell ref="J53:L53"/>
    <mergeCell ref="J54:L54"/>
    <mergeCell ref="J55:L55"/>
    <mergeCell ref="J56:L56"/>
    <mergeCell ref="J58:L58"/>
    <mergeCell ref="J60:L60"/>
    <mergeCell ref="J69:L69"/>
    <mergeCell ref="J78:L78"/>
    <mergeCell ref="J137:L137"/>
    <mergeCell ref="J138:L138"/>
    <mergeCell ref="J126:L126"/>
    <mergeCell ref="I5:J5"/>
    <mergeCell ref="A29:F29"/>
    <mergeCell ref="A17:B18"/>
    <mergeCell ref="C17:F17"/>
    <mergeCell ref="I4:J4"/>
    <mergeCell ref="I3:J3"/>
    <mergeCell ref="H2:J2"/>
    <mergeCell ref="J153:L153"/>
    <mergeCell ref="A150:B150"/>
    <mergeCell ref="H150:I150"/>
    <mergeCell ref="H151:I151"/>
    <mergeCell ref="H153:I153"/>
    <mergeCell ref="F149:G149"/>
    <mergeCell ref="F138:G138"/>
    <mergeCell ref="F137:G137"/>
    <mergeCell ref="F126:G126"/>
    <mergeCell ref="J79:L79"/>
    <mergeCell ref="J91:L91"/>
    <mergeCell ref="J96:L96"/>
    <mergeCell ref="J108:L108"/>
    <mergeCell ref="J109:L109"/>
    <mergeCell ref="J125:L125"/>
    <mergeCell ref="J150:L150"/>
    <mergeCell ref="J151:L151"/>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708660</xdr:colOff>
                    <xdr:row>17</xdr:row>
                    <xdr:rowOff>68580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1775460</xdr:colOff>
                    <xdr:row>16</xdr:row>
                    <xdr:rowOff>419100</xdr:rowOff>
                  </from>
                  <to>
                    <xdr:col>4</xdr:col>
                    <xdr:colOff>213360</xdr:colOff>
                    <xdr:row>18</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09375" defaultRowHeight="13.2" x14ac:dyDescent="0.25"/>
  <cols>
    <col min="1" max="1" width="14.33203125" style="45" customWidth="1"/>
    <col min="2" max="2" width="69.109375" customWidth="1"/>
    <col min="3" max="3" width="35" style="48" customWidth="1"/>
    <col min="4" max="4" width="37.44140625" style="48" customWidth="1"/>
    <col min="5" max="5" width="36.33203125" style="48" customWidth="1"/>
    <col min="6" max="6" width="27" style="48" customWidth="1"/>
    <col min="7" max="7" width="35.44140625" customWidth="1"/>
    <col min="8" max="8" width="24.109375" customWidth="1"/>
    <col min="9" max="9" width="19.88671875" customWidth="1"/>
    <col min="10" max="10" width="43.44140625" customWidth="1"/>
    <col min="11" max="11" width="21.33203125" customWidth="1"/>
    <col min="12" max="12" width="22.44140625" customWidth="1"/>
    <col min="13" max="13" width="22.33203125" customWidth="1"/>
    <col min="14" max="14" width="17.109375" customWidth="1"/>
    <col min="15" max="15" width="29.44140625" customWidth="1"/>
    <col min="16" max="18" width="10.5546875" bestFit="1" customWidth="1"/>
    <col min="19" max="19" width="18.6640625" customWidth="1"/>
    <col min="20" max="20" width="27.88671875" customWidth="1"/>
    <col min="26" max="26" width="46" bestFit="1" customWidth="1"/>
    <col min="27" max="27" width="126.44140625" customWidth="1"/>
  </cols>
  <sheetData>
    <row r="1" spans="1:11" ht="18" customHeight="1" x14ac:dyDescent="0.25">
      <c r="A1" s="447" t="s">
        <v>36</v>
      </c>
      <c r="B1" s="447"/>
      <c r="C1" s="447"/>
      <c r="D1" s="447"/>
      <c r="E1" s="447"/>
      <c r="F1" s="447"/>
    </row>
    <row r="2" spans="1:11" x14ac:dyDescent="0.25">
      <c r="A2" s="207" t="s">
        <v>37</v>
      </c>
      <c r="B2" s="207"/>
      <c r="C2" s="435"/>
      <c r="D2" s="435"/>
      <c r="E2" s="435"/>
      <c r="F2" s="435"/>
      <c r="H2" s="448" t="s">
        <v>86</v>
      </c>
      <c r="I2" s="449"/>
      <c r="J2" s="450"/>
    </row>
    <row r="3" spans="1:11" x14ac:dyDescent="0.25">
      <c r="A3" s="208" t="s">
        <v>38</v>
      </c>
      <c r="B3" s="257"/>
      <c r="C3" s="435"/>
      <c r="D3" s="435"/>
      <c r="E3" s="435"/>
      <c r="F3" s="435"/>
      <c r="H3" s="125"/>
      <c r="I3" s="451" t="s">
        <v>87</v>
      </c>
      <c r="J3" s="452"/>
      <c r="K3" s="142"/>
    </row>
    <row r="4" spans="1:11" x14ac:dyDescent="0.25">
      <c r="A4" s="207" t="s">
        <v>88</v>
      </c>
      <c r="B4" s="207"/>
      <c r="C4" s="435"/>
      <c r="D4" s="435"/>
      <c r="E4" s="435"/>
      <c r="F4" s="435"/>
      <c r="H4" s="143"/>
      <c r="I4" s="451" t="s">
        <v>89</v>
      </c>
      <c r="J4" s="452"/>
      <c r="K4" s="142"/>
    </row>
    <row r="5" spans="1:11" ht="22.5" customHeight="1" x14ac:dyDescent="0.25">
      <c r="A5" s="207" t="s">
        <v>40</v>
      </c>
      <c r="B5" s="207"/>
      <c r="C5" s="435"/>
      <c r="D5" s="435"/>
      <c r="E5" s="435"/>
      <c r="F5" s="435"/>
      <c r="H5" s="144"/>
      <c r="I5" s="430" t="s">
        <v>90</v>
      </c>
      <c r="J5" s="275"/>
    </row>
    <row r="6" spans="1:11" ht="15.6" x14ac:dyDescent="0.25">
      <c r="A6" s="207" t="s">
        <v>41</v>
      </c>
      <c r="B6" s="207"/>
      <c r="C6" s="435"/>
      <c r="D6" s="435"/>
      <c r="E6" s="435"/>
      <c r="F6" s="435"/>
    </row>
    <row r="7" spans="1:11" x14ac:dyDescent="0.25">
      <c r="A7"/>
      <c r="C7"/>
      <c r="D7"/>
      <c r="E7"/>
      <c r="F7"/>
    </row>
    <row r="8" spans="1:11" ht="21" customHeight="1" x14ac:dyDescent="0.25">
      <c r="A8" s="447" t="s">
        <v>91</v>
      </c>
      <c r="B8" s="447"/>
      <c r="C8" s="447"/>
      <c r="D8" s="447"/>
      <c r="E8" s="447"/>
      <c r="F8" s="447"/>
    </row>
    <row r="9" spans="1:11" s="43" customFormat="1" x14ac:dyDescent="0.25">
      <c r="A9" s="207" t="s">
        <v>42</v>
      </c>
      <c r="B9" s="207"/>
      <c r="C9" s="435"/>
      <c r="D9" s="435"/>
      <c r="E9" s="435"/>
      <c r="F9" s="435"/>
      <c r="G9" s="174"/>
      <c r="H9" s="174"/>
      <c r="I9" s="174"/>
      <c r="J9" s="174"/>
    </row>
    <row r="10" spans="1:11" s="43" customFormat="1" x14ac:dyDescent="0.25">
      <c r="A10" s="207" t="s">
        <v>92</v>
      </c>
      <c r="B10" s="207"/>
      <c r="C10" s="467"/>
      <c r="D10" s="467"/>
      <c r="E10" s="467"/>
      <c r="F10" s="467"/>
      <c r="G10" s="175"/>
      <c r="H10" s="174"/>
      <c r="I10" s="174"/>
      <c r="J10" s="174"/>
    </row>
    <row r="11" spans="1:11" x14ac:dyDescent="0.25">
      <c r="A11" s="104"/>
      <c r="B11" s="105" t="s">
        <v>93</v>
      </c>
      <c r="C11" s="463" t="s">
        <v>94</v>
      </c>
      <c r="D11" s="464"/>
      <c r="E11" s="464"/>
      <c r="F11" s="465"/>
      <c r="G11" s="168"/>
      <c r="H11" s="167"/>
      <c r="I11" s="167"/>
      <c r="J11" s="167"/>
    </row>
    <row r="12" spans="1:11" ht="64.5" customHeight="1" x14ac:dyDescent="0.25">
      <c r="A12" s="208" t="s">
        <v>95</v>
      </c>
      <c r="B12" s="257"/>
      <c r="C12" s="436" t="s">
        <v>96</v>
      </c>
      <c r="D12" s="437"/>
      <c r="E12" s="437"/>
      <c r="F12" s="438"/>
      <c r="G12" s="168"/>
      <c r="H12" s="167"/>
      <c r="I12" s="167"/>
      <c r="J12" s="167"/>
    </row>
    <row r="13" spans="1:11" ht="32.25" customHeight="1" x14ac:dyDescent="0.25">
      <c r="A13" s="207" t="s">
        <v>97</v>
      </c>
      <c r="B13" s="207"/>
      <c r="C13" s="434" t="s">
        <v>238</v>
      </c>
      <c r="D13" s="434"/>
      <c r="E13" s="434"/>
      <c r="F13" s="434"/>
      <c r="G13" s="169"/>
      <c r="H13" s="167"/>
      <c r="I13" s="167"/>
      <c r="J13" s="167"/>
    </row>
    <row r="14" spans="1:11" ht="32.25" customHeight="1" x14ac:dyDescent="0.25">
      <c r="A14" s="208" t="s">
        <v>98</v>
      </c>
      <c r="B14" s="257"/>
      <c r="C14" s="435" t="s">
        <v>99</v>
      </c>
      <c r="D14" s="435"/>
      <c r="E14" s="435"/>
      <c r="F14" s="435"/>
      <c r="G14" s="168"/>
      <c r="H14" s="168"/>
      <c r="I14" s="167"/>
      <c r="J14" s="167"/>
    </row>
    <row r="15" spans="1:11" ht="32.25" customHeight="1" x14ac:dyDescent="0.25">
      <c r="A15" s="248" t="s">
        <v>100</v>
      </c>
      <c r="B15" s="248"/>
      <c r="C15" s="434" t="s">
        <v>226</v>
      </c>
      <c r="D15" s="434"/>
      <c r="E15" s="434"/>
      <c r="F15" s="434"/>
      <c r="G15" s="169"/>
      <c r="H15" s="167"/>
      <c r="I15" s="167"/>
      <c r="J15" s="167"/>
    </row>
    <row r="16" spans="1:11" ht="37.200000000000003" customHeight="1" x14ac:dyDescent="0.25">
      <c r="A16" s="248" t="s">
        <v>227</v>
      </c>
      <c r="B16" s="248"/>
      <c r="C16" s="434"/>
      <c r="D16" s="434"/>
      <c r="E16" s="434"/>
      <c r="F16" s="434"/>
      <c r="G16" s="51"/>
    </row>
    <row r="17" spans="1:47" ht="37.200000000000003" customHeight="1" x14ac:dyDescent="0.25">
      <c r="A17" s="241" t="s">
        <v>103</v>
      </c>
      <c r="B17" s="242"/>
      <c r="C17" s="436" t="s">
        <v>104</v>
      </c>
      <c r="D17" s="437"/>
      <c r="E17" s="437"/>
      <c r="F17" s="438"/>
      <c r="G17" s="51"/>
    </row>
    <row r="18" spans="1:47" ht="37.200000000000003" customHeight="1" x14ac:dyDescent="0.25">
      <c r="A18" s="243"/>
      <c r="B18" s="244"/>
      <c r="C18" s="436" t="s">
        <v>105</v>
      </c>
      <c r="D18" s="437"/>
      <c r="E18" s="437"/>
      <c r="F18" s="438"/>
      <c r="G18" s="51"/>
    </row>
    <row r="19" spans="1:47" ht="37.200000000000003" customHeight="1" x14ac:dyDescent="0.25">
      <c r="A19" s="51"/>
      <c r="B19" s="51"/>
      <c r="C19" s="51"/>
      <c r="D19" s="51"/>
      <c r="E19" s="51"/>
      <c r="F19" s="51"/>
      <c r="G19" s="51"/>
    </row>
    <row r="20" spans="1:47" ht="29.25" customHeight="1" x14ac:dyDescent="0.25">
      <c r="A20" s="439" t="s">
        <v>239</v>
      </c>
      <c r="B20" s="440"/>
      <c r="C20" s="251" t="s">
        <v>240</v>
      </c>
      <c r="D20" s="251"/>
      <c r="E20" s="251"/>
      <c r="F20" s="58" t="s">
        <v>241</v>
      </c>
      <c r="G20" s="51"/>
    </row>
    <row r="21" spans="1:47" ht="37.200000000000003" customHeight="1" x14ac:dyDescent="0.25">
      <c r="A21" s="439"/>
      <c r="B21" s="440"/>
      <c r="C21" s="435" t="s">
        <v>242</v>
      </c>
      <c r="D21" s="435"/>
      <c r="E21" s="435"/>
      <c r="F21" s="41"/>
      <c r="G21" s="51"/>
    </row>
    <row r="22" spans="1:47" ht="37.200000000000003" customHeight="1" x14ac:dyDescent="0.25">
      <c r="A22" s="439"/>
      <c r="B22" s="440"/>
      <c r="C22" s="443"/>
      <c r="D22" s="443"/>
      <c r="E22" s="443"/>
      <c r="F22" s="41"/>
      <c r="G22" s="51"/>
    </row>
    <row r="23" spans="1:47" ht="37.200000000000003" customHeight="1" x14ac:dyDescent="0.25">
      <c r="A23" s="441"/>
      <c r="B23" s="442"/>
      <c r="C23" s="435"/>
      <c r="D23" s="435"/>
      <c r="E23" s="435"/>
      <c r="F23" s="41"/>
      <c r="G23" s="51"/>
    </row>
    <row r="24" spans="1:47" ht="32.25" customHeight="1" x14ac:dyDescent="0.25">
      <c r="A24" s="51"/>
      <c r="B24" s="51"/>
      <c r="C24" s="51"/>
      <c r="D24" s="51"/>
      <c r="E24" s="51"/>
      <c r="F24" s="51"/>
      <c r="G24" s="51"/>
    </row>
    <row r="25" spans="1:47" ht="32.25" customHeight="1" x14ac:dyDescent="0.25">
      <c r="A25" s="446" t="s">
        <v>243</v>
      </c>
      <c r="B25" s="446"/>
      <c r="C25" s="447"/>
      <c r="D25" s="447"/>
      <c r="E25" s="447"/>
      <c r="F25" s="447"/>
      <c r="G25" s="51"/>
    </row>
    <row r="26" spans="1:47" ht="32.25" customHeight="1" x14ac:dyDescent="0.25">
      <c r="A26" s="248" t="s">
        <v>244</v>
      </c>
      <c r="B26" s="248"/>
      <c r="C26" s="434" t="s">
        <v>226</v>
      </c>
      <c r="D26" s="434"/>
      <c r="E26" s="434"/>
      <c r="F26" s="434"/>
      <c r="G26" s="51"/>
    </row>
    <row r="27" spans="1:47" ht="32.25" customHeight="1" x14ac:dyDescent="0.25">
      <c r="A27" s="248" t="s">
        <v>245</v>
      </c>
      <c r="B27" s="248"/>
      <c r="C27" s="434" t="s">
        <v>226</v>
      </c>
      <c r="D27" s="434"/>
      <c r="E27" s="434"/>
      <c r="F27" s="434"/>
      <c r="G27" s="51"/>
    </row>
    <row r="28" spans="1:47" ht="32.25" customHeight="1" x14ac:dyDescent="0.25">
      <c r="A28" s="248" t="s">
        <v>246</v>
      </c>
      <c r="B28" s="248"/>
      <c r="C28" s="434" t="s">
        <v>226</v>
      </c>
      <c r="D28" s="434"/>
      <c r="E28" s="434"/>
      <c r="F28" s="434"/>
      <c r="G28" s="51"/>
    </row>
    <row r="29" spans="1:47" ht="32.25" customHeight="1" x14ac:dyDescent="0.25">
      <c r="A29" s="248" t="s">
        <v>247</v>
      </c>
      <c r="B29" s="248"/>
      <c r="C29" s="434" t="s">
        <v>226</v>
      </c>
      <c r="D29" s="434"/>
      <c r="E29" s="434"/>
      <c r="F29" s="434"/>
      <c r="G29" s="51"/>
    </row>
    <row r="30" spans="1:47" s="52" customFormat="1" x14ac:dyDescent="0.25">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5">
      <c r="A31" s="456"/>
      <c r="B31" s="456"/>
      <c r="C31" s="466"/>
      <c r="D31" s="466"/>
      <c r="E31" s="466"/>
      <c r="F31" s="466"/>
      <c r="G31" s="51"/>
    </row>
    <row r="32" spans="1:47" ht="40.200000000000003" customHeight="1" x14ac:dyDescent="0.25">
      <c r="A32" s="444" t="s">
        <v>248</v>
      </c>
      <c r="B32" s="439"/>
      <c r="C32" s="439"/>
      <c r="D32" s="439"/>
      <c r="E32" s="439"/>
      <c r="F32" s="439"/>
      <c r="G32" s="439"/>
      <c r="H32" s="439"/>
      <c r="I32" s="439"/>
    </row>
    <row r="33" spans="1:47" s="46" customFormat="1" ht="33.75" customHeight="1" x14ac:dyDescent="0.25">
      <c r="A33" s="258"/>
      <c r="B33" s="259"/>
      <c r="C33" s="136" t="s">
        <v>107</v>
      </c>
      <c r="D33" s="136" t="s">
        <v>108</v>
      </c>
      <c r="E33" s="136" t="s">
        <v>249</v>
      </c>
      <c r="F33" s="86" t="s">
        <v>110</v>
      </c>
      <c r="G33" s="86" t="s">
        <v>111</v>
      </c>
      <c r="H33" s="86" t="s">
        <v>112</v>
      </c>
      <c r="I33" s="86" t="s">
        <v>113</v>
      </c>
      <c r="J33"/>
      <c r="K33"/>
      <c r="L33"/>
      <c r="M33"/>
      <c r="N33"/>
      <c r="O33"/>
      <c r="P33"/>
    </row>
    <row r="34" spans="1:47" s="46" customFormat="1" ht="33.75" customHeight="1" x14ac:dyDescent="0.25">
      <c r="A34" s="253" t="s">
        <v>114</v>
      </c>
      <c r="B34" s="254"/>
      <c r="C34" s="112">
        <f>'Detailed planning stage'!C22</f>
        <v>3399658.55</v>
      </c>
      <c r="D34" s="112">
        <f>'Detailed planning stage'!D22</f>
        <v>2158191.6718749995</v>
      </c>
      <c r="E34" s="112">
        <f>'Detailed planning stage'!E22</f>
        <v>5445495.0818750001</v>
      </c>
      <c r="F34" s="112">
        <f>'Detailed planning stage'!F22</f>
        <v>1919669.0518749999</v>
      </c>
      <c r="G34" s="112">
        <f>'Detailed planning stage'!G22</f>
        <v>1955200</v>
      </c>
      <c r="H34" s="112">
        <f>'Detailed planning stage'!H22</f>
        <v>238522.61999999997</v>
      </c>
      <c r="I34" s="112">
        <f>'Detailed planning stage'!I22</f>
        <v>-849065.95000000007</v>
      </c>
      <c r="J34"/>
      <c r="K34"/>
      <c r="L34"/>
      <c r="M34"/>
      <c r="N34"/>
      <c r="O34"/>
      <c r="P34"/>
    </row>
    <row r="35" spans="1:47" ht="33.75" customHeight="1" x14ac:dyDescent="0.25">
      <c r="A35" s="253" t="s">
        <v>115</v>
      </c>
      <c r="B35" s="254"/>
      <c r="C35" s="113">
        <f>'Detailed planning stage'!C23</f>
        <v>727.82242560479551</v>
      </c>
      <c r="D35" s="113">
        <f>'Detailed planning stage'!D23</f>
        <v>462.04060626739448</v>
      </c>
      <c r="E35" s="113">
        <f>'Detailed planning stage'!E23</f>
        <v>1165.8092660832799</v>
      </c>
      <c r="F35" s="113">
        <f>'Detailed planning stage'!F23</f>
        <v>410.97603337079852</v>
      </c>
      <c r="G35" s="113">
        <f>'Detailed planning stage'!G23</f>
        <v>418.58274459430527</v>
      </c>
      <c r="H35" s="113">
        <f>'Detailed planning stage'!H23</f>
        <v>51.064572896596012</v>
      </c>
      <c r="I35" s="113">
        <f>'Detailed planning stage'!I23</f>
        <v>-181.77391350888462</v>
      </c>
      <c r="Q35" s="57"/>
    </row>
    <row r="36" spans="1:47" s="52" customFormat="1" x14ac:dyDescent="0.25">
      <c r="A36" s="456"/>
      <c r="B36" s="456"/>
      <c r="C36" s="466"/>
      <c r="D36" s="466"/>
      <c r="E36" s="466"/>
      <c r="F36" s="466"/>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25">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5" t="s">
        <v>250</v>
      </c>
      <c r="B38" s="441"/>
      <c r="C38" s="441"/>
      <c r="D38" s="441"/>
      <c r="E38" s="441"/>
      <c r="F38" s="441"/>
      <c r="G38" s="441"/>
      <c r="H38" s="441"/>
      <c r="I38" s="441"/>
      <c r="Q38" s="57"/>
    </row>
    <row r="39" spans="1:47" ht="33.75" customHeight="1" x14ac:dyDescent="0.25">
      <c r="A39" s="457"/>
      <c r="B39" s="458"/>
      <c r="C39" s="53" t="s">
        <v>251</v>
      </c>
      <c r="D39" s="136" t="s">
        <v>108</v>
      </c>
      <c r="E39" s="136" t="s">
        <v>249</v>
      </c>
      <c r="F39" s="53" t="s">
        <v>110</v>
      </c>
      <c r="G39" s="53" t="s">
        <v>111</v>
      </c>
      <c r="H39" s="53" t="s">
        <v>112</v>
      </c>
      <c r="I39" s="53" t="s">
        <v>113</v>
      </c>
      <c r="Q39" s="57"/>
    </row>
    <row r="40" spans="1:47" ht="35.700000000000003" customHeight="1" x14ac:dyDescent="0.25">
      <c r="A40" s="253" t="s">
        <v>114</v>
      </c>
      <c r="B40" s="254"/>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50000000000003" customHeight="1" x14ac:dyDescent="0.25">
      <c r="A41" s="253" t="s">
        <v>115</v>
      </c>
      <c r="B41" s="254"/>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50000000000003" customHeight="1" x14ac:dyDescent="0.25">
      <c r="A42" s="253" t="s">
        <v>116</v>
      </c>
      <c r="B42" s="254"/>
      <c r="C42" s="487"/>
      <c r="D42" s="488"/>
      <c r="E42" s="489"/>
      <c r="F42" s="387"/>
      <c r="G42" s="388"/>
      <c r="H42" s="388"/>
      <c r="I42" s="389"/>
      <c r="Q42" s="57"/>
    </row>
    <row r="43" spans="1:47" ht="37.950000000000003" customHeight="1" x14ac:dyDescent="0.25">
      <c r="A43" s="253" t="s">
        <v>230</v>
      </c>
      <c r="B43" s="254"/>
      <c r="C43" s="137" t="e">
        <f>VLOOKUP($C$42,'WLC benchmarks'!$B$10:$E$13,2, TRUE)</f>
        <v>#N/A</v>
      </c>
      <c r="D43" s="137" t="e">
        <f>VLOOKUP($C$42,'WLC benchmarks'!$B$10:$E$13,3, TRUE)</f>
        <v>#N/A</v>
      </c>
      <c r="E43" s="137" t="e">
        <f>VLOOKUP($C$42,'WLC benchmarks'!$B$10:$E$13,4, TRUE)</f>
        <v>#N/A</v>
      </c>
      <c r="F43" s="390"/>
      <c r="G43" s="391"/>
      <c r="H43" s="391"/>
      <c r="I43" s="392"/>
      <c r="Q43" s="57"/>
    </row>
    <row r="44" spans="1:47" ht="37.950000000000003" customHeight="1" x14ac:dyDescent="0.25">
      <c r="A44" s="253" t="s">
        <v>252</v>
      </c>
      <c r="B44" s="254"/>
      <c r="C44" s="138" t="e">
        <f>VLOOKUP($C$42,'WLC benchmarks'!$B$16:$E$19,2, TRUE)</f>
        <v>#N/A</v>
      </c>
      <c r="D44" s="138" t="e">
        <f>VLOOKUP($C$42,'WLC benchmarks'!$B$16:$E$19,3, TRUE)</f>
        <v>#N/A</v>
      </c>
      <c r="E44" s="138" t="e">
        <f>VLOOKUP($C$42,'WLC benchmarks'!$B$16:$E$19,4, TRUE)</f>
        <v>#N/A</v>
      </c>
      <c r="F44" s="393"/>
      <c r="G44" s="394"/>
      <c r="H44" s="394"/>
      <c r="I44" s="395"/>
      <c r="Q44" s="57"/>
    </row>
    <row r="45" spans="1:47" ht="47.25" customHeight="1" x14ac:dyDescent="0.25">
      <c r="A45" s="253" t="s">
        <v>253</v>
      </c>
      <c r="B45" s="254"/>
      <c r="C45" s="434" t="s">
        <v>254</v>
      </c>
      <c r="D45" s="434"/>
      <c r="E45" s="434"/>
      <c r="F45" s="434"/>
      <c r="G45" s="434"/>
      <c r="H45" s="434"/>
      <c r="I45" s="434"/>
      <c r="Q45" s="57"/>
    </row>
    <row r="46" spans="1:47" ht="84" customHeight="1" x14ac:dyDescent="0.25">
      <c r="A46" s="253" t="s">
        <v>255</v>
      </c>
      <c r="B46" s="254"/>
      <c r="C46" s="435" t="s">
        <v>121</v>
      </c>
      <c r="D46" s="435"/>
      <c r="E46" s="435"/>
      <c r="F46" s="435"/>
      <c r="G46" s="435"/>
      <c r="H46" s="435"/>
      <c r="I46" s="435"/>
      <c r="Q46" s="57"/>
    </row>
    <row r="47" spans="1:47" s="52" customFormat="1" x14ac:dyDescent="0.25">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25">
      <c r="A48" s="431" t="s">
        <v>122</v>
      </c>
      <c r="B48" s="432"/>
      <c r="C48" s="432"/>
      <c r="D48" s="432"/>
      <c r="E48" s="432"/>
      <c r="F48" s="433"/>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25">
      <c r="A49" s="248" t="s">
        <v>256</v>
      </c>
      <c r="B49" s="248"/>
      <c r="C49" s="434"/>
      <c r="D49" s="434"/>
      <c r="E49" s="434"/>
      <c r="F49" s="434"/>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25">
      <c r="A50" s="248" t="s">
        <v>257</v>
      </c>
      <c r="B50" s="248"/>
      <c r="C50" s="435"/>
      <c r="D50" s="435"/>
      <c r="E50" s="435"/>
      <c r="F50" s="435"/>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25">
      <c r="A51" s="248" t="s">
        <v>258</v>
      </c>
      <c r="B51" s="248"/>
      <c r="C51" s="435" t="s">
        <v>55</v>
      </c>
      <c r="D51" s="435"/>
      <c r="E51" s="435"/>
      <c r="F51" s="435"/>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25">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30" x14ac:dyDescent="0.25">
      <c r="A53" s="439" t="s">
        <v>259</v>
      </c>
      <c r="B53" s="440"/>
      <c r="C53" s="251" t="s">
        <v>260</v>
      </c>
      <c r="D53" s="251"/>
      <c r="E53" s="251"/>
      <c r="F53" s="58" t="s">
        <v>261</v>
      </c>
      <c r="G53" s="51"/>
      <c r="H53" s="56"/>
      <c r="I53" s="56"/>
      <c r="J53" s="59"/>
      <c r="K53" s="59"/>
      <c r="L53" s="59"/>
      <c r="M53" s="59"/>
      <c r="N53" s="57"/>
      <c r="O53" s="57"/>
      <c r="P53" s="57"/>
      <c r="Q53" s="57"/>
    </row>
    <row r="54" spans="1:49" s="63" customFormat="1" x14ac:dyDescent="0.25">
      <c r="A54" s="439"/>
      <c r="B54" s="440"/>
      <c r="C54" s="435" t="s">
        <v>128</v>
      </c>
      <c r="D54" s="435"/>
      <c r="E54" s="435"/>
      <c r="F54" s="41"/>
      <c r="G54" s="51"/>
    </row>
    <row r="55" spans="1:49" s="46" customFormat="1" x14ac:dyDescent="0.25">
      <c r="A55" s="439"/>
      <c r="B55" s="440"/>
      <c r="C55" s="443"/>
      <c r="D55" s="443"/>
      <c r="E55" s="443"/>
      <c r="F55" s="41"/>
      <c r="G55" s="51"/>
    </row>
    <row r="56" spans="1:49" s="46" customFormat="1" ht="12.75" customHeight="1" x14ac:dyDescent="0.25">
      <c r="A56" s="441"/>
      <c r="B56" s="442"/>
      <c r="C56" s="435"/>
      <c r="D56" s="435"/>
      <c r="E56" s="435"/>
      <c r="F56" s="41"/>
      <c r="G56" s="51"/>
    </row>
    <row r="57" spans="1:49" s="52" customFormat="1" x14ac:dyDescent="0.25">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85" t="s">
        <v>262</v>
      </c>
      <c r="B58" s="486"/>
      <c r="C58" s="482" t="s">
        <v>263</v>
      </c>
      <c r="D58" s="483"/>
      <c r="E58" s="483"/>
      <c r="F58" s="484"/>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25">
      <c r="A59" s="444"/>
      <c r="B59" s="440"/>
      <c r="C59" s="482" t="s">
        <v>264</v>
      </c>
      <c r="D59" s="483"/>
      <c r="E59" s="483"/>
      <c r="F59" s="484"/>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25">
      <c r="A60" s="444"/>
      <c r="B60" s="440"/>
      <c r="C60" s="482"/>
      <c r="D60" s="483"/>
      <c r="E60" s="483"/>
      <c r="F60" s="484"/>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25">
      <c r="A61" s="445"/>
      <c r="B61" s="442"/>
      <c r="C61" s="482"/>
      <c r="D61" s="483"/>
      <c r="E61" s="483"/>
      <c r="F61" s="484"/>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2" customHeight="1" x14ac:dyDescent="0.25">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61" t="s">
        <v>133</v>
      </c>
      <c r="B63" s="462"/>
      <c r="C63" s="221" t="s">
        <v>134</v>
      </c>
      <c r="D63" s="361"/>
      <c r="E63" s="225" t="s">
        <v>135</v>
      </c>
      <c r="F63" s="372" t="s">
        <v>136</v>
      </c>
      <c r="G63" s="373"/>
      <c r="H63" s="221" t="s">
        <v>137</v>
      </c>
      <c r="I63" s="222"/>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54" t="s">
        <v>138</v>
      </c>
      <c r="B64" s="455"/>
      <c r="C64" s="64" t="s">
        <v>139</v>
      </c>
      <c r="D64" s="64" t="s">
        <v>140</v>
      </c>
      <c r="E64" s="226"/>
      <c r="F64" s="374"/>
      <c r="G64" s="375"/>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72" t="s">
        <v>143</v>
      </c>
      <c r="B65" s="473"/>
      <c r="C65" s="65" t="s">
        <v>144</v>
      </c>
      <c r="D65" s="88" t="s">
        <v>145</v>
      </c>
      <c r="E65" s="369" t="s">
        <v>146</v>
      </c>
      <c r="F65" s="354" t="s">
        <v>147</v>
      </c>
      <c r="G65" s="355"/>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2" customHeight="1" x14ac:dyDescent="0.25">
      <c r="A66" s="474"/>
      <c r="B66" s="475"/>
      <c r="C66" s="67" t="s">
        <v>150</v>
      </c>
      <c r="D66" s="88" t="s">
        <v>151</v>
      </c>
      <c r="E66" s="370"/>
      <c r="F66" s="227"/>
      <c r="G66" s="356"/>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2" customHeight="1" x14ac:dyDescent="0.25">
      <c r="A67" s="474"/>
      <c r="B67" s="475"/>
      <c r="C67" s="67" t="s">
        <v>154</v>
      </c>
      <c r="D67" s="89" t="s">
        <v>155</v>
      </c>
      <c r="E67" s="371"/>
      <c r="F67" s="357"/>
      <c r="G67" s="358"/>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233"/>
      <c r="F68" s="459"/>
      <c r="G68" s="460"/>
      <c r="H68" s="17"/>
      <c r="I68" s="17"/>
      <c r="J68" s="227" t="s">
        <v>157</v>
      </c>
      <c r="K68" s="228"/>
      <c r="L68" s="228"/>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234"/>
      <c r="F69" s="459"/>
      <c r="G69" s="460"/>
      <c r="H69" s="17"/>
      <c r="I69" s="17"/>
      <c r="J69" s="227"/>
      <c r="K69" s="228"/>
      <c r="L69" s="228"/>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234"/>
      <c r="F70" s="459"/>
      <c r="G70" s="460"/>
      <c r="H70" s="17"/>
      <c r="I70" s="17"/>
      <c r="J70" s="227"/>
      <c r="K70" s="228"/>
      <c r="L70" s="228"/>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235"/>
      <c r="F71" s="459"/>
      <c r="G71" s="460"/>
      <c r="H71" s="17"/>
      <c r="I71" s="17"/>
      <c r="J71" s="227"/>
      <c r="K71" s="228"/>
      <c r="L71" s="228"/>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59"/>
      <c r="G72" s="460"/>
      <c r="H72" s="17"/>
      <c r="I72" s="17"/>
      <c r="J72" s="227"/>
      <c r="K72" s="228"/>
      <c r="L72" s="228"/>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59"/>
      <c r="G73" s="460"/>
      <c r="H73" s="17"/>
      <c r="I73" s="17"/>
      <c r="J73" s="227"/>
      <c r="K73" s="228"/>
      <c r="L73" s="228"/>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59"/>
      <c r="G74" s="460"/>
      <c r="H74" s="17"/>
      <c r="I74" s="17"/>
      <c r="J74" s="227"/>
      <c r="K74" s="228"/>
      <c r="L74" s="228"/>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59"/>
      <c r="G75" s="460"/>
      <c r="H75" s="17"/>
      <c r="I75" s="17"/>
      <c r="J75" s="227"/>
      <c r="K75" s="228"/>
      <c r="L75" s="228"/>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59"/>
      <c r="G76" s="460"/>
      <c r="H76" s="17"/>
      <c r="I76" s="17"/>
      <c r="J76" s="227"/>
      <c r="K76" s="228"/>
      <c r="L76" s="228"/>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59"/>
      <c r="G77" s="460"/>
      <c r="H77" s="17"/>
      <c r="I77" s="17"/>
      <c r="J77" s="227"/>
      <c r="K77" s="228"/>
      <c r="L77" s="228"/>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59"/>
      <c r="G78" s="460"/>
      <c r="H78" s="17"/>
      <c r="I78" s="17"/>
      <c r="J78" s="227"/>
      <c r="K78" s="228"/>
      <c r="L78" s="228"/>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59"/>
      <c r="G79" s="460"/>
      <c r="H79" s="17"/>
      <c r="I79" s="17"/>
      <c r="J79" s="227"/>
      <c r="K79" s="228"/>
      <c r="L79" s="228"/>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59"/>
      <c r="G80" s="460"/>
      <c r="H80" s="17"/>
      <c r="I80" s="17"/>
      <c r="J80" s="227"/>
      <c r="K80" s="228"/>
      <c r="L80" s="228"/>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59"/>
      <c r="G81" s="460"/>
      <c r="H81" s="17"/>
      <c r="I81" s="17"/>
      <c r="J81" s="227"/>
      <c r="K81" s="228"/>
      <c r="L81" s="228"/>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59"/>
      <c r="G82" s="460"/>
      <c r="H82" s="17"/>
      <c r="I82" s="17"/>
      <c r="J82" s="227"/>
      <c r="K82" s="228"/>
      <c r="L82" s="228"/>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59"/>
      <c r="G83" s="460"/>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59"/>
      <c r="G84" s="460"/>
      <c r="H84" s="17"/>
      <c r="I84" s="17"/>
      <c r="J84" s="227"/>
      <c r="K84" s="228"/>
      <c r="L84" s="228"/>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59"/>
      <c r="G85" s="460"/>
      <c r="H85" s="17"/>
      <c r="I85" s="17"/>
      <c r="J85" s="227"/>
      <c r="K85" s="228"/>
      <c r="L85" s="228"/>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6"/>
      <c r="F86" s="459"/>
      <c r="G86" s="460"/>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70"/>
      <c r="G87" s="471"/>
      <c r="H87" s="18"/>
      <c r="I87" s="18"/>
      <c r="J87" s="227"/>
      <c r="K87" s="228"/>
      <c r="L87" s="228"/>
      <c r="M87"/>
      <c r="N87"/>
      <c r="O87"/>
      <c r="P87"/>
      <c r="Q87"/>
      <c r="R87"/>
      <c r="S87"/>
      <c r="T87"/>
      <c r="U87"/>
      <c r="V87"/>
      <c r="W87"/>
      <c r="X87"/>
      <c r="Y87"/>
      <c r="Z87"/>
      <c r="AA87"/>
      <c r="AB87"/>
      <c r="AC87"/>
      <c r="AD87"/>
      <c r="AE87"/>
      <c r="AF87"/>
      <c r="AG87"/>
      <c r="AH87"/>
      <c r="AI87"/>
      <c r="AJ87"/>
    </row>
    <row r="88" spans="1:47" s="76" customFormat="1" ht="31.5" customHeight="1" x14ac:dyDescent="0.25">
      <c r="A88" s="454" t="s">
        <v>176</v>
      </c>
      <c r="B88" s="455"/>
      <c r="C88" s="64" t="s">
        <v>177</v>
      </c>
      <c r="D88" s="64" t="s">
        <v>233</v>
      </c>
      <c r="E88" s="160" t="s">
        <v>234</v>
      </c>
      <c r="F88" s="178" t="s">
        <v>180</v>
      </c>
      <c r="G88" s="179" t="s">
        <v>181</v>
      </c>
      <c r="H88" s="453"/>
      <c r="I88" s="453"/>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1"/>
      <c r="G89" s="172"/>
      <c r="H89" s="453"/>
      <c r="I89" s="453"/>
      <c r="J89" s="230" t="s">
        <v>184</v>
      </c>
      <c r="K89" s="230"/>
      <c r="L89" s="230"/>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59"/>
      <c r="G90" s="173"/>
      <c r="H90" s="428"/>
      <c r="I90" s="429"/>
      <c r="J90" s="228"/>
      <c r="K90" s="228"/>
      <c r="L90" s="228"/>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59"/>
      <c r="G91" s="173"/>
      <c r="H91" s="453"/>
      <c r="I91" s="453"/>
      <c r="J91" s="228"/>
      <c r="K91" s="228"/>
      <c r="L91" s="228"/>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1" t="s">
        <v>189</v>
      </c>
      <c r="D92" s="132">
        <f>SUM(D68:D87)+SUM(D89:D91)</f>
        <v>0</v>
      </c>
      <c r="E92" s="423"/>
      <c r="F92" s="423"/>
      <c r="G92" s="423"/>
      <c r="H92" s="127">
        <f>SUM(H68:H87)</f>
        <v>0</v>
      </c>
      <c r="I92" s="127">
        <f>SUM(I68:I87)</f>
        <v>0</v>
      </c>
      <c r="J92" s="95"/>
      <c r="K92"/>
      <c r="L92"/>
      <c r="M92"/>
      <c r="N92"/>
      <c r="O92"/>
      <c r="P92"/>
      <c r="Q92"/>
      <c r="R92"/>
      <c r="S92"/>
      <c r="T92"/>
      <c r="U92"/>
      <c r="V92"/>
      <c r="W92"/>
      <c r="X92"/>
      <c r="Y92"/>
      <c r="Z92"/>
      <c r="AA92"/>
      <c r="AB92"/>
      <c r="AC92"/>
      <c r="AD92"/>
      <c r="AE92"/>
      <c r="AF92"/>
      <c r="AG92"/>
      <c r="AH92"/>
      <c r="AI92"/>
      <c r="AJ92"/>
    </row>
    <row r="93" spans="1:47" s="76" customFormat="1" ht="23.4" thickBot="1" x14ac:dyDescent="0.3">
      <c r="A93" s="55"/>
      <c r="B93" s="55"/>
      <c r="C93" s="129" t="s">
        <v>190</v>
      </c>
      <c r="D93" s="130" t="e">
        <f>D92/$C$6</f>
        <v>#DIV/0!</v>
      </c>
      <c r="E93" s="424"/>
      <c r="F93" s="424"/>
      <c r="G93" s="424"/>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50000000000003" customHeight="1" x14ac:dyDescent="0.25">
      <c r="A95" s="96"/>
      <c r="B95" s="96"/>
      <c r="C95" s="96"/>
      <c r="D95" s="96"/>
      <c r="E95" s="96"/>
      <c r="F95" s="96"/>
    </row>
    <row r="96" spans="1:47" ht="27" customHeight="1" x14ac:dyDescent="0.25">
      <c r="A96" s="476" t="s">
        <v>265</v>
      </c>
      <c r="B96" s="477"/>
      <c r="C96" s="294" t="s">
        <v>236</v>
      </c>
      <c r="D96" s="294" t="s">
        <v>193</v>
      </c>
      <c r="E96" s="296" t="s">
        <v>194</v>
      </c>
      <c r="F96" s="297"/>
      <c r="G96" s="300" t="s">
        <v>195</v>
      </c>
      <c r="H96" s="300"/>
      <c r="I96" s="300"/>
      <c r="J96" s="300"/>
      <c r="K96" s="300"/>
      <c r="L96" s="300"/>
      <c r="M96" s="300"/>
      <c r="N96" s="297"/>
      <c r="O96" s="296" t="s">
        <v>196</v>
      </c>
      <c r="P96" s="300"/>
      <c r="Q96" s="300"/>
      <c r="R96" s="297"/>
      <c r="S96" s="346" t="s">
        <v>197</v>
      </c>
      <c r="T96" s="294" t="s">
        <v>198</v>
      </c>
    </row>
    <row r="97" spans="1:20" ht="27" customHeight="1" x14ac:dyDescent="0.25">
      <c r="A97" s="478"/>
      <c r="B97" s="479"/>
      <c r="C97" s="469"/>
      <c r="D97" s="295"/>
      <c r="E97" s="298"/>
      <c r="F97" s="299"/>
      <c r="G97" s="301"/>
      <c r="H97" s="301"/>
      <c r="I97" s="301"/>
      <c r="J97" s="301"/>
      <c r="K97" s="301"/>
      <c r="L97" s="301"/>
      <c r="M97" s="301"/>
      <c r="N97" s="299"/>
      <c r="O97" s="298"/>
      <c r="P97" s="301"/>
      <c r="Q97" s="301"/>
      <c r="R97" s="299"/>
      <c r="S97" s="347"/>
      <c r="T97" s="295"/>
    </row>
    <row r="98" spans="1:20" ht="27" customHeight="1" x14ac:dyDescent="0.25">
      <c r="A98" s="480"/>
      <c r="B98" s="481"/>
      <c r="C98" s="469"/>
      <c r="D98" s="341" t="s">
        <v>199</v>
      </c>
      <c r="E98" s="342"/>
      <c r="F98" s="343"/>
      <c r="G98" s="341" t="s">
        <v>200</v>
      </c>
      <c r="H98" s="342"/>
      <c r="I98" s="342"/>
      <c r="J98" s="342"/>
      <c r="K98" s="342"/>
      <c r="L98" s="342"/>
      <c r="M98" s="342"/>
      <c r="N98" s="343"/>
      <c r="O98" s="341" t="s">
        <v>201</v>
      </c>
      <c r="P98" s="342"/>
      <c r="Q98" s="342"/>
      <c r="R98" s="343"/>
      <c r="S98" s="347"/>
      <c r="T98" s="294" t="s">
        <v>113</v>
      </c>
    </row>
    <row r="99" spans="1:20" ht="27" customHeight="1" x14ac:dyDescent="0.25">
      <c r="A99" s="77" t="s">
        <v>138</v>
      </c>
      <c r="B99" s="78"/>
      <c r="C99" s="295"/>
      <c r="D99" s="79" t="s">
        <v>202</v>
      </c>
      <c r="E99" s="79" t="s">
        <v>203</v>
      </c>
      <c r="F99" s="79" t="s">
        <v>204</v>
      </c>
      <c r="G99" s="79" t="s">
        <v>205</v>
      </c>
      <c r="H99" s="79" t="s">
        <v>206</v>
      </c>
      <c r="I99" s="79" t="s">
        <v>207</v>
      </c>
      <c r="J99" s="79" t="s">
        <v>208</v>
      </c>
      <c r="K99" s="79" t="s">
        <v>209</v>
      </c>
      <c r="L99" s="341" t="s">
        <v>210</v>
      </c>
      <c r="M99" s="343"/>
      <c r="N99" s="79" t="s">
        <v>211</v>
      </c>
      <c r="O99" s="79" t="s">
        <v>212</v>
      </c>
      <c r="P99" s="79" t="s">
        <v>213</v>
      </c>
      <c r="Q99" s="79" t="s">
        <v>214</v>
      </c>
      <c r="R99" s="79" t="s">
        <v>215</v>
      </c>
      <c r="S99" s="348"/>
      <c r="T99" s="295"/>
    </row>
    <row r="100" spans="1:20" ht="30" customHeight="1" x14ac:dyDescent="0.25">
      <c r="A100" s="80">
        <v>0.1</v>
      </c>
      <c r="B100" s="72" t="s">
        <v>156</v>
      </c>
      <c r="C100" s="410"/>
      <c r="D100" s="411"/>
      <c r="E100" s="411"/>
      <c r="F100" s="411"/>
      <c r="G100" s="411"/>
      <c r="H100" s="411"/>
      <c r="I100" s="411"/>
      <c r="J100" s="411"/>
      <c r="K100" s="411"/>
      <c r="L100" s="411"/>
      <c r="M100" s="411"/>
      <c r="N100" s="412"/>
      <c r="O100" s="34" t="s">
        <v>216</v>
      </c>
      <c r="P100" s="34"/>
      <c r="Q100" s="34"/>
      <c r="R100" s="34"/>
      <c r="S100" s="118">
        <f>SUM(C100:R100)</f>
        <v>0</v>
      </c>
      <c r="T100" s="37"/>
    </row>
    <row r="101" spans="1:20" ht="30" customHeight="1" x14ac:dyDescent="0.25">
      <c r="A101" s="71">
        <v>0.2</v>
      </c>
      <c r="B101" s="72" t="s">
        <v>158</v>
      </c>
      <c r="C101" s="307"/>
      <c r="D101" s="308"/>
      <c r="E101" s="308"/>
      <c r="F101" s="308"/>
      <c r="G101" s="308"/>
      <c r="H101" s="308"/>
      <c r="I101" s="308"/>
      <c r="J101" s="308"/>
      <c r="K101" s="308"/>
      <c r="L101" s="308"/>
      <c r="M101" s="308"/>
      <c r="N101" s="309"/>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410"/>
      <c r="M102" s="411"/>
      <c r="N102" s="412"/>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04"/>
      <c r="M103" s="305"/>
      <c r="N103" s="306"/>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04"/>
      <c r="M104" s="305"/>
      <c r="N104" s="306"/>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04"/>
      <c r="M105" s="305"/>
      <c r="N105" s="306"/>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04"/>
      <c r="M106" s="305"/>
      <c r="N106" s="306"/>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04"/>
      <c r="M107" s="305"/>
      <c r="N107" s="306"/>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04"/>
      <c r="M108" s="305"/>
      <c r="N108" s="306"/>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04"/>
      <c r="M109" s="305"/>
      <c r="N109" s="306"/>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04"/>
      <c r="M110" s="305"/>
      <c r="N110" s="306"/>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04"/>
      <c r="M111" s="305"/>
      <c r="N111" s="306"/>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04"/>
      <c r="M112" s="305"/>
      <c r="N112" s="306"/>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04"/>
      <c r="M113" s="305"/>
      <c r="N113" s="306"/>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04"/>
      <c r="M114" s="305"/>
      <c r="N114" s="306"/>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07"/>
      <c r="M115" s="308"/>
      <c r="N115" s="309"/>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410"/>
      <c r="M117" s="411"/>
      <c r="N117" s="412"/>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04"/>
      <c r="M118" s="305"/>
      <c r="N118" s="306"/>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07"/>
      <c r="M119" s="308"/>
      <c r="N119" s="309"/>
      <c r="O119" s="34" t="s">
        <v>216</v>
      </c>
      <c r="P119" s="34"/>
      <c r="Q119" s="34"/>
      <c r="R119" s="34"/>
      <c r="S119" s="118">
        <f t="shared" si="1"/>
        <v>0</v>
      </c>
      <c r="T119" s="31"/>
    </row>
    <row r="120" spans="1:20" ht="30" customHeight="1" x14ac:dyDescent="0.25">
      <c r="A120" s="286" t="s">
        <v>222</v>
      </c>
      <c r="B120" s="287"/>
      <c r="C120" s="283"/>
      <c r="D120" s="284"/>
      <c r="E120" s="285"/>
      <c r="F120" s="33"/>
      <c r="G120" s="332"/>
      <c r="H120" s="333"/>
      <c r="I120" s="333"/>
      <c r="J120" s="333"/>
      <c r="K120" s="333"/>
      <c r="L120" s="333"/>
      <c r="M120" s="333"/>
      <c r="N120" s="333"/>
      <c r="O120" s="333"/>
      <c r="P120" s="333"/>
      <c r="Q120" s="333"/>
      <c r="R120" s="334"/>
      <c r="S120" s="118">
        <f>F120</f>
        <v>0</v>
      </c>
      <c r="T120" s="135"/>
    </row>
    <row r="121" spans="1:20" ht="18" customHeight="1" x14ac:dyDescent="0.25">
      <c r="A121" s="253" t="s">
        <v>114</v>
      </c>
      <c r="B121" s="254"/>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4" t="e">
        <f>L116+M116</f>
        <v>#VALUE!</v>
      </c>
      <c r="M121" s="405"/>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253" t="s">
        <v>237</v>
      </c>
      <c r="B122" s="254"/>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6" t="e">
        <f>L121/$C$6</f>
        <v>#VALUE!</v>
      </c>
      <c r="M122" s="407"/>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5.6" x14ac:dyDescent="0.25">
      <c r="A124" s="81" t="s">
        <v>266</v>
      </c>
      <c r="B124" s="81"/>
      <c r="C124" s="81"/>
      <c r="D124" s="81"/>
      <c r="E124" s="81"/>
      <c r="F124" s="81"/>
      <c r="G124" s="81"/>
      <c r="H124" s="81"/>
      <c r="I124" s="81"/>
      <c r="J124" s="81"/>
      <c r="K124" s="81"/>
      <c r="L124" s="81"/>
      <c r="M124" s="81"/>
      <c r="N124" s="81"/>
      <c r="O124" s="81"/>
      <c r="P124" s="81"/>
      <c r="Q124" s="468"/>
      <c r="R124" s="468"/>
      <c r="S124" s="468"/>
    </row>
    <row r="125" spans="1:20" ht="23.25" customHeight="1" x14ac:dyDescent="0.25">
      <c r="A125" s="81"/>
      <c r="B125" s="81"/>
      <c r="C125" s="81"/>
      <c r="D125" s="81"/>
      <c r="E125" s="81"/>
      <c r="F125" s="81"/>
      <c r="G125" s="81"/>
      <c r="H125" s="81"/>
      <c r="I125" s="81"/>
      <c r="J125" s="81"/>
      <c r="K125" s="81"/>
      <c r="L125" s="81"/>
      <c r="M125" s="81"/>
      <c r="N125" s="81"/>
      <c r="O125" s="81"/>
      <c r="P125" s="81"/>
    </row>
    <row r="126" spans="1:20" ht="22.8"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7"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50000000000003" customHeight="1" x14ac:dyDescent="0.25">
      <c r="A133" s="96"/>
      <c r="B133" s="96"/>
      <c r="C133" s="96"/>
      <c r="D133" s="96"/>
      <c r="E133" s="96"/>
      <c r="F133" s="96"/>
    </row>
    <row r="134" spans="1:6" ht="29.7" customHeight="1" x14ac:dyDescent="0.25">
      <c r="A134" s="96"/>
      <c r="B134" s="96"/>
      <c r="C134" s="96"/>
      <c r="D134" s="96"/>
      <c r="E134" s="96"/>
      <c r="F134" s="96"/>
    </row>
    <row r="135" spans="1:6" ht="34.950000000000003" customHeight="1" x14ac:dyDescent="0.25">
      <c r="A135" s="96"/>
      <c r="B135" s="96"/>
      <c r="C135" s="96"/>
      <c r="D135" s="96"/>
      <c r="E135" s="96"/>
      <c r="F135" s="96"/>
    </row>
    <row r="136" spans="1:6" ht="28.95" customHeight="1" x14ac:dyDescent="0.25">
      <c r="A136" s="96"/>
      <c r="B136" s="96"/>
      <c r="C136" s="96"/>
      <c r="D136" s="96"/>
      <c r="E136" s="96"/>
      <c r="F136" s="96"/>
    </row>
    <row r="137" spans="1:6" ht="31.95" customHeight="1" x14ac:dyDescent="0.25">
      <c r="A137" s="96"/>
      <c r="B137" s="96"/>
      <c r="C137" s="96"/>
      <c r="D137" s="96"/>
      <c r="E137" s="96"/>
      <c r="F137" s="96"/>
    </row>
    <row r="138" spans="1:6" ht="33" customHeight="1" x14ac:dyDescent="0.25">
      <c r="A138" s="96"/>
      <c r="B138" s="96"/>
      <c r="C138" s="96"/>
      <c r="D138" s="96"/>
      <c r="E138" s="96"/>
      <c r="F138" s="96"/>
    </row>
    <row r="139" spans="1:6" ht="34.200000000000003" customHeight="1" x14ac:dyDescent="0.25">
      <c r="A139" s="96"/>
      <c r="B139" s="96"/>
      <c r="C139" s="96"/>
      <c r="D139" s="96"/>
      <c r="E139" s="96"/>
      <c r="F139" s="96"/>
    </row>
    <row r="140" spans="1:6" ht="30.45" customHeight="1" x14ac:dyDescent="0.25">
      <c r="A140" s="96"/>
      <c r="B140" s="96"/>
      <c r="C140" s="96"/>
      <c r="D140" s="96"/>
      <c r="E140" s="96"/>
      <c r="F140" s="96"/>
    </row>
    <row r="141" spans="1:6" ht="32.700000000000003"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700000000000003" customHeight="1" x14ac:dyDescent="0.25">
      <c r="A145" s="96"/>
      <c r="B145" s="96"/>
      <c r="C145" s="96"/>
      <c r="D145" s="96"/>
      <c r="E145" s="96"/>
      <c r="F145" s="96"/>
    </row>
    <row r="146" spans="1:6" ht="31.5" customHeight="1" x14ac:dyDescent="0.25">
      <c r="A146" s="96"/>
      <c r="B146" s="96"/>
      <c r="C146" s="96"/>
      <c r="D146" s="96"/>
      <c r="E146" s="96"/>
      <c r="F146" s="96"/>
    </row>
    <row r="147" spans="1:6" ht="25.95" customHeight="1" x14ac:dyDescent="0.25">
      <c r="A147" s="96"/>
      <c r="B147" s="96"/>
      <c r="C147" s="96"/>
      <c r="D147" s="96"/>
      <c r="E147" s="96"/>
      <c r="F147" s="96"/>
    </row>
    <row r="148" spans="1:6" ht="33" customHeight="1" x14ac:dyDescent="0.25">
      <c r="A148" s="96"/>
      <c r="B148" s="96"/>
      <c r="C148" s="96"/>
      <c r="D148" s="96"/>
      <c r="E148" s="96"/>
      <c r="F148" s="96"/>
    </row>
    <row r="149" spans="1:6" ht="37.950000000000003" customHeight="1" x14ac:dyDescent="0.25">
      <c r="A149" s="96"/>
      <c r="B149" s="96"/>
      <c r="C149" s="96"/>
      <c r="D149" s="96"/>
      <c r="E149" s="96"/>
      <c r="F149" s="96"/>
    </row>
    <row r="150" spans="1:6" ht="37.950000000000003" customHeight="1" x14ac:dyDescent="0.25">
      <c r="A150" s="96"/>
      <c r="B150" s="96"/>
      <c r="C150" s="96"/>
      <c r="D150" s="96"/>
      <c r="E150" s="96"/>
      <c r="F150" s="96"/>
    </row>
    <row r="151" spans="1:6" ht="24.75" customHeight="1" x14ac:dyDescent="0.25">
      <c r="A151" s="96"/>
      <c r="B151" s="96"/>
      <c r="C151" s="96"/>
      <c r="D151" s="96"/>
      <c r="E151" s="96"/>
      <c r="F151" s="96"/>
    </row>
    <row r="152" spans="1:6" ht="13.2" customHeight="1" x14ac:dyDescent="0.25">
      <c r="A152" s="96"/>
      <c r="B152" s="96"/>
      <c r="C152" s="96"/>
      <c r="D152" s="96"/>
      <c r="E152" s="96"/>
      <c r="F152" s="96"/>
    </row>
    <row r="153" spans="1:6" ht="13.2" customHeight="1" x14ac:dyDescent="0.25">
      <c r="A153" s="96"/>
      <c r="B153" s="96"/>
      <c r="C153" s="96"/>
      <c r="D153" s="96"/>
      <c r="E153" s="96"/>
      <c r="F153" s="96"/>
    </row>
    <row r="154" spans="1:6" ht="22.8" x14ac:dyDescent="0.25">
      <c r="A154" s="96"/>
      <c r="B154" s="96"/>
      <c r="C154" s="96"/>
      <c r="D154" s="96"/>
      <c r="E154" s="96"/>
      <c r="F154" s="96"/>
    </row>
    <row r="155" spans="1:6" ht="12.75" customHeight="1" x14ac:dyDescent="0.25">
      <c r="A155" s="96"/>
      <c r="B155" s="96"/>
      <c r="C155" s="96"/>
      <c r="D155" s="96"/>
      <c r="E155" s="96"/>
      <c r="F155" s="96"/>
    </row>
    <row r="156" spans="1:6" ht="22.8" x14ac:dyDescent="0.25">
      <c r="A156" s="96"/>
      <c r="B156" s="96"/>
      <c r="C156" s="96"/>
      <c r="D156" s="96"/>
      <c r="E156" s="96"/>
      <c r="F156" s="96"/>
    </row>
    <row r="157" spans="1:6" ht="22.8" x14ac:dyDescent="0.25">
      <c r="A157" s="96"/>
      <c r="B157" s="96"/>
      <c r="C157" s="96"/>
      <c r="D157" s="96"/>
      <c r="E157" s="96"/>
      <c r="F157" s="96"/>
    </row>
    <row r="158" spans="1:6" ht="22.8"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358140</xdr:rowOff>
                  </from>
                  <to>
                    <xdr:col>3</xdr:col>
                    <xdr:colOff>1402080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2461260</xdr:colOff>
                    <xdr:row>16</xdr:row>
                    <xdr:rowOff>358140</xdr:rowOff>
                  </from>
                  <to>
                    <xdr:col>4</xdr:col>
                    <xdr:colOff>868680</xdr:colOff>
                    <xdr:row>18</xdr:row>
                    <xdr:rowOff>91440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3.2" x14ac:dyDescent="0.25"/>
  <cols>
    <col min="2" max="2" width="26.109375" customWidth="1"/>
    <col min="3" max="3" width="32.44140625" customWidth="1"/>
    <col min="4" max="4" width="29.88671875" customWidth="1"/>
    <col min="5" max="5" width="40.109375" customWidth="1"/>
  </cols>
  <sheetData>
    <row r="2" spans="2:5" x14ac:dyDescent="0.25">
      <c r="B2" s="139" t="s">
        <v>267</v>
      </c>
    </row>
    <row r="3" spans="2:5" x14ac:dyDescent="0.25">
      <c r="B3" s="83" t="s">
        <v>268</v>
      </c>
    </row>
    <row r="4" spans="2:5" x14ac:dyDescent="0.25">
      <c r="B4" s="83" t="s">
        <v>117</v>
      </c>
    </row>
    <row r="5" spans="2:5" x14ac:dyDescent="0.25">
      <c r="B5" s="83" t="s">
        <v>269</v>
      </c>
    </row>
    <row r="6" spans="2:5" x14ac:dyDescent="0.25">
      <c r="B6" s="83" t="s">
        <v>270</v>
      </c>
    </row>
    <row r="9" spans="2:5" x14ac:dyDescent="0.25">
      <c r="B9" s="139" t="s">
        <v>271</v>
      </c>
      <c r="C9" s="139" t="s">
        <v>272</v>
      </c>
      <c r="D9" s="139" t="s">
        <v>273</v>
      </c>
      <c r="E9" s="139" t="s">
        <v>274</v>
      </c>
    </row>
    <row r="10" spans="2:5" x14ac:dyDescent="0.25">
      <c r="B10" s="140" t="s">
        <v>268</v>
      </c>
      <c r="C10" s="83" t="s">
        <v>275</v>
      </c>
      <c r="D10" s="83" t="s">
        <v>276</v>
      </c>
      <c r="E10" s="83" t="s">
        <v>277</v>
      </c>
    </row>
    <row r="11" spans="2:5" x14ac:dyDescent="0.25">
      <c r="B11" s="140" t="s">
        <v>117</v>
      </c>
      <c r="C11" s="83" t="s">
        <v>278</v>
      </c>
      <c r="D11" s="83" t="s">
        <v>279</v>
      </c>
      <c r="E11" s="83" t="s">
        <v>280</v>
      </c>
    </row>
    <row r="12" spans="2:5" x14ac:dyDescent="0.25">
      <c r="B12" s="140" t="s">
        <v>269</v>
      </c>
      <c r="C12" s="83" t="s">
        <v>281</v>
      </c>
      <c r="D12" s="83" t="s">
        <v>282</v>
      </c>
      <c r="E12" s="83" t="s">
        <v>283</v>
      </c>
    </row>
    <row r="13" spans="2:5" x14ac:dyDescent="0.25">
      <c r="B13" s="140" t="s">
        <v>270</v>
      </c>
      <c r="C13" s="83" t="s">
        <v>278</v>
      </c>
      <c r="D13" s="83" t="s">
        <v>284</v>
      </c>
      <c r="E13" s="83" t="s">
        <v>285</v>
      </c>
    </row>
    <row r="15" spans="2:5" ht="26.4" x14ac:dyDescent="0.25">
      <c r="B15" s="141" t="s">
        <v>286</v>
      </c>
      <c r="C15" s="139" t="s">
        <v>272</v>
      </c>
      <c r="D15" s="139" t="s">
        <v>273</v>
      </c>
      <c r="E15" s="139" t="s">
        <v>274</v>
      </c>
    </row>
    <row r="16" spans="2:5" x14ac:dyDescent="0.25">
      <c r="B16" s="140" t="s">
        <v>268</v>
      </c>
      <c r="C16" s="83" t="s">
        <v>287</v>
      </c>
      <c r="D16" s="83" t="s">
        <v>288</v>
      </c>
      <c r="E16" s="83" t="s">
        <v>289</v>
      </c>
    </row>
    <row r="17" spans="2:5" x14ac:dyDescent="0.25">
      <c r="B17" s="140" t="s">
        <v>117</v>
      </c>
      <c r="C17" s="83" t="s">
        <v>290</v>
      </c>
      <c r="D17" s="83" t="s">
        <v>291</v>
      </c>
      <c r="E17" s="83" t="s">
        <v>292</v>
      </c>
    </row>
    <row r="18" spans="2:5" x14ac:dyDescent="0.25">
      <c r="B18" s="140" t="s">
        <v>269</v>
      </c>
      <c r="C18" s="83" t="s">
        <v>290</v>
      </c>
      <c r="D18" s="83" t="s">
        <v>293</v>
      </c>
      <c r="E18" s="83" t="s">
        <v>294</v>
      </c>
    </row>
    <row r="19" spans="2:5" x14ac:dyDescent="0.25">
      <c r="B19" s="140"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customXml/itemProps2.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Jake Timothy-Dorward</cp:lastModifiedBy>
  <cp:revision/>
  <dcterms:created xsi:type="dcterms:W3CDTF">2019-12-17T10:05:05Z</dcterms:created>
  <dcterms:modified xsi:type="dcterms:W3CDTF">2024-02-13T14:23:42Z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