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O:\Planning\INDIVIDUALS\TSM\Jobs\100 CFR\Documents\WLC\"/>
    </mc:Choice>
  </mc:AlternateContent>
  <xr:revisionPtr revIDLastSave="0" documentId="8_{96DA5ECF-9761-453E-BC9C-8D1BFF946A25}" xr6:coauthVersionLast="47" xr6:coauthVersionMax="47" xr10:uidLastSave="{00000000-0000-0000-0000-000000000000}"/>
  <bookViews>
    <workbookView xWindow="-19298" yWindow="2100" windowWidth="19396" windowHeight="11595" firstSheet="1"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9" i="11" l="1"/>
  <c r="I130" i="11"/>
  <c r="I131" i="11"/>
  <c r="I132" i="11"/>
  <c r="I133" i="11"/>
  <c r="I128" i="11"/>
  <c r="I121" i="11"/>
  <c r="I122" i="11"/>
  <c r="I123" i="11"/>
  <c r="I124" i="11"/>
  <c r="I125" i="11"/>
  <c r="I126" i="11"/>
  <c r="I113" i="11"/>
  <c r="I114" i="11"/>
  <c r="I115" i="11"/>
  <c r="I116" i="11"/>
  <c r="I117" i="11"/>
  <c r="I118" i="11"/>
  <c r="I119" i="11"/>
  <c r="I120" i="11"/>
  <c r="I110" i="11"/>
  <c r="I112" i="11"/>
  <c r="I109" i="11"/>
  <c r="I89" i="11"/>
  <c r="I88" i="11"/>
  <c r="S100" i="9" l="1"/>
  <c r="D143" i="11" l="1"/>
  <c r="E26" i="11"/>
  <c r="E25" i="11"/>
  <c r="D26" i="11"/>
  <c r="D25" i="11"/>
  <c r="C26" i="11"/>
  <c r="C25" i="11"/>
  <c r="E44" i="9"/>
  <c r="E43" i="9"/>
  <c r="D44" i="9"/>
  <c r="D43" i="9"/>
  <c r="C44" i="9"/>
  <c r="C43" i="9"/>
  <c r="D26" i="10"/>
  <c r="C26" i="10"/>
  <c r="E26" i="10"/>
  <c r="E25" i="10"/>
  <c r="D25" i="10"/>
  <c r="C25" i="10"/>
  <c r="S83" i="10"/>
  <c r="N121" i="9" l="1"/>
  <c r="O121" i="9"/>
  <c r="F172" i="11" l="1"/>
  <c r="I104" i="10"/>
  <c r="F104" i="10"/>
  <c r="S158" i="11"/>
  <c r="F121" i="9" l="1"/>
  <c r="S103" i="10"/>
  <c r="S120" i="9"/>
  <c r="T172" i="11"/>
  <c r="S171" i="11"/>
  <c r="O172" i="11"/>
  <c r="G172" i="11"/>
  <c r="D76" i="10" l="1"/>
  <c r="I76" i="10"/>
  <c r="H76" i="10"/>
  <c r="I143" i="11"/>
  <c r="H143" i="11"/>
  <c r="I92" i="9"/>
  <c r="H92" i="9"/>
  <c r="D92" i="9"/>
  <c r="S167" i="11" l="1"/>
  <c r="S170" i="11"/>
  <c r="S169" i="11"/>
  <c r="S168" i="11"/>
  <c r="S165" i="11"/>
  <c r="L121" i="9" l="1"/>
  <c r="S101" i="9" l="1"/>
  <c r="S102" i="9"/>
  <c r="S103" i="9"/>
  <c r="S104" i="9"/>
  <c r="S105" i="9"/>
  <c r="S106" i="9"/>
  <c r="S107" i="9"/>
  <c r="S108" i="9"/>
  <c r="S109" i="9"/>
  <c r="S110" i="9"/>
  <c r="S111" i="9"/>
  <c r="S112" i="9"/>
  <c r="S113" i="9"/>
  <c r="S114" i="9"/>
  <c r="S115" i="9"/>
  <c r="S116" i="9"/>
  <c r="S117" i="9"/>
  <c r="S118" i="9"/>
  <c r="S119" i="9"/>
  <c r="I93" i="9"/>
  <c r="H93" i="9"/>
  <c r="D93" i="9"/>
  <c r="I144" i="11"/>
  <c r="H144" i="11"/>
  <c r="D144"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52" i="11"/>
  <c r="S153" i="11"/>
  <c r="S154" i="11"/>
  <c r="S155" i="11"/>
  <c r="S157" i="11"/>
  <c r="S159" i="11"/>
  <c r="S160" i="11"/>
  <c r="S161" i="11"/>
  <c r="S162" i="11"/>
  <c r="S163" i="11"/>
  <c r="S164" i="11"/>
  <c r="S166" i="11"/>
  <c r="S151" i="11"/>
  <c r="P172" i="11"/>
  <c r="Q172" i="11"/>
  <c r="Q173" i="11" s="1"/>
  <c r="R172" i="11"/>
  <c r="R173" i="11" s="1"/>
  <c r="N172" i="11"/>
  <c r="N173" i="11" s="1"/>
  <c r="L172" i="11"/>
  <c r="J172" i="11"/>
  <c r="J173" i="11" s="1"/>
  <c r="I172" i="11"/>
  <c r="I173" i="11" s="1"/>
  <c r="H172" i="11"/>
  <c r="F173" i="11"/>
  <c r="E172" i="11"/>
  <c r="E173" i="11" s="1"/>
  <c r="D40" i="9" l="1"/>
  <c r="D41" i="9" s="1"/>
  <c r="E22" i="10"/>
  <c r="E23" i="10" s="1"/>
  <c r="D105" i="10"/>
  <c r="C23" i="10"/>
  <c r="D22" i="10"/>
  <c r="D23" i="10" s="1"/>
  <c r="D122" i="9"/>
  <c r="C40" i="9"/>
  <c r="C41" i="9" s="1"/>
  <c r="E40" i="9"/>
  <c r="E41" i="9" s="1"/>
  <c r="P173" i="11"/>
  <c r="H22" i="11"/>
  <c r="H34" i="9" s="1"/>
  <c r="H173" i="11"/>
  <c r="S104" i="10"/>
  <c r="S105" i="10" s="1"/>
  <c r="S121" i="9"/>
  <c r="S122" i="9" s="1"/>
  <c r="O122" i="9"/>
  <c r="H40" i="9"/>
  <c r="H41" i="9" s="1"/>
  <c r="G122" i="9"/>
  <c r="F40" i="9"/>
  <c r="F41" i="9" s="1"/>
  <c r="T122" i="9"/>
  <c r="I40" i="9"/>
  <c r="I41" i="9" s="1"/>
  <c r="G22" i="11"/>
  <c r="G34" i="9" s="1"/>
  <c r="G173" i="11"/>
  <c r="T173" i="11"/>
  <c r="I22" i="11"/>
  <c r="I34" i="9" s="1"/>
  <c r="O105" i="10"/>
  <c r="G105" i="10"/>
  <c r="F22" i="10"/>
  <c r="F23" i="10" s="1"/>
  <c r="T105" i="10"/>
  <c r="C105" i="10"/>
  <c r="K105" i="10"/>
  <c r="L105" i="10"/>
  <c r="G23" i="10"/>
  <c r="O173" i="11"/>
  <c r="L173" i="11"/>
  <c r="C122" i="9"/>
  <c r="N122" i="9"/>
  <c r="J122" i="9"/>
  <c r="I23" i="10"/>
  <c r="H22" i="10"/>
  <c r="H23" i="10" s="1"/>
  <c r="I23" i="11" l="1"/>
  <c r="I35" i="9" s="1"/>
  <c r="H23" i="11"/>
  <c r="H35" i="9" s="1"/>
  <c r="G23" i="11"/>
  <c r="G35" i="9" s="1"/>
  <c r="I77" i="10"/>
  <c r="H77" i="10"/>
  <c r="D77" i="10"/>
  <c r="D172" i="11" l="1"/>
  <c r="C22" i="11" s="1"/>
  <c r="C172" i="11"/>
  <c r="C34" i="9" l="1"/>
  <c r="C173" i="11"/>
  <c r="D173" i="11"/>
  <c r="C23" i="11" l="1"/>
  <c r="C35" i="9" s="1"/>
  <c r="K172" i="11"/>
  <c r="D22" i="11" s="1"/>
  <c r="S156" i="11"/>
  <c r="S172" i="11" s="1"/>
  <c r="D23" i="11" l="1"/>
  <c r="D35" i="9" s="1"/>
  <c r="D34" i="9"/>
  <c r="F22" i="11"/>
  <c r="E22" i="11"/>
  <c r="E34" i="9" s="1"/>
  <c r="K173" i="11"/>
  <c r="S173" i="11"/>
  <c r="F23" i="11" l="1"/>
  <c r="F35" i="9" s="1"/>
  <c r="F34" i="9"/>
  <c r="E23" i="11"/>
  <c r="E35" i="9" s="1"/>
</calcChain>
</file>

<file path=xl/sharedStrings.xml><?xml version="1.0" encoding="utf-8"?>
<sst xmlns="http://schemas.openxmlformats.org/spreadsheetml/2006/main" count="920" uniqueCount="402">
  <si>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</si>
  <si>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</si>
  <si>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</si>
  <si>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</si>
  <si>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</si>
  <si>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</si>
  <si>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</si>
  <si>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</si>
  <si>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</si>
  <si>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</si>
  <si>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</si>
  <si>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</si>
  <si>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</si>
  <si>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</si>
  <si>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</si>
  <si>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</si>
  <si>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</si>
  <si>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</si>
  <si>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</si>
  <si>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</si>
  <si>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</si>
  <si>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</si>
  <si>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</si>
  <si>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</si>
  <si>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</si>
  <si>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</si>
  <si>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</si>
  <si>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</si>
  <si>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</si>
  <si>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</si>
  <si>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</si>
  <si>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</si>
  <si>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</si>
  <si>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</si>
  <si>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</si>
  <si>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</si>
  <si>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</si>
  <si>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</si>
  <si>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</si>
  <si>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</si>
  <si>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</si>
  <si>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</si>
  <si>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</si>
  <si>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</si>
  <si>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</si>
  <si>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</si>
  <si>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</si>
  <si>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</si>
  <si>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</si>
  <si>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</si>
  <si>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</si>
  <si>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</si>
  <si>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</si>
  <si>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</si>
  <si>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</si>
  <si>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</si>
  <si>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</si>
  <si>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</si>
  <si>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</si>
  <si>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</si>
  <si>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</si>
  <si>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</si>
  <si>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</si>
  <si>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</si>
  <si>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</si>
  <si>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</si>
  <si>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</si>
  <si>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</si>
  <si>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</si>
  <si>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</si>
  <si>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</si>
  <si>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</si>
  <si>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</si>
  <si>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</si>
  <si>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</si>
  <si>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</si>
  <si>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</si>
  <si>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</si>
  <si>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</si>
  <si>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</si>
  <si>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</si>
  <si>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</si>
  <si>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</si>
  <si>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</si>
  <si>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</si>
  <si>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</si>
  <si>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</si>
  <si>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</si>
  <si>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</si>
  <si>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</si>
  <si>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</si>
  <si>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</si>
  <si>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</si>
  <si>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</si>
  <si>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</si>
  <si>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</si>
  <si>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</si>
  <si>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</si>
  <si>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</si>
  <si>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</si>
  <si>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</si>
  <si>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</si>
  <si>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</si>
  <si>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</si>
  <si>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</si>
  <si>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</si>
  <si>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</si>
  <si>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</si>
  <si>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</si>
  <si>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</si>
  <si>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</si>
  <si>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</si>
  <si>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</si>
  <si>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</si>
  <si>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</si>
  <si>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</si>
  <si>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</si>
  <si>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</si>
  <si>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</si>
  <si>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</si>
  <si>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</si>
  <si>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</si>
  <si>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</si>
  <si>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</si>
  <si>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</si>
  <si>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</si>
  <si>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</si>
  <si>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</si>
  <si>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</si>
  <si>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</si>
  <si>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</si>
  <si>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</si>
  <si>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</si>
  <si>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</si>
  <si>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</si>
  <si>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</si>
  <si>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</si>
  <si>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</si>
  <si>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</si>
  <si>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</si>
  <si>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</si>
  <si>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</si>
  <si>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</si>
  <si>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</si>
  <si>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</si>
  <si>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</si>
  <si>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</si>
  <si>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</si>
  <si>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</si>
  <si>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</si>
  <si>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</si>
  <si>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</si>
  <si>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</si>
  <si>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</si>
  <si>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</si>
  <si>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</si>
  <si>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</si>
  <si>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</si>
  <si>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</si>
  <si>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</si>
  <si>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</si>
  <si>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</si>
  <si>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</si>
  <si>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</si>
  <si>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</si>
  <si>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</si>
  <si>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</si>
  <si>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</si>
  <si>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</si>
  <si>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</si>
  <si>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</si>
  <si>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</si>
  <si>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</si>
  <si>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</si>
  <si>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</si>
  <si>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</si>
  <si>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</si>
  <si>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</si>
  <si>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</si>
  <si>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</si>
  <si>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</si>
  <si>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</si>
  <si>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</si>
  <si>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</si>
  <si>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</si>
  <si>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</si>
  <si>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</si>
  <si>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</si>
  <si>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</si>
  <si>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</si>
  <si>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</si>
  <si>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</si>
  <si>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</si>
  <si>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</si>
  <si>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</si>
  <si>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</si>
  <si>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</si>
  <si>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</si>
  <si>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</si>
  <si>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</si>
  <si>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</si>
  <si>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</si>
  <si>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</si>
  <si>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</si>
  <si>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</si>
  <si>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</si>
  <si>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</si>
  <si>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</si>
  <si>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</si>
  <si>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</si>
  <si>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</si>
  <si>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</si>
  <si>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</si>
  <si>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</si>
  <si>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</si>
  <si>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</si>
  <si>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</si>
  <si>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</si>
  <si>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</si>
  <si>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</si>
  <si>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</si>
  <si>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</si>
  <si>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</si>
  <si>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</si>
  <si>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</si>
  <si>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</si>
  <si>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</si>
  <si>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</si>
  <si>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</si>
  <si>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</si>
  <si>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</si>
  <si>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</si>
  <si>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</si>
  <si>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</si>
  <si>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</si>
  <si>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</si>
  <si>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</si>
  <si>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</si>
  <si>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</si>
  <si>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</si>
  <si>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</si>
  <si>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</si>
  <si>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</si>
  <si>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</si>
  <si>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</si>
  <si>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</si>
  <si>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</si>
  <si>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</si>
  <si>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</si>
  <si>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</si>
  <si>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</si>
  <si>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</si>
  <si>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</si>
  <si>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</si>
  <si>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</si>
  <si>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</si>
  <si>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</si>
  <si>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</si>
  <si>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</si>
  <si>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</si>
  <si>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</si>
  <si>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</si>
  <si>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</si>
  <si>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</si>
  <si>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</si>
  <si>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</si>
  <si>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</si>
  <si>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</si>
  <si>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</si>
  <si>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</si>
  <si>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</si>
  <si>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</si>
  <si>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</si>
  <si>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</si>
  <si>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</si>
  <si>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</si>
  <si>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</si>
  <si>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</si>
  <si>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</si>
  <si>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</si>
  <si>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</si>
  <si>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</si>
  <si>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</si>
  <si>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</si>
  <si>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</si>
  <si>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</si>
  <si>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</si>
  <si>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</si>
  <si>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</si>
  <si>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</si>
  <si>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</si>
  <si>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</si>
  <si>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</si>
  <si>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</si>
  <si>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</si>
  <si>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</si>
  <si>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</si>
  <si>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</si>
  <si>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100 Chalk Farm</t>
  </si>
  <si>
    <t>Demolition of existing buildings and redevelopment of the site to provide two buildings containing purpose-built student accommodation with associated amenity and ancillary space (Sui Generis), affordable residential homes (Class C3), ground floor commercial space (Class E) together with public realm, access, servicing, and other associated works.</t>
  </si>
  <si>
    <t>Whitecode Consulting</t>
  </si>
  <si>
    <t>09.01.24</t>
  </si>
  <si>
    <t>Student accommodation and residential</t>
  </si>
  <si>
    <t>SAP</t>
  </si>
  <si>
    <t>One Click LCA</t>
  </si>
  <si>
    <t xml:space="preserve">Yes - A complete list of materials used to complete the WLC assessment, extracted from OneClick LCA software, has been issued to Rian Kealey, QS at Regal for the Chalk Farm project, who confirmed by email that the materials account for at least 95% of the capital cost for each building element. </t>
  </si>
  <si>
    <t>The completed WLC has been peer reviewed by Ellen Huelin at Whitecode.who has professional experience with completing whole life carbon assessments using One Click LCA.</t>
  </si>
  <si>
    <t xml:space="preserve">Pells Frischmann have conducted a pre-demolition audit which explored opportunities to retain and/or refurbish the existing buildings or part of the existing buildings. The following constraints concluded the existing buildings are not fit to be reused:
• The building's form, style and materiality do not contribute positively to the conservation area;
• Its exterior cladding is of poor quality and requires an extensive programme of removal and replacement;
• Pedestrian building access within the site is shared with the on-site parking provision, and there is a visible shift in site levels to accommodate this. This results in emergency egress routes within site flowing into the vehicular access routes;
• Emergency egress from the Roundhouse exits into the site secured by a gate fronting onto Chalk Farm Road
• Office space is vacant and does not present a good offer to prospective occupiers, with available spaces outdated and not optimised to modern working standards;
• Site access shared with vehicles
• The buildings have the following layout issues:
o narrow floor plates
o provision of only 1nr lifts
o WC provision doesn't meet standards
o floor plate below grade resulting in poor naturally lit interior spaces
o multiple entrances
o does not provide an accessible environment
• The London Borough of Camden development policy for plot CGY4 notes the need to "remove existing car parking and enter into a 'car-free' obligation for the site;
• On-site grade and undercroft parking provision takes up significant space across the site and detracts from any potential provision of on-site amenities, which contributes negatively to the townscape
• Poor internal clear height;
• Internal services and boilers have been removed throughout the building, requiring an extensive programme of re-installation to ensure that the building meets current standards for office accommodation.	</t>
  </si>
  <si>
    <r>
      <t>272,000kgCO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 Area confirmed in Pells Frishmann's Pre demolition audit</t>
    </r>
  </si>
  <si>
    <t>30% GGBS in superstructure concrete</t>
  </si>
  <si>
    <t>Specification of products with EPD’s</t>
  </si>
  <si>
    <t>Use of R290 Refrigerant</t>
  </si>
  <si>
    <t>Reuse of existing terrazzo tiling</t>
  </si>
  <si>
    <t>50% GGBS in sub-structure</t>
  </si>
  <si>
    <t>R290</t>
  </si>
  <si>
    <t>Ready-mix concrete, normal-strength, generic, C40/50 (5800/7300 PSI), 20% recycled binders in cement (400 kg/m3 / 24.97 lbs/ft3)</t>
  </si>
  <si>
    <t>Reinforcement steel (rebar), generic, 97% recycled content (typical), A615</t>
  </si>
  <si>
    <t>Ready-mix concrete, normal-strength, generic, C30/37 (4400/5400 PSI), 20% GGBS content in cement (300 kg/m3 / 18.72 lbs/ft3) (One Click LCA)</t>
  </si>
  <si>
    <t>EPS insulation panels, graphite, L= 0.037 W/mK, R= 2.7 m2K/W, 100 mm, 1.5 kg/m2, 15 kg/m3, compressive strength 85kPa, 45% recycled polystyrene, Lambda=0.037 W/(m.K) (One Click LCA)</t>
  </si>
  <si>
    <t>Bentonite membrane for waterproofing of underground walls and foundations, 5.98 kg/m2, Membrane bentonitique pour l`étanchéité et l`imperméabilisation</t>
  </si>
  <si>
    <t>Concrete crushed to aggregate (for sub-base layers), Portland Cement 400 kg / m3</t>
  </si>
  <si>
    <t>Steel recycling</t>
  </si>
  <si>
    <t>Plastic-based material incineration</t>
  </si>
  <si>
    <t>Concrete crushed to aggregate (for sub-base layers), Portland Cement 500 kg / m3</t>
  </si>
  <si>
    <t>Ready-mix concrete, normal-strength, generic, C40/50 (5800/7300 PSI), 30% recycled binders in cement (400 kg/m3 / 24.97 lbs/ft3)</t>
  </si>
  <si>
    <t>Ready-mix concrete, normal-strength, generic, C30/37 (4400/5400 PSI), 30% recycled binders in cement (300 kg/m3 / 18.72 lbs/ft3)</t>
  </si>
  <si>
    <t>Bitumen roof waterproofing system, multi- layer, fully torched, top: 3.8 mm, 4.8 kg/m2, bottom: 3.1 mm, 3.9 kg/m2 (European Waterproofing Association</t>
  </si>
  <si>
    <t>Landfilling (for inert materials)</t>
  </si>
  <si>
    <t>Reinforcement steel (rebar), generic, 90% recycled content, A615</t>
  </si>
  <si>
    <t>Ready-mix concrete, normal-strength, generic, C30/37 (4400/5400 PSI), 10% (typical) recycled binders in cement (300 kg/m3 / 18.72 lbs/ft3)</t>
  </si>
  <si>
    <t>Concrete crushed to aggregate (for sub-base layers), Portland Cement 300 kg / m3</t>
  </si>
  <si>
    <t>Cement bonded wood particle board, 10 mm, 13.5 kg/m2, 1350 kg/m3, CENTRIS-Basic (CIDEM Hranice)</t>
  </si>
  <si>
    <t>Facing clay bricks, th: 94 mm, 110 kg/m2, Brique de parement gamme Origine, produite en Belgique : Acer, Acer Flamma, Aloë, Aloë arrachée, Aloë SR3, Amaranthis Rock, Amarantica, Audomaroise, Avesnoise, Calluna, Calluna arrachée, Doritica, Doritis, Flandre, Floreffe, Fumosa arrachée, Fumosa mystique, Fumosa rock, Fumosa rustica, Guinea, Guinea abrasil, Guinea abrasil rustica, Guinea arrachée, Guinea rock, Juglans, Juglans rock, Maubray, Moria, Nomade rustica, Opale, Opale rustica, Ramecroix, Tamisa rustica, Willemeau. Brique de parement gamme Aspero, produite en Belgique : A1001, A1002, A1003, A1004. Brique de parement gamme Tamburo, produite en Belgique : T17038, T17134, T17109, T17125, T17126, T17117. (PLOEGSTEERT)</t>
  </si>
  <si>
    <t>Gypsum board, windproofing, 9.5 mm, 7.2 kg/m2, 757.89 kg/m3, Windliner-X/Utvendig-X type EH2 (GU-X) (Norgips)</t>
  </si>
  <si>
    <t>Gypsum interior plaster, gross density: 900.0 kg/m3</t>
  </si>
  <si>
    <t>Polyethylene vapour barrier membrane, 0.15 mm, 0.14 kg/m2 (One Click LCA)</t>
  </si>
  <si>
    <t>Reinforcement steel (rebar), generic, 97% recycled content (typical), A615 (One Click LCA)</t>
  </si>
  <si>
    <t>Ready-mix concrete, normal strength, generic, C32/40 (4600/5800 PSI) with CEM II/B-V, 30% GGBS content in cement (300 kg/m3; 18.7 lbs/ft3 total cement) (One Click LCA)</t>
  </si>
  <si>
    <t>Rock wool insulation panels, L=0.035 W/mK, R=4.29 m2k/W, 150 mm, 9 kg/m2, 60 kg/m3, Lambda=0.035 W/(m.K), Rainscreen Duo Slab 150mm (ROCKWOOL,</t>
  </si>
  <si>
    <t>Rock wool insulation panels, L=0.037 W/mK, R=2.63 m2k/W, 100 mm, 3.3 kg/m2, 33 kg/m3, Lambda=0.037 W/(m.K), FLEXI 1200x600x100 (ROCKWOOL, UK</t>
  </si>
  <si>
    <t>Steel purlins and framing, 7850 kg/m3 (Voestalpine Metsec plc)</t>
  </si>
  <si>
    <t>Structural steel profiles, generic, 60% recycled content,  I, H, U, L, and T sections, S235, S275 and S355</t>
  </si>
  <si>
    <t>Wood incineration</t>
  </si>
  <si>
    <t>Brick/stone crushed to aggregate (for sub-base layers)</t>
  </si>
  <si>
    <t>Gypsum recycling</t>
  </si>
  <si>
    <t>Ceramic tiles, 20 kg/m2 (RAK Ceramics P.J.S.C)</t>
  </si>
  <si>
    <t>Terracotta façade panel, 35 kg/m2, Zéphir Evolution 20, Zéphir Evolution 25, Zéphir Evolution 30 (yc modline 1 et modline 2), Zéphir Evolution 40 (TERREAL)</t>
  </si>
  <si>
    <t>Aluminium frame window triple glazed, non-operable, 0% recycled aluminium, 1.48 m x 2.18 m, 30.7 kg/m2 (One Click LCA)</t>
  </si>
  <si>
    <t>Aluminium framed double glazed doors, per m2, 79.5% glass, 15.7% aluminium, 2.2% steel, 44 kg/m2, width:1.23m, height:2.18m, 6mm toughened and 8.8mm laminated glass, Edge Symmetry (Optima)</t>
  </si>
  <si>
    <t>Glass-containing product recycling (80 % glass)</t>
  </si>
  <si>
    <t>Glass wool insulation panels, unfaced, generic, L = 0.031 W/mK, R = 3.23 m2K/W (18 ft2°Fh/BTU), 25 kg/m3 (1.56 lbs/ft3), (applicable for densities: 0-25 kg/m3 (0-1.56 lbs/ft3)), Lambda=0.031 W/(m.K)</t>
  </si>
  <si>
    <t>Glass wool/mineral wool insulation, acoustic partition roll, L = 0.039W/mK, T: 50-65 mm, 18 kg/m3, APR1200 (Isover)</t>
  </si>
  <si>
    <t>Gypsum plaster board, regular, generic, 6.5-25 mm (0.25-0.98 in), 10.725 kg/m2 (2.20 lbs/ft2) (for 12.5 mm/0.49 in), 858 kg/m3 (53.6 lbs/ft3)</t>
  </si>
  <si>
    <t>Doors with wooden frame, interior, Portes intérieures de communication avec huisserie bois (DONNEE ENVIRONNEMENTALE GENERIQUE PAR DEFAUT)</t>
  </si>
  <si>
    <t>Ceramic floor tile, 10 mm, average density 2000 kg/m3 (Mosa)</t>
  </si>
  <si>
    <t>Gypsum plasterboard, 12.5 mm, 8.985 kg/m2 (average product weight) (Etex Building Performance)</t>
  </si>
  <si>
    <t>Metal ceiling membranes with acoustic fleece, 0.5 mm, 3.62 kg/m2 (Knauf Ceiling Solutions GmbH &amp; Co. KG)</t>
  </si>
  <si>
    <t>Self-levelling screed, 1 mm, 2.25 kg/m2, Gyvlon® EXCELIO (Anhydritec)</t>
  </si>
  <si>
    <t>Water-based epoxy floor paint, 1.44 kg/l, 6 m2/l, 0.48 kg/m2, Dulux Trade High Performance Floor Paint (AkzoNobel)</t>
  </si>
  <si>
    <t xml:space="preserve">Emulsion for interior use with recycled paint content, 0.168 kg/m2, 1.4 kg/l, Dulux Trade Evolve Matt (AkzoNobel, plant Prudhoe) </t>
  </si>
  <si>
    <t>Waterproof, protective, flexible coating, 1.5 kg/l, Lastogum (PCI Augsburg)</t>
  </si>
  <si>
    <t>Tile mortar, for interior floors and walls, 0.45 kg/m2, Weberbond lino comfort, Weberbond contact, Weberbond LVT, Weberbond grip, Weberbond primo</t>
  </si>
  <si>
    <t>Tufted carpet tile with nylon 6.6 pile material and bitumen backing, 4.4 kg/m2, maximum surface pile weight 400 g/m2 (One Click LCA)</t>
  </si>
  <si>
    <t>Wall bricks slips, 240 x 71 x 14 mm, 24 kg/m2, 2100 kg/m3 (Bundesverband der Deutschen Ziegelindustrie)</t>
  </si>
  <si>
    <t>Cement/mortar use in a backfill</t>
  </si>
  <si>
    <t>Acrylic bathtub, 14.5 kg/unit, Allibert, Aquarine (NEW BATH)</t>
  </si>
  <si>
    <t>Acrylic shower tray, 32 kg/unit 120x90 cm, Receveur de douche acrylique [Long. 120 cm Larg. 90 cm] (DONNEE ENVIRONNEMENTALE GENERIQUE PAR DEFAUT)</t>
  </si>
  <si>
    <t>Air handling unit, with heat recovery through plate heat exchanger, 10 000 m3/h (5885.8 ft3/min), 1256 kg/unit (2769 lbs/unit)</t>
  </si>
  <si>
    <t>Air/air heat pump, ducted, 61.5 kg/unit, P= 5 kW, PAC air air gainable [P=5kW] (DONNEE ENVIRONNEMENTALE GENERIQUE PAR DEFAUT)</t>
  </si>
  <si>
    <t>Corrugated plastic pipes, 0.138 kg/m, FFKuS-EM-F-105 co2ntrol (Fränkische Rohrwerke Gebr. Kirchner GmbH &amp; Co.)</t>
  </si>
  <si>
    <t>District heat distribution center, per 1kW</t>
  </si>
  <si>
    <t>Drinking water supply piping network, per m2 GIFA (residential buildings)</t>
  </si>
  <si>
    <t>Electric operated passenger elevator, 320 tkm life cycle, 7395 kg/unit, rated load 907-2268 kg, MonoSpace® 500 DX (Kone)</t>
  </si>
  <si>
    <t>Electricity distribution system, cabling and central, for all building types, per m2 GFA</t>
  </si>
  <si>
    <t>Emergency evacuation lighting, 0.604 kg/unit, 0 The environmenal data is representative of the following products : &lt;cat.number list&gt; (LEGRAND)</t>
  </si>
  <si>
    <t>Fluorescent lamp, T8-18W, 0.07 kg/unit</t>
  </si>
  <si>
    <t>Heat distribution piping network, per m2 heated area, all building types</t>
  </si>
  <si>
    <t>Interior LED projector, P= 14 à 30 W, Projecteur intérieur LED (DONNEE ENVIRONNEMENTALE GENERIQUE PAR DEFAUT)</t>
  </si>
  <si>
    <t>Interior projector LED 14 W, Projecteur intérieur LED 14W (DONNEE ENVIRONNEMENTALE GENERIQUE PAR DEFAUT)</t>
  </si>
  <si>
    <t>Junction box, 0.154 kg/unit, IP55 100x100 (B05534), B05534, B05546 (Hager SE)</t>
  </si>
  <si>
    <t>Lighting management sensors, 0.31 kg/unit, 0 488 06  (LEGRAND)</t>
  </si>
  <si>
    <t>Low voltage cable, Section conductrice de 5 mm2 à 120 mm2, Câble basse tension 0,6/1kV (DONNEE ENVIRONNEMENTALE GENERIQUE PAR DEFAUT)</t>
  </si>
  <si>
    <t>Photovoltaic polycrystalline panel, per m2, 14.5 kg/m2, 210 Wp (One Click LCA)</t>
  </si>
  <si>
    <t>Power cable connectors, Connecteur permettant de rassembler des câbles de transport d´énergie (DONNEE ENVIRONNEMENTALE GENERIQUE PAR DEFAUT)</t>
  </si>
  <si>
    <t>Recessed box for electrical equipment, 0.031 kg/unit, EMX 101340 EMX 101440 EMX 101150  (REXEL)</t>
  </si>
  <si>
    <t>Sanitary ceramics including washbasins, toilets, urinals, cisterns and kitchen sinks, Washbasins 800x450x170 mm 16 kg/unit, toilets 600x360x400 mm 24.9 kg/unit, urinals 600x300x350 mm 16.9 kg/unit, water cisterns 390x165x330 mm 18.6 kg/unit, kitchen sinks 1000x510x225 mm 12.8 kg/unit (DURAVIT)</t>
  </si>
  <si>
    <t>Sewage water drainage piping network, per m2 GIFA (residential buildings)</t>
  </si>
  <si>
    <t>Socket outlet 2P+T, 0.173 kg/unit, Plexo 2P+T - 16 A - IP55 (LEGRAND)</t>
  </si>
  <si>
    <t>Ventilation ducting, per m linear, D: 63 mm (2.48 in)</t>
  </si>
  <si>
    <t>Water circulation radiator, per 1kW / unit</t>
  </si>
  <si>
    <t>Waterproof lighting, P=18 W, Luminaire étanche IP&gt;54 (DONNEE ENVIRONNEMENTALE GENERIQUE PAR DEFAUT)</t>
  </si>
  <si>
    <t>Light switch, 0.113 kg/unit, 077001L (mécanisme) / 078801L (plaque) / 080250 (support) mécanisme : 077001L - 079201L - 079101L -  plaque : 078801L - 079301L -  support : 080250 (LEGRAND)</t>
  </si>
  <si>
    <t>Metal-containing product recycling (90 % metal)</t>
  </si>
  <si>
    <t>Marble products for flooring and cladding, 12 mm, 29.7 kg/m2, FLAIR LINE - POLARE product (QUARELLA)</t>
  </si>
  <si>
    <t>Paving bricks and pavers, 200 x 100 x 52 mm, 52 mm, 98 kg/m2, 2000 kg/m3, Paver (Bundesverband der Deutschen Ziegelindustrie e.V.)</t>
  </si>
  <si>
    <t>Cement mortar, gross density: 2000 kg/m3</t>
  </si>
  <si>
    <t/>
  </si>
  <si>
    <t>The proposed development is within the GLA benchmark for Modules A1-A5. This is due to the design team's proposed use of GGBS and specification of products which are known to have a lower embodied impact such as Rockwool Flexi and Rockwool Duo Slab insulation. Emissions in B-C are higher than the GLA benchmark. This is likely to be due to the assumptions made in B2 which has been calculated at 10kgCO2/m2 in line with WLCA guidance. When accurate data for maintenance iand repair is availble, this figure should reduce.</t>
  </si>
  <si>
    <t>One Click LCA, INIES, International EPD System, IBU, Cenia, OKOBAUDAT, MRPI, ASTM, BRE, EPD Norge, EPD Hub</t>
  </si>
  <si>
    <t>-</t>
  </si>
  <si>
    <t>Aluminium recycling</t>
  </si>
  <si>
    <t>Aluminium extrusion mill finished profiles (Hydro Extrusion Italy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</si>
</sst>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9">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9" borderId="3"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top" wrapText="1"/>
      <protection locked="0"/>
    </xf>
    <xf numFmtId="0" fontId="4" fillId="9" borderId="3" xfId="0" applyFont="1" applyFill="1" applyBorder="1" applyAlignment="1" applyProtection="1">
      <alignment vertical="top" wrapText="1"/>
      <protection locked="0"/>
    </xf>
    <xf numFmtId="0" fontId="4" fillId="9" borderId="3" xfId="0" applyFont="1" applyFill="1" applyBorder="1" applyAlignment="1" applyProtection="1">
      <alignment vertical="center" wrapText="1"/>
      <protection locked="0"/>
    </xf>
    <xf numFmtId="0" fontId="4" fillId="9" borderId="7" xfId="0" applyFont="1" applyFill="1" applyBorder="1" applyAlignment="1" applyProtection="1">
      <alignment horizontal="left" vertical="top"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top" wrapText="1"/>
      <protection locked="0"/>
    </xf>
    <xf numFmtId="0" fontId="4" fillId="9" borderId="7" xfId="0" applyFont="1" applyFill="1" applyBorder="1" applyAlignment="1" applyProtection="1">
      <alignment horizontal="left" vertical="top"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0" fillId="9" borderId="1" xfId="0" applyFill="1" applyBorder="1" applyAlignment="1" applyProtection="1">
      <alignment horizontal="left" vertical="top" wrapText="1"/>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885825</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200025</xdr:rowOff>
        </xdr:from>
        <xdr:to>
          <xdr:col>3</xdr:col>
          <xdr:colOff>1800225</xdr:colOff>
          <xdr:row>17</xdr:row>
          <xdr:rowOff>142875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352425</xdr:rowOff>
        </xdr:from>
        <xdr:to>
          <xdr:col>3</xdr:col>
          <xdr:colOff>1400175</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352425</xdr:rowOff>
        </xdr:from>
        <xdr:to>
          <xdr:col>4</xdr:col>
          <xdr:colOff>866775</xdr:colOff>
          <xdr:row>18</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sheetPr codeName="Sheet1"/>
  <dimension ref="B3:C21"/>
  <sheetViews>
    <sheetView showGridLines="0" workbookViewId="0">
      <selection activeCell="B28" sqref="B28"/>
    </sheetView>
  </sheetViews>
  <sheetFormatPr defaultRowHeight="12.75" x14ac:dyDescent="0.2"/>
  <cols>
    <col min="2" max="2" width="40" customWidth="1"/>
    <col min="3" max="3" width="64.42578125" style="46" customWidth="1"/>
  </cols>
  <sheetData>
    <row r="3" spans="2:3" x14ac:dyDescent="0.2">
      <c r="B3" s="50" t="s">
        <v>0</v>
      </c>
    </row>
    <row r="5" spans="2:3" x14ac:dyDescent="0.2">
      <c r="B5" s="183" t="s">
        <v>1</v>
      </c>
      <c r="C5" s="184" t="s">
        <v>2</v>
      </c>
    </row>
    <row r="6" spans="2:3" ht="25.5" x14ac:dyDescent="0.2">
      <c r="B6" s="191" t="s">
        <v>3</v>
      </c>
      <c r="C6" s="185" t="s">
        <v>4</v>
      </c>
    </row>
    <row r="7" spans="2:3" x14ac:dyDescent="0.2">
      <c r="B7" s="192"/>
      <c r="C7" s="181" t="s">
        <v>5</v>
      </c>
    </row>
    <row r="8" spans="2:3" x14ac:dyDescent="0.2">
      <c r="B8" s="193" t="s">
        <v>6</v>
      </c>
      <c r="C8" s="181" t="s">
        <v>7</v>
      </c>
    </row>
    <row r="9" spans="2:3" ht="25.5" x14ac:dyDescent="0.2">
      <c r="B9" s="193"/>
      <c r="C9" s="181" t="s">
        <v>8</v>
      </c>
    </row>
    <row r="10" spans="2:3" x14ac:dyDescent="0.2">
      <c r="B10" s="193"/>
      <c r="C10" s="181" t="s">
        <v>9</v>
      </c>
    </row>
    <row r="11" spans="2:3" ht="25.5" x14ac:dyDescent="0.2">
      <c r="B11" s="193"/>
      <c r="C11" s="181" t="s">
        <v>10</v>
      </c>
    </row>
    <row r="12" spans="2:3" ht="25.5" x14ac:dyDescent="0.2">
      <c r="B12" s="193"/>
      <c r="C12" s="181" t="s">
        <v>11</v>
      </c>
    </row>
    <row r="13" spans="2:3" x14ac:dyDescent="0.2">
      <c r="B13" s="193"/>
      <c r="C13" s="181" t="s">
        <v>12</v>
      </c>
    </row>
    <row r="14" spans="2:3" x14ac:dyDescent="0.2">
      <c r="B14" s="193"/>
      <c r="C14" s="181" t="s">
        <v>13</v>
      </c>
    </row>
    <row r="15" spans="2:3" ht="25.5" x14ac:dyDescent="0.2">
      <c r="B15" s="193"/>
      <c r="C15" s="181" t="s">
        <v>14</v>
      </c>
    </row>
    <row r="16" spans="2:3" ht="25.5" x14ac:dyDescent="0.2">
      <c r="B16" s="193"/>
      <c r="C16" s="181" t="s">
        <v>15</v>
      </c>
    </row>
    <row r="17" spans="2:3" ht="25.5" x14ac:dyDescent="0.2">
      <c r="B17" s="193"/>
      <c r="C17" s="181" t="s">
        <v>16</v>
      </c>
    </row>
    <row r="18" spans="2:3" x14ac:dyDescent="0.2">
      <c r="B18" s="193"/>
      <c r="C18" s="181" t="s">
        <v>17</v>
      </c>
    </row>
    <row r="19" spans="2:3" ht="27.75" customHeight="1" x14ac:dyDescent="0.2">
      <c r="B19" s="194"/>
      <c r="C19" s="182" t="s">
        <v>18</v>
      </c>
    </row>
    <row r="20" spans="2:3" ht="19.5" customHeight="1" x14ac:dyDescent="0.2">
      <c r="B20" s="192" t="s">
        <v>19</v>
      </c>
      <c r="C20" s="181" t="s">
        <v>20</v>
      </c>
    </row>
    <row r="21" spans="2:3" ht="26.25" customHeight="1" x14ac:dyDescent="0.2">
      <c r="B21" s="192"/>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36"/>
  <sheetViews>
    <sheetView showGridLines="0" topLeftCell="A9"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95" t="s">
        <v>24</v>
      </c>
      <c r="B5" s="195"/>
      <c r="C5" s="195"/>
      <c r="D5" s="195"/>
      <c r="E5" s="195"/>
      <c r="F5" s="195"/>
      <c r="G5" s="195"/>
      <c r="H5" s="195"/>
      <c r="I5" s="195"/>
      <c r="J5" s="195"/>
      <c r="K5" s="195"/>
      <c r="L5" s="195"/>
    </row>
    <row r="6" spans="1:12" ht="12.75" customHeight="1" x14ac:dyDescent="0.2">
      <c r="A6" s="195"/>
      <c r="B6" s="195"/>
      <c r="C6" s="195"/>
      <c r="D6" s="195"/>
      <c r="E6" s="195"/>
      <c r="F6" s="195"/>
      <c r="G6" s="195"/>
      <c r="H6" s="195"/>
      <c r="I6" s="195"/>
      <c r="J6" s="195"/>
      <c r="K6" s="195"/>
      <c r="L6" s="195"/>
    </row>
    <row r="7" spans="1:12" ht="12.75" customHeight="1" x14ac:dyDescent="0.2">
      <c r="A7" s="195"/>
      <c r="B7" s="195"/>
      <c r="C7" s="195"/>
      <c r="D7" s="195"/>
      <c r="E7" s="195"/>
      <c r="F7" s="195"/>
      <c r="G7" s="195"/>
      <c r="H7" s="195"/>
      <c r="I7" s="195"/>
      <c r="J7" s="195"/>
      <c r="K7" s="195"/>
      <c r="L7" s="195"/>
    </row>
    <row r="8" spans="1:12" ht="34.5" customHeight="1" x14ac:dyDescent="0.2">
      <c r="A8" s="197" t="s">
        <v>25</v>
      </c>
      <c r="B8" s="197"/>
      <c r="C8" s="197"/>
      <c r="D8" s="197"/>
      <c r="E8" s="197"/>
      <c r="F8" s="197"/>
      <c r="G8" s="197"/>
      <c r="H8" s="197"/>
      <c r="I8" s="197"/>
      <c r="J8" s="197"/>
      <c r="K8" s="197"/>
      <c r="L8" s="197"/>
    </row>
    <row r="9" spans="1:12" ht="15" customHeight="1" x14ac:dyDescent="0.2">
      <c r="A9" s="195" t="s">
        <v>26</v>
      </c>
      <c r="B9" s="195"/>
      <c r="C9" s="195"/>
      <c r="D9" s="195"/>
      <c r="E9" s="195"/>
      <c r="F9" s="195"/>
      <c r="G9" s="195"/>
      <c r="H9" s="195"/>
      <c r="I9" s="195"/>
      <c r="J9" s="195"/>
      <c r="K9" s="195"/>
      <c r="L9" s="195"/>
    </row>
    <row r="10" spans="1:12" ht="33" customHeight="1" x14ac:dyDescent="0.2">
      <c r="A10" s="195"/>
      <c r="B10" s="195"/>
      <c r="C10" s="195"/>
      <c r="D10" s="195"/>
      <c r="E10" s="195"/>
      <c r="F10" s="195"/>
      <c r="G10" s="195"/>
      <c r="H10" s="195"/>
      <c r="I10" s="195"/>
      <c r="J10" s="195"/>
      <c r="K10" s="195"/>
      <c r="L10" s="195"/>
    </row>
    <row r="11" spans="1:12" ht="15" customHeight="1" x14ac:dyDescent="0.2">
      <c r="A11" s="102" t="s">
        <v>27</v>
      </c>
      <c r="B11" s="101"/>
      <c r="C11" s="101"/>
      <c r="D11" s="99"/>
      <c r="E11" s="99"/>
      <c r="F11" s="99"/>
      <c r="G11" s="99"/>
      <c r="H11" s="99"/>
      <c r="I11" s="99"/>
      <c r="J11" s="99"/>
      <c r="K11" s="99"/>
      <c r="L11" s="99"/>
    </row>
    <row r="12" spans="1:12" x14ac:dyDescent="0.2">
      <c r="A12" s="195" t="s">
        <v>28</v>
      </c>
      <c r="B12" s="195"/>
      <c r="C12" s="195"/>
      <c r="D12" s="195"/>
      <c r="E12" s="195"/>
      <c r="F12" s="195"/>
      <c r="G12" s="195"/>
      <c r="H12" s="195"/>
      <c r="I12" s="195"/>
      <c r="J12" s="195"/>
      <c r="K12" s="195"/>
      <c r="L12" s="195"/>
    </row>
    <row r="13" spans="1:12" ht="35.25" customHeight="1" x14ac:dyDescent="0.2">
      <c r="A13" s="195"/>
      <c r="B13" s="195"/>
      <c r="C13" s="195"/>
      <c r="D13" s="195"/>
      <c r="E13" s="195"/>
      <c r="F13" s="195"/>
      <c r="G13" s="195"/>
      <c r="H13" s="195"/>
      <c r="I13" s="195"/>
      <c r="J13" s="195"/>
      <c r="K13" s="195"/>
      <c r="L13" s="195"/>
    </row>
    <row r="14" spans="1:12" x14ac:dyDescent="0.2">
      <c r="A14" s="102" t="s">
        <v>29</v>
      </c>
      <c r="B14" s="99"/>
      <c r="C14" s="99"/>
      <c r="D14" s="99"/>
      <c r="E14" s="99"/>
      <c r="F14" s="99"/>
      <c r="G14" s="99"/>
      <c r="H14" s="99"/>
      <c r="I14" s="99"/>
      <c r="J14" s="99"/>
      <c r="K14" s="99"/>
      <c r="L14" s="99"/>
    </row>
    <row r="15" spans="1:12" x14ac:dyDescent="0.2">
      <c r="A15" s="195" t="s">
        <v>30</v>
      </c>
      <c r="B15" s="195"/>
      <c r="C15" s="195"/>
      <c r="D15" s="195"/>
      <c r="E15" s="195"/>
      <c r="F15" s="195"/>
      <c r="G15" s="195"/>
      <c r="H15" s="195"/>
      <c r="I15" s="195"/>
      <c r="J15" s="195"/>
      <c r="K15" s="195"/>
      <c r="L15" s="195"/>
    </row>
    <row r="16" spans="1:12" ht="35.25" customHeight="1" x14ac:dyDescent="0.2">
      <c r="A16" s="195"/>
      <c r="B16" s="195"/>
      <c r="C16" s="195"/>
      <c r="D16" s="195"/>
      <c r="E16" s="195"/>
      <c r="F16" s="195"/>
      <c r="G16" s="195"/>
      <c r="H16" s="195"/>
      <c r="I16" s="195"/>
      <c r="J16" s="195"/>
      <c r="K16" s="195"/>
      <c r="L16" s="195"/>
    </row>
    <row r="17" spans="1:12" x14ac:dyDescent="0.2">
      <c r="A17" s="102" t="s">
        <v>31</v>
      </c>
      <c r="B17" s="99"/>
      <c r="C17" s="99"/>
      <c r="D17" s="99"/>
      <c r="E17" s="99"/>
      <c r="F17" s="99"/>
      <c r="G17" s="99"/>
      <c r="H17" s="99"/>
      <c r="I17" s="99"/>
      <c r="J17" s="99"/>
      <c r="K17" s="99"/>
      <c r="L17" s="99"/>
    </row>
    <row r="18" spans="1:12" x14ac:dyDescent="0.2">
      <c r="A18" s="195" t="s">
        <v>32</v>
      </c>
      <c r="B18" s="195"/>
      <c r="C18" s="195"/>
      <c r="D18" s="195"/>
      <c r="E18" s="195"/>
      <c r="F18" s="195"/>
      <c r="G18" s="195"/>
      <c r="H18" s="195"/>
      <c r="I18" s="195"/>
      <c r="J18" s="195"/>
      <c r="K18" s="195"/>
      <c r="L18" s="195"/>
    </row>
    <row r="19" spans="1:12" ht="20.25" customHeight="1" x14ac:dyDescent="0.2">
      <c r="A19" s="195"/>
      <c r="B19" s="195"/>
      <c r="C19" s="195"/>
      <c r="D19" s="195"/>
      <c r="E19" s="195"/>
      <c r="F19" s="195"/>
      <c r="G19" s="195"/>
      <c r="H19" s="195"/>
      <c r="I19" s="195"/>
      <c r="J19" s="195"/>
      <c r="K19" s="195"/>
      <c r="L19" s="195"/>
    </row>
    <row r="20" spans="1:12" ht="16.5" customHeight="1" x14ac:dyDescent="0.2">
      <c r="A20" s="195"/>
      <c r="B20" s="195"/>
      <c r="C20" s="195"/>
      <c r="D20" s="195"/>
      <c r="E20" s="195"/>
      <c r="F20" s="195"/>
      <c r="G20" s="195"/>
      <c r="H20" s="195"/>
      <c r="I20" s="195"/>
      <c r="J20" s="195"/>
      <c r="K20" s="195"/>
      <c r="L20" s="195"/>
    </row>
    <row r="21" spans="1:12" ht="14.25" customHeight="1" x14ac:dyDescent="0.2">
      <c r="A21" s="196" t="s">
        <v>33</v>
      </c>
      <c r="B21" s="196"/>
      <c r="C21" s="196"/>
      <c r="D21" s="196"/>
      <c r="E21" s="196"/>
      <c r="F21" s="196"/>
      <c r="G21" s="196"/>
      <c r="H21" s="196"/>
      <c r="I21" s="196"/>
      <c r="J21" s="196"/>
      <c r="K21" s="196"/>
      <c r="L21" s="196"/>
    </row>
    <row r="22" spans="1:12" x14ac:dyDescent="0.2">
      <c r="A22" s="100"/>
      <c r="B22" s="99"/>
      <c r="C22" s="99"/>
      <c r="D22" s="99"/>
      <c r="E22" s="99"/>
      <c r="F22" s="99"/>
      <c r="G22" s="99"/>
      <c r="H22" s="99"/>
      <c r="I22" s="99"/>
      <c r="J22" s="99"/>
      <c r="K22" s="99"/>
      <c r="L22" s="99"/>
    </row>
    <row r="23" spans="1:12" ht="14.25" customHeight="1" x14ac:dyDescent="0.2">
      <c r="A23" s="7" t="s">
        <v>34</v>
      </c>
      <c r="B23" s="8"/>
      <c r="C23" s="8"/>
      <c r="D23" s="8"/>
      <c r="E23" s="8"/>
      <c r="F23" s="8"/>
      <c r="G23" s="8"/>
      <c r="H23" s="8"/>
      <c r="I23" s="8"/>
      <c r="J23" s="8"/>
      <c r="K23" s="8"/>
      <c r="L23" s="8"/>
    </row>
    <row r="24" spans="1:12" ht="10.5" customHeight="1" x14ac:dyDescent="0.2">
      <c r="A24" s="103"/>
    </row>
    <row r="25" spans="1:12" ht="14.25" customHeight="1" x14ac:dyDescent="0.2">
      <c r="A25" s="195" t="s">
        <v>35</v>
      </c>
      <c r="B25" s="195"/>
      <c r="C25" s="195"/>
      <c r="D25" s="195"/>
      <c r="E25" s="195"/>
      <c r="F25" s="195"/>
      <c r="G25" s="195"/>
      <c r="H25" s="195"/>
      <c r="I25" s="195"/>
      <c r="J25" s="195"/>
      <c r="K25" s="195"/>
      <c r="L25" s="195"/>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9999"/>
  </sheetPr>
  <dimension ref="A1:H29"/>
  <sheetViews>
    <sheetView showGridLines="0" zoomScaleNormal="100" workbookViewId="0">
      <selection activeCell="C4" sqref="C4:F4"/>
    </sheetView>
  </sheetViews>
  <sheetFormatPr defaultColWidth="9.140625" defaultRowHeight="12.75" x14ac:dyDescent="0.2"/>
  <cols>
    <col min="1" max="1" width="3.85546875" style="45" customWidth="1"/>
    <col min="2" max="2" width="47.140625" customWidth="1"/>
    <col min="3" max="4" width="26.28515625" style="48" customWidth="1"/>
    <col min="5" max="5" width="38.140625" style="48" customWidth="1"/>
    <col min="6" max="6" width="47" style="48"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15" t="s">
        <v>36</v>
      </c>
      <c r="B1" s="216"/>
      <c r="C1" s="226"/>
      <c r="D1" s="226"/>
      <c r="E1" s="226"/>
      <c r="F1" s="226"/>
    </row>
    <row r="2" spans="1:8" ht="15.75" customHeight="1" x14ac:dyDescent="0.2">
      <c r="A2" s="213" t="s">
        <v>37</v>
      </c>
      <c r="B2" s="214"/>
      <c r="C2" s="202"/>
      <c r="D2" s="202"/>
      <c r="E2" s="202"/>
      <c r="F2" s="202"/>
    </row>
    <row r="3" spans="1:8" ht="15.75" customHeight="1" x14ac:dyDescent="0.2">
      <c r="A3" s="214" t="s">
        <v>38</v>
      </c>
      <c r="B3" s="217"/>
      <c r="C3" s="202"/>
      <c r="D3" s="202"/>
      <c r="E3" s="202"/>
      <c r="F3" s="202"/>
    </row>
    <row r="4" spans="1:8" ht="15.75" customHeight="1" x14ac:dyDescent="0.2">
      <c r="A4" s="213" t="s">
        <v>39</v>
      </c>
      <c r="B4" s="214"/>
      <c r="C4" s="202"/>
      <c r="D4" s="202"/>
      <c r="E4" s="202"/>
      <c r="F4" s="202"/>
    </row>
    <row r="5" spans="1:8" ht="15.75" customHeight="1" x14ac:dyDescent="0.2">
      <c r="A5" s="213" t="s">
        <v>40</v>
      </c>
      <c r="B5" s="214"/>
      <c r="C5" s="202"/>
      <c r="D5" s="202"/>
      <c r="E5" s="202"/>
      <c r="F5" s="202"/>
    </row>
    <row r="6" spans="1:8" ht="15.75" customHeight="1" x14ac:dyDescent="0.2">
      <c r="A6" s="213" t="s">
        <v>41</v>
      </c>
      <c r="B6" s="214"/>
      <c r="C6" s="202"/>
      <c r="D6" s="202"/>
      <c r="E6" s="202"/>
      <c r="F6" s="202"/>
    </row>
    <row r="7" spans="1:8" s="43" customFormat="1" ht="15.75" customHeight="1" x14ac:dyDescent="0.2">
      <c r="A7" s="213" t="s">
        <v>42</v>
      </c>
      <c r="B7" s="214"/>
      <c r="C7" s="202"/>
      <c r="D7" s="202"/>
      <c r="E7" s="202"/>
      <c r="F7" s="202"/>
    </row>
    <row r="8" spans="1:8" s="43" customFormat="1" ht="15.75" customHeight="1" x14ac:dyDescent="0.2">
      <c r="A8" s="213" t="s">
        <v>43</v>
      </c>
      <c r="B8" s="214"/>
      <c r="C8" s="203"/>
      <c r="D8" s="203"/>
      <c r="E8" s="203"/>
      <c r="F8" s="203"/>
      <c r="G8" s="44"/>
    </row>
    <row r="9" spans="1:8" s="43" customFormat="1" ht="15.75" customHeight="1" x14ac:dyDescent="0.2">
      <c r="A9" s="44"/>
      <c r="B9" s="44"/>
      <c r="C9" s="44"/>
      <c r="D9" s="44"/>
      <c r="E9" s="44"/>
      <c r="F9" s="44"/>
      <c r="G9" s="44"/>
    </row>
    <row r="10" spans="1:8" s="46" customFormat="1" ht="42.75" customHeight="1" x14ac:dyDescent="0.2">
      <c r="A10" s="204" t="s">
        <v>44</v>
      </c>
      <c r="B10" s="204" t="s">
        <v>45</v>
      </c>
      <c r="C10" s="205" t="s">
        <v>46</v>
      </c>
      <c r="D10" s="206"/>
      <c r="E10" s="200" t="s">
        <v>47</v>
      </c>
      <c r="F10" s="201"/>
      <c r="G10"/>
    </row>
    <row r="11" spans="1:8" ht="55.5" customHeight="1" x14ac:dyDescent="0.2">
      <c r="A11" s="220">
        <v>1</v>
      </c>
      <c r="B11" s="218" t="s">
        <v>48</v>
      </c>
      <c r="C11" s="222" t="s">
        <v>49</v>
      </c>
      <c r="D11" s="223"/>
      <c r="E11" s="162" t="s">
        <v>50</v>
      </c>
      <c r="F11" s="164" t="s">
        <v>51</v>
      </c>
      <c r="H11" s="165"/>
    </row>
    <row r="12" spans="1:8" ht="44.25" customHeight="1" x14ac:dyDescent="0.2">
      <c r="A12" s="221"/>
      <c r="B12" s="219"/>
      <c r="C12" s="224"/>
      <c r="D12" s="225"/>
      <c r="E12" s="162" t="s">
        <v>52</v>
      </c>
      <c r="F12" s="164" t="s">
        <v>53</v>
      </c>
      <c r="H12" s="165"/>
    </row>
    <row r="13" spans="1:8" ht="54" customHeight="1" x14ac:dyDescent="0.2">
      <c r="A13" s="221"/>
      <c r="B13" s="219"/>
      <c r="C13" s="224"/>
      <c r="D13" s="225"/>
      <c r="E13" s="163" t="s">
        <v>54</v>
      </c>
      <c r="F13" s="166" t="s">
        <v>55</v>
      </c>
      <c r="H13" s="165"/>
    </row>
    <row r="14" spans="1:8" ht="38.25" customHeight="1" x14ac:dyDescent="0.2">
      <c r="A14" s="42">
        <v>2</v>
      </c>
      <c r="B14" s="47" t="s">
        <v>56</v>
      </c>
      <c r="C14" s="208" t="s">
        <v>57</v>
      </c>
      <c r="D14" s="209"/>
      <c r="E14" s="198"/>
      <c r="F14" s="198"/>
    </row>
    <row r="15" spans="1:8" ht="68.25" customHeight="1" x14ac:dyDescent="0.2">
      <c r="A15" s="42">
        <v>3</v>
      </c>
      <c r="B15" s="47" t="s">
        <v>58</v>
      </c>
      <c r="C15" s="208" t="s">
        <v>59</v>
      </c>
      <c r="D15" s="209"/>
      <c r="E15" s="198"/>
      <c r="F15" s="198"/>
    </row>
    <row r="16" spans="1:8" ht="39.75" customHeight="1" x14ac:dyDescent="0.2">
      <c r="A16" s="42">
        <v>4</v>
      </c>
      <c r="B16" s="47" t="s">
        <v>60</v>
      </c>
      <c r="C16" s="208" t="s">
        <v>61</v>
      </c>
      <c r="D16" s="209"/>
      <c r="E16" s="198"/>
      <c r="F16" s="198"/>
    </row>
    <row r="17" spans="1:6" ht="54" customHeight="1" x14ac:dyDescent="0.2">
      <c r="A17" s="42">
        <v>5</v>
      </c>
      <c r="B17" s="47" t="s">
        <v>62</v>
      </c>
      <c r="C17" s="208" t="s">
        <v>63</v>
      </c>
      <c r="D17" s="209"/>
      <c r="E17" s="198"/>
      <c r="F17" s="198"/>
    </row>
    <row r="18" spans="1:6" ht="51" customHeight="1" x14ac:dyDescent="0.2">
      <c r="A18" s="42">
        <v>6</v>
      </c>
      <c r="B18" s="47" t="s">
        <v>64</v>
      </c>
      <c r="C18" s="208" t="s">
        <v>65</v>
      </c>
      <c r="D18" s="209"/>
      <c r="E18" s="198"/>
      <c r="F18" s="198"/>
    </row>
    <row r="19" spans="1:6" ht="67.5" customHeight="1" x14ac:dyDescent="0.2">
      <c r="A19" s="42">
        <v>7</v>
      </c>
      <c r="B19" s="47" t="s">
        <v>66</v>
      </c>
      <c r="C19" s="208" t="s">
        <v>67</v>
      </c>
      <c r="D19" s="209"/>
      <c r="E19" s="198"/>
      <c r="F19" s="198"/>
    </row>
    <row r="20" spans="1:6" ht="63" customHeight="1" x14ac:dyDescent="0.2">
      <c r="A20" s="42">
        <v>8</v>
      </c>
      <c r="B20" s="47" t="s">
        <v>68</v>
      </c>
      <c r="C20" s="208" t="s">
        <v>69</v>
      </c>
      <c r="D20" s="209"/>
      <c r="E20" s="198"/>
      <c r="F20" s="198"/>
    </row>
    <row r="21" spans="1:6" ht="85.5" customHeight="1" x14ac:dyDescent="0.2">
      <c r="A21" s="42">
        <v>9</v>
      </c>
      <c r="B21" s="47" t="s">
        <v>70</v>
      </c>
      <c r="C21" s="208" t="s">
        <v>71</v>
      </c>
      <c r="D21" s="209"/>
      <c r="E21" s="198"/>
      <c r="F21" s="198"/>
    </row>
    <row r="22" spans="1:6" ht="49.5" customHeight="1" x14ac:dyDescent="0.2">
      <c r="A22" s="42">
        <v>10</v>
      </c>
      <c r="B22" s="47" t="s">
        <v>72</v>
      </c>
      <c r="C22" s="208" t="s">
        <v>73</v>
      </c>
      <c r="D22" s="209"/>
      <c r="E22" s="198"/>
      <c r="F22" s="198"/>
    </row>
    <row r="23" spans="1:6" ht="85.5" customHeight="1" x14ac:dyDescent="0.2">
      <c r="A23" s="42">
        <v>11</v>
      </c>
      <c r="B23" s="47" t="s">
        <v>74</v>
      </c>
      <c r="C23" s="208" t="s">
        <v>75</v>
      </c>
      <c r="D23" s="209"/>
      <c r="E23" s="198"/>
      <c r="F23" s="198"/>
    </row>
    <row r="24" spans="1:6" ht="54.75" customHeight="1" x14ac:dyDescent="0.2">
      <c r="A24" s="42">
        <v>12</v>
      </c>
      <c r="B24" s="47" t="s">
        <v>76</v>
      </c>
      <c r="C24" s="208" t="s">
        <v>77</v>
      </c>
      <c r="D24" s="209"/>
      <c r="E24" s="198"/>
      <c r="F24" s="198"/>
    </row>
    <row r="25" spans="1:6" ht="78" customHeight="1" x14ac:dyDescent="0.2">
      <c r="A25" s="42">
        <v>13</v>
      </c>
      <c r="B25" s="47" t="s">
        <v>78</v>
      </c>
      <c r="C25" s="208" t="s">
        <v>79</v>
      </c>
      <c r="D25" s="209"/>
      <c r="E25" s="198"/>
      <c r="F25" s="198"/>
    </row>
    <row r="26" spans="1:6" ht="81" customHeight="1" x14ac:dyDescent="0.2">
      <c r="A26" s="42">
        <v>14</v>
      </c>
      <c r="B26" s="47" t="s">
        <v>80</v>
      </c>
      <c r="C26" s="208" t="s">
        <v>81</v>
      </c>
      <c r="D26" s="209"/>
      <c r="E26" s="198"/>
      <c r="F26" s="198"/>
    </row>
    <row r="27" spans="1:6" ht="81" customHeight="1" x14ac:dyDescent="0.2">
      <c r="A27" s="42">
        <v>15</v>
      </c>
      <c r="B27" s="47" t="s">
        <v>82</v>
      </c>
      <c r="C27" s="209" t="s">
        <v>83</v>
      </c>
      <c r="D27" s="212"/>
      <c r="E27" s="199"/>
      <c r="F27" s="199"/>
    </row>
    <row r="28" spans="1:6" ht="70.5" customHeight="1" x14ac:dyDescent="0.2">
      <c r="A28" s="42">
        <v>16</v>
      </c>
      <c r="B28" s="167" t="s">
        <v>84</v>
      </c>
      <c r="C28" s="210" t="s">
        <v>85</v>
      </c>
      <c r="D28" s="211"/>
      <c r="E28" s="198"/>
      <c r="F28" s="198"/>
    </row>
    <row r="29" spans="1:6" x14ac:dyDescent="0.2">
      <c r="B29" s="207"/>
      <c r="C29" s="207"/>
      <c r="D29" s="207"/>
      <c r="E29" s="207"/>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99"/>
  </sheetPr>
  <dimension ref="A1:AV141"/>
  <sheetViews>
    <sheetView showGridLines="0" zoomScale="70" zoomScaleNormal="70" workbookViewId="0">
      <selection activeCell="C83" sqref="C83:N84"/>
    </sheetView>
  </sheetViews>
  <sheetFormatPr defaultColWidth="9.140625" defaultRowHeight="12.75" x14ac:dyDescent="0.2"/>
  <cols>
    <col min="1" max="1" width="14.28515625" style="45" customWidth="1"/>
    <col min="2" max="2" width="66.5703125" customWidth="1"/>
    <col min="3" max="3" width="30.140625" style="48" customWidth="1"/>
    <col min="4" max="4" width="30" style="48" customWidth="1"/>
    <col min="5" max="5" width="35.5703125" style="48" customWidth="1"/>
    <col min="6" max="6" width="27" style="48"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5" customWidth="1"/>
    <col min="16" max="18" width="11" style="45" customWidth="1"/>
    <col min="19" max="19" width="14.85546875" customWidth="1"/>
    <col min="20" max="20" width="29.140625" customWidth="1"/>
    <col min="26" max="26" width="46" bestFit="1" customWidth="1"/>
    <col min="27" max="27" width="126.42578125" customWidth="1"/>
  </cols>
  <sheetData>
    <row r="1" spans="1:19" x14ac:dyDescent="0.2">
      <c r="A1" s="278" t="s">
        <v>36</v>
      </c>
      <c r="B1" s="279"/>
      <c r="C1" s="280"/>
      <c r="D1" s="280"/>
      <c r="E1" s="280"/>
      <c r="F1" s="281"/>
      <c r="G1" s="168"/>
    </row>
    <row r="2" spans="1:19" x14ac:dyDescent="0.2">
      <c r="A2" s="213" t="s">
        <v>37</v>
      </c>
      <c r="B2" s="213"/>
      <c r="C2" s="258"/>
      <c r="D2" s="258"/>
      <c r="E2" s="258"/>
      <c r="F2" s="258"/>
      <c r="G2" s="168"/>
      <c r="H2" s="244" t="s">
        <v>86</v>
      </c>
      <c r="I2" s="245"/>
      <c r="J2" s="246"/>
      <c r="K2" s="50"/>
    </row>
    <row r="3" spans="1:19" x14ac:dyDescent="0.2">
      <c r="A3" s="214" t="s">
        <v>38</v>
      </c>
      <c r="B3" s="263"/>
      <c r="C3" s="258"/>
      <c r="D3" s="258"/>
      <c r="E3" s="258"/>
      <c r="F3" s="258"/>
      <c r="G3" s="168"/>
      <c r="H3" s="126"/>
      <c r="I3" s="242" t="s">
        <v>87</v>
      </c>
      <c r="J3" s="243"/>
      <c r="K3" s="46"/>
    </row>
    <row r="4" spans="1:19" x14ac:dyDescent="0.2">
      <c r="A4" s="213" t="s">
        <v>88</v>
      </c>
      <c r="B4" s="213"/>
      <c r="C4" s="258"/>
      <c r="D4" s="258"/>
      <c r="E4" s="258"/>
      <c r="F4" s="258"/>
      <c r="G4" s="168"/>
      <c r="H4" s="39"/>
      <c r="I4" s="242" t="s">
        <v>89</v>
      </c>
      <c r="J4" s="243"/>
      <c r="K4" s="46"/>
    </row>
    <row r="5" spans="1:19" ht="21" customHeight="1" x14ac:dyDescent="0.2">
      <c r="A5" s="213" t="s">
        <v>40</v>
      </c>
      <c r="B5" s="213"/>
      <c r="C5" s="255"/>
      <c r="D5" s="258"/>
      <c r="E5" s="258"/>
      <c r="F5" s="258"/>
      <c r="G5" s="168"/>
      <c r="H5" s="145"/>
      <c r="I5" s="242" t="s">
        <v>90</v>
      </c>
      <c r="J5" s="243"/>
    </row>
    <row r="6" spans="1:19" ht="14.25" x14ac:dyDescent="0.2">
      <c r="A6" s="213" t="s">
        <v>41</v>
      </c>
      <c r="B6" s="213"/>
      <c r="C6" s="258"/>
      <c r="D6" s="258"/>
      <c r="E6" s="258"/>
      <c r="F6" s="258"/>
      <c r="G6" s="168"/>
    </row>
    <row r="7" spans="1:19" x14ac:dyDescent="0.2">
      <c r="A7"/>
      <c r="C7"/>
      <c r="D7"/>
      <c r="E7"/>
      <c r="F7"/>
      <c r="G7" s="168"/>
    </row>
    <row r="8" spans="1:19" ht="15" customHeight="1" x14ac:dyDescent="0.2">
      <c r="A8" s="278" t="s">
        <v>91</v>
      </c>
      <c r="B8" s="279"/>
      <c r="C8" s="280"/>
      <c r="D8" s="280"/>
      <c r="E8" s="280"/>
      <c r="F8" s="281"/>
      <c r="G8" s="168"/>
      <c r="H8" s="168"/>
    </row>
    <row r="9" spans="1:19" s="43" customFormat="1" x14ac:dyDescent="0.2">
      <c r="A9" s="213" t="s">
        <v>42</v>
      </c>
      <c r="B9" s="213"/>
      <c r="C9" s="258"/>
      <c r="D9" s="258"/>
      <c r="E9" s="258"/>
      <c r="F9" s="258"/>
      <c r="O9" s="49"/>
      <c r="P9" s="49"/>
      <c r="Q9" s="49"/>
      <c r="R9" s="49"/>
    </row>
    <row r="10" spans="1:19" s="43" customFormat="1" x14ac:dyDescent="0.2">
      <c r="A10" s="213" t="s">
        <v>92</v>
      </c>
      <c r="B10" s="213"/>
      <c r="C10" s="262"/>
      <c r="D10" s="258"/>
      <c r="E10" s="258"/>
      <c r="F10" s="258"/>
      <c r="G10" s="44"/>
      <c r="O10" s="49"/>
      <c r="P10" s="49"/>
      <c r="Q10" s="49"/>
      <c r="R10" s="49"/>
    </row>
    <row r="11" spans="1:19" x14ac:dyDescent="0.2">
      <c r="A11" s="104"/>
      <c r="B11" s="105" t="s">
        <v>93</v>
      </c>
      <c r="C11" s="106" t="s">
        <v>94</v>
      </c>
      <c r="D11" s="107"/>
      <c r="E11" s="107"/>
      <c r="F11" s="108"/>
      <c r="G11" s="50"/>
    </row>
    <row r="12" spans="1:19" ht="64.5" customHeight="1" x14ac:dyDescent="0.2">
      <c r="A12" s="214" t="s">
        <v>95</v>
      </c>
      <c r="B12" s="263"/>
      <c r="C12" s="251" t="s">
        <v>96</v>
      </c>
      <c r="D12" s="252"/>
      <c r="E12" s="252"/>
      <c r="F12" s="253"/>
      <c r="G12" s="169"/>
      <c r="H12" s="168"/>
      <c r="I12" s="168"/>
    </row>
    <row r="13" spans="1:19" ht="39" customHeight="1" x14ac:dyDescent="0.2">
      <c r="A13" s="213" t="s">
        <v>97</v>
      </c>
      <c r="B13" s="213"/>
      <c r="C13" s="255"/>
      <c r="D13" s="255"/>
      <c r="E13" s="255"/>
      <c r="F13" s="255"/>
      <c r="G13" s="170"/>
      <c r="H13" s="168"/>
      <c r="I13" s="168"/>
    </row>
    <row r="14" spans="1:19" ht="20.25" customHeight="1" x14ac:dyDescent="0.2">
      <c r="A14" s="214" t="s">
        <v>98</v>
      </c>
      <c r="B14" s="263"/>
      <c r="C14" s="284" t="s">
        <v>99</v>
      </c>
      <c r="D14" s="285"/>
      <c r="E14" s="285"/>
      <c r="F14" s="286"/>
      <c r="G14" s="169"/>
      <c r="H14" s="168"/>
      <c r="I14" s="168"/>
    </row>
    <row r="15" spans="1:19" ht="35.25" customHeight="1" x14ac:dyDescent="0.2">
      <c r="A15" s="254" t="s">
        <v>100</v>
      </c>
      <c r="B15" s="254"/>
      <c r="C15" s="255" t="s">
        <v>101</v>
      </c>
      <c r="D15" s="255"/>
      <c r="E15" s="255"/>
      <c r="F15" s="255"/>
      <c r="G15" s="169"/>
      <c r="H15" s="169"/>
      <c r="I15" s="169"/>
      <c r="J15" s="169"/>
      <c r="K15" s="169"/>
      <c r="L15" s="169"/>
      <c r="M15" s="168"/>
      <c r="N15" s="168"/>
      <c r="O15" s="171"/>
      <c r="P15" s="171"/>
      <c r="Q15" s="171"/>
      <c r="R15" s="171"/>
      <c r="S15" s="168"/>
    </row>
    <row r="16" spans="1:19" ht="27.75" customHeight="1" x14ac:dyDescent="0.2">
      <c r="A16" s="254" t="s">
        <v>102</v>
      </c>
      <c r="B16" s="254"/>
      <c r="C16" s="255"/>
      <c r="D16" s="255"/>
      <c r="E16" s="255"/>
      <c r="F16" s="255"/>
      <c r="G16" s="169"/>
      <c r="H16" s="169"/>
      <c r="I16" s="168"/>
      <c r="J16" s="168"/>
      <c r="K16" s="168"/>
      <c r="L16" s="168"/>
      <c r="M16" s="168"/>
      <c r="N16" s="168"/>
      <c r="O16" s="171"/>
      <c r="P16" s="171"/>
      <c r="Q16" s="171"/>
      <c r="R16" s="171"/>
      <c r="S16" s="168"/>
    </row>
    <row r="17" spans="1:19" ht="27.75" customHeight="1" x14ac:dyDescent="0.2">
      <c r="A17" s="247" t="s">
        <v>103</v>
      </c>
      <c r="B17" s="248"/>
      <c r="C17" s="251" t="s">
        <v>104</v>
      </c>
      <c r="D17" s="252"/>
      <c r="E17" s="252"/>
      <c r="F17" s="253"/>
      <c r="G17" s="169"/>
      <c r="H17" s="169"/>
      <c r="I17" s="168"/>
      <c r="J17" s="168"/>
      <c r="K17" s="168"/>
      <c r="L17" s="168"/>
      <c r="M17" s="168"/>
      <c r="N17" s="168"/>
      <c r="O17" s="171"/>
      <c r="P17" s="171"/>
      <c r="Q17" s="171"/>
      <c r="R17" s="171"/>
      <c r="S17" s="168"/>
    </row>
    <row r="18" spans="1:19" ht="27.75" customHeight="1" x14ac:dyDescent="0.2">
      <c r="A18" s="249"/>
      <c r="B18" s="250"/>
      <c r="C18" s="251" t="s">
        <v>105</v>
      </c>
      <c r="D18" s="252"/>
      <c r="E18" s="252"/>
      <c r="F18" s="253"/>
      <c r="G18" s="169"/>
      <c r="H18" s="169"/>
      <c r="I18" s="168"/>
    </row>
    <row r="19" spans="1:19" x14ac:dyDescent="0.2">
      <c r="A19" s="51"/>
      <c r="B19" s="51"/>
      <c r="C19" s="51"/>
      <c r="D19" s="51"/>
      <c r="E19" s="51"/>
      <c r="F19" s="51"/>
      <c r="G19" s="51"/>
    </row>
    <row r="20" spans="1:19" ht="52.5" customHeight="1" x14ac:dyDescent="0.2">
      <c r="A20" s="287" t="s">
        <v>106</v>
      </c>
      <c r="B20" s="288"/>
      <c r="C20" s="288"/>
      <c r="D20" s="288"/>
      <c r="E20" s="288"/>
      <c r="F20" s="288"/>
      <c r="G20" s="288"/>
      <c r="H20" s="288"/>
      <c r="I20" s="288"/>
    </row>
    <row r="21" spans="1:19" s="46" customFormat="1" ht="33.75" customHeight="1" x14ac:dyDescent="0.2">
      <c r="A21" s="264"/>
      <c r="B21" s="265"/>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
      <c r="A22" s="259" t="s">
        <v>114</v>
      </c>
      <c r="B22" s="260"/>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
      <c r="A23" s="282" t="s">
        <v>115</v>
      </c>
      <c r="B23" s="283"/>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
      <c r="A24" s="259" t="s">
        <v>116</v>
      </c>
      <c r="B24" s="260"/>
      <c r="C24" s="266" t="s">
        <v>117</v>
      </c>
      <c r="D24" s="267"/>
      <c r="E24" s="268"/>
      <c r="F24" s="269"/>
      <c r="G24" s="270"/>
      <c r="H24" s="270"/>
      <c r="I24" s="271"/>
    </row>
    <row r="25" spans="1:19" ht="33.75" customHeight="1" x14ac:dyDescent="0.2">
      <c r="A25" s="259" t="s">
        <v>118</v>
      </c>
      <c r="B25" s="260"/>
      <c r="C25" s="138" t="str">
        <f>VLOOKUP($C$24,'WLC benchmarks'!$B$10:$E$13,2, TRUE)</f>
        <v>&lt;850</v>
      </c>
      <c r="D25" s="138" t="str">
        <f>VLOOKUP($C$24,'WLC benchmarks'!$B$10:$E$13,3, TRUE)</f>
        <v>&lt;350</v>
      </c>
      <c r="E25" s="138" t="str">
        <f>VLOOKUP($C$24,'WLC benchmarks'!$B$10:$E$13,4, TRUE)</f>
        <v>&lt;1200</v>
      </c>
      <c r="F25" s="272"/>
      <c r="G25" s="273"/>
      <c r="H25" s="273"/>
      <c r="I25" s="274"/>
      <c r="J25" s="168"/>
      <c r="K25" s="169"/>
    </row>
    <row r="26" spans="1:19" ht="33.75" customHeight="1" x14ac:dyDescent="0.2">
      <c r="A26" s="259" t="s">
        <v>119</v>
      </c>
      <c r="B26" s="260"/>
      <c r="C26" s="138" t="str">
        <f>VLOOKUP($C$24,'WLC benchmarks'!$B$16:$E$19,2, TRUE)</f>
        <v>&lt;500</v>
      </c>
      <c r="D26" s="138" t="str">
        <f>VLOOKUP($C$24,'WLC benchmarks'!$B$16:$E$19,3, TRUE)</f>
        <v>&lt;300</v>
      </c>
      <c r="E26" s="138" t="str">
        <f>VLOOKUP($C$24,'WLC benchmarks'!$B$16:$E$19,4, TRUE)</f>
        <v>&lt;800</v>
      </c>
      <c r="F26" s="275"/>
      <c r="G26" s="276"/>
      <c r="H26" s="276"/>
      <c r="I26" s="277"/>
    </row>
    <row r="27" spans="1:19" ht="69" customHeight="1" x14ac:dyDescent="0.2">
      <c r="A27" s="259" t="s">
        <v>120</v>
      </c>
      <c r="B27" s="260"/>
      <c r="C27" s="255" t="s">
        <v>121</v>
      </c>
      <c r="D27" s="255"/>
      <c r="E27" s="255"/>
      <c r="F27" s="255"/>
      <c r="G27" s="255"/>
      <c r="H27" s="255"/>
      <c r="I27" s="255"/>
    </row>
    <row r="28" spans="1:19" ht="15.75" customHeight="1" x14ac:dyDescent="0.2">
      <c r="A28" s="55"/>
      <c r="B28" s="55"/>
      <c r="C28" s="45"/>
      <c r="D28" s="45"/>
      <c r="E28" s="45"/>
      <c r="F28" s="45"/>
      <c r="G28" s="51"/>
    </row>
    <row r="29" spans="1:19" ht="15.75" customHeight="1" x14ac:dyDescent="0.2">
      <c r="A29" s="261" t="s">
        <v>122</v>
      </c>
      <c r="B29" s="261"/>
      <c r="C29" s="261"/>
      <c r="D29" s="261"/>
      <c r="E29" s="261"/>
      <c r="F29" s="261"/>
      <c r="G29" s="168"/>
    </row>
    <row r="30" spans="1:19" ht="27.75" customHeight="1" x14ac:dyDescent="0.2">
      <c r="A30" s="334" t="s">
        <v>50</v>
      </c>
      <c r="B30" s="334"/>
      <c r="C30" s="335" t="s">
        <v>123</v>
      </c>
      <c r="D30" s="336"/>
      <c r="E30" s="336"/>
      <c r="F30" s="337"/>
      <c r="G30" s="51"/>
    </row>
    <row r="31" spans="1:19" ht="27" customHeight="1" x14ac:dyDescent="0.2">
      <c r="A31" s="254" t="s">
        <v>124</v>
      </c>
      <c r="B31" s="254"/>
      <c r="C31" s="258" t="s">
        <v>53</v>
      </c>
      <c r="D31" s="258"/>
      <c r="E31" s="258"/>
      <c r="F31" s="258"/>
      <c r="G31" s="51"/>
    </row>
    <row r="32" spans="1:19" ht="27" customHeight="1" x14ac:dyDescent="0.2">
      <c r="A32" s="254" t="s">
        <v>54</v>
      </c>
      <c r="B32" s="254"/>
      <c r="C32" s="258" t="s">
        <v>55</v>
      </c>
      <c r="D32" s="258"/>
      <c r="E32" s="258"/>
      <c r="F32" s="258"/>
      <c r="G32" s="51"/>
    </row>
    <row r="33" spans="1:48" ht="15.75" customHeight="1" x14ac:dyDescent="0.2">
      <c r="A33" s="55"/>
      <c r="B33" s="55"/>
      <c r="C33" s="45"/>
      <c r="D33" s="45"/>
      <c r="E33" s="45"/>
      <c r="F33" s="45"/>
      <c r="G33" s="51"/>
    </row>
    <row r="34" spans="1:48" ht="33" customHeight="1" x14ac:dyDescent="0.2">
      <c r="A34" s="288" t="s">
        <v>125</v>
      </c>
      <c r="B34" s="332"/>
      <c r="C34" s="257" t="s">
        <v>126</v>
      </c>
      <c r="D34" s="257"/>
      <c r="E34" s="257"/>
      <c r="F34" s="58" t="s">
        <v>127</v>
      </c>
      <c r="G34" s="51"/>
      <c r="H34" s="56"/>
      <c r="I34" s="56"/>
      <c r="J34" s="54"/>
      <c r="K34" s="54"/>
      <c r="L34" s="54"/>
      <c r="M34" s="54"/>
      <c r="N34" s="57"/>
      <c r="O34" s="54"/>
      <c r="P34" s="54"/>
      <c r="Q34" s="54"/>
    </row>
    <row r="35" spans="1:48" ht="24.75" customHeight="1" x14ac:dyDescent="0.2">
      <c r="A35" s="288"/>
      <c r="B35" s="332"/>
      <c r="C35" s="255" t="s">
        <v>128</v>
      </c>
      <c r="D35" s="255"/>
      <c r="E35" s="255"/>
      <c r="F35" s="39"/>
      <c r="G35" s="51"/>
      <c r="H35" s="56"/>
      <c r="I35" s="56"/>
      <c r="J35" s="59"/>
      <c r="K35" s="59"/>
      <c r="L35" s="59"/>
      <c r="M35" s="59"/>
      <c r="N35" s="57"/>
      <c r="O35" s="54"/>
      <c r="P35" s="54"/>
      <c r="Q35" s="54"/>
    </row>
    <row r="36" spans="1:48" ht="12.75" customHeight="1" x14ac:dyDescent="0.2">
      <c r="A36" s="288"/>
      <c r="B36" s="332"/>
      <c r="C36" s="256"/>
      <c r="D36" s="256"/>
      <c r="E36" s="256"/>
      <c r="F36" s="39"/>
      <c r="G36" s="51"/>
      <c r="H36" s="56"/>
      <c r="I36" s="56"/>
      <c r="J36" s="54"/>
      <c r="K36" s="54"/>
      <c r="L36" s="54"/>
      <c r="M36" s="54"/>
      <c r="N36" s="57"/>
      <c r="O36" s="54"/>
      <c r="P36" s="54"/>
      <c r="Q36" s="54"/>
    </row>
    <row r="37" spans="1:48" ht="12.75" customHeight="1" x14ac:dyDescent="0.2">
      <c r="A37" s="288"/>
      <c r="B37" s="332"/>
      <c r="C37" s="256"/>
      <c r="D37" s="256"/>
      <c r="E37" s="256"/>
      <c r="F37" s="39"/>
      <c r="G37" s="51"/>
      <c r="H37" s="56"/>
      <c r="I37" s="56"/>
      <c r="J37" s="54"/>
      <c r="K37" s="54"/>
      <c r="L37" s="54"/>
      <c r="M37" s="54"/>
      <c r="N37" s="57"/>
      <c r="O37" s="54"/>
      <c r="P37" s="54"/>
      <c r="Q37" s="54"/>
    </row>
    <row r="38" spans="1:48" s="46" customFormat="1" x14ac:dyDescent="0.2">
      <c r="A38" s="365"/>
      <c r="B38" s="366"/>
      <c r="C38" s="258"/>
      <c r="D38" s="258"/>
      <c r="E38" s="258"/>
      <c r="F38" s="39"/>
      <c r="G38" s="51"/>
      <c r="H38" s="56"/>
      <c r="I38" s="56"/>
      <c r="J38" s="59"/>
      <c r="K38" s="59"/>
      <c r="L38" s="59"/>
      <c r="M38" s="59"/>
      <c r="N38" s="57"/>
      <c r="O38" s="54"/>
      <c r="P38" s="54"/>
      <c r="Q38" s="54"/>
      <c r="R38" s="48"/>
    </row>
    <row r="39" spans="1:48" s="63" customFormat="1" x14ac:dyDescent="0.2">
      <c r="A39" s="60"/>
      <c r="B39" s="60"/>
      <c r="C39" s="61"/>
      <c r="D39" s="61"/>
      <c r="E39" s="61"/>
      <c r="F39" s="62"/>
      <c r="G39" s="51"/>
      <c r="O39" s="61"/>
      <c r="P39" s="61"/>
      <c r="Q39" s="61"/>
      <c r="R39" s="61"/>
    </row>
    <row r="40" spans="1:48" s="46" customFormat="1" ht="27.75" x14ac:dyDescent="0.2">
      <c r="A40" s="288" t="s">
        <v>129</v>
      </c>
      <c r="B40" s="332"/>
      <c r="C40" s="257" t="s">
        <v>130</v>
      </c>
      <c r="D40" s="257"/>
      <c r="E40" s="257"/>
      <c r="F40" s="58" t="s">
        <v>131</v>
      </c>
      <c r="G40" s="51"/>
      <c r="O40" s="48"/>
      <c r="P40" s="48"/>
      <c r="Q40" s="48"/>
      <c r="R40" s="48"/>
    </row>
    <row r="41" spans="1:48" s="46" customFormat="1" ht="12.75" customHeight="1" x14ac:dyDescent="0.2">
      <c r="A41" s="288"/>
      <c r="B41" s="332"/>
      <c r="C41" s="258" t="s">
        <v>132</v>
      </c>
      <c r="D41" s="258"/>
      <c r="E41" s="258"/>
      <c r="F41" s="12"/>
      <c r="G41" s="51"/>
      <c r="O41" s="48"/>
      <c r="P41" s="48"/>
      <c r="Q41" s="48"/>
      <c r="R41" s="48"/>
    </row>
    <row r="42" spans="1:48" x14ac:dyDescent="0.2">
      <c r="A42" s="288"/>
      <c r="B42" s="332"/>
      <c r="C42" s="256"/>
      <c r="D42" s="256"/>
      <c r="E42" s="256"/>
      <c r="F42" s="12"/>
    </row>
    <row r="43" spans="1:48" x14ac:dyDescent="0.2">
      <c r="A43" s="288"/>
      <c r="B43" s="332"/>
      <c r="C43" s="368"/>
      <c r="D43" s="369"/>
      <c r="E43" s="370"/>
      <c r="F43" s="12"/>
      <c r="J43" s="46"/>
      <c r="K43" s="46"/>
      <c r="L43" s="46"/>
    </row>
    <row r="44" spans="1:48" x14ac:dyDescent="0.2">
      <c r="A44" s="288"/>
      <c r="B44" s="332"/>
      <c r="C44" s="368"/>
      <c r="D44" s="369"/>
      <c r="E44" s="370"/>
      <c r="F44" s="12"/>
      <c r="J44" s="46"/>
      <c r="K44" s="46"/>
      <c r="L44" s="46"/>
    </row>
    <row r="45" spans="1:48" x14ac:dyDescent="0.2">
      <c r="B45" s="358"/>
      <c r="C45" s="358"/>
      <c r="D45" s="358"/>
      <c r="E45" s="358"/>
      <c r="F45" s="358"/>
    </row>
    <row r="46" spans="1:48" s="52" customFormat="1" x14ac:dyDescent="0.2">
      <c r="A46"/>
      <c r="B46" s="207"/>
      <c r="C46" s="207"/>
      <c r="D46" s="207"/>
      <c r="E46" s="207"/>
      <c r="F46" s="207"/>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
      <c r="A47" s="359" t="s">
        <v>133</v>
      </c>
      <c r="B47" s="359"/>
      <c r="C47" s="227" t="s">
        <v>134</v>
      </c>
      <c r="D47" s="367"/>
      <c r="E47" s="231" t="s">
        <v>135</v>
      </c>
      <c r="F47" s="378" t="s">
        <v>136</v>
      </c>
      <c r="G47" s="379"/>
      <c r="H47" s="227" t="s">
        <v>137</v>
      </c>
      <c r="I47" s="228"/>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
      <c r="A48" s="229" t="s">
        <v>138</v>
      </c>
      <c r="B48" s="230"/>
      <c r="C48" s="64" t="s">
        <v>139</v>
      </c>
      <c r="D48" s="64" t="s">
        <v>140</v>
      </c>
      <c r="E48" s="232"/>
      <c r="F48" s="380"/>
      <c r="G48" s="381"/>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1" x14ac:dyDescent="0.2">
      <c r="A49" s="371" t="s">
        <v>143</v>
      </c>
      <c r="B49" s="372"/>
      <c r="C49" s="65" t="s">
        <v>144</v>
      </c>
      <c r="D49" s="66" t="s">
        <v>145</v>
      </c>
      <c r="E49" s="375" t="s">
        <v>146</v>
      </c>
      <c r="F49" s="360" t="s">
        <v>147</v>
      </c>
      <c r="G49" s="361"/>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
      <c r="A50" s="373"/>
      <c r="B50" s="374"/>
      <c r="C50" s="67" t="s">
        <v>150</v>
      </c>
      <c r="D50" s="66" t="s">
        <v>151</v>
      </c>
      <c r="E50" s="376"/>
      <c r="F50" s="233"/>
      <c r="G50" s="362"/>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
      <c r="A51" s="373"/>
      <c r="B51" s="374"/>
      <c r="C51" s="67" t="s">
        <v>154</v>
      </c>
      <c r="D51" s="68" t="s">
        <v>155</v>
      </c>
      <c r="E51" s="377"/>
      <c r="F51" s="363"/>
      <c r="G51" s="364"/>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
      <c r="A52" s="69">
        <v>0.1</v>
      </c>
      <c r="B52" s="70" t="s">
        <v>156</v>
      </c>
      <c r="C52" s="10"/>
      <c r="D52" s="10"/>
      <c r="E52" s="239"/>
      <c r="F52" s="237"/>
      <c r="G52" s="238"/>
      <c r="H52" s="11"/>
      <c r="I52" s="11"/>
      <c r="J52" s="235" t="s">
        <v>157</v>
      </c>
      <c r="K52" s="236"/>
      <c r="L52" s="236"/>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
      <c r="A53" s="71">
        <v>0.2</v>
      </c>
      <c r="B53" s="72" t="s">
        <v>158</v>
      </c>
      <c r="C53" s="10"/>
      <c r="D53" s="10"/>
      <c r="E53" s="240"/>
      <c r="F53" s="237"/>
      <c r="G53" s="238"/>
      <c r="H53" s="11"/>
      <c r="I53" s="11"/>
      <c r="J53" s="233"/>
      <c r="K53" s="234"/>
      <c r="L53" s="234"/>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
      <c r="A54" s="71">
        <v>0.3</v>
      </c>
      <c r="B54" s="72" t="s">
        <v>159</v>
      </c>
      <c r="C54" s="10"/>
      <c r="D54" s="10"/>
      <c r="E54" s="240"/>
      <c r="F54" s="237"/>
      <c r="G54" s="238"/>
      <c r="H54" s="11"/>
      <c r="I54" s="11"/>
      <c r="J54" s="233"/>
      <c r="K54" s="234"/>
      <c r="L54" s="234"/>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
      <c r="A55" s="71">
        <v>0.4</v>
      </c>
      <c r="B55" s="72" t="s">
        <v>160</v>
      </c>
      <c r="C55" s="10"/>
      <c r="D55" s="10"/>
      <c r="E55" s="241"/>
      <c r="F55" s="237"/>
      <c r="G55" s="238"/>
      <c r="H55" s="11"/>
      <c r="I55" s="11"/>
      <c r="J55" s="233"/>
      <c r="K55" s="234"/>
      <c r="L55" s="234"/>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
      <c r="A56" s="71">
        <v>1</v>
      </c>
      <c r="B56" s="72" t="s">
        <v>161</v>
      </c>
      <c r="C56" s="10"/>
      <c r="D56" s="10"/>
      <c r="E56" s="9"/>
      <c r="F56" s="237"/>
      <c r="G56" s="238"/>
      <c r="H56" s="11"/>
      <c r="I56" s="11"/>
      <c r="J56" s="233"/>
      <c r="K56" s="234"/>
      <c r="L56" s="234"/>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
      <c r="A57" s="73">
        <v>2.1</v>
      </c>
      <c r="B57" s="72" t="s">
        <v>162</v>
      </c>
      <c r="C57" s="10"/>
      <c r="D57" s="10"/>
      <c r="E57" s="9"/>
      <c r="F57" s="237"/>
      <c r="G57" s="238"/>
      <c r="H57" s="11"/>
      <c r="I57" s="11"/>
      <c r="J57" s="233"/>
      <c r="K57" s="234"/>
      <c r="L57" s="234"/>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
      <c r="A58" s="71">
        <v>2.2000000000000002</v>
      </c>
      <c r="B58" s="72" t="s">
        <v>163</v>
      </c>
      <c r="C58" s="10"/>
      <c r="D58" s="10"/>
      <c r="E58" s="9"/>
      <c r="F58" s="237"/>
      <c r="G58" s="238"/>
      <c r="H58" s="11"/>
      <c r="I58" s="11"/>
      <c r="J58" s="233"/>
      <c r="K58" s="234"/>
      <c r="L58" s="234"/>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
      <c r="A59" s="71">
        <v>2.2999999999999998</v>
      </c>
      <c r="B59" s="72" t="s">
        <v>164</v>
      </c>
      <c r="C59" s="10"/>
      <c r="D59" s="10"/>
      <c r="E59" s="9"/>
      <c r="F59" s="237"/>
      <c r="G59" s="238"/>
      <c r="H59" s="11"/>
      <c r="I59" s="11"/>
      <c r="J59" s="233"/>
      <c r="K59" s="234"/>
      <c r="L59" s="234"/>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
      <c r="A60" s="71">
        <v>2.4</v>
      </c>
      <c r="B60" s="72" t="s">
        <v>165</v>
      </c>
      <c r="C60" s="10"/>
      <c r="D60" s="10"/>
      <c r="E60" s="9"/>
      <c r="F60" s="237"/>
      <c r="G60" s="238"/>
      <c r="H60" s="11"/>
      <c r="I60" s="11"/>
      <c r="J60" s="233"/>
      <c r="K60" s="234"/>
      <c r="L60" s="234"/>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
      <c r="A61" s="71">
        <v>2.5</v>
      </c>
      <c r="B61" s="72" t="s">
        <v>166</v>
      </c>
      <c r="C61" s="10"/>
      <c r="D61" s="10"/>
      <c r="E61" s="9"/>
      <c r="F61" s="237"/>
      <c r="G61" s="238"/>
      <c r="H61" s="11"/>
      <c r="I61" s="11"/>
      <c r="J61" s="233"/>
      <c r="K61" s="234"/>
      <c r="L61" s="234"/>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
      <c r="A62" s="71">
        <v>2.6</v>
      </c>
      <c r="B62" s="72" t="s">
        <v>167</v>
      </c>
      <c r="C62" s="10"/>
      <c r="D62" s="10"/>
      <c r="E62" s="9"/>
      <c r="F62" s="237"/>
      <c r="G62" s="238"/>
      <c r="H62" s="11"/>
      <c r="I62" s="11"/>
      <c r="J62" s="233"/>
      <c r="K62" s="234"/>
      <c r="L62" s="234"/>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
      <c r="A63" s="71">
        <v>2.7</v>
      </c>
      <c r="B63" s="72" t="s">
        <v>168</v>
      </c>
      <c r="C63" s="10"/>
      <c r="D63" s="10"/>
      <c r="E63" s="9"/>
      <c r="F63" s="237"/>
      <c r="G63" s="238"/>
      <c r="H63" s="11"/>
      <c r="I63" s="11"/>
      <c r="J63" s="233"/>
      <c r="K63" s="234"/>
      <c r="L63" s="234"/>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
      <c r="A64" s="71">
        <v>2.8</v>
      </c>
      <c r="B64" s="72" t="s">
        <v>169</v>
      </c>
      <c r="C64" s="10"/>
      <c r="D64" s="10"/>
      <c r="E64" s="9"/>
      <c r="F64" s="237"/>
      <c r="G64" s="238"/>
      <c r="H64" s="11"/>
      <c r="I64" s="11"/>
      <c r="J64" s="233"/>
      <c r="K64" s="234"/>
      <c r="L64" s="234"/>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
      <c r="A65" s="71">
        <v>3</v>
      </c>
      <c r="B65" s="72" t="s">
        <v>170</v>
      </c>
      <c r="C65" s="10"/>
      <c r="D65" s="10"/>
      <c r="E65" s="9"/>
      <c r="F65" s="109"/>
      <c r="G65" s="110"/>
      <c r="H65" s="11"/>
      <c r="I65" s="11"/>
      <c r="J65" s="233"/>
      <c r="K65" s="234"/>
      <c r="L65" s="234"/>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
      <c r="A66" s="71">
        <v>4</v>
      </c>
      <c r="B66" s="72" t="s">
        <v>171</v>
      </c>
      <c r="C66" s="10"/>
      <c r="D66" s="10"/>
      <c r="E66" s="9"/>
      <c r="F66" s="109"/>
      <c r="G66" s="110"/>
      <c r="H66" s="11"/>
      <c r="I66" s="11"/>
      <c r="J66" s="233"/>
      <c r="K66" s="234"/>
      <c r="L66" s="234"/>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
      <c r="A67" s="71">
        <v>5</v>
      </c>
      <c r="B67" s="72" t="s">
        <v>172</v>
      </c>
      <c r="C67" s="10"/>
      <c r="D67" s="10"/>
      <c r="E67" s="9"/>
      <c r="F67" s="109"/>
      <c r="G67" s="110"/>
      <c r="H67" s="11"/>
      <c r="I67" s="11"/>
      <c r="J67" s="233"/>
      <c r="K67" s="234"/>
      <c r="L67" s="234"/>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
      <c r="A68" s="71">
        <v>6</v>
      </c>
      <c r="B68" s="72" t="s">
        <v>173</v>
      </c>
      <c r="C68" s="10"/>
      <c r="D68" s="10"/>
      <c r="E68" s="9"/>
      <c r="F68" s="109"/>
      <c r="G68" s="110"/>
      <c r="H68" s="11"/>
      <c r="I68" s="11"/>
      <c r="J68" s="233"/>
      <c r="K68" s="234"/>
      <c r="L68" s="234"/>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
      <c r="A69" s="71">
        <v>7</v>
      </c>
      <c r="B69" s="72" t="s">
        <v>174</v>
      </c>
      <c r="C69" s="10"/>
      <c r="D69" s="10"/>
      <c r="E69" s="9"/>
      <c r="F69" s="109"/>
      <c r="G69" s="110"/>
      <c r="H69" s="11"/>
      <c r="I69" s="11"/>
      <c r="J69" s="233"/>
      <c r="K69" s="234"/>
      <c r="L69" s="234"/>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
      <c r="A70" s="71">
        <v>8</v>
      </c>
      <c r="B70" s="72" t="s">
        <v>175</v>
      </c>
      <c r="C70" s="10"/>
      <c r="D70" s="10"/>
      <c r="E70" s="9"/>
      <c r="F70" s="109"/>
      <c r="G70" s="110"/>
      <c r="H70" s="11"/>
      <c r="I70" s="11"/>
      <c r="J70" s="233"/>
      <c r="K70" s="234"/>
      <c r="L70" s="234"/>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
      <c r="A71" s="71"/>
      <c r="B71" s="72"/>
      <c r="C71" s="10"/>
      <c r="D71" s="10"/>
      <c r="E71" s="9"/>
      <c r="F71" s="308"/>
      <c r="G71" s="309"/>
      <c r="H71" s="11"/>
      <c r="I71" s="11"/>
      <c r="J71" s="233"/>
      <c r="K71" s="234"/>
      <c r="L71" s="234"/>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
      <c r="A72" s="328" t="s">
        <v>176</v>
      </c>
      <c r="B72" s="329"/>
      <c r="C72" s="64" t="s">
        <v>177</v>
      </c>
      <c r="D72" s="64" t="s">
        <v>178</v>
      </c>
      <c r="E72" s="161" t="s">
        <v>179</v>
      </c>
      <c r="F72" s="178" t="s">
        <v>180</v>
      </c>
      <c r="G72" s="178" t="s">
        <v>181</v>
      </c>
      <c r="H72" s="330"/>
      <c r="I72" s="330"/>
      <c r="J72" s="233"/>
      <c r="K72" s="234"/>
      <c r="L72" s="234"/>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
      <c r="A73" s="71" t="s">
        <v>182</v>
      </c>
      <c r="B73" s="72" t="s">
        <v>183</v>
      </c>
      <c r="C73" s="9"/>
      <c r="D73" s="9"/>
      <c r="E73" s="9"/>
      <c r="F73" s="158"/>
      <c r="G73" s="158"/>
      <c r="H73" s="350"/>
      <c r="I73" s="351"/>
      <c r="J73" s="235" t="s">
        <v>184</v>
      </c>
      <c r="K73" s="236"/>
      <c r="L73" s="236"/>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
      <c r="A74" s="71" t="s">
        <v>185</v>
      </c>
      <c r="B74" s="72" t="s">
        <v>186</v>
      </c>
      <c r="C74" s="9"/>
      <c r="D74" s="9"/>
      <c r="E74" s="9"/>
      <c r="F74" s="158"/>
      <c r="G74" s="158"/>
      <c r="H74" s="159"/>
      <c r="I74" s="134"/>
      <c r="J74" s="233"/>
      <c r="K74" s="234"/>
      <c r="L74" s="234"/>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
      <c r="A75" s="71" t="s">
        <v>187</v>
      </c>
      <c r="B75" s="72" t="s">
        <v>188</v>
      </c>
      <c r="C75" s="150"/>
      <c r="D75" s="150"/>
      <c r="E75" s="150"/>
      <c r="F75" s="158"/>
      <c r="G75" s="158"/>
      <c r="H75" s="356"/>
      <c r="I75" s="357"/>
      <c r="J75" s="233"/>
      <c r="K75" s="234"/>
      <c r="L75" s="234"/>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
      <c r="C76" s="151" t="s">
        <v>189</v>
      </c>
      <c r="D76" s="152">
        <f>SUM(D52:D71)+SUM(D73:D75)</f>
        <v>0</v>
      </c>
      <c r="E76" s="333"/>
      <c r="F76" s="355"/>
      <c r="G76" s="355"/>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
      <c r="A77" s="55"/>
      <c r="B77" s="55"/>
      <c r="C77" s="154" t="s">
        <v>190</v>
      </c>
      <c r="D77" s="155" t="e">
        <f>D76/$C$6</f>
        <v>#DIV/0!</v>
      </c>
      <c r="E77" s="333"/>
      <c r="F77" s="333"/>
      <c r="G77" s="333"/>
      <c r="H77" s="156" t="e">
        <f t="shared" ref="H77:I77" si="1">H76/$C$6</f>
        <v>#DIV/0!</v>
      </c>
      <c r="I77" s="156" t="e">
        <f t="shared" si="1"/>
        <v>#DIV/0!</v>
      </c>
      <c r="J77" s="325"/>
      <c r="K77" s="325"/>
      <c r="L77" s="325"/>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294" t="s">
        <v>191</v>
      </c>
      <c r="B79" s="295"/>
      <c r="C79" s="300" t="s">
        <v>192</v>
      </c>
      <c r="D79" s="300" t="s">
        <v>193</v>
      </c>
      <c r="E79" s="302" t="s">
        <v>194</v>
      </c>
      <c r="F79" s="303"/>
      <c r="G79" s="306" t="s">
        <v>195</v>
      </c>
      <c r="H79" s="306"/>
      <c r="I79" s="306"/>
      <c r="J79" s="306"/>
      <c r="K79" s="306"/>
      <c r="L79" s="306"/>
      <c r="M79" s="306"/>
      <c r="N79" s="306"/>
      <c r="O79" s="302" t="s">
        <v>196</v>
      </c>
      <c r="P79" s="306"/>
      <c r="Q79" s="306"/>
      <c r="R79" s="303"/>
      <c r="S79" s="352" t="s">
        <v>197</v>
      </c>
      <c r="T79" s="303" t="s">
        <v>198</v>
      </c>
    </row>
    <row r="80" spans="1:48" ht="39.4" customHeight="1" x14ac:dyDescent="0.2">
      <c r="A80" s="296"/>
      <c r="B80" s="297"/>
      <c r="C80" s="326"/>
      <c r="D80" s="301"/>
      <c r="E80" s="304"/>
      <c r="F80" s="305"/>
      <c r="G80" s="307"/>
      <c r="H80" s="307"/>
      <c r="I80" s="307"/>
      <c r="J80" s="307"/>
      <c r="K80" s="307"/>
      <c r="L80" s="307"/>
      <c r="M80" s="307"/>
      <c r="N80" s="307"/>
      <c r="O80" s="304"/>
      <c r="P80" s="307"/>
      <c r="Q80" s="307"/>
      <c r="R80" s="305"/>
      <c r="S80" s="353"/>
      <c r="T80" s="305"/>
    </row>
    <row r="81" spans="1:20" ht="24.75" customHeight="1" x14ac:dyDescent="0.2">
      <c r="A81" s="298"/>
      <c r="B81" s="299"/>
      <c r="C81" s="326"/>
      <c r="D81" s="347" t="s">
        <v>199</v>
      </c>
      <c r="E81" s="348"/>
      <c r="F81" s="349"/>
      <c r="G81" s="347" t="s">
        <v>200</v>
      </c>
      <c r="H81" s="348"/>
      <c r="I81" s="348"/>
      <c r="J81" s="348"/>
      <c r="K81" s="348"/>
      <c r="L81" s="348"/>
      <c r="M81" s="348"/>
      <c r="N81" s="349"/>
      <c r="O81" s="347" t="s">
        <v>201</v>
      </c>
      <c r="P81" s="348"/>
      <c r="Q81" s="348"/>
      <c r="R81" s="349"/>
      <c r="S81" s="353"/>
      <c r="T81" s="303" t="s">
        <v>113</v>
      </c>
    </row>
    <row r="82" spans="1:20" ht="27" customHeight="1" x14ac:dyDescent="0.2">
      <c r="A82" s="77" t="s">
        <v>138</v>
      </c>
      <c r="B82" s="78"/>
      <c r="C82" s="327"/>
      <c r="D82" s="79" t="s">
        <v>202</v>
      </c>
      <c r="E82" s="79" t="s">
        <v>203</v>
      </c>
      <c r="F82" s="79" t="s">
        <v>204</v>
      </c>
      <c r="G82" s="79" t="s">
        <v>205</v>
      </c>
      <c r="H82" s="79" t="s">
        <v>206</v>
      </c>
      <c r="I82" s="79" t="s">
        <v>207</v>
      </c>
      <c r="J82" s="79" t="s">
        <v>208</v>
      </c>
      <c r="K82" s="79" t="s">
        <v>209</v>
      </c>
      <c r="L82" s="347" t="s">
        <v>210</v>
      </c>
      <c r="M82" s="349"/>
      <c r="N82" s="79" t="s">
        <v>211</v>
      </c>
      <c r="O82" s="79" t="s">
        <v>212</v>
      </c>
      <c r="P82" s="79" t="s">
        <v>213</v>
      </c>
      <c r="Q82" s="79" t="s">
        <v>214</v>
      </c>
      <c r="R82" s="79" t="s">
        <v>215</v>
      </c>
      <c r="S82" s="354"/>
      <c r="T82" s="305"/>
    </row>
    <row r="83" spans="1:20" ht="30" customHeight="1" x14ac:dyDescent="0.2">
      <c r="A83" s="80">
        <v>0.1</v>
      </c>
      <c r="B83" s="72" t="s">
        <v>156</v>
      </c>
      <c r="C83" s="310"/>
      <c r="D83" s="311"/>
      <c r="E83" s="311"/>
      <c r="F83" s="311"/>
      <c r="G83" s="311"/>
      <c r="H83" s="311"/>
      <c r="I83" s="311"/>
      <c r="J83" s="311"/>
      <c r="K83" s="311"/>
      <c r="L83" s="311"/>
      <c r="M83" s="311"/>
      <c r="N83" s="312"/>
      <c r="O83" s="21" t="s">
        <v>216</v>
      </c>
      <c r="P83" s="21"/>
      <c r="Q83" s="21"/>
      <c r="R83" s="21"/>
      <c r="S83" s="124">
        <f>SUM(C83:R83)</f>
        <v>0</v>
      </c>
      <c r="T83" s="23"/>
    </row>
    <row r="84" spans="1:20" ht="30" customHeight="1" x14ac:dyDescent="0.2">
      <c r="A84" s="71">
        <v>0.2</v>
      </c>
      <c r="B84" s="72" t="s">
        <v>158</v>
      </c>
      <c r="C84" s="313"/>
      <c r="D84" s="314"/>
      <c r="E84" s="314"/>
      <c r="F84" s="314"/>
      <c r="G84" s="314"/>
      <c r="H84" s="314"/>
      <c r="I84" s="314"/>
      <c r="J84" s="314"/>
      <c r="K84" s="314"/>
      <c r="L84" s="314"/>
      <c r="M84" s="314"/>
      <c r="N84" s="315"/>
      <c r="O84" s="21" t="s">
        <v>216</v>
      </c>
      <c r="P84" s="21"/>
      <c r="Q84" s="21"/>
      <c r="R84" s="21"/>
      <c r="S84" s="124">
        <f t="shared" ref="S84:S101" si="2">SUM(C84:R84)</f>
        <v>0</v>
      </c>
      <c r="T84" s="23"/>
    </row>
    <row r="85" spans="1:20" ht="30" customHeight="1" x14ac:dyDescent="0.2">
      <c r="A85" s="71">
        <v>0.3</v>
      </c>
      <c r="B85" s="72" t="s">
        <v>159</v>
      </c>
      <c r="C85" s="21"/>
      <c r="D85" s="21"/>
      <c r="E85" s="22"/>
      <c r="F85" s="21"/>
      <c r="G85" s="21"/>
      <c r="H85" s="21"/>
      <c r="I85" s="21"/>
      <c r="J85" s="21"/>
      <c r="K85" s="21"/>
      <c r="L85" s="316"/>
      <c r="M85" s="317"/>
      <c r="N85" s="318"/>
      <c r="O85" s="21" t="s">
        <v>216</v>
      </c>
      <c r="P85" s="21"/>
      <c r="Q85" s="21"/>
      <c r="R85" s="21"/>
      <c r="S85" s="124">
        <f t="shared" si="2"/>
        <v>0</v>
      </c>
      <c r="T85" s="23"/>
    </row>
    <row r="86" spans="1:20" ht="30" customHeight="1" x14ac:dyDescent="0.2">
      <c r="A86" s="71">
        <v>0.4</v>
      </c>
      <c r="B86" s="72" t="s">
        <v>160</v>
      </c>
      <c r="C86" s="21"/>
      <c r="D86" s="21"/>
      <c r="E86" s="22"/>
      <c r="F86" s="21"/>
      <c r="G86" s="21"/>
      <c r="H86" s="21"/>
      <c r="I86" s="21"/>
      <c r="J86" s="21"/>
      <c r="K86" s="21"/>
      <c r="L86" s="319"/>
      <c r="M86" s="320"/>
      <c r="N86" s="321"/>
      <c r="O86" s="21" t="s">
        <v>216</v>
      </c>
      <c r="P86" s="21"/>
      <c r="Q86" s="21"/>
      <c r="R86" s="21"/>
      <c r="S86" s="124">
        <f t="shared" si="2"/>
        <v>0</v>
      </c>
      <c r="T86" s="23"/>
    </row>
    <row r="87" spans="1:20" ht="30" customHeight="1" x14ac:dyDescent="0.2">
      <c r="A87" s="71">
        <v>0.5</v>
      </c>
      <c r="B87" s="72" t="s">
        <v>217</v>
      </c>
      <c r="C87" s="21"/>
      <c r="D87" s="21"/>
      <c r="E87" s="22"/>
      <c r="F87" s="21"/>
      <c r="G87" s="21"/>
      <c r="H87" s="21"/>
      <c r="I87" s="21"/>
      <c r="J87" s="21"/>
      <c r="K87" s="21"/>
      <c r="L87" s="319"/>
      <c r="M87" s="320"/>
      <c r="N87" s="321"/>
      <c r="O87" s="21" t="s">
        <v>216</v>
      </c>
      <c r="P87" s="21"/>
      <c r="Q87" s="21"/>
      <c r="R87" s="21"/>
      <c r="S87" s="124">
        <f t="shared" si="2"/>
        <v>0</v>
      </c>
      <c r="T87" s="23"/>
    </row>
    <row r="88" spans="1:20" ht="30" customHeight="1" x14ac:dyDescent="0.2">
      <c r="A88" s="71">
        <v>1</v>
      </c>
      <c r="B88" s="78" t="s">
        <v>161</v>
      </c>
      <c r="C88" s="21"/>
      <c r="D88" s="21"/>
      <c r="E88" s="22"/>
      <c r="F88" s="21"/>
      <c r="G88" s="21"/>
      <c r="H88" s="21"/>
      <c r="I88" s="21"/>
      <c r="J88" s="21"/>
      <c r="K88" s="21"/>
      <c r="L88" s="319"/>
      <c r="M88" s="320"/>
      <c r="N88" s="321"/>
      <c r="O88" s="21" t="s">
        <v>216</v>
      </c>
      <c r="P88" s="21"/>
      <c r="Q88" s="21"/>
      <c r="R88" s="21"/>
      <c r="S88" s="124">
        <f t="shared" si="2"/>
        <v>0</v>
      </c>
      <c r="T88" s="23"/>
    </row>
    <row r="89" spans="1:20" ht="30" customHeight="1" x14ac:dyDescent="0.2">
      <c r="A89" s="71">
        <v>2.1</v>
      </c>
      <c r="B89" s="72" t="s">
        <v>162</v>
      </c>
      <c r="C89" s="21"/>
      <c r="D89" s="21"/>
      <c r="E89" s="21"/>
      <c r="F89" s="21"/>
      <c r="G89" s="21"/>
      <c r="H89" s="21"/>
      <c r="I89" s="21"/>
      <c r="J89" s="21"/>
      <c r="K89" s="21"/>
      <c r="L89" s="319"/>
      <c r="M89" s="320"/>
      <c r="N89" s="321"/>
      <c r="O89" s="21" t="s">
        <v>216</v>
      </c>
      <c r="P89" s="21"/>
      <c r="Q89" s="21"/>
      <c r="R89" s="21"/>
      <c r="S89" s="124">
        <f t="shared" si="2"/>
        <v>0</v>
      </c>
      <c r="T89" s="23"/>
    </row>
    <row r="90" spans="1:20" ht="30" customHeight="1" x14ac:dyDescent="0.2">
      <c r="A90" s="71">
        <v>2.2000000000000002</v>
      </c>
      <c r="B90" s="72" t="s">
        <v>163</v>
      </c>
      <c r="C90" s="21"/>
      <c r="D90" s="21"/>
      <c r="E90" s="22"/>
      <c r="F90" s="21"/>
      <c r="G90" s="21"/>
      <c r="H90" s="21"/>
      <c r="I90" s="21"/>
      <c r="J90" s="21"/>
      <c r="K90" s="21"/>
      <c r="L90" s="319"/>
      <c r="M90" s="320"/>
      <c r="N90" s="321"/>
      <c r="O90" s="21" t="s">
        <v>216</v>
      </c>
      <c r="P90" s="21"/>
      <c r="Q90" s="21"/>
      <c r="R90" s="21"/>
      <c r="S90" s="124">
        <f t="shared" si="2"/>
        <v>0</v>
      </c>
      <c r="T90" s="23"/>
    </row>
    <row r="91" spans="1:20" ht="30" customHeight="1" x14ac:dyDescent="0.2">
      <c r="A91" s="71">
        <v>2.2999999999999998</v>
      </c>
      <c r="B91" s="72" t="s">
        <v>164</v>
      </c>
      <c r="C91" s="21"/>
      <c r="D91" s="21"/>
      <c r="E91" s="22"/>
      <c r="F91" s="21"/>
      <c r="G91" s="21"/>
      <c r="H91" s="21"/>
      <c r="I91" s="21"/>
      <c r="J91" s="21"/>
      <c r="K91" s="21"/>
      <c r="L91" s="319"/>
      <c r="M91" s="320"/>
      <c r="N91" s="321"/>
      <c r="O91" s="21" t="s">
        <v>216</v>
      </c>
      <c r="P91" s="21"/>
      <c r="Q91" s="21"/>
      <c r="R91" s="21"/>
      <c r="S91" s="124">
        <f t="shared" si="2"/>
        <v>0</v>
      </c>
      <c r="T91" s="23"/>
    </row>
    <row r="92" spans="1:20" ht="30" customHeight="1" x14ac:dyDescent="0.2">
      <c r="A92" s="71">
        <v>2.4</v>
      </c>
      <c r="B92" s="72" t="s">
        <v>165</v>
      </c>
      <c r="C92" s="21"/>
      <c r="D92" s="21"/>
      <c r="E92" s="22"/>
      <c r="F92" s="21"/>
      <c r="G92" s="21"/>
      <c r="H92" s="21"/>
      <c r="I92" s="21"/>
      <c r="J92" s="21"/>
      <c r="K92" s="21"/>
      <c r="L92" s="319"/>
      <c r="M92" s="320"/>
      <c r="N92" s="321"/>
      <c r="O92" s="21" t="s">
        <v>216</v>
      </c>
      <c r="P92" s="21"/>
      <c r="Q92" s="21"/>
      <c r="R92" s="21"/>
      <c r="S92" s="124">
        <f t="shared" si="2"/>
        <v>0</v>
      </c>
      <c r="T92" s="23"/>
    </row>
    <row r="93" spans="1:20" ht="30" customHeight="1" x14ac:dyDescent="0.2">
      <c r="A93" s="71">
        <v>2.5</v>
      </c>
      <c r="B93" s="72" t="s">
        <v>166</v>
      </c>
      <c r="C93" s="21"/>
      <c r="D93" s="21"/>
      <c r="E93" s="22"/>
      <c r="F93" s="21"/>
      <c r="G93" s="21"/>
      <c r="H93" s="21"/>
      <c r="I93" s="21"/>
      <c r="J93" s="21"/>
      <c r="K93" s="21"/>
      <c r="L93" s="319"/>
      <c r="M93" s="320"/>
      <c r="N93" s="321"/>
      <c r="O93" s="21" t="s">
        <v>216</v>
      </c>
      <c r="P93" s="21"/>
      <c r="Q93" s="21"/>
      <c r="R93" s="21"/>
      <c r="S93" s="124">
        <f t="shared" si="2"/>
        <v>0</v>
      </c>
      <c r="T93" s="23"/>
    </row>
    <row r="94" spans="1:20" ht="30" customHeight="1" x14ac:dyDescent="0.2">
      <c r="A94" s="71">
        <v>2.6</v>
      </c>
      <c r="B94" s="72" t="s">
        <v>167</v>
      </c>
      <c r="C94" s="21"/>
      <c r="D94" s="21"/>
      <c r="E94" s="22"/>
      <c r="F94" s="21"/>
      <c r="G94" s="21"/>
      <c r="H94" s="21"/>
      <c r="I94" s="21"/>
      <c r="J94" s="21"/>
      <c r="K94" s="21"/>
      <c r="L94" s="319"/>
      <c r="M94" s="320"/>
      <c r="N94" s="321"/>
      <c r="O94" s="21" t="s">
        <v>216</v>
      </c>
      <c r="P94" s="21"/>
      <c r="Q94" s="21"/>
      <c r="R94" s="21"/>
      <c r="S94" s="124">
        <f t="shared" si="2"/>
        <v>0</v>
      </c>
      <c r="T94" s="23"/>
    </row>
    <row r="95" spans="1:20" ht="30" customHeight="1" x14ac:dyDescent="0.2">
      <c r="A95" s="71">
        <v>2.7</v>
      </c>
      <c r="B95" s="72" t="s">
        <v>168</v>
      </c>
      <c r="C95" s="21"/>
      <c r="D95" s="21"/>
      <c r="E95" s="22"/>
      <c r="F95" s="21"/>
      <c r="G95" s="21"/>
      <c r="H95" s="21"/>
      <c r="I95" s="21"/>
      <c r="J95" s="21"/>
      <c r="K95" s="21"/>
      <c r="L95" s="319"/>
      <c r="M95" s="320"/>
      <c r="N95" s="321"/>
      <c r="O95" s="21" t="s">
        <v>216</v>
      </c>
      <c r="P95" s="21"/>
      <c r="Q95" s="21"/>
      <c r="R95" s="21"/>
      <c r="S95" s="124">
        <f t="shared" si="2"/>
        <v>0</v>
      </c>
      <c r="T95" s="23"/>
    </row>
    <row r="96" spans="1:20" ht="30" customHeight="1" x14ac:dyDescent="0.2">
      <c r="A96" s="71">
        <v>2.8</v>
      </c>
      <c r="B96" s="72" t="s">
        <v>169</v>
      </c>
      <c r="C96" s="21"/>
      <c r="D96" s="21"/>
      <c r="E96" s="22"/>
      <c r="F96" s="21"/>
      <c r="G96" s="21"/>
      <c r="H96" s="21"/>
      <c r="I96" s="21"/>
      <c r="J96" s="21"/>
      <c r="K96" s="21"/>
      <c r="L96" s="319"/>
      <c r="M96" s="320"/>
      <c r="N96" s="321"/>
      <c r="O96" s="21" t="s">
        <v>216</v>
      </c>
      <c r="P96" s="21"/>
      <c r="Q96" s="21"/>
      <c r="R96" s="21"/>
      <c r="S96" s="124">
        <f t="shared" si="2"/>
        <v>0</v>
      </c>
      <c r="T96" s="23"/>
    </row>
    <row r="97" spans="1:47" ht="30" customHeight="1" x14ac:dyDescent="0.2">
      <c r="A97" s="71">
        <v>3</v>
      </c>
      <c r="B97" s="72" t="s">
        <v>170</v>
      </c>
      <c r="C97" s="21"/>
      <c r="D97" s="21"/>
      <c r="E97" s="22"/>
      <c r="F97" s="21"/>
      <c r="G97" s="21"/>
      <c r="H97" s="21"/>
      <c r="I97" s="21"/>
      <c r="J97" s="21"/>
      <c r="K97" s="21"/>
      <c r="L97" s="319"/>
      <c r="M97" s="320"/>
      <c r="N97" s="321"/>
      <c r="O97" s="21" t="s">
        <v>216</v>
      </c>
      <c r="P97" s="21"/>
      <c r="Q97" s="21"/>
      <c r="R97" s="21"/>
      <c r="S97" s="124">
        <f t="shared" si="2"/>
        <v>0</v>
      </c>
      <c r="T97" s="23"/>
    </row>
    <row r="98" spans="1:47" ht="30" customHeight="1" x14ac:dyDescent="0.2">
      <c r="A98" s="71">
        <v>4</v>
      </c>
      <c r="B98" s="72" t="s">
        <v>218</v>
      </c>
      <c r="C98" s="21"/>
      <c r="D98" s="21"/>
      <c r="E98" s="22"/>
      <c r="F98" s="21"/>
      <c r="G98" s="21"/>
      <c r="H98" s="21"/>
      <c r="I98" s="21"/>
      <c r="J98" s="21"/>
      <c r="K98" s="21"/>
      <c r="L98" s="322"/>
      <c r="M98" s="323"/>
      <c r="N98" s="324"/>
      <c r="O98" s="21" t="s">
        <v>216</v>
      </c>
      <c r="P98" s="21"/>
      <c r="Q98" s="21"/>
      <c r="R98" s="21"/>
      <c r="S98" s="124">
        <f t="shared" si="2"/>
        <v>0</v>
      </c>
      <c r="T98" s="23"/>
    </row>
    <row r="99" spans="1:47" ht="30" customHeight="1" x14ac:dyDescent="0.2">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
      <c r="A100" s="71">
        <v>6</v>
      </c>
      <c r="B100" s="72" t="s">
        <v>173</v>
      </c>
      <c r="C100" s="21"/>
      <c r="D100" s="21"/>
      <c r="E100" s="22"/>
      <c r="F100" s="21"/>
      <c r="G100" s="21"/>
      <c r="H100" s="21"/>
      <c r="I100" s="21"/>
      <c r="J100" s="21"/>
      <c r="K100" s="21"/>
      <c r="L100" s="316"/>
      <c r="M100" s="317"/>
      <c r="N100" s="318"/>
      <c r="O100" s="21" t="s">
        <v>216</v>
      </c>
      <c r="P100" s="21"/>
      <c r="Q100" s="21"/>
      <c r="R100" s="21"/>
      <c r="S100" s="124">
        <f t="shared" si="2"/>
        <v>0</v>
      </c>
      <c r="T100" s="23"/>
    </row>
    <row r="101" spans="1:47" ht="30" customHeight="1" x14ac:dyDescent="0.2">
      <c r="A101" s="71">
        <v>7</v>
      </c>
      <c r="B101" s="72" t="s">
        <v>174</v>
      </c>
      <c r="C101" s="21"/>
      <c r="D101" s="21"/>
      <c r="E101" s="22"/>
      <c r="F101" s="21"/>
      <c r="G101" s="21"/>
      <c r="H101" s="21"/>
      <c r="I101" s="21"/>
      <c r="J101" s="21"/>
      <c r="K101" s="21"/>
      <c r="L101" s="319"/>
      <c r="M101" s="320"/>
      <c r="N101" s="321"/>
      <c r="O101" s="21" t="s">
        <v>216</v>
      </c>
      <c r="P101" s="21"/>
      <c r="Q101" s="21"/>
      <c r="R101" s="21"/>
      <c r="S101" s="124">
        <f t="shared" si="2"/>
        <v>0</v>
      </c>
      <c r="T101" s="23"/>
    </row>
    <row r="102" spans="1:47" ht="30" customHeight="1" x14ac:dyDescent="0.2">
      <c r="A102" s="71">
        <v>8</v>
      </c>
      <c r="B102" s="72" t="s">
        <v>175</v>
      </c>
      <c r="C102" s="21"/>
      <c r="D102" s="21"/>
      <c r="E102" s="22"/>
      <c r="F102" s="21"/>
      <c r="G102" s="21"/>
      <c r="H102" s="21"/>
      <c r="I102" s="21"/>
      <c r="J102" s="21"/>
      <c r="K102" s="21"/>
      <c r="L102" s="322"/>
      <c r="M102" s="323"/>
      <c r="N102" s="324"/>
      <c r="O102" s="21" t="s">
        <v>216</v>
      </c>
      <c r="P102" s="21"/>
      <c r="Q102" s="21"/>
      <c r="R102" s="21"/>
      <c r="S102" s="124">
        <f>SUM(C102:R102)</f>
        <v>0</v>
      </c>
      <c r="T102" s="23"/>
    </row>
    <row r="103" spans="1:47" ht="30" customHeight="1" x14ac:dyDescent="0.2">
      <c r="A103" s="292" t="s">
        <v>222</v>
      </c>
      <c r="B103" s="293"/>
      <c r="C103" s="289"/>
      <c r="D103" s="290"/>
      <c r="E103" s="291"/>
      <c r="F103" s="24"/>
      <c r="G103" s="338"/>
      <c r="H103" s="339"/>
      <c r="I103" s="339"/>
      <c r="J103" s="339"/>
      <c r="K103" s="339"/>
      <c r="L103" s="339"/>
      <c r="M103" s="339"/>
      <c r="N103" s="339"/>
      <c r="O103" s="339"/>
      <c r="P103" s="339"/>
      <c r="Q103" s="339"/>
      <c r="R103" s="340"/>
      <c r="S103" s="118">
        <f>F103</f>
        <v>0</v>
      </c>
      <c r="T103" s="136"/>
    </row>
    <row r="104" spans="1:47" ht="27" customHeight="1" x14ac:dyDescent="0.2">
      <c r="A104" s="282" t="s">
        <v>114</v>
      </c>
      <c r="B104" s="283"/>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341" t="e">
        <f>L99+M99</f>
        <v>#VALUE!</v>
      </c>
      <c r="M104" s="342"/>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
      <c r="A105" s="343" t="s">
        <v>115</v>
      </c>
      <c r="B105" s="344"/>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345" t="e">
        <f>L104/$C$6</f>
        <v>#VALUE!</v>
      </c>
      <c r="M105" s="346"/>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x14ac:dyDescent="0.2">
      <c r="A106" s="331" t="s">
        <v>223</v>
      </c>
      <c r="B106" s="331"/>
      <c r="C106" s="331"/>
      <c r="D106" s="331"/>
      <c r="E106" s="331"/>
      <c r="F106" s="331"/>
      <c r="G106" s="331"/>
      <c r="H106" s="331"/>
      <c r="I106" s="331"/>
      <c r="J106" s="331"/>
      <c r="K106" s="331"/>
      <c r="L106" s="331"/>
      <c r="M106" s="331"/>
      <c r="N106" s="331"/>
      <c r="O106" s="331"/>
      <c r="P106" s="331"/>
      <c r="Q106" s="331"/>
      <c r="R106" s="331"/>
      <c r="S106" s="331"/>
      <c r="T106" s="331"/>
    </row>
    <row r="107" spans="1:47" x14ac:dyDescent="0.2">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25" x14ac:dyDescent="0.2">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25" x14ac:dyDescent="0.2">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25" x14ac:dyDescent="0.2">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25" x14ac:dyDescent="0.2">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25" x14ac:dyDescent="0.2">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25" x14ac:dyDescent="0.2">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885825</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200025</xdr:rowOff>
                  </from>
                  <to>
                    <xdr:col>3</xdr:col>
                    <xdr:colOff>1800225</xdr:colOff>
                    <xdr:row>17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99"/>
  </sheetPr>
  <dimension ref="A1:AU211"/>
  <sheetViews>
    <sheetView showGridLines="0" tabSelected="1" topLeftCell="H77" zoomScale="75" zoomScaleNormal="75" workbookViewId="0">
      <selection activeCell="O172" sqref="O172"/>
    </sheetView>
  </sheetViews>
  <sheetFormatPr defaultColWidth="9.140625" defaultRowHeight="12.75" x14ac:dyDescent="0.2"/>
  <cols>
    <col min="1" max="1" width="14.28515625" style="45" customWidth="1"/>
    <col min="2" max="2" width="68.42578125" customWidth="1"/>
    <col min="3" max="3" width="44.7109375" style="48" customWidth="1"/>
    <col min="4" max="4" width="37" style="48" customWidth="1"/>
    <col min="5" max="5" width="41.140625" style="48" customWidth="1"/>
    <col min="6" max="6" width="25.28515625" style="48"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09" t="s">
        <v>36</v>
      </c>
      <c r="B1" s="409"/>
      <c r="C1" s="410"/>
      <c r="D1" s="410"/>
      <c r="E1" s="410"/>
      <c r="F1" s="410"/>
    </row>
    <row r="2" spans="1:11" x14ac:dyDescent="0.2">
      <c r="A2" s="213" t="s">
        <v>37</v>
      </c>
      <c r="B2" s="213"/>
      <c r="C2" s="258" t="s">
        <v>298</v>
      </c>
      <c r="D2" s="258"/>
      <c r="E2" s="258"/>
      <c r="F2" s="258"/>
      <c r="H2" s="386" t="s">
        <v>86</v>
      </c>
      <c r="I2" s="386"/>
      <c r="J2" s="386"/>
      <c r="K2" s="50"/>
    </row>
    <row r="3" spans="1:11" x14ac:dyDescent="0.2">
      <c r="A3" s="214" t="s">
        <v>38</v>
      </c>
      <c r="B3" s="263"/>
      <c r="C3" s="258"/>
      <c r="D3" s="258"/>
      <c r="E3" s="258"/>
      <c r="F3" s="258"/>
      <c r="H3" s="126"/>
      <c r="I3" s="242" t="s">
        <v>87</v>
      </c>
      <c r="J3" s="243"/>
      <c r="K3" s="46"/>
    </row>
    <row r="4" spans="1:11" x14ac:dyDescent="0.2">
      <c r="A4" s="213" t="s">
        <v>88</v>
      </c>
      <c r="B4" s="213"/>
      <c r="C4" s="258" t="s">
        <v>302</v>
      </c>
      <c r="D4" s="258"/>
      <c r="E4" s="258"/>
      <c r="F4" s="258"/>
      <c r="H4" s="157"/>
      <c r="I4" s="384" t="s">
        <v>89</v>
      </c>
      <c r="J4" s="385"/>
      <c r="K4" s="46"/>
    </row>
    <row r="5" spans="1:11" ht="35.25" customHeight="1" x14ac:dyDescent="0.2">
      <c r="A5" s="213" t="s">
        <v>40</v>
      </c>
      <c r="B5" s="213"/>
      <c r="C5" s="433" t="s">
        <v>299</v>
      </c>
      <c r="D5" s="433"/>
      <c r="E5" s="433"/>
      <c r="F5" s="433"/>
      <c r="H5" s="145"/>
      <c r="I5" s="382" t="s">
        <v>90</v>
      </c>
      <c r="J5" s="383"/>
    </row>
    <row r="6" spans="1:11" ht="14.25" x14ac:dyDescent="0.2">
      <c r="A6" s="213" t="s">
        <v>41</v>
      </c>
      <c r="B6" s="213"/>
      <c r="C6" s="258">
        <v>13063</v>
      </c>
      <c r="D6" s="258"/>
      <c r="E6" s="258"/>
      <c r="F6" s="258"/>
    </row>
    <row r="7" spans="1:11" x14ac:dyDescent="0.2">
      <c r="A7"/>
      <c r="C7"/>
      <c r="D7"/>
      <c r="E7"/>
      <c r="F7"/>
    </row>
    <row r="8" spans="1:11" ht="22.5" customHeight="1" x14ac:dyDescent="0.2">
      <c r="A8" s="434" t="s">
        <v>91</v>
      </c>
      <c r="B8" s="435"/>
      <c r="C8" s="435"/>
      <c r="D8" s="435"/>
      <c r="E8" s="435"/>
      <c r="F8" s="436"/>
    </row>
    <row r="9" spans="1:11" s="43" customFormat="1" x14ac:dyDescent="0.2">
      <c r="A9" s="213" t="s">
        <v>42</v>
      </c>
      <c r="B9" s="213"/>
      <c r="C9" s="258" t="s">
        <v>300</v>
      </c>
      <c r="D9" s="258"/>
      <c r="E9" s="258"/>
      <c r="F9" s="258"/>
    </row>
    <row r="10" spans="1:11" s="43" customFormat="1" x14ac:dyDescent="0.2">
      <c r="A10" s="213" t="s">
        <v>92</v>
      </c>
      <c r="B10" s="213"/>
      <c r="C10" s="411" t="s">
        <v>301</v>
      </c>
      <c r="D10" s="411"/>
      <c r="E10" s="411"/>
      <c r="F10" s="411"/>
      <c r="G10" s="44"/>
    </row>
    <row r="11" spans="1:11" x14ac:dyDescent="0.2">
      <c r="A11" s="104"/>
      <c r="B11" s="105" t="s">
        <v>93</v>
      </c>
      <c r="C11" s="106" t="s">
        <v>303</v>
      </c>
      <c r="D11" s="107"/>
      <c r="E11" s="107"/>
      <c r="F11" s="108"/>
      <c r="G11" s="50"/>
    </row>
    <row r="12" spans="1:11" ht="64.5" customHeight="1" x14ac:dyDescent="0.2">
      <c r="A12" s="214" t="s">
        <v>95</v>
      </c>
      <c r="B12" s="263"/>
      <c r="C12" s="251">
        <v>60</v>
      </c>
      <c r="D12" s="252"/>
      <c r="E12" s="252"/>
      <c r="F12" s="253"/>
      <c r="G12" s="50"/>
    </row>
    <row r="13" spans="1:11" ht="39" customHeight="1" x14ac:dyDescent="0.2">
      <c r="A13" s="213" t="s">
        <v>97</v>
      </c>
      <c r="B13" s="213"/>
      <c r="C13" s="255" t="s">
        <v>304</v>
      </c>
      <c r="D13" s="255"/>
      <c r="E13" s="255"/>
      <c r="F13" s="255"/>
      <c r="G13" s="51"/>
    </row>
    <row r="14" spans="1:11" ht="39.75" customHeight="1" x14ac:dyDescent="0.2">
      <c r="A14" s="214" t="s">
        <v>225</v>
      </c>
      <c r="B14" s="263"/>
      <c r="C14" s="284" t="s">
        <v>398</v>
      </c>
      <c r="D14" s="285"/>
      <c r="E14" s="285"/>
      <c r="F14" s="286"/>
      <c r="G14" s="51"/>
    </row>
    <row r="15" spans="1:11" ht="39.75" customHeight="1" x14ac:dyDescent="0.2">
      <c r="A15" s="254" t="s">
        <v>100</v>
      </c>
      <c r="B15" s="254"/>
      <c r="C15" s="255" t="s">
        <v>305</v>
      </c>
      <c r="D15" s="255"/>
      <c r="E15" s="255"/>
      <c r="F15" s="255"/>
      <c r="G15" s="51"/>
    </row>
    <row r="16" spans="1:11" ht="39.75" customHeight="1" x14ac:dyDescent="0.2">
      <c r="A16" s="254" t="s">
        <v>227</v>
      </c>
      <c r="B16" s="254"/>
      <c r="C16" s="255" t="s">
        <v>306</v>
      </c>
      <c r="D16" s="255"/>
      <c r="E16" s="255"/>
      <c r="F16" s="255"/>
      <c r="G16" s="51"/>
    </row>
    <row r="17" spans="1:17" ht="39.75" customHeight="1" x14ac:dyDescent="0.2">
      <c r="A17" s="247" t="s">
        <v>103</v>
      </c>
      <c r="B17" s="248"/>
      <c r="C17" s="251" t="s">
        <v>104</v>
      </c>
      <c r="D17" s="252"/>
      <c r="E17" s="252"/>
      <c r="F17" s="253"/>
      <c r="G17" s="51"/>
    </row>
    <row r="18" spans="1:17" ht="39.75" customHeight="1" x14ac:dyDescent="0.2">
      <c r="A18" s="249"/>
      <c r="B18" s="250"/>
      <c r="C18" s="251" t="s">
        <v>105</v>
      </c>
      <c r="D18" s="252"/>
      <c r="E18" s="252"/>
      <c r="F18" s="253"/>
      <c r="G18" s="51"/>
    </row>
    <row r="19" spans="1:17" ht="16.149999999999999" customHeight="1" x14ac:dyDescent="0.2">
      <c r="A19" s="51"/>
      <c r="B19" s="51"/>
      <c r="C19" s="51"/>
      <c r="D19" s="51"/>
      <c r="E19" s="51"/>
      <c r="F19" s="51"/>
      <c r="G19" s="51"/>
    </row>
    <row r="20" spans="1:17" ht="40.15" customHeight="1" x14ac:dyDescent="0.2">
      <c r="A20" s="287" t="s">
        <v>228</v>
      </c>
      <c r="B20" s="288"/>
      <c r="C20" s="288"/>
      <c r="D20" s="288"/>
      <c r="E20" s="288"/>
      <c r="F20" s="288"/>
      <c r="G20" s="288"/>
      <c r="H20" s="288"/>
      <c r="I20" s="288"/>
    </row>
    <row r="21" spans="1:17" s="46" customFormat="1" ht="33.75" customHeight="1" x14ac:dyDescent="0.2">
      <c r="A21" s="264"/>
      <c r="B21" s="265"/>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
      <c r="A22" s="259" t="s">
        <v>114</v>
      </c>
      <c r="B22" s="260"/>
      <c r="C22" s="112">
        <f>D172+E172+F172</f>
        <v>9911918.3436999992</v>
      </c>
      <c r="D22" s="112">
        <f>G172+H172+I172+J172+K172+O172+P172+Q172+R172</f>
        <v>4405419.6658999994</v>
      </c>
      <c r="E22" s="112">
        <f>C172+D172+E172+F172+G172+H172+I172+J172+K172+O172+P172+Q172+R172</f>
        <v>14223419.079599999</v>
      </c>
      <c r="F22" s="112">
        <f>G172+H172+I172+J172+K172</f>
        <v>3996010.3964999998</v>
      </c>
      <c r="G22" s="112">
        <f>L172+N172</f>
        <v>4215291.4800000004</v>
      </c>
      <c r="H22" s="112">
        <f>O172+P172+Q172+R172</f>
        <v>409409.26939999999</v>
      </c>
      <c r="I22" s="112">
        <f>T172</f>
        <v>-7808543.3499999987</v>
      </c>
      <c r="K22"/>
      <c r="L22"/>
      <c r="M22"/>
      <c r="N22"/>
      <c r="O22"/>
      <c r="P22"/>
      <c r="Q22"/>
    </row>
    <row r="23" spans="1:17" s="46" customFormat="1" ht="33.75" customHeight="1" x14ac:dyDescent="0.2">
      <c r="A23" s="282" t="s">
        <v>115</v>
      </c>
      <c r="B23" s="283"/>
      <c r="C23" s="113">
        <f t="shared" ref="C23:I23" si="0">C22/$C$6</f>
        <v>758.77810179131893</v>
      </c>
      <c r="D23" s="113">
        <f t="shared" si="0"/>
        <v>337.24409905075402</v>
      </c>
      <c r="E23" s="113">
        <f t="shared" si="0"/>
        <v>1088.8325101125315</v>
      </c>
      <c r="F23" s="113">
        <f t="shared" si="0"/>
        <v>305.90296229809383</v>
      </c>
      <c r="G23" s="113">
        <f t="shared" si="0"/>
        <v>322.68938834877139</v>
      </c>
      <c r="H23" s="113">
        <f t="shared" si="0"/>
        <v>31.341136752660184</v>
      </c>
      <c r="I23" s="113">
        <f t="shared" si="0"/>
        <v>-597.76034218785878</v>
      </c>
      <c r="K23"/>
      <c r="L23"/>
      <c r="M23"/>
      <c r="N23"/>
      <c r="O23"/>
      <c r="P23"/>
      <c r="Q23"/>
    </row>
    <row r="24" spans="1:17" s="46" customFormat="1" ht="33.75" customHeight="1" x14ac:dyDescent="0.2">
      <c r="A24" s="259" t="s">
        <v>116</v>
      </c>
      <c r="B24" s="260"/>
      <c r="C24" s="392" t="s">
        <v>117</v>
      </c>
      <c r="D24" s="393"/>
      <c r="E24" s="394"/>
      <c r="F24" s="395"/>
      <c r="G24" s="396"/>
      <c r="H24" s="396"/>
      <c r="I24" s="397"/>
      <c r="K24"/>
      <c r="L24"/>
      <c r="M24"/>
      <c r="N24"/>
      <c r="O24"/>
      <c r="P24"/>
      <c r="Q24"/>
    </row>
    <row r="25" spans="1:17" s="46" customFormat="1" ht="33.75" customHeight="1" x14ac:dyDescent="0.2">
      <c r="A25" s="259" t="s">
        <v>230</v>
      </c>
      <c r="B25" s="260"/>
      <c r="C25" s="138" t="str">
        <f>VLOOKUP($C$24,'WLC benchmarks'!$B$10:$E$13,2, TRUE)</f>
        <v>&lt;850</v>
      </c>
      <c r="D25" s="138" t="str">
        <f>VLOOKUP($C$24,'WLC benchmarks'!$B$10:$E$13,3, TRUE)</f>
        <v>&lt;350</v>
      </c>
      <c r="E25" s="138" t="str">
        <f>VLOOKUP($C$24,'WLC benchmarks'!$B$10:$E$13,4, TRUE)</f>
        <v>&lt;1200</v>
      </c>
      <c r="F25" s="398"/>
      <c r="G25" s="399"/>
      <c r="H25" s="399"/>
      <c r="I25" s="400"/>
      <c r="K25"/>
      <c r="L25"/>
      <c r="M25"/>
      <c r="N25"/>
      <c r="O25"/>
      <c r="P25"/>
      <c r="Q25"/>
    </row>
    <row r="26" spans="1:17" s="46" customFormat="1" ht="33.75" customHeight="1" x14ac:dyDescent="0.2">
      <c r="A26" s="259" t="s">
        <v>119</v>
      </c>
      <c r="B26" s="260"/>
      <c r="C26" s="138" t="str">
        <f>VLOOKUP($C$24,'WLC benchmarks'!$B$16:$E$19,2, TRUE)</f>
        <v>&lt;500</v>
      </c>
      <c r="D26" s="138" t="str">
        <f>VLOOKUP($C$24,'WLC benchmarks'!$B$16:$E$19,3, TRUE)</f>
        <v>&lt;300</v>
      </c>
      <c r="E26" s="138" t="str">
        <f>VLOOKUP($C$24,'WLC benchmarks'!$B$16:$E$19,4, TRUE)</f>
        <v>&lt;800</v>
      </c>
      <c r="F26" s="401"/>
      <c r="G26" s="402"/>
      <c r="H26" s="402"/>
      <c r="I26" s="403"/>
      <c r="K26"/>
      <c r="L26"/>
      <c r="M26"/>
      <c r="N26"/>
      <c r="O26"/>
      <c r="P26"/>
      <c r="Q26"/>
    </row>
    <row r="27" spans="1:17" ht="57.75" customHeight="1" x14ac:dyDescent="0.2">
      <c r="A27" s="259" t="s">
        <v>120</v>
      </c>
      <c r="B27" s="260"/>
      <c r="C27" s="255" t="s">
        <v>397</v>
      </c>
      <c r="D27" s="255"/>
      <c r="E27" s="255"/>
      <c r="F27" s="255"/>
      <c r="G27" s="255"/>
      <c r="H27" s="255"/>
      <c r="I27" s="255"/>
    </row>
    <row r="28" spans="1:17" ht="15.75" customHeight="1" x14ac:dyDescent="0.2">
      <c r="A28" s="55"/>
      <c r="B28" s="55"/>
      <c r="C28" s="45"/>
      <c r="D28" s="45"/>
      <c r="E28" s="45"/>
      <c r="F28" s="45"/>
      <c r="G28" s="51"/>
      <c r="H28" s="56"/>
    </row>
    <row r="29" spans="1:17" ht="15.75" customHeight="1" x14ac:dyDescent="0.2">
      <c r="A29" s="287" t="s">
        <v>122</v>
      </c>
      <c r="B29" s="288"/>
      <c r="C29" s="288"/>
      <c r="D29" s="288"/>
      <c r="E29" s="288"/>
      <c r="F29" s="288"/>
      <c r="G29" s="51"/>
      <c r="H29" s="56"/>
    </row>
    <row r="30" spans="1:17" ht="283.5" customHeight="1" x14ac:dyDescent="0.2">
      <c r="A30" s="254" t="s">
        <v>50</v>
      </c>
      <c r="B30" s="254"/>
      <c r="C30" s="255" t="s">
        <v>307</v>
      </c>
      <c r="D30" s="255"/>
      <c r="E30" s="255"/>
      <c r="F30" s="255"/>
      <c r="G30" s="51"/>
      <c r="H30" s="56"/>
    </row>
    <row r="31" spans="1:17" ht="42" customHeight="1" x14ac:dyDescent="0.2">
      <c r="A31" s="254" t="s">
        <v>52</v>
      </c>
      <c r="B31" s="254"/>
      <c r="C31" s="258" t="s">
        <v>308</v>
      </c>
      <c r="D31" s="258"/>
      <c r="E31" s="258"/>
      <c r="F31" s="258"/>
      <c r="G31" s="51"/>
      <c r="H31" s="56"/>
    </row>
    <row r="32" spans="1:17" ht="39" customHeight="1" x14ac:dyDescent="0.2">
      <c r="A32" s="254" t="s">
        <v>54</v>
      </c>
      <c r="B32" s="254"/>
      <c r="C32" s="258">
        <v>0</v>
      </c>
      <c r="D32" s="258"/>
      <c r="E32" s="258"/>
      <c r="F32" s="258"/>
      <c r="G32" s="51"/>
      <c r="H32" s="56"/>
    </row>
    <row r="33" spans="1:47" ht="15.75" customHeight="1" x14ac:dyDescent="0.2">
      <c r="A33" s="55"/>
      <c r="B33" s="55"/>
      <c r="C33" s="45"/>
      <c r="D33" s="45"/>
      <c r="E33" s="45"/>
      <c r="F33" s="45"/>
      <c r="G33" s="51"/>
      <c r="H33" s="56"/>
    </row>
    <row r="34" spans="1:47" ht="40.5" customHeight="1" x14ac:dyDescent="0.2">
      <c r="A34" s="288" t="s">
        <v>125</v>
      </c>
      <c r="B34" s="332"/>
      <c r="C34" s="257" t="s">
        <v>126</v>
      </c>
      <c r="D34" s="257"/>
      <c r="E34" s="257"/>
      <c r="F34" s="58" t="s">
        <v>231</v>
      </c>
      <c r="G34" s="51"/>
      <c r="H34" s="56"/>
      <c r="I34" s="56"/>
      <c r="J34" s="54"/>
      <c r="K34" s="54"/>
      <c r="L34" s="54"/>
      <c r="M34" s="54"/>
      <c r="N34" s="57"/>
      <c r="O34" s="57"/>
      <c r="P34" s="57"/>
      <c r="Q34" s="57"/>
    </row>
    <row r="35" spans="1:47" ht="12.75" customHeight="1" x14ac:dyDescent="0.2">
      <c r="A35" s="288"/>
      <c r="B35" s="332"/>
      <c r="C35" s="255" t="s">
        <v>309</v>
      </c>
      <c r="D35" s="255"/>
      <c r="E35" s="255"/>
      <c r="F35" s="39">
        <v>9.39</v>
      </c>
      <c r="G35" s="51"/>
      <c r="H35" s="56"/>
      <c r="I35" s="56"/>
      <c r="J35" s="59"/>
      <c r="K35" s="59"/>
      <c r="L35" s="59"/>
      <c r="M35" s="59"/>
      <c r="N35" s="57"/>
      <c r="O35" s="57"/>
      <c r="P35" s="57"/>
      <c r="Q35" s="57"/>
    </row>
    <row r="36" spans="1:47" ht="12.75" customHeight="1" x14ac:dyDescent="0.2">
      <c r="A36" s="288"/>
      <c r="B36" s="332"/>
      <c r="C36" s="258" t="s">
        <v>310</v>
      </c>
      <c r="D36" s="258"/>
      <c r="E36" s="258"/>
      <c r="F36" s="39">
        <v>13.6</v>
      </c>
      <c r="G36" s="51"/>
      <c r="H36" s="56"/>
      <c r="I36" s="56"/>
      <c r="J36" s="54"/>
      <c r="K36" s="54"/>
      <c r="L36" s="54"/>
      <c r="M36" s="54"/>
      <c r="N36" s="57"/>
      <c r="O36" s="57"/>
      <c r="P36" s="57"/>
      <c r="Q36" s="57"/>
    </row>
    <row r="37" spans="1:47" s="46" customFormat="1" x14ac:dyDescent="0.2">
      <c r="A37" s="288"/>
      <c r="B37" s="332"/>
      <c r="C37" s="258" t="s">
        <v>311</v>
      </c>
      <c r="D37" s="258"/>
      <c r="E37" s="258"/>
      <c r="F37" s="39">
        <v>2.1</v>
      </c>
      <c r="H37" s="56"/>
      <c r="I37" s="56"/>
      <c r="J37" s="59"/>
      <c r="K37" s="59"/>
      <c r="L37" s="59"/>
      <c r="M37" s="59"/>
      <c r="N37" s="57"/>
      <c r="O37" s="57"/>
      <c r="P37" s="57"/>
      <c r="Q37" s="57"/>
    </row>
    <row r="38" spans="1:47" s="46" customFormat="1" x14ac:dyDescent="0.2">
      <c r="A38" s="365"/>
      <c r="B38" s="366"/>
      <c r="C38" s="284" t="s">
        <v>312</v>
      </c>
      <c r="D38" s="285"/>
      <c r="E38" s="286"/>
      <c r="F38" s="39">
        <v>0.09</v>
      </c>
      <c r="G38" s="51"/>
      <c r="H38" s="56"/>
      <c r="I38" s="56"/>
      <c r="J38" s="59"/>
      <c r="K38" s="59"/>
      <c r="L38" s="59"/>
      <c r="M38" s="59"/>
      <c r="N38" s="57"/>
      <c r="O38" s="57"/>
      <c r="P38" s="57"/>
      <c r="Q38" s="57"/>
    </row>
    <row r="39" spans="1:47" s="46" customFormat="1" x14ac:dyDescent="0.2">
      <c r="A39" s="51"/>
      <c r="B39" s="51"/>
      <c r="C39" s="51"/>
      <c r="D39" s="51"/>
      <c r="E39" s="51"/>
      <c r="F39" s="87"/>
      <c r="G39" s="51"/>
      <c r="H39" s="56"/>
      <c r="I39" s="56"/>
      <c r="J39" s="59"/>
      <c r="K39" s="59"/>
      <c r="L39" s="59"/>
      <c r="M39" s="59"/>
      <c r="N39" s="57"/>
      <c r="O39" s="57"/>
      <c r="P39" s="57"/>
      <c r="Q39" s="57"/>
    </row>
    <row r="40" spans="1:47" s="46" customFormat="1" ht="27.75" customHeight="1" x14ac:dyDescent="0.2">
      <c r="A40" s="288" t="s">
        <v>129</v>
      </c>
      <c r="B40" s="332"/>
      <c r="C40" s="257" t="s">
        <v>130</v>
      </c>
      <c r="D40" s="257"/>
      <c r="E40" s="257"/>
      <c r="F40" s="58" t="s">
        <v>131</v>
      </c>
      <c r="G40" s="51"/>
      <c r="H40" s="56"/>
      <c r="I40" s="56"/>
      <c r="J40" s="59"/>
      <c r="K40" s="59"/>
      <c r="L40" s="59"/>
      <c r="M40" s="59"/>
      <c r="N40" s="57"/>
      <c r="O40" s="57"/>
      <c r="P40" s="57"/>
      <c r="Q40" s="57"/>
    </row>
    <row r="41" spans="1:47" s="46" customFormat="1" x14ac:dyDescent="0.2">
      <c r="A41" s="288"/>
      <c r="B41" s="332"/>
      <c r="C41" s="258" t="s">
        <v>313</v>
      </c>
      <c r="D41" s="258"/>
      <c r="E41" s="258"/>
      <c r="F41" s="125">
        <v>14.19</v>
      </c>
      <c r="G41" s="51"/>
      <c r="H41" s="56"/>
      <c r="I41" s="56"/>
      <c r="J41" s="59"/>
      <c r="K41" s="59"/>
      <c r="L41" s="59"/>
      <c r="M41" s="59"/>
      <c r="N41" s="57"/>
      <c r="O41" s="57"/>
      <c r="P41" s="57"/>
      <c r="Q41" s="57"/>
    </row>
    <row r="42" spans="1:47" s="46" customFormat="1" x14ac:dyDescent="0.2">
      <c r="A42" s="288"/>
      <c r="B42" s="332"/>
      <c r="C42" s="258"/>
      <c r="D42" s="258"/>
      <c r="E42" s="258"/>
      <c r="F42" s="125"/>
      <c r="G42" s="51"/>
      <c r="H42" s="56"/>
      <c r="I42" s="56"/>
      <c r="J42" s="59"/>
      <c r="K42" s="59"/>
      <c r="L42" s="59"/>
      <c r="M42" s="59"/>
      <c r="N42" s="57"/>
      <c r="O42" s="57"/>
      <c r="P42" s="57"/>
      <c r="Q42" s="57"/>
    </row>
    <row r="43" spans="1:47" s="46" customFormat="1" x14ac:dyDescent="0.2">
      <c r="A43" s="288"/>
      <c r="B43" s="332"/>
      <c r="C43" s="284"/>
      <c r="D43" s="390"/>
      <c r="E43" s="391"/>
      <c r="F43" s="125"/>
      <c r="G43" s="51"/>
      <c r="H43" s="56"/>
      <c r="I43" s="56"/>
      <c r="J43" s="59"/>
      <c r="K43" s="59"/>
      <c r="L43" s="59"/>
      <c r="M43" s="59"/>
      <c r="N43" s="57"/>
      <c r="O43" s="57"/>
      <c r="P43" s="57"/>
      <c r="Q43" s="57"/>
    </row>
    <row r="44" spans="1:47" s="46" customFormat="1" x14ac:dyDescent="0.2">
      <c r="A44" s="288"/>
      <c r="B44" s="332"/>
      <c r="C44" s="284"/>
      <c r="D44" s="390"/>
      <c r="E44" s="391"/>
      <c r="F44" s="125"/>
      <c r="G44" s="51"/>
      <c r="H44" s="56"/>
      <c r="I44" s="56"/>
      <c r="J44" s="59"/>
      <c r="K44" s="59"/>
      <c r="L44" s="59"/>
      <c r="M44" s="59"/>
      <c r="N44" s="57"/>
      <c r="O44" s="57"/>
      <c r="P44" s="57"/>
      <c r="Q44" s="57"/>
    </row>
    <row r="45" spans="1:47" x14ac:dyDescent="0.2">
      <c r="B45" s="358"/>
      <c r="C45" s="358"/>
      <c r="D45" s="358"/>
      <c r="E45" s="358"/>
      <c r="F45" s="358"/>
    </row>
    <row r="46" spans="1:47" s="52" customFormat="1" ht="12.75" customHeight="1" x14ac:dyDescent="0.2">
      <c r="A46"/>
      <c r="B46" s="207"/>
      <c r="C46" s="207"/>
      <c r="D46" s="207"/>
      <c r="E46" s="207"/>
      <c r="F46" s="207"/>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
      <c r="A47" s="359" t="s">
        <v>133</v>
      </c>
      <c r="B47" s="359"/>
      <c r="C47" s="227" t="s">
        <v>134</v>
      </c>
      <c r="D47" s="367"/>
      <c r="E47" s="231" t="s">
        <v>232</v>
      </c>
      <c r="F47" s="378" t="s">
        <v>136</v>
      </c>
      <c r="G47" s="379"/>
      <c r="H47" s="227" t="s">
        <v>137</v>
      </c>
      <c r="I47" s="228"/>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
      <c r="A48" s="229" t="s">
        <v>138</v>
      </c>
      <c r="B48" s="230"/>
      <c r="C48" s="64" t="s">
        <v>139</v>
      </c>
      <c r="D48" s="64" t="s">
        <v>140</v>
      </c>
      <c r="E48" s="232"/>
      <c r="F48" s="380"/>
      <c r="G48" s="381"/>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
      <c r="A49" s="371" t="s">
        <v>143</v>
      </c>
      <c r="B49" s="372"/>
      <c r="C49" s="65" t="s">
        <v>144</v>
      </c>
      <c r="D49" s="88" t="s">
        <v>145</v>
      </c>
      <c r="E49" s="375" t="s">
        <v>146</v>
      </c>
      <c r="F49" s="360" t="s">
        <v>147</v>
      </c>
      <c r="G49" s="361"/>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
      <c r="A50" s="373"/>
      <c r="B50" s="374"/>
      <c r="C50" s="67" t="s">
        <v>150</v>
      </c>
      <c r="D50" s="88" t="s">
        <v>151</v>
      </c>
      <c r="E50" s="376"/>
      <c r="F50" s="233"/>
      <c r="G50" s="362"/>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
      <c r="A51" s="373"/>
      <c r="B51" s="374"/>
      <c r="C51" s="67" t="s">
        <v>154</v>
      </c>
      <c r="D51" s="89" t="s">
        <v>155</v>
      </c>
      <c r="E51" s="377"/>
      <c r="F51" s="363"/>
      <c r="G51" s="364"/>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
      <c r="A52" s="69">
        <v>0.1</v>
      </c>
      <c r="B52" s="70" t="s">
        <v>156</v>
      </c>
      <c r="C52" s="9"/>
      <c r="D52" s="9"/>
      <c r="E52" s="239"/>
      <c r="F52" s="237"/>
      <c r="G52" s="238"/>
      <c r="H52" s="11"/>
      <c r="I52" s="11"/>
      <c r="J52" s="235" t="s">
        <v>157</v>
      </c>
      <c r="K52" s="236"/>
      <c r="L52" s="236"/>
      <c r="M52"/>
      <c r="N52"/>
      <c r="O52"/>
      <c r="P52"/>
      <c r="Q52"/>
      <c r="R52"/>
      <c r="S52"/>
      <c r="T52"/>
      <c r="U52"/>
      <c r="V52"/>
      <c r="W52"/>
      <c r="X52"/>
      <c r="Y52"/>
      <c r="Z52"/>
      <c r="AA52"/>
      <c r="AB52"/>
      <c r="AC52"/>
      <c r="AD52"/>
      <c r="AE52"/>
      <c r="AF52"/>
      <c r="AG52"/>
      <c r="AH52"/>
      <c r="AI52"/>
      <c r="AJ52"/>
      <c r="AK52"/>
      <c r="AL52"/>
      <c r="AM52"/>
    </row>
    <row r="53" spans="1:39" s="52" customFormat="1" ht="30" customHeight="1" x14ac:dyDescent="0.2">
      <c r="A53" s="71">
        <v>0.2</v>
      </c>
      <c r="B53" s="72" t="s">
        <v>158</v>
      </c>
      <c r="C53" s="9"/>
      <c r="D53" s="9"/>
      <c r="E53" s="240"/>
      <c r="F53" s="237"/>
      <c r="G53" s="238"/>
      <c r="H53" s="11"/>
      <c r="I53" s="11"/>
      <c r="J53" s="233"/>
      <c r="K53" s="234"/>
      <c r="L53" s="234"/>
      <c r="M53"/>
      <c r="N53"/>
      <c r="O53"/>
      <c r="P53"/>
      <c r="Q53"/>
      <c r="R53"/>
      <c r="S53"/>
      <c r="T53"/>
      <c r="U53"/>
      <c r="V53"/>
      <c r="W53"/>
      <c r="X53"/>
      <c r="Y53"/>
      <c r="Z53"/>
      <c r="AA53"/>
      <c r="AB53"/>
      <c r="AC53"/>
      <c r="AD53"/>
      <c r="AE53"/>
      <c r="AF53"/>
      <c r="AG53"/>
      <c r="AH53"/>
      <c r="AI53"/>
      <c r="AJ53"/>
      <c r="AK53"/>
      <c r="AL53"/>
      <c r="AM53"/>
    </row>
    <row r="54" spans="1:39" s="52" customFormat="1" ht="30" customHeight="1" x14ac:dyDescent="0.2">
      <c r="A54" s="71">
        <v>0.3</v>
      </c>
      <c r="B54" s="72" t="s">
        <v>159</v>
      </c>
      <c r="C54" s="9"/>
      <c r="D54" s="9"/>
      <c r="E54" s="240"/>
      <c r="F54" s="237"/>
      <c r="G54" s="238"/>
      <c r="H54" s="11"/>
      <c r="I54" s="11"/>
      <c r="J54" s="233"/>
      <c r="K54" s="234"/>
      <c r="L54" s="234"/>
      <c r="M54"/>
      <c r="N54"/>
      <c r="O54"/>
      <c r="P54"/>
      <c r="Q54"/>
      <c r="R54"/>
      <c r="S54"/>
      <c r="T54"/>
      <c r="U54"/>
      <c r="V54"/>
      <c r="W54"/>
      <c r="X54"/>
      <c r="Y54"/>
      <c r="Z54"/>
      <c r="AA54"/>
      <c r="AB54"/>
      <c r="AC54"/>
      <c r="AD54"/>
      <c r="AE54"/>
      <c r="AF54"/>
      <c r="AG54"/>
      <c r="AH54"/>
      <c r="AI54"/>
      <c r="AJ54"/>
      <c r="AK54"/>
      <c r="AL54"/>
      <c r="AM54"/>
    </row>
    <row r="55" spans="1:39" s="52" customFormat="1" ht="30" customHeight="1" x14ac:dyDescent="0.2">
      <c r="A55" s="71">
        <v>0.4</v>
      </c>
      <c r="B55" s="72" t="s">
        <v>160</v>
      </c>
      <c r="C55" s="9"/>
      <c r="D55" s="9"/>
      <c r="E55" s="241"/>
      <c r="F55" s="237"/>
      <c r="G55" s="238"/>
      <c r="H55" s="11"/>
      <c r="I55" s="11"/>
      <c r="J55" s="233"/>
      <c r="K55" s="234"/>
      <c r="L55" s="234"/>
      <c r="M55"/>
      <c r="N55"/>
      <c r="O55"/>
      <c r="P55"/>
      <c r="Q55"/>
      <c r="R55"/>
      <c r="S55"/>
      <c r="T55"/>
      <c r="U55"/>
      <c r="V55"/>
      <c r="W55"/>
      <c r="X55"/>
      <c r="Y55"/>
      <c r="Z55"/>
      <c r="AA55"/>
      <c r="AB55"/>
      <c r="AC55"/>
      <c r="AD55"/>
      <c r="AE55"/>
      <c r="AF55"/>
      <c r="AG55"/>
      <c r="AH55"/>
      <c r="AI55"/>
      <c r="AJ55"/>
      <c r="AK55"/>
      <c r="AL55"/>
      <c r="AM55"/>
    </row>
    <row r="56" spans="1:39" s="52" customFormat="1" ht="52.5" customHeight="1" x14ac:dyDescent="0.2">
      <c r="A56" s="71">
        <v>1</v>
      </c>
      <c r="B56" s="72" t="s">
        <v>161</v>
      </c>
      <c r="C56" s="188" t="s">
        <v>315</v>
      </c>
      <c r="D56" s="9">
        <v>3245000</v>
      </c>
      <c r="E56" s="9">
        <v>60</v>
      </c>
      <c r="F56" s="388" t="s">
        <v>320</v>
      </c>
      <c r="G56" s="389"/>
      <c r="H56" s="11">
        <v>3245000</v>
      </c>
      <c r="I56" s="11"/>
      <c r="J56" s="233"/>
      <c r="K56" s="234"/>
      <c r="L56" s="234"/>
      <c r="M56"/>
      <c r="N56"/>
      <c r="O56"/>
      <c r="P56"/>
      <c r="Q56"/>
      <c r="R56"/>
      <c r="S56"/>
      <c r="T56"/>
      <c r="U56"/>
      <c r="V56"/>
      <c r="W56"/>
      <c r="X56"/>
      <c r="Y56"/>
      <c r="Z56"/>
      <c r="AA56"/>
      <c r="AB56"/>
      <c r="AC56"/>
      <c r="AD56"/>
      <c r="AE56"/>
      <c r="AF56"/>
      <c r="AG56"/>
      <c r="AH56"/>
      <c r="AI56"/>
      <c r="AJ56"/>
      <c r="AK56"/>
      <c r="AL56"/>
      <c r="AM56"/>
    </row>
    <row r="57" spans="1:39" s="52" customFormat="1" ht="30" customHeight="1" x14ac:dyDescent="0.2">
      <c r="A57" s="71"/>
      <c r="B57" s="72"/>
      <c r="C57" s="189" t="s">
        <v>316</v>
      </c>
      <c r="D57" s="9">
        <v>208000</v>
      </c>
      <c r="E57" s="9">
        <v>60</v>
      </c>
      <c r="F57" s="187" t="s">
        <v>321</v>
      </c>
      <c r="G57" s="190"/>
      <c r="H57" s="11"/>
      <c r="I57" s="11">
        <v>208000</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51" x14ac:dyDescent="0.2">
      <c r="A58" s="71"/>
      <c r="B58" s="72"/>
      <c r="C58" s="189" t="s">
        <v>317</v>
      </c>
      <c r="D58" s="9">
        <v>1420000</v>
      </c>
      <c r="E58" s="9">
        <v>60</v>
      </c>
      <c r="F58" s="187" t="s">
        <v>320</v>
      </c>
      <c r="G58" s="190"/>
      <c r="H58" s="11">
        <v>1420000</v>
      </c>
      <c r="I58" s="11"/>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
      <c r="A59" s="71"/>
      <c r="B59" s="72"/>
      <c r="C59" s="189" t="s">
        <v>316</v>
      </c>
      <c r="D59" s="9">
        <v>70000</v>
      </c>
      <c r="E59" s="9">
        <v>60</v>
      </c>
      <c r="F59" s="187" t="s">
        <v>321</v>
      </c>
      <c r="G59" s="190"/>
      <c r="H59" s="11"/>
      <c r="I59" s="11">
        <v>208000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63.75" x14ac:dyDescent="0.2">
      <c r="A60" s="71"/>
      <c r="B60" s="72"/>
      <c r="C60" s="189" t="s">
        <v>318</v>
      </c>
      <c r="D60" s="9">
        <v>2929.5</v>
      </c>
      <c r="E60" s="9">
        <v>60</v>
      </c>
      <c r="F60" s="187" t="s">
        <v>322</v>
      </c>
      <c r="G60" s="190"/>
      <c r="H60" s="11"/>
      <c r="I60" s="11"/>
      <c r="J60" s="111"/>
      <c r="K60" s="95"/>
      <c r="L60" s="95"/>
      <c r="M60"/>
      <c r="N60"/>
      <c r="O60"/>
      <c r="P60"/>
      <c r="Q60"/>
      <c r="R60"/>
      <c r="S60"/>
      <c r="T60"/>
      <c r="U60"/>
      <c r="V60"/>
      <c r="W60"/>
      <c r="X60"/>
      <c r="Y60"/>
      <c r="Z60"/>
      <c r="AA60"/>
      <c r="AB60"/>
      <c r="AC60"/>
      <c r="AD60"/>
      <c r="AE60"/>
      <c r="AF60"/>
      <c r="AG60"/>
      <c r="AH60"/>
      <c r="AI60"/>
      <c r="AJ60"/>
      <c r="AK60"/>
      <c r="AL60"/>
      <c r="AM60"/>
    </row>
    <row r="61" spans="1:39" s="52" customFormat="1" ht="51" x14ac:dyDescent="0.2">
      <c r="A61" s="71"/>
      <c r="B61" s="72"/>
      <c r="C61" s="189" t="s">
        <v>317</v>
      </c>
      <c r="D61" s="9">
        <v>1022000</v>
      </c>
      <c r="E61" s="9">
        <v>60</v>
      </c>
      <c r="F61" s="187" t="s">
        <v>323</v>
      </c>
      <c r="G61" s="190"/>
      <c r="H61" s="11">
        <v>1022000</v>
      </c>
      <c r="I61" s="11"/>
      <c r="J61" s="111"/>
      <c r="K61" s="95"/>
      <c r="L61" s="95"/>
      <c r="M61"/>
      <c r="N61"/>
      <c r="O61"/>
      <c r="P61"/>
      <c r="Q61"/>
      <c r="R61"/>
      <c r="S61"/>
      <c r="T61"/>
      <c r="U61"/>
      <c r="V61"/>
      <c r="W61"/>
      <c r="X61"/>
      <c r="Y61"/>
      <c r="Z61"/>
      <c r="AA61"/>
      <c r="AB61"/>
      <c r="AC61"/>
      <c r="AD61"/>
      <c r="AE61"/>
      <c r="AF61"/>
      <c r="AG61"/>
      <c r="AH61"/>
      <c r="AI61"/>
      <c r="AJ61"/>
      <c r="AK61"/>
      <c r="AL61"/>
      <c r="AM61"/>
    </row>
    <row r="62" spans="1:39" s="52" customFormat="1" ht="51" x14ac:dyDescent="0.2">
      <c r="A62" s="71"/>
      <c r="B62" s="72"/>
      <c r="C62" s="189" t="s">
        <v>319</v>
      </c>
      <c r="D62" s="9">
        <v>11678.94</v>
      </c>
      <c r="E62" s="9">
        <v>60</v>
      </c>
      <c r="F62" s="187" t="s">
        <v>322</v>
      </c>
      <c r="G62" s="19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
      <c r="A63" s="71"/>
      <c r="B63" s="72"/>
      <c r="C63" s="189" t="s">
        <v>316</v>
      </c>
      <c r="D63" s="9">
        <v>50000</v>
      </c>
      <c r="E63" s="9">
        <v>60</v>
      </c>
      <c r="F63" s="187" t="s">
        <v>321</v>
      </c>
      <c r="G63" s="190"/>
      <c r="H63" s="11"/>
      <c r="I63" s="11">
        <v>50000</v>
      </c>
      <c r="J63" s="111"/>
      <c r="K63" s="95"/>
      <c r="L63" s="95"/>
      <c r="M63"/>
      <c r="N63"/>
      <c r="O63"/>
      <c r="P63"/>
      <c r="Q63"/>
      <c r="R63"/>
      <c r="S63"/>
      <c r="T63"/>
      <c r="U63"/>
      <c r="V63"/>
      <c r="W63"/>
      <c r="X63"/>
      <c r="Y63"/>
      <c r="Z63"/>
      <c r="AA63"/>
      <c r="AB63"/>
      <c r="AC63"/>
      <c r="AD63"/>
      <c r="AE63"/>
      <c r="AF63"/>
      <c r="AG63"/>
      <c r="AH63"/>
      <c r="AI63"/>
      <c r="AJ63"/>
      <c r="AK63"/>
      <c r="AL63"/>
      <c r="AM63"/>
    </row>
    <row r="64" spans="1:39" s="52" customFormat="1" ht="38.25" x14ac:dyDescent="0.2">
      <c r="A64" s="71">
        <v>2.1</v>
      </c>
      <c r="B64" s="72" t="s">
        <v>162</v>
      </c>
      <c r="C64" s="186" t="s">
        <v>324</v>
      </c>
      <c r="D64" s="9">
        <v>519000</v>
      </c>
      <c r="E64" s="9">
        <v>60</v>
      </c>
      <c r="F64" s="388" t="s">
        <v>323</v>
      </c>
      <c r="G64" s="389"/>
      <c r="H64" s="11">
        <v>519000</v>
      </c>
      <c r="I64" s="11"/>
      <c r="J64" s="233"/>
      <c r="K64" s="234"/>
      <c r="L64" s="234"/>
      <c r="M64"/>
      <c r="N64"/>
      <c r="O64"/>
      <c r="P64"/>
      <c r="Q64"/>
      <c r="R64"/>
      <c r="S64"/>
      <c r="T64"/>
      <c r="U64"/>
      <c r="V64"/>
      <c r="W64"/>
      <c r="X64"/>
      <c r="Y64"/>
      <c r="Z64"/>
      <c r="AA64"/>
      <c r="AB64"/>
      <c r="AC64"/>
      <c r="AD64"/>
      <c r="AE64"/>
      <c r="AF64"/>
      <c r="AG64"/>
      <c r="AH64"/>
      <c r="AI64"/>
      <c r="AJ64"/>
      <c r="AK64"/>
      <c r="AL64"/>
      <c r="AM64"/>
    </row>
    <row r="65" spans="1:39" s="52" customFormat="1" ht="25.5" x14ac:dyDescent="0.2">
      <c r="A65" s="71"/>
      <c r="B65" s="72"/>
      <c r="C65" s="186" t="s">
        <v>316</v>
      </c>
      <c r="D65" s="9">
        <v>45000</v>
      </c>
      <c r="E65" s="9">
        <v>60</v>
      </c>
      <c r="F65" s="187" t="s">
        <v>321</v>
      </c>
      <c r="G65" s="190"/>
      <c r="H65" s="11"/>
      <c r="I65" s="11">
        <v>45000</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8.25" x14ac:dyDescent="0.2">
      <c r="A66" s="71">
        <v>2.2000000000000002</v>
      </c>
      <c r="B66" s="72" t="s">
        <v>163</v>
      </c>
      <c r="C66" s="187" t="s">
        <v>324</v>
      </c>
      <c r="D66" s="9">
        <v>6478700</v>
      </c>
      <c r="E66" s="9">
        <v>60</v>
      </c>
      <c r="F66" s="388" t="s">
        <v>323</v>
      </c>
      <c r="G66" s="389"/>
      <c r="H66" s="11">
        <v>6478700</v>
      </c>
      <c r="I66" s="11"/>
      <c r="J66" s="233"/>
      <c r="K66" s="234"/>
      <c r="L66" s="234"/>
      <c r="M66"/>
      <c r="N66"/>
      <c r="O66"/>
      <c r="P66"/>
      <c r="Q66"/>
      <c r="R66"/>
      <c r="S66"/>
      <c r="T66"/>
      <c r="U66"/>
      <c r="V66"/>
      <c r="W66"/>
      <c r="X66"/>
      <c r="Y66"/>
      <c r="Z66"/>
      <c r="AA66"/>
      <c r="AB66"/>
      <c r="AC66"/>
      <c r="AD66"/>
      <c r="AE66"/>
      <c r="AF66"/>
      <c r="AG66"/>
      <c r="AH66"/>
      <c r="AI66"/>
      <c r="AJ66"/>
      <c r="AK66"/>
      <c r="AL66"/>
      <c r="AM66"/>
    </row>
    <row r="67" spans="1:39" s="52" customFormat="1" ht="30" customHeight="1" x14ac:dyDescent="0.2">
      <c r="A67" s="71"/>
      <c r="B67" s="72"/>
      <c r="C67" s="187" t="s">
        <v>316</v>
      </c>
      <c r="D67" s="9">
        <v>176360</v>
      </c>
      <c r="E67" s="9">
        <v>60</v>
      </c>
      <c r="F67" s="187" t="s">
        <v>321</v>
      </c>
      <c r="G67" s="190"/>
      <c r="H67" s="11"/>
      <c r="I67" s="11">
        <v>176360</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38.25" x14ac:dyDescent="0.2">
      <c r="A68" s="71">
        <v>2.2999999999999998</v>
      </c>
      <c r="B68" s="72" t="s">
        <v>164</v>
      </c>
      <c r="C68" s="187" t="s">
        <v>325</v>
      </c>
      <c r="D68" s="9">
        <v>810000</v>
      </c>
      <c r="E68" s="9">
        <v>60</v>
      </c>
      <c r="F68" s="388" t="s">
        <v>320</v>
      </c>
      <c r="G68" s="389"/>
      <c r="H68" s="11">
        <v>810000</v>
      </c>
      <c r="I68" s="11"/>
      <c r="J68" s="233"/>
      <c r="K68" s="234"/>
      <c r="L68" s="234"/>
      <c r="M68"/>
      <c r="N68"/>
      <c r="O68"/>
      <c r="P68"/>
      <c r="Q68"/>
      <c r="R68"/>
      <c r="S68"/>
      <c r="T68"/>
      <c r="U68"/>
      <c r="V68"/>
      <c r="W68"/>
      <c r="X68"/>
      <c r="Y68"/>
      <c r="Z68"/>
      <c r="AA68"/>
      <c r="AB68"/>
      <c r="AC68"/>
      <c r="AD68"/>
      <c r="AE68"/>
      <c r="AF68"/>
      <c r="AG68"/>
      <c r="AH68"/>
      <c r="AI68"/>
      <c r="AJ68"/>
      <c r="AK68"/>
      <c r="AL68"/>
      <c r="AM68"/>
    </row>
    <row r="69" spans="1:39" s="52" customFormat="1" ht="30" customHeight="1" x14ac:dyDescent="0.2">
      <c r="A69" s="71"/>
      <c r="B69" s="72"/>
      <c r="C69" s="187" t="s">
        <v>316</v>
      </c>
      <c r="D69" s="9">
        <v>24300</v>
      </c>
      <c r="E69" s="9">
        <v>60</v>
      </c>
      <c r="F69" s="187" t="s">
        <v>321</v>
      </c>
      <c r="G69" s="190"/>
      <c r="H69" s="11"/>
      <c r="I69" s="11">
        <v>24300</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63.75" x14ac:dyDescent="0.2">
      <c r="A70" s="71"/>
      <c r="B70" s="72"/>
      <c r="C70" s="187" t="s">
        <v>318</v>
      </c>
      <c r="D70" s="9">
        <v>2929.5</v>
      </c>
      <c r="E70" s="9">
        <v>60</v>
      </c>
      <c r="F70" s="187" t="s">
        <v>322</v>
      </c>
      <c r="G70" s="190"/>
      <c r="H70" s="11"/>
      <c r="I70" s="11"/>
      <c r="J70" s="111"/>
      <c r="K70" s="95"/>
      <c r="L70" s="95"/>
      <c r="M70"/>
      <c r="N70"/>
      <c r="O70"/>
      <c r="P70"/>
      <c r="Q70"/>
      <c r="R70"/>
      <c r="S70"/>
      <c r="T70"/>
      <c r="U70"/>
      <c r="V70"/>
      <c r="W70"/>
      <c r="X70"/>
      <c r="Y70"/>
      <c r="Z70"/>
      <c r="AA70"/>
      <c r="AB70"/>
      <c r="AC70"/>
      <c r="AD70"/>
      <c r="AE70"/>
      <c r="AF70"/>
      <c r="AG70"/>
      <c r="AH70"/>
      <c r="AI70"/>
      <c r="AJ70"/>
      <c r="AK70"/>
      <c r="AL70"/>
      <c r="AM70"/>
    </row>
    <row r="71" spans="1:39" s="52" customFormat="1" ht="51" x14ac:dyDescent="0.2">
      <c r="A71" s="71"/>
      <c r="B71" s="72"/>
      <c r="C71" s="187" t="s">
        <v>326</v>
      </c>
      <c r="D71" s="9">
        <v>16991.099999999999</v>
      </c>
      <c r="E71" s="9">
        <v>30</v>
      </c>
      <c r="F71" s="187" t="s">
        <v>327</v>
      </c>
      <c r="G71" s="190"/>
      <c r="H71" s="11"/>
      <c r="I71" s="11"/>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
      <c r="A72" s="71">
        <v>2.4</v>
      </c>
      <c r="B72" s="72" t="s">
        <v>165</v>
      </c>
      <c r="C72" s="187" t="s">
        <v>328</v>
      </c>
      <c r="D72" s="9">
        <v>9282</v>
      </c>
      <c r="E72" s="9">
        <v>60</v>
      </c>
      <c r="F72" s="388" t="s">
        <v>321</v>
      </c>
      <c r="G72" s="389"/>
      <c r="H72" s="11"/>
      <c r="I72" s="11">
        <v>9282</v>
      </c>
      <c r="J72" s="233"/>
      <c r="K72" s="234"/>
      <c r="L72" s="234"/>
      <c r="M72"/>
      <c r="N72"/>
      <c r="O72"/>
      <c r="P72"/>
      <c r="Q72"/>
      <c r="R72"/>
      <c r="S72"/>
      <c r="T72"/>
      <c r="U72"/>
      <c r="V72"/>
      <c r="W72"/>
      <c r="X72"/>
      <c r="Y72"/>
      <c r="Z72"/>
      <c r="AA72"/>
      <c r="AB72"/>
      <c r="AC72"/>
      <c r="AD72"/>
      <c r="AE72"/>
      <c r="AF72"/>
      <c r="AG72"/>
      <c r="AH72"/>
      <c r="AI72"/>
      <c r="AJ72"/>
      <c r="AK72"/>
      <c r="AL72"/>
      <c r="AM72"/>
    </row>
    <row r="73" spans="1:39" s="52" customFormat="1" ht="51" x14ac:dyDescent="0.2">
      <c r="A73" s="71"/>
      <c r="B73" s="72"/>
      <c r="C73" s="187" t="s">
        <v>329</v>
      </c>
      <c r="D73" s="9">
        <v>340970</v>
      </c>
      <c r="E73" s="9">
        <v>60</v>
      </c>
      <c r="F73" s="187" t="s">
        <v>330</v>
      </c>
      <c r="G73" s="190"/>
      <c r="H73" s="11">
        <v>340970</v>
      </c>
      <c r="I73" s="11"/>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
      <c r="A74" s="71">
        <v>2.5</v>
      </c>
      <c r="B74" s="72" t="s">
        <v>166</v>
      </c>
      <c r="C74" s="187" t="s">
        <v>331</v>
      </c>
      <c r="D74" s="9">
        <v>80946</v>
      </c>
      <c r="E74" s="9">
        <v>30</v>
      </c>
      <c r="F74" s="388" t="s">
        <v>342</v>
      </c>
      <c r="G74" s="389"/>
      <c r="H74" s="11"/>
      <c r="I74" s="11"/>
      <c r="J74" s="233"/>
      <c r="K74" s="234"/>
      <c r="L74" s="234"/>
      <c r="M74"/>
      <c r="N74"/>
      <c r="O74"/>
      <c r="P74"/>
      <c r="Q74"/>
      <c r="R74"/>
      <c r="S74"/>
      <c r="T74"/>
      <c r="U74"/>
      <c r="V74"/>
      <c r="W74"/>
      <c r="X74"/>
      <c r="Y74"/>
      <c r="Z74"/>
      <c r="AA74"/>
      <c r="AB74"/>
      <c r="AC74"/>
      <c r="AD74"/>
      <c r="AE74"/>
      <c r="AF74"/>
      <c r="AG74"/>
      <c r="AH74"/>
      <c r="AI74"/>
      <c r="AJ74"/>
      <c r="AK74"/>
      <c r="AL74"/>
      <c r="AM74"/>
    </row>
    <row r="75" spans="1:39" s="52" customFormat="1" ht="204" x14ac:dyDescent="0.2">
      <c r="A75" s="71"/>
      <c r="B75" s="72"/>
      <c r="C75" s="187" t="s">
        <v>332</v>
      </c>
      <c r="D75" s="9">
        <v>140688.82999999999</v>
      </c>
      <c r="E75" s="9">
        <v>60</v>
      </c>
      <c r="F75" s="187" t="s">
        <v>343</v>
      </c>
      <c r="G75" s="190"/>
      <c r="H75" s="11">
        <v>140688.82999999999</v>
      </c>
      <c r="I75" s="11"/>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
      <c r="A76" s="71"/>
      <c r="B76" s="72"/>
      <c r="C76" s="187" t="s">
        <v>333</v>
      </c>
      <c r="D76" s="9">
        <v>56804.21</v>
      </c>
      <c r="E76" s="9">
        <v>30</v>
      </c>
      <c r="F76" s="187" t="s">
        <v>344</v>
      </c>
      <c r="G76" s="190"/>
      <c r="H76" s="11"/>
      <c r="I76" s="11">
        <v>56804.21</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
      <c r="A77" s="71"/>
      <c r="B77" s="72"/>
      <c r="C77" s="187" t="s">
        <v>334</v>
      </c>
      <c r="D77" s="9">
        <v>16189.2</v>
      </c>
      <c r="E77" s="9">
        <v>30</v>
      </c>
      <c r="F77" s="187" t="s">
        <v>344</v>
      </c>
      <c r="G77" s="190"/>
      <c r="H77" s="11"/>
      <c r="I77" s="11">
        <v>16189.2</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
      <c r="A78" s="71"/>
      <c r="B78" s="72"/>
      <c r="C78" s="187" t="s">
        <v>335</v>
      </c>
      <c r="D78" s="9">
        <v>1119.26</v>
      </c>
      <c r="E78" s="9">
        <v>30</v>
      </c>
      <c r="F78" s="187" t="s">
        <v>322</v>
      </c>
      <c r="G78" s="190"/>
      <c r="H78" s="11"/>
      <c r="I78" s="11"/>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
      <c r="A79" s="71"/>
      <c r="B79" s="72"/>
      <c r="C79" s="187" t="s">
        <v>336</v>
      </c>
      <c r="D79" s="9">
        <v>117000</v>
      </c>
      <c r="E79" s="9">
        <v>60</v>
      </c>
      <c r="F79" s="187" t="s">
        <v>321</v>
      </c>
      <c r="G79" s="190"/>
      <c r="H79" s="11"/>
      <c r="I79" s="11">
        <v>117000</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51" x14ac:dyDescent="0.2">
      <c r="A80" s="71"/>
      <c r="B80" s="72"/>
      <c r="C80" s="187" t="s">
        <v>337</v>
      </c>
      <c r="D80" s="9">
        <v>1688000</v>
      </c>
      <c r="E80" s="9">
        <v>60</v>
      </c>
      <c r="F80" s="187" t="s">
        <v>330</v>
      </c>
      <c r="G80" s="190"/>
      <c r="H80" s="11">
        <v>1688000</v>
      </c>
      <c r="I80" s="11"/>
      <c r="J80" s="111"/>
      <c r="K80" s="95"/>
      <c r="L80" s="95"/>
      <c r="M80"/>
      <c r="N80"/>
      <c r="O80"/>
      <c r="P80"/>
      <c r="Q80"/>
      <c r="R80"/>
      <c r="S80"/>
      <c r="T80"/>
      <c r="U80"/>
      <c r="V80"/>
      <c r="W80"/>
      <c r="X80"/>
      <c r="Y80"/>
      <c r="Z80"/>
      <c r="AA80"/>
      <c r="AB80"/>
      <c r="AC80"/>
      <c r="AD80"/>
      <c r="AE80"/>
      <c r="AF80"/>
      <c r="AG80"/>
      <c r="AH80"/>
      <c r="AI80"/>
      <c r="AJ80"/>
      <c r="AK80"/>
      <c r="AL80"/>
      <c r="AM80"/>
    </row>
    <row r="81" spans="1:39" s="52" customFormat="1" ht="51" x14ac:dyDescent="0.2">
      <c r="A81" s="71"/>
      <c r="B81" s="72"/>
      <c r="C81" s="187" t="s">
        <v>338</v>
      </c>
      <c r="D81" s="9">
        <v>48899.519999999997</v>
      </c>
      <c r="E81" s="9">
        <v>60</v>
      </c>
      <c r="F81" s="187" t="s">
        <v>327</v>
      </c>
      <c r="G81" s="190"/>
      <c r="H81" s="11"/>
      <c r="I81" s="11"/>
      <c r="J81" s="111"/>
      <c r="K81" s="95"/>
      <c r="L81" s="95"/>
      <c r="M81"/>
      <c r="N81"/>
      <c r="O81"/>
      <c r="P81"/>
      <c r="Q81"/>
      <c r="R81"/>
      <c r="S81"/>
      <c r="T81"/>
      <c r="U81"/>
      <c r="V81"/>
      <c r="W81"/>
      <c r="X81"/>
      <c r="Y81"/>
      <c r="Z81"/>
      <c r="AA81"/>
      <c r="AB81"/>
      <c r="AC81"/>
      <c r="AD81"/>
      <c r="AE81"/>
      <c r="AF81"/>
      <c r="AG81"/>
      <c r="AH81"/>
      <c r="AI81"/>
      <c r="AJ81"/>
      <c r="AK81"/>
      <c r="AL81"/>
      <c r="AM81"/>
    </row>
    <row r="82" spans="1:39" s="52" customFormat="1" ht="51" x14ac:dyDescent="0.2">
      <c r="A82" s="71"/>
      <c r="B82" s="72"/>
      <c r="C82" s="187" t="s">
        <v>339</v>
      </c>
      <c r="D82" s="9">
        <v>35859.65</v>
      </c>
      <c r="E82" s="9">
        <v>60</v>
      </c>
      <c r="F82" s="187" t="s">
        <v>327</v>
      </c>
      <c r="G82" s="190"/>
      <c r="H82" s="11"/>
      <c r="I82" s="11"/>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
      <c r="A83" s="71"/>
      <c r="B83" s="72"/>
      <c r="C83" s="187" t="s">
        <v>340</v>
      </c>
      <c r="D83" s="9">
        <v>1118389.5</v>
      </c>
      <c r="E83" s="9">
        <v>60</v>
      </c>
      <c r="F83" s="187" t="s">
        <v>321</v>
      </c>
      <c r="G83" s="190"/>
      <c r="H83" s="11"/>
      <c r="I83" s="11">
        <v>1118389.5</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
      <c r="A84" s="71"/>
      <c r="B84" s="72"/>
      <c r="C84" s="187" t="s">
        <v>341</v>
      </c>
      <c r="D84" s="9">
        <v>146245.5</v>
      </c>
      <c r="E84" s="9">
        <v>60</v>
      </c>
      <c r="F84" s="187" t="s">
        <v>321</v>
      </c>
      <c r="G84" s="190"/>
      <c r="H84" s="11"/>
      <c r="I84" s="11">
        <v>146245.5</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
      <c r="A85" s="71"/>
      <c r="B85" s="72"/>
      <c r="C85" s="187" t="s">
        <v>345</v>
      </c>
      <c r="D85" s="9">
        <v>16220</v>
      </c>
      <c r="E85" s="9">
        <v>10</v>
      </c>
      <c r="F85" s="187" t="s">
        <v>343</v>
      </c>
      <c r="G85" s="190"/>
      <c r="H85" s="11">
        <v>16220</v>
      </c>
      <c r="I85" s="11"/>
      <c r="J85" s="111"/>
      <c r="K85" s="95"/>
      <c r="L85" s="95"/>
      <c r="M85"/>
      <c r="N85"/>
      <c r="O85"/>
      <c r="P85"/>
      <c r="Q85"/>
      <c r="R85"/>
      <c r="S85"/>
      <c r="T85"/>
      <c r="U85"/>
      <c r="V85"/>
      <c r="W85"/>
      <c r="X85"/>
      <c r="Y85"/>
      <c r="Z85"/>
      <c r="AA85"/>
      <c r="AB85"/>
      <c r="AC85"/>
      <c r="AD85"/>
      <c r="AE85"/>
      <c r="AF85"/>
      <c r="AG85"/>
      <c r="AH85"/>
      <c r="AI85"/>
      <c r="AJ85"/>
      <c r="AK85"/>
      <c r="AL85"/>
      <c r="AM85"/>
    </row>
    <row r="86" spans="1:39" s="52" customFormat="1" ht="51" x14ac:dyDescent="0.2">
      <c r="A86" s="71"/>
      <c r="B86" s="72"/>
      <c r="C86" s="187" t="s">
        <v>346</v>
      </c>
      <c r="D86" s="9">
        <v>145110</v>
      </c>
      <c r="E86" s="9">
        <v>10</v>
      </c>
      <c r="F86" s="187" t="s">
        <v>343</v>
      </c>
      <c r="G86" s="190"/>
      <c r="H86" s="11">
        <v>145110</v>
      </c>
      <c r="I86" s="11"/>
      <c r="J86" s="111"/>
      <c r="K86" s="95"/>
      <c r="L86" s="95"/>
      <c r="M86"/>
      <c r="N86"/>
      <c r="O86"/>
      <c r="P86"/>
      <c r="Q86"/>
      <c r="R86"/>
      <c r="S86"/>
      <c r="T86"/>
      <c r="U86"/>
      <c r="V86"/>
      <c r="W86"/>
      <c r="X86"/>
      <c r="Y86"/>
      <c r="Z86"/>
      <c r="AA86"/>
      <c r="AB86"/>
      <c r="AC86"/>
      <c r="AD86"/>
      <c r="AE86"/>
      <c r="AF86"/>
      <c r="AG86"/>
      <c r="AH86"/>
      <c r="AI86"/>
      <c r="AJ86"/>
      <c r="AK86"/>
      <c r="AL86"/>
      <c r="AM86"/>
    </row>
    <row r="87" spans="1:39" s="52" customFormat="1" ht="25.5" x14ac:dyDescent="0.2">
      <c r="A87" s="71"/>
      <c r="B87" s="72"/>
      <c r="C87" s="187" t="s">
        <v>401</v>
      </c>
      <c r="D87" s="9">
        <v>358506</v>
      </c>
      <c r="E87" s="9">
        <v>60</v>
      </c>
      <c r="F87" s="187" t="s">
        <v>400</v>
      </c>
      <c r="G87" s="190"/>
      <c r="H87" s="11"/>
      <c r="I87" s="11">
        <v>358506</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8.25" x14ac:dyDescent="0.2">
      <c r="A88" s="71">
        <v>2.6</v>
      </c>
      <c r="B88" s="72" t="s">
        <v>167</v>
      </c>
      <c r="C88" s="187" t="s">
        <v>347</v>
      </c>
      <c r="D88" s="9">
        <v>40317.760000000002</v>
      </c>
      <c r="E88" s="9">
        <v>30</v>
      </c>
      <c r="F88" s="388" t="s">
        <v>349</v>
      </c>
      <c r="G88" s="389"/>
      <c r="H88" s="11"/>
      <c r="I88" s="11">
        <f>D88*0.8</f>
        <v>32254.208000000002</v>
      </c>
      <c r="J88" s="233"/>
      <c r="K88" s="234"/>
      <c r="L88" s="234"/>
      <c r="M88"/>
      <c r="N88"/>
      <c r="O88"/>
      <c r="P88"/>
      <c r="Q88"/>
      <c r="R88"/>
      <c r="S88"/>
      <c r="T88"/>
      <c r="U88"/>
      <c r="V88"/>
      <c r="W88"/>
      <c r="X88"/>
      <c r="Y88"/>
      <c r="Z88"/>
      <c r="AA88"/>
      <c r="AB88"/>
      <c r="AC88"/>
      <c r="AD88"/>
      <c r="AE88"/>
      <c r="AF88"/>
      <c r="AG88"/>
      <c r="AH88"/>
      <c r="AI88"/>
      <c r="AJ88"/>
      <c r="AK88"/>
      <c r="AL88"/>
      <c r="AM88"/>
    </row>
    <row r="89" spans="1:39" s="52" customFormat="1" ht="63.75" x14ac:dyDescent="0.2">
      <c r="A89" s="71"/>
      <c r="B89" s="72"/>
      <c r="C89" s="187" t="s">
        <v>348</v>
      </c>
      <c r="D89" s="9">
        <v>8712</v>
      </c>
      <c r="E89" s="9">
        <v>30</v>
      </c>
      <c r="F89" s="187" t="s">
        <v>349</v>
      </c>
      <c r="G89" s="190"/>
      <c r="H89" s="11"/>
      <c r="I89" s="11">
        <f>D89*0.8</f>
        <v>6969.6</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51" x14ac:dyDescent="0.2">
      <c r="A90" s="71">
        <v>2.7</v>
      </c>
      <c r="B90" s="72" t="s">
        <v>168</v>
      </c>
      <c r="C90" s="187" t="s">
        <v>350</v>
      </c>
      <c r="D90" s="9">
        <v>5928.75</v>
      </c>
      <c r="E90" s="9">
        <v>60</v>
      </c>
      <c r="F90" s="388" t="s">
        <v>327</v>
      </c>
      <c r="G90" s="389"/>
      <c r="H90" s="11"/>
      <c r="I90" s="11"/>
      <c r="J90" s="233"/>
      <c r="K90" s="234"/>
      <c r="L90" s="234"/>
      <c r="M90"/>
      <c r="N90"/>
      <c r="O90"/>
      <c r="P90"/>
      <c r="Q90"/>
      <c r="R90"/>
      <c r="S90"/>
      <c r="T90"/>
      <c r="U90"/>
      <c r="V90"/>
      <c r="W90"/>
      <c r="X90"/>
      <c r="Y90"/>
      <c r="Z90"/>
      <c r="AA90"/>
      <c r="AB90"/>
      <c r="AC90"/>
      <c r="AD90"/>
      <c r="AE90"/>
      <c r="AF90"/>
      <c r="AG90"/>
      <c r="AH90"/>
      <c r="AI90"/>
      <c r="AJ90"/>
      <c r="AK90"/>
      <c r="AL90"/>
      <c r="AM90"/>
    </row>
    <row r="91" spans="1:39" s="52" customFormat="1" ht="30" customHeight="1" x14ac:dyDescent="0.2">
      <c r="A91" s="71"/>
      <c r="B91" s="72"/>
      <c r="C91" s="187" t="s">
        <v>351</v>
      </c>
      <c r="D91" s="9">
        <v>5994</v>
      </c>
      <c r="E91" s="9">
        <v>60</v>
      </c>
      <c r="F91" s="187" t="s">
        <v>327</v>
      </c>
      <c r="G91" s="190"/>
      <c r="H91" s="11"/>
      <c r="I91" s="11"/>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
      <c r="A92" s="71"/>
      <c r="B92" s="72"/>
      <c r="C92" s="187" t="s">
        <v>334</v>
      </c>
      <c r="D92" s="9">
        <v>55582.2</v>
      </c>
      <c r="E92" s="9">
        <v>30</v>
      </c>
      <c r="F92" s="187" t="s">
        <v>344</v>
      </c>
      <c r="G92" s="190"/>
      <c r="H92" s="11"/>
      <c r="I92" s="11">
        <v>55582.2</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8.25" x14ac:dyDescent="0.2">
      <c r="A93" s="71"/>
      <c r="B93" s="72"/>
      <c r="C93" s="187" t="s">
        <v>352</v>
      </c>
      <c r="D93" s="9">
        <v>30072</v>
      </c>
      <c r="E93" s="9">
        <v>30</v>
      </c>
      <c r="F93" s="187" t="s">
        <v>344</v>
      </c>
      <c r="G93" s="190"/>
      <c r="H93" s="11"/>
      <c r="I93" s="11">
        <v>30072</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
      <c r="A94" s="71"/>
      <c r="B94" s="72"/>
      <c r="C94" s="187" t="s">
        <v>341</v>
      </c>
      <c r="D94" s="9">
        <v>28480.73</v>
      </c>
      <c r="E94" s="9">
        <v>60</v>
      </c>
      <c r="F94" s="187" t="s">
        <v>321</v>
      </c>
      <c r="G94" s="190"/>
      <c r="H94" s="11"/>
      <c r="I94" s="11">
        <v>28480.73</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51" x14ac:dyDescent="0.2">
      <c r="A95" s="71">
        <v>2.8</v>
      </c>
      <c r="B95" s="72" t="s">
        <v>169</v>
      </c>
      <c r="C95" s="187" t="s">
        <v>353</v>
      </c>
      <c r="D95" s="9">
        <v>15756</v>
      </c>
      <c r="E95" s="9">
        <v>30</v>
      </c>
      <c r="F95" s="388" t="s">
        <v>342</v>
      </c>
      <c r="G95" s="389"/>
      <c r="H95" s="11"/>
      <c r="I95" s="11"/>
      <c r="J95" s="233"/>
      <c r="K95" s="234"/>
      <c r="L95" s="234"/>
      <c r="M95"/>
      <c r="N95"/>
      <c r="O95"/>
      <c r="P95"/>
      <c r="Q95"/>
      <c r="R95"/>
      <c r="S95"/>
      <c r="T95"/>
      <c r="U95"/>
      <c r="V95"/>
      <c r="W95"/>
      <c r="X95"/>
      <c r="Y95"/>
      <c r="Z95"/>
      <c r="AA95"/>
      <c r="AB95"/>
      <c r="AC95"/>
      <c r="AD95"/>
      <c r="AE95"/>
      <c r="AF95"/>
      <c r="AG95"/>
      <c r="AH95"/>
      <c r="AI95"/>
      <c r="AJ95"/>
      <c r="AK95"/>
      <c r="AL95"/>
      <c r="AM95"/>
    </row>
    <row r="96" spans="1:39" s="52" customFormat="1" ht="30" customHeight="1" x14ac:dyDescent="0.2">
      <c r="A96" s="71">
        <v>3</v>
      </c>
      <c r="B96" s="72" t="s">
        <v>170</v>
      </c>
      <c r="C96" s="187" t="s">
        <v>354</v>
      </c>
      <c r="D96" s="9">
        <v>1088</v>
      </c>
      <c r="E96" s="9">
        <v>10</v>
      </c>
      <c r="F96" s="388" t="s">
        <v>343</v>
      </c>
      <c r="G96" s="389"/>
      <c r="H96" s="11">
        <v>1088</v>
      </c>
      <c r="I96" s="11"/>
      <c r="J96" s="233"/>
      <c r="K96" s="234"/>
      <c r="L96" s="234"/>
      <c r="M96"/>
      <c r="N96"/>
      <c r="O96"/>
      <c r="P96"/>
      <c r="Q96"/>
      <c r="R96"/>
      <c r="S96"/>
      <c r="T96"/>
      <c r="U96"/>
      <c r="V96"/>
      <c r="W96"/>
      <c r="X96"/>
      <c r="Y96"/>
      <c r="Z96"/>
      <c r="AA96"/>
      <c r="AB96"/>
      <c r="AC96"/>
      <c r="AD96"/>
      <c r="AE96"/>
      <c r="AF96"/>
      <c r="AG96"/>
      <c r="AH96"/>
      <c r="AI96"/>
      <c r="AJ96"/>
      <c r="AK96"/>
      <c r="AL96"/>
      <c r="AM96"/>
    </row>
    <row r="97" spans="1:39" s="52" customFormat="1" ht="30" customHeight="1" x14ac:dyDescent="0.2">
      <c r="A97" s="71"/>
      <c r="B97" s="72"/>
      <c r="C97" s="187" t="s">
        <v>355</v>
      </c>
      <c r="D97" s="9">
        <v>69716.41</v>
      </c>
      <c r="E97" s="9">
        <v>30</v>
      </c>
      <c r="F97" s="187" t="s">
        <v>344</v>
      </c>
      <c r="G97" s="190"/>
      <c r="H97" s="11"/>
      <c r="I97" s="11">
        <v>69716.41</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
      <c r="A98" s="71"/>
      <c r="B98" s="72"/>
      <c r="C98" s="187" t="s">
        <v>356</v>
      </c>
      <c r="D98" s="9">
        <v>23406.92</v>
      </c>
      <c r="E98" s="9">
        <v>30</v>
      </c>
      <c r="F98" s="187" t="s">
        <v>321</v>
      </c>
      <c r="G98" s="190"/>
      <c r="H98" s="11"/>
      <c r="I98" s="11">
        <v>23406.92</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
      <c r="A99" s="71"/>
      <c r="B99" s="72"/>
      <c r="C99" s="187" t="s">
        <v>357</v>
      </c>
      <c r="D99" s="9">
        <v>1252575</v>
      </c>
      <c r="E99" s="9">
        <v>30</v>
      </c>
      <c r="F99" s="187" t="s">
        <v>364</v>
      </c>
      <c r="G99" s="190"/>
      <c r="H99" s="11">
        <v>1252575</v>
      </c>
      <c r="I99" s="11"/>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8.25" x14ac:dyDescent="0.2">
      <c r="A100" s="71"/>
      <c r="B100" s="72"/>
      <c r="C100" s="187" t="s">
        <v>358</v>
      </c>
      <c r="D100" s="9">
        <v>980.34</v>
      </c>
      <c r="E100" s="9">
        <v>10</v>
      </c>
      <c r="F100" s="187" t="s">
        <v>327</v>
      </c>
      <c r="G100" s="190"/>
      <c r="H100" s="11"/>
      <c r="I100" s="11"/>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8.25" x14ac:dyDescent="0.2">
      <c r="A101" s="71"/>
      <c r="B101" s="72"/>
      <c r="C101" s="187" t="s">
        <v>359</v>
      </c>
      <c r="D101" s="9">
        <v>1553.83</v>
      </c>
      <c r="E101" s="9">
        <v>15</v>
      </c>
      <c r="F101" s="187" t="s">
        <v>327</v>
      </c>
      <c r="G101" s="190"/>
      <c r="H101" s="11"/>
      <c r="I101" s="11"/>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
      <c r="A102" s="71"/>
      <c r="B102" s="72"/>
      <c r="C102" s="187" t="s">
        <v>360</v>
      </c>
      <c r="D102" s="9">
        <v>1641</v>
      </c>
      <c r="E102" s="9">
        <v>10</v>
      </c>
      <c r="F102" s="187" t="s">
        <v>327</v>
      </c>
      <c r="G102" s="190"/>
      <c r="H102" s="11"/>
      <c r="I102" s="11"/>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51" x14ac:dyDescent="0.2">
      <c r="A103" s="71"/>
      <c r="B103" s="72"/>
      <c r="C103" s="187" t="s">
        <v>361</v>
      </c>
      <c r="D103" s="9">
        <v>492.3</v>
      </c>
      <c r="E103" s="9">
        <v>10</v>
      </c>
      <c r="F103" s="187" t="s">
        <v>364</v>
      </c>
      <c r="G103" s="190"/>
      <c r="H103" s="11">
        <v>492.3</v>
      </c>
      <c r="I103" s="11"/>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8.25" x14ac:dyDescent="0.2">
      <c r="A104" s="71"/>
      <c r="B104" s="72"/>
      <c r="C104" s="187" t="s">
        <v>362</v>
      </c>
      <c r="D104" s="9">
        <v>35098.800000000003</v>
      </c>
      <c r="E104" s="9">
        <v>7</v>
      </c>
      <c r="F104" s="187" t="s">
        <v>322</v>
      </c>
      <c r="G104" s="190"/>
      <c r="H104" s="11"/>
      <c r="I104" s="11"/>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8.25" x14ac:dyDescent="0.2">
      <c r="A105" s="71"/>
      <c r="B105" s="72"/>
      <c r="C105" s="187" t="s">
        <v>363</v>
      </c>
      <c r="D105" s="9">
        <v>17236.8</v>
      </c>
      <c r="E105" s="9">
        <v>60</v>
      </c>
      <c r="F105" s="187" t="s">
        <v>343</v>
      </c>
      <c r="G105" s="190"/>
      <c r="H105" s="11">
        <v>17236.8</v>
      </c>
      <c r="I105" s="11"/>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
      <c r="A106" s="71">
        <v>4</v>
      </c>
      <c r="B106" s="72" t="s">
        <v>171</v>
      </c>
      <c r="C106" s="9"/>
      <c r="D106" s="9"/>
      <c r="E106" s="9"/>
      <c r="F106" s="237"/>
      <c r="G106" s="238"/>
      <c r="H106" s="11"/>
      <c r="I106" s="11"/>
      <c r="J106" s="233"/>
      <c r="K106" s="234"/>
      <c r="L106" s="234"/>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
      <c r="A107" s="71">
        <v>5</v>
      </c>
      <c r="B107" s="72" t="s">
        <v>172</v>
      </c>
      <c r="C107" s="187" t="s">
        <v>365</v>
      </c>
      <c r="D107" s="9">
        <v>1305</v>
      </c>
      <c r="E107" s="9">
        <v>20</v>
      </c>
      <c r="F107" s="388" t="s">
        <v>327</v>
      </c>
      <c r="G107" s="389"/>
      <c r="H107" s="11"/>
      <c r="I107" s="11"/>
      <c r="J107" s="233"/>
      <c r="K107" s="234"/>
      <c r="L107" s="234"/>
      <c r="M107"/>
      <c r="N107"/>
      <c r="O107"/>
      <c r="P107"/>
      <c r="Q107"/>
      <c r="R107"/>
      <c r="S107"/>
      <c r="T107"/>
      <c r="U107"/>
      <c r="V107"/>
      <c r="W107"/>
      <c r="X107"/>
      <c r="Y107"/>
      <c r="Z107"/>
      <c r="AA107"/>
      <c r="AB107"/>
      <c r="AC107"/>
      <c r="AD107"/>
      <c r="AE107"/>
      <c r="AF107"/>
      <c r="AG107"/>
      <c r="AH107"/>
      <c r="AI107"/>
      <c r="AJ107"/>
      <c r="AK107"/>
      <c r="AL107"/>
      <c r="AM107"/>
    </row>
    <row r="108" spans="1:39" s="52" customFormat="1" ht="51" x14ac:dyDescent="0.2">
      <c r="A108" s="71"/>
      <c r="B108" s="72"/>
      <c r="C108" s="187" t="s">
        <v>366</v>
      </c>
      <c r="D108" s="9">
        <v>13856</v>
      </c>
      <c r="E108" s="9">
        <v>20</v>
      </c>
      <c r="F108" s="187" t="s">
        <v>327</v>
      </c>
      <c r="G108" s="190"/>
      <c r="H108" s="11"/>
      <c r="I108" s="11"/>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8.25" x14ac:dyDescent="0.2">
      <c r="A109" s="71"/>
      <c r="B109" s="72"/>
      <c r="C109" s="187" t="s">
        <v>367</v>
      </c>
      <c r="D109" s="9">
        <v>4274.2700000000004</v>
      </c>
      <c r="E109" s="9">
        <v>25</v>
      </c>
      <c r="F109" s="187" t="s">
        <v>392</v>
      </c>
      <c r="G109" s="190"/>
      <c r="H109" s="11"/>
      <c r="I109" s="11">
        <f>D109*0.9</f>
        <v>3846.8430000000003</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51" x14ac:dyDescent="0.2">
      <c r="A110" s="71"/>
      <c r="B110" s="72"/>
      <c r="C110" s="187" t="s">
        <v>368</v>
      </c>
      <c r="D110" s="9">
        <v>307.5</v>
      </c>
      <c r="E110" s="9">
        <v>15</v>
      </c>
      <c r="F110" s="187" t="s">
        <v>392</v>
      </c>
      <c r="G110" s="190"/>
      <c r="H110" s="11"/>
      <c r="I110" s="11">
        <f t="shared" ref="I110:I133" si="1">D110*0.9</f>
        <v>276.75</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8.25" x14ac:dyDescent="0.2">
      <c r="A111" s="71"/>
      <c r="B111" s="72"/>
      <c r="C111" s="187" t="s">
        <v>369</v>
      </c>
      <c r="D111" s="9">
        <v>7237.44</v>
      </c>
      <c r="E111" s="9">
        <v>20</v>
      </c>
      <c r="F111" s="187" t="s">
        <v>322</v>
      </c>
      <c r="G111" s="19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
      <c r="A112" s="71"/>
      <c r="B112" s="72"/>
      <c r="C112" s="187" t="s">
        <v>370</v>
      </c>
      <c r="D112" s="9">
        <v>3893.58</v>
      </c>
      <c r="E112" s="9">
        <v>30</v>
      </c>
      <c r="F112" s="187" t="s">
        <v>392</v>
      </c>
      <c r="G112" s="190"/>
      <c r="H112" s="11"/>
      <c r="I112" s="11">
        <f t="shared" si="1"/>
        <v>3504.2220000000002</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
      <c r="A113" s="71"/>
      <c r="B113" s="72"/>
      <c r="C113" s="187" t="s">
        <v>371</v>
      </c>
      <c r="D113" s="9">
        <v>3389.6</v>
      </c>
      <c r="E113" s="9">
        <v>25</v>
      </c>
      <c r="F113" s="187" t="s">
        <v>392</v>
      </c>
      <c r="G113" s="190"/>
      <c r="H113" s="11"/>
      <c r="I113" s="11">
        <f t="shared" si="1"/>
        <v>3050.64</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8.25" x14ac:dyDescent="0.2">
      <c r="A114" s="71"/>
      <c r="B114" s="72"/>
      <c r="C114" s="187" t="s">
        <v>372</v>
      </c>
      <c r="D114" s="9">
        <v>44370</v>
      </c>
      <c r="E114" s="9">
        <v>20</v>
      </c>
      <c r="F114" s="187" t="s">
        <v>392</v>
      </c>
      <c r="G114" s="190"/>
      <c r="H114" s="11"/>
      <c r="I114" s="11">
        <f t="shared" si="1"/>
        <v>39933</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
      <c r="A115" s="71"/>
      <c r="B115" s="72"/>
      <c r="C115" s="187" t="s">
        <v>373</v>
      </c>
      <c r="D115" s="9">
        <v>51408.72</v>
      </c>
      <c r="E115" s="9">
        <v>30</v>
      </c>
      <c r="F115" s="187" t="s">
        <v>392</v>
      </c>
      <c r="G115" s="190"/>
      <c r="H115" s="11"/>
      <c r="I115" s="11">
        <f t="shared" si="1"/>
        <v>46267.848000000005</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8.25" x14ac:dyDescent="0.2">
      <c r="A116" s="71"/>
      <c r="B116" s="72"/>
      <c r="C116" s="187" t="s">
        <v>374</v>
      </c>
      <c r="D116" s="9">
        <v>178.88</v>
      </c>
      <c r="E116" s="9">
        <v>15</v>
      </c>
      <c r="F116" s="187" t="s">
        <v>392</v>
      </c>
      <c r="G116" s="190"/>
      <c r="H116" s="11"/>
      <c r="I116" s="11">
        <f t="shared" si="1"/>
        <v>160.99199999999999</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
      <c r="A117" s="71"/>
      <c r="B117" s="72"/>
      <c r="C117" s="187" t="s">
        <v>375</v>
      </c>
      <c r="D117" s="9">
        <v>56.21</v>
      </c>
      <c r="E117" s="9">
        <v>15</v>
      </c>
      <c r="F117" s="187" t="s">
        <v>392</v>
      </c>
      <c r="G117" s="190"/>
      <c r="H117" s="11"/>
      <c r="I117" s="11">
        <f t="shared" si="1"/>
        <v>50.588999999999999</v>
      </c>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
      <c r="A118" s="71"/>
      <c r="B118" s="72"/>
      <c r="C118" s="187" t="s">
        <v>376</v>
      </c>
      <c r="D118" s="9">
        <v>2402.9699999999998</v>
      </c>
      <c r="E118" s="9">
        <v>30</v>
      </c>
      <c r="F118" s="187" t="s">
        <v>392</v>
      </c>
      <c r="G118" s="190"/>
      <c r="H118" s="11"/>
      <c r="I118" s="11">
        <f t="shared" si="1"/>
        <v>2162.6729999999998</v>
      </c>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8.25" x14ac:dyDescent="0.2">
      <c r="A119" s="71"/>
      <c r="B119" s="72"/>
      <c r="C119" s="187" t="s">
        <v>377</v>
      </c>
      <c r="D119" s="9">
        <v>3743.69</v>
      </c>
      <c r="E119" s="9">
        <v>15</v>
      </c>
      <c r="F119" s="187" t="s">
        <v>392</v>
      </c>
      <c r="G119" s="190"/>
      <c r="H119" s="11"/>
      <c r="I119" s="11">
        <f t="shared" si="1"/>
        <v>3369.3209999999999</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8.25" x14ac:dyDescent="0.2">
      <c r="A120" s="71"/>
      <c r="B120" s="72"/>
      <c r="C120" s="187" t="s">
        <v>378</v>
      </c>
      <c r="D120" s="9">
        <v>590.20000000000005</v>
      </c>
      <c r="E120" s="9">
        <v>15</v>
      </c>
      <c r="F120" s="187" t="s">
        <v>392</v>
      </c>
      <c r="G120" s="190"/>
      <c r="H120" s="11"/>
      <c r="I120" s="11">
        <f t="shared" si="1"/>
        <v>531.18000000000006</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
      <c r="A121" s="71"/>
      <c r="B121" s="72"/>
      <c r="C121" s="187" t="s">
        <v>379</v>
      </c>
      <c r="D121" s="9">
        <v>315.35000000000002</v>
      </c>
      <c r="E121" s="9">
        <v>15</v>
      </c>
      <c r="F121" s="187" t="s">
        <v>392</v>
      </c>
      <c r="G121" s="190"/>
      <c r="H121" s="11"/>
      <c r="I121" s="11">
        <f t="shared" si="1"/>
        <v>283.81500000000005</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
      <c r="A122" s="71"/>
      <c r="B122" s="72"/>
      <c r="C122" s="187" t="s">
        <v>380</v>
      </c>
      <c r="D122" s="9">
        <v>1004.65</v>
      </c>
      <c r="E122" s="9">
        <v>15</v>
      </c>
      <c r="F122" s="187" t="s">
        <v>392</v>
      </c>
      <c r="G122" s="190"/>
      <c r="H122" s="11"/>
      <c r="I122" s="11">
        <f t="shared" si="1"/>
        <v>904.18499999999995</v>
      </c>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51" x14ac:dyDescent="0.2">
      <c r="A123" s="71"/>
      <c r="B123" s="72"/>
      <c r="C123" s="187" t="s">
        <v>381</v>
      </c>
      <c r="D123" s="9">
        <v>21397.7</v>
      </c>
      <c r="E123" s="9">
        <v>15</v>
      </c>
      <c r="F123" s="187" t="s">
        <v>392</v>
      </c>
      <c r="G123" s="190"/>
      <c r="H123" s="11"/>
      <c r="I123" s="11">
        <f t="shared" si="1"/>
        <v>19257.93</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
      <c r="A124" s="71"/>
      <c r="B124" s="72"/>
      <c r="C124" s="187" t="s">
        <v>382</v>
      </c>
      <c r="D124" s="9">
        <v>2552</v>
      </c>
      <c r="E124" s="9">
        <v>20</v>
      </c>
      <c r="F124" s="187" t="s">
        <v>392</v>
      </c>
      <c r="G124" s="190"/>
      <c r="H124" s="11"/>
      <c r="I124" s="11">
        <f t="shared" si="1"/>
        <v>2296.8000000000002</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51" x14ac:dyDescent="0.2">
      <c r="A125" s="71"/>
      <c r="B125" s="72"/>
      <c r="C125" s="187" t="s">
        <v>383</v>
      </c>
      <c r="D125" s="9">
        <v>1017.1</v>
      </c>
      <c r="E125" s="9">
        <v>15</v>
      </c>
      <c r="F125" s="187" t="s">
        <v>392</v>
      </c>
      <c r="G125" s="190"/>
      <c r="H125" s="11"/>
      <c r="I125" s="11">
        <f t="shared" si="1"/>
        <v>915.39</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
      <c r="A126" s="71"/>
      <c r="B126" s="72"/>
      <c r="C126" s="187" t="s">
        <v>384</v>
      </c>
      <c r="D126" s="9">
        <v>210.64</v>
      </c>
      <c r="E126" s="9"/>
      <c r="F126" s="187" t="s">
        <v>392</v>
      </c>
      <c r="G126" s="190"/>
      <c r="H126" s="11"/>
      <c r="I126" s="11">
        <f t="shared" si="1"/>
        <v>189.57599999999999</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89.25" x14ac:dyDescent="0.2">
      <c r="A127" s="71"/>
      <c r="B127" s="72"/>
      <c r="C127" s="187" t="s">
        <v>385</v>
      </c>
      <c r="D127" s="9">
        <v>17709</v>
      </c>
      <c r="E127" s="9">
        <v>20</v>
      </c>
      <c r="F127" s="187" t="s">
        <v>327</v>
      </c>
      <c r="G127" s="190"/>
      <c r="H127" s="11"/>
      <c r="I127" s="11"/>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
      <c r="A128" s="71"/>
      <c r="B128" s="72"/>
      <c r="C128" s="187" t="s">
        <v>386</v>
      </c>
      <c r="D128" s="9">
        <v>2393.88</v>
      </c>
      <c r="E128" s="9">
        <v>25</v>
      </c>
      <c r="F128" s="187" t="s">
        <v>392</v>
      </c>
      <c r="G128" s="190"/>
      <c r="H128" s="11"/>
      <c r="I128" s="11">
        <f t="shared" si="1"/>
        <v>2154.4920000000002</v>
      </c>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
      <c r="A129" s="71"/>
      <c r="B129" s="72"/>
      <c r="C129" s="187" t="s">
        <v>387</v>
      </c>
      <c r="D129" s="9">
        <v>2320.2199999999998</v>
      </c>
      <c r="E129" s="9">
        <v>15</v>
      </c>
      <c r="F129" s="187" t="s">
        <v>392</v>
      </c>
      <c r="G129" s="190"/>
      <c r="H129" s="11"/>
      <c r="I129" s="11">
        <f t="shared" si="1"/>
        <v>2088.1979999999999</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
      <c r="A130" s="71"/>
      <c r="B130" s="72"/>
      <c r="C130" s="187" t="s">
        <v>388</v>
      </c>
      <c r="D130" s="9">
        <v>3630.42</v>
      </c>
      <c r="E130" s="9">
        <v>40</v>
      </c>
      <c r="F130" s="187" t="s">
        <v>392</v>
      </c>
      <c r="G130" s="190"/>
      <c r="H130" s="11"/>
      <c r="I130" s="11">
        <f t="shared" si="1"/>
        <v>3267.3780000000002</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
      <c r="A131" s="71"/>
      <c r="B131" s="72"/>
      <c r="C131" s="187" t="s">
        <v>389</v>
      </c>
      <c r="D131" s="9">
        <v>67865.91</v>
      </c>
      <c r="E131" s="9">
        <v>30</v>
      </c>
      <c r="F131" s="187" t="s">
        <v>392</v>
      </c>
      <c r="G131" s="190"/>
      <c r="H131" s="11"/>
      <c r="I131" s="11">
        <f t="shared" si="1"/>
        <v>61079.319000000003</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8.25" x14ac:dyDescent="0.2">
      <c r="A132" s="71"/>
      <c r="B132" s="72"/>
      <c r="C132" s="187" t="s">
        <v>390</v>
      </c>
      <c r="D132" s="9">
        <v>1024.6600000000001</v>
      </c>
      <c r="E132" s="9">
        <v>15</v>
      </c>
      <c r="F132" s="187" t="s">
        <v>392</v>
      </c>
      <c r="G132" s="190"/>
      <c r="H132" s="11"/>
      <c r="I132" s="11">
        <f t="shared" si="1"/>
        <v>922.19400000000007</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51" x14ac:dyDescent="0.2">
      <c r="A133" s="71"/>
      <c r="B133" s="72"/>
      <c r="C133" s="187" t="s">
        <v>391</v>
      </c>
      <c r="D133" s="9">
        <v>450.35</v>
      </c>
      <c r="E133" s="9">
        <v>15</v>
      </c>
      <c r="F133" s="187" t="s">
        <v>392</v>
      </c>
      <c r="G133" s="190"/>
      <c r="H133" s="11"/>
      <c r="I133" s="11">
        <f t="shared" si="1"/>
        <v>405.31500000000005</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
      <c r="A134" s="71">
        <v>6</v>
      </c>
      <c r="B134" s="72" t="s">
        <v>173</v>
      </c>
      <c r="C134" s="9"/>
      <c r="D134" s="9"/>
      <c r="E134" s="9"/>
      <c r="F134" s="237"/>
      <c r="G134" s="238"/>
      <c r="H134" s="11"/>
      <c r="I134" s="11"/>
      <c r="J134" s="233"/>
      <c r="K134" s="234"/>
      <c r="L134" s="234"/>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
      <c r="A135" s="71">
        <v>7</v>
      </c>
      <c r="B135" s="72" t="s">
        <v>174</v>
      </c>
      <c r="C135" s="9"/>
      <c r="D135" s="9"/>
      <c r="E135" s="9"/>
      <c r="F135" s="237"/>
      <c r="G135" s="238"/>
      <c r="H135" s="11"/>
      <c r="I135" s="11"/>
      <c r="J135" s="233"/>
      <c r="K135" s="234"/>
      <c r="L135" s="234"/>
      <c r="M135"/>
      <c r="N135"/>
      <c r="O135"/>
      <c r="P135"/>
      <c r="Q135"/>
      <c r="R135"/>
      <c r="S135"/>
      <c r="T135"/>
      <c r="U135"/>
      <c r="V135"/>
      <c r="W135"/>
      <c r="X135"/>
      <c r="Y135"/>
      <c r="Z135"/>
      <c r="AA135"/>
      <c r="AB135"/>
      <c r="AC135"/>
      <c r="AD135"/>
      <c r="AE135"/>
      <c r="AF135"/>
      <c r="AG135"/>
      <c r="AH135"/>
      <c r="AI135"/>
      <c r="AJ135"/>
      <c r="AK135"/>
      <c r="AL135"/>
      <c r="AM135"/>
    </row>
    <row r="136" spans="1:39" s="52" customFormat="1" ht="38.25" x14ac:dyDescent="0.2">
      <c r="A136" s="71">
        <v>8</v>
      </c>
      <c r="B136" s="72" t="s">
        <v>175</v>
      </c>
      <c r="C136" s="187" t="s">
        <v>393</v>
      </c>
      <c r="D136" s="9">
        <v>1188</v>
      </c>
      <c r="E136" s="9">
        <v>10</v>
      </c>
      <c r="F136" s="187" t="s">
        <v>343</v>
      </c>
      <c r="G136" s="190"/>
      <c r="H136" s="11">
        <v>1188</v>
      </c>
      <c r="I136" s="11"/>
      <c r="J136" s="233"/>
      <c r="K136" s="234"/>
      <c r="L136" s="234"/>
      <c r="M136"/>
      <c r="N136"/>
      <c r="O136"/>
      <c r="P136"/>
      <c r="Q136"/>
      <c r="R136"/>
      <c r="S136"/>
      <c r="T136"/>
      <c r="U136"/>
      <c r="V136"/>
      <c r="W136"/>
      <c r="X136"/>
      <c r="Y136"/>
      <c r="Z136"/>
      <c r="AA136"/>
      <c r="AB136"/>
      <c r="AC136"/>
      <c r="AD136"/>
      <c r="AE136"/>
      <c r="AF136"/>
      <c r="AG136"/>
      <c r="AH136"/>
      <c r="AI136"/>
      <c r="AJ136"/>
      <c r="AK136"/>
      <c r="AL136"/>
      <c r="AM136"/>
    </row>
    <row r="137" spans="1:39" s="52" customFormat="1" ht="38.25" x14ac:dyDescent="0.2">
      <c r="A137" s="71"/>
      <c r="B137" s="72"/>
      <c r="C137" s="187" t="s">
        <v>394</v>
      </c>
      <c r="D137" s="9">
        <v>140088</v>
      </c>
      <c r="E137" s="9">
        <v>60</v>
      </c>
      <c r="F137" s="187" t="s">
        <v>343</v>
      </c>
      <c r="G137" s="190"/>
      <c r="H137" s="11">
        <v>140088</v>
      </c>
      <c r="I137" s="11"/>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
      <c r="A138" s="71"/>
      <c r="B138" s="72"/>
      <c r="C138" s="187" t="s">
        <v>395</v>
      </c>
      <c r="D138" s="9">
        <v>27740</v>
      </c>
      <c r="E138" s="9">
        <v>30</v>
      </c>
      <c r="F138" s="388" t="s">
        <v>364</v>
      </c>
      <c r="G138" s="389"/>
      <c r="H138" s="11">
        <v>27740</v>
      </c>
      <c r="I138" s="11"/>
      <c r="J138" s="233"/>
      <c r="K138" s="234"/>
      <c r="L138" s="234"/>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
      <c r="A139" s="328" t="s">
        <v>176</v>
      </c>
      <c r="B139" s="329"/>
      <c r="C139" s="64" t="s">
        <v>177</v>
      </c>
      <c r="D139" s="64" t="s">
        <v>233</v>
      </c>
      <c r="E139" s="129" t="s">
        <v>234</v>
      </c>
      <c r="F139" s="178" t="s">
        <v>180</v>
      </c>
      <c r="G139" s="178" t="s">
        <v>181</v>
      </c>
      <c r="H139" s="387"/>
      <c r="I139" s="351"/>
      <c r="J139" s="233"/>
      <c r="K139" s="234"/>
      <c r="L139" s="234"/>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
      <c r="A140" s="71" t="s">
        <v>182</v>
      </c>
      <c r="B140" s="72" t="s">
        <v>183</v>
      </c>
      <c r="C140" s="9" t="s">
        <v>314</v>
      </c>
      <c r="D140" s="9">
        <v>6</v>
      </c>
      <c r="E140" s="9">
        <v>2</v>
      </c>
      <c r="F140" s="158">
        <v>0.02</v>
      </c>
      <c r="G140" s="158">
        <v>99</v>
      </c>
      <c r="H140" s="350"/>
      <c r="I140" s="351"/>
      <c r="J140" s="235" t="s">
        <v>184</v>
      </c>
      <c r="K140" s="236"/>
      <c r="L140" s="236"/>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
      <c r="A141" s="71" t="s">
        <v>185</v>
      </c>
      <c r="B141" s="72" t="s">
        <v>186</v>
      </c>
      <c r="C141" s="9"/>
      <c r="D141" s="9"/>
      <c r="E141" s="9"/>
      <c r="F141" s="158"/>
      <c r="G141" s="158"/>
      <c r="H141" s="159"/>
      <c r="I141" s="134"/>
      <c r="J141" s="233"/>
      <c r="K141" s="234"/>
      <c r="L141" s="234"/>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
      <c r="A142" s="71" t="s">
        <v>187</v>
      </c>
      <c r="B142" s="72" t="s">
        <v>188</v>
      </c>
      <c r="C142" s="9"/>
      <c r="D142" s="9"/>
      <c r="E142" s="9"/>
      <c r="F142" s="158"/>
      <c r="G142" s="158"/>
      <c r="H142" s="350"/>
      <c r="I142" s="351"/>
      <c r="J142" s="233"/>
      <c r="K142" s="234"/>
      <c r="L142" s="234"/>
      <c r="M142"/>
      <c r="N142"/>
      <c r="O142"/>
      <c r="P142"/>
      <c r="Q142"/>
      <c r="R142"/>
      <c r="S142"/>
      <c r="T142"/>
      <c r="U142"/>
      <c r="V142"/>
      <c r="W142"/>
      <c r="X142"/>
      <c r="Y142"/>
      <c r="Z142"/>
      <c r="AA142"/>
      <c r="AB142"/>
      <c r="AC142"/>
      <c r="AD142"/>
      <c r="AE142"/>
      <c r="AF142"/>
      <c r="AG142"/>
      <c r="AH142"/>
      <c r="AI142"/>
      <c r="AJ142"/>
      <c r="AK142"/>
      <c r="AL142"/>
      <c r="AM142"/>
    </row>
    <row r="143" spans="1:39" s="76" customFormat="1" ht="33" customHeight="1" x14ac:dyDescent="0.2">
      <c r="A143" s="52"/>
      <c r="B143" s="52"/>
      <c r="C143" s="74" t="s">
        <v>189</v>
      </c>
      <c r="D143" s="119">
        <f>SUM(D52:D138)+SUM(D140:D142)</f>
        <v>20445679.490000006</v>
      </c>
      <c r="E143" s="430"/>
      <c r="F143" s="431"/>
      <c r="G143" s="431"/>
      <c r="H143" s="121">
        <f>SUM(H52:H138)</f>
        <v>17266096.93</v>
      </c>
      <c r="I143" s="121">
        <f>SUM(I52:I138)</f>
        <v>2977477.1280000014</v>
      </c>
      <c r="J143"/>
      <c r="K143"/>
      <c r="L143"/>
      <c r="M143"/>
      <c r="N143"/>
      <c r="O143"/>
      <c r="P143"/>
      <c r="Q143"/>
      <c r="R143"/>
      <c r="S143"/>
      <c r="T143"/>
      <c r="U143"/>
      <c r="V143"/>
      <c r="W143"/>
      <c r="X143"/>
      <c r="Y143"/>
      <c r="Z143"/>
      <c r="AA143"/>
      <c r="AB143"/>
      <c r="AC143"/>
      <c r="AD143"/>
      <c r="AE143"/>
      <c r="AF143"/>
      <c r="AG143"/>
      <c r="AH143"/>
      <c r="AI143"/>
      <c r="AJ143"/>
      <c r="AK143"/>
    </row>
    <row r="144" spans="1:39" s="76" customFormat="1" ht="33" customHeight="1" thickBot="1" x14ac:dyDescent="0.25">
      <c r="A144" s="55"/>
      <c r="B144" s="55"/>
      <c r="C144" s="75" t="s">
        <v>190</v>
      </c>
      <c r="D144" s="120">
        <f>D143/$C$6</f>
        <v>1565.1595720737967</v>
      </c>
      <c r="E144" s="432"/>
      <c r="F144" s="432"/>
      <c r="G144" s="432"/>
      <c r="H144" s="122">
        <f t="shared" ref="H144:I144" si="2">H143/$C$6</f>
        <v>1321.7558700145448</v>
      </c>
      <c r="I144" s="122">
        <f t="shared" si="2"/>
        <v>227.93210809155642</v>
      </c>
      <c r="J144"/>
      <c r="K144"/>
      <c r="L144"/>
      <c r="M144"/>
      <c r="N144"/>
      <c r="O144"/>
      <c r="P144"/>
      <c r="Q144"/>
      <c r="R144"/>
      <c r="S144"/>
      <c r="T144"/>
      <c r="U144"/>
      <c r="V144"/>
      <c r="W144"/>
      <c r="X144"/>
      <c r="Y144"/>
      <c r="Z144"/>
      <c r="AA144"/>
      <c r="AB144"/>
      <c r="AC144"/>
      <c r="AD144"/>
      <c r="AE144"/>
      <c r="AF144"/>
      <c r="AG144"/>
      <c r="AH144"/>
      <c r="AI144"/>
      <c r="AJ144"/>
      <c r="AK144"/>
    </row>
    <row r="145" spans="1:47" s="76" customFormat="1" ht="27" customHeight="1" x14ac:dyDescent="0.2">
      <c r="A145" s="55"/>
      <c r="B145" s="55"/>
      <c r="C145" s="54"/>
      <c r="D145" s="54"/>
      <c r="E145" s="54"/>
      <c r="F145" s="54"/>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s="76" customFormat="1" ht="36" customHeight="1" x14ac:dyDescent="0.2">
      <c r="A146" s="404"/>
      <c r="B146" s="404"/>
      <c r="C146" s="404"/>
      <c r="D146" s="404"/>
      <c r="E146" s="404"/>
      <c r="F146" s="404"/>
      <c r="G146" s="404"/>
      <c r="H146" s="404"/>
      <c r="I146" s="404"/>
      <c r="J146" s="404"/>
      <c r="K146" s="404"/>
      <c r="L146" s="404"/>
      <c r="M146" s="404"/>
      <c r="N146" s="404"/>
      <c r="O146" s="404"/>
      <c r="P146" s="404"/>
      <c r="Q146" s="404"/>
      <c r="R146" s="404"/>
      <c r="S146" s="404"/>
      <c r="T146" s="404"/>
      <c r="U146"/>
      <c r="V146"/>
      <c r="W146"/>
      <c r="X146"/>
      <c r="Y146"/>
      <c r="Z146"/>
      <c r="AA146"/>
      <c r="AB146"/>
      <c r="AC146"/>
      <c r="AD146"/>
      <c r="AE146"/>
      <c r="AF146"/>
      <c r="AG146"/>
      <c r="AH146"/>
      <c r="AI146"/>
      <c r="AJ146"/>
      <c r="AK146"/>
      <c r="AL146"/>
      <c r="AM146"/>
      <c r="AN146"/>
      <c r="AO146"/>
      <c r="AP146"/>
      <c r="AQ146"/>
      <c r="AR146"/>
      <c r="AS146"/>
      <c r="AT146"/>
      <c r="AU146"/>
    </row>
    <row r="147" spans="1:47" ht="23.25" customHeight="1" x14ac:dyDescent="0.2">
      <c r="A147" s="294" t="s">
        <v>235</v>
      </c>
      <c r="B147" s="295"/>
      <c r="C147" s="300" t="s">
        <v>236</v>
      </c>
      <c r="D147" s="300" t="s">
        <v>193</v>
      </c>
      <c r="E147" s="302" t="s">
        <v>194</v>
      </c>
      <c r="F147" s="303"/>
      <c r="G147" s="306" t="s">
        <v>195</v>
      </c>
      <c r="H147" s="306"/>
      <c r="I147" s="306"/>
      <c r="J147" s="306"/>
      <c r="K147" s="306"/>
      <c r="L147" s="306"/>
      <c r="M147" s="306"/>
      <c r="N147" s="306"/>
      <c r="O147" s="302" t="s">
        <v>196</v>
      </c>
      <c r="P147" s="306"/>
      <c r="Q147" s="306"/>
      <c r="R147" s="303"/>
      <c r="S147" s="352" t="s">
        <v>197</v>
      </c>
      <c r="T147" s="303" t="s">
        <v>198</v>
      </c>
    </row>
    <row r="148" spans="1:47" ht="39.4" customHeight="1" x14ac:dyDescent="0.2">
      <c r="A148" s="405"/>
      <c r="B148" s="406"/>
      <c r="C148" s="326"/>
      <c r="D148" s="301"/>
      <c r="E148" s="304"/>
      <c r="F148" s="305"/>
      <c r="G148" s="307"/>
      <c r="H148" s="307"/>
      <c r="I148" s="307"/>
      <c r="J148" s="307"/>
      <c r="K148" s="307"/>
      <c r="L148" s="307"/>
      <c r="M148" s="307"/>
      <c r="N148" s="307"/>
      <c r="O148" s="304"/>
      <c r="P148" s="307"/>
      <c r="Q148" s="307"/>
      <c r="R148" s="305"/>
      <c r="S148" s="353"/>
      <c r="T148" s="305"/>
    </row>
    <row r="149" spans="1:47" ht="24.75" customHeight="1" x14ac:dyDescent="0.2">
      <c r="A149" s="407"/>
      <c r="B149" s="408"/>
      <c r="C149" s="327"/>
      <c r="D149" s="347" t="s">
        <v>199</v>
      </c>
      <c r="E149" s="348"/>
      <c r="F149" s="349"/>
      <c r="G149" s="347" t="s">
        <v>200</v>
      </c>
      <c r="H149" s="348"/>
      <c r="I149" s="348"/>
      <c r="J149" s="348"/>
      <c r="K149" s="348"/>
      <c r="L149" s="348"/>
      <c r="M149" s="348"/>
      <c r="N149" s="349"/>
      <c r="O149" s="347" t="s">
        <v>201</v>
      </c>
      <c r="P149" s="348"/>
      <c r="Q149" s="348"/>
      <c r="R149" s="349"/>
      <c r="S149" s="353"/>
      <c r="T149" s="303" t="s">
        <v>113</v>
      </c>
    </row>
    <row r="150" spans="1:47" ht="30" customHeight="1" x14ac:dyDescent="0.2">
      <c r="A150" s="77" t="s">
        <v>138</v>
      </c>
      <c r="B150" s="78"/>
      <c r="C150" s="79"/>
      <c r="D150" s="79" t="s">
        <v>202</v>
      </c>
      <c r="E150" s="79" t="s">
        <v>203</v>
      </c>
      <c r="F150" s="79" t="s">
        <v>204</v>
      </c>
      <c r="G150" s="79" t="s">
        <v>205</v>
      </c>
      <c r="H150" s="79" t="s">
        <v>206</v>
      </c>
      <c r="I150" s="79" t="s">
        <v>207</v>
      </c>
      <c r="J150" s="79" t="s">
        <v>208</v>
      </c>
      <c r="K150" s="79" t="s">
        <v>209</v>
      </c>
      <c r="L150" s="347" t="s">
        <v>210</v>
      </c>
      <c r="M150" s="349"/>
      <c r="N150" s="79" t="s">
        <v>211</v>
      </c>
      <c r="O150" s="79" t="s">
        <v>212</v>
      </c>
      <c r="P150" s="79" t="s">
        <v>213</v>
      </c>
      <c r="Q150" s="79" t="s">
        <v>214</v>
      </c>
      <c r="R150" s="79" t="s">
        <v>215</v>
      </c>
      <c r="S150" s="354"/>
      <c r="T150" s="305"/>
    </row>
    <row r="151" spans="1:47" ht="30" customHeight="1" x14ac:dyDescent="0.2">
      <c r="A151" s="80">
        <v>0.1</v>
      </c>
      <c r="B151" s="72" t="s">
        <v>156</v>
      </c>
      <c r="C151" s="310"/>
      <c r="D151" s="311"/>
      <c r="E151" s="311"/>
      <c r="F151" s="311"/>
      <c r="G151" s="311"/>
      <c r="H151" s="311"/>
      <c r="I151" s="311"/>
      <c r="J151" s="311"/>
      <c r="K151" s="311"/>
      <c r="L151" s="311"/>
      <c r="M151" s="311"/>
      <c r="N151" s="312"/>
      <c r="O151" s="28">
        <v>0</v>
      </c>
      <c r="P151" s="28"/>
      <c r="Q151" s="28"/>
      <c r="R151" s="28"/>
      <c r="S151" s="118">
        <f>SUM(C151:R151)</f>
        <v>0</v>
      </c>
      <c r="T151" s="25"/>
    </row>
    <row r="152" spans="1:47" ht="30" customHeight="1" x14ac:dyDescent="0.2">
      <c r="A152" s="71">
        <v>0.2</v>
      </c>
      <c r="B152" s="72" t="s">
        <v>158</v>
      </c>
      <c r="C152" s="313"/>
      <c r="D152" s="314"/>
      <c r="E152" s="314"/>
      <c r="F152" s="314"/>
      <c r="G152" s="314"/>
      <c r="H152" s="314"/>
      <c r="I152" s="314"/>
      <c r="J152" s="314"/>
      <c r="K152" s="314"/>
      <c r="L152" s="314"/>
      <c r="M152" s="314"/>
      <c r="N152" s="315"/>
      <c r="O152" s="28">
        <v>18496</v>
      </c>
      <c r="P152" s="28" t="s">
        <v>396</v>
      </c>
      <c r="Q152" s="28" t="s">
        <v>396</v>
      </c>
      <c r="R152" s="28" t="s">
        <v>396</v>
      </c>
      <c r="S152" s="118">
        <f t="shared" ref="S152:S166" si="3">SUM(C152:R152)</f>
        <v>18496</v>
      </c>
      <c r="T152" s="24"/>
    </row>
    <row r="153" spans="1:47" ht="30" customHeight="1" x14ac:dyDescent="0.2">
      <c r="A153" s="71">
        <v>0.3</v>
      </c>
      <c r="B153" s="72" t="s">
        <v>159</v>
      </c>
      <c r="C153" s="24"/>
      <c r="D153" s="24"/>
      <c r="E153" s="26"/>
      <c r="F153" s="27"/>
      <c r="G153" s="27"/>
      <c r="H153" s="28"/>
      <c r="I153" s="28"/>
      <c r="J153" s="28"/>
      <c r="K153" s="28"/>
      <c r="L153" s="418"/>
      <c r="M153" s="419"/>
      <c r="N153" s="420"/>
      <c r="O153" s="28" t="s">
        <v>396</v>
      </c>
      <c r="P153" s="28" t="s">
        <v>396</v>
      </c>
      <c r="Q153" s="28" t="s">
        <v>396</v>
      </c>
      <c r="R153" s="28" t="s">
        <v>396</v>
      </c>
      <c r="S153" s="118">
        <f t="shared" si="3"/>
        <v>0</v>
      </c>
      <c r="T153" s="24"/>
    </row>
    <row r="154" spans="1:47" ht="30" customHeight="1" x14ac:dyDescent="0.2">
      <c r="A154" s="71">
        <v>0.4</v>
      </c>
      <c r="B154" s="72" t="s">
        <v>160</v>
      </c>
      <c r="C154" s="24"/>
      <c r="D154" s="24"/>
      <c r="E154" s="26"/>
      <c r="F154" s="27"/>
      <c r="G154" s="29"/>
      <c r="H154" s="28"/>
      <c r="I154" s="28"/>
      <c r="J154" s="28"/>
      <c r="K154" s="28"/>
      <c r="L154" s="310"/>
      <c r="M154" s="311"/>
      <c r="N154" s="312"/>
      <c r="O154" s="28" t="s">
        <v>396</v>
      </c>
      <c r="P154" s="28" t="s">
        <v>396</v>
      </c>
      <c r="Q154" s="28" t="s">
        <v>396</v>
      </c>
      <c r="R154" s="28" t="s">
        <v>396</v>
      </c>
      <c r="S154" s="118">
        <f t="shared" si="3"/>
        <v>0</v>
      </c>
      <c r="T154" s="28"/>
    </row>
    <row r="155" spans="1:47" ht="30" customHeight="1" x14ac:dyDescent="0.2">
      <c r="A155" s="71">
        <v>0.5</v>
      </c>
      <c r="B155" s="72" t="s">
        <v>217</v>
      </c>
      <c r="C155" s="24"/>
      <c r="D155" s="24"/>
      <c r="E155" s="26"/>
      <c r="F155" s="27"/>
      <c r="G155" s="29"/>
      <c r="H155" s="28"/>
      <c r="I155" s="28"/>
      <c r="J155" s="28"/>
      <c r="K155" s="28"/>
      <c r="L155" s="310"/>
      <c r="M155" s="311"/>
      <c r="N155" s="312"/>
      <c r="O155" s="28" t="s">
        <v>396</v>
      </c>
      <c r="P155" s="28" t="s">
        <v>396</v>
      </c>
      <c r="Q155" s="28" t="s">
        <v>396</v>
      </c>
      <c r="R155" s="28" t="s">
        <v>396</v>
      </c>
      <c r="S155" s="118">
        <f t="shared" si="3"/>
        <v>0</v>
      </c>
      <c r="T155" s="28"/>
    </row>
    <row r="156" spans="1:47" ht="30" customHeight="1" x14ac:dyDescent="0.2">
      <c r="A156" s="71">
        <v>1</v>
      </c>
      <c r="B156" s="78" t="s">
        <v>161</v>
      </c>
      <c r="C156" s="24">
        <v>0</v>
      </c>
      <c r="D156" s="24">
        <v>872874.68</v>
      </c>
      <c r="E156" s="30">
        <v>45784.95</v>
      </c>
      <c r="F156" s="24">
        <v>42957.98</v>
      </c>
      <c r="G156" s="28">
        <v>0</v>
      </c>
      <c r="H156" s="28">
        <v>10048.459999999999</v>
      </c>
      <c r="I156" s="28">
        <v>2512</v>
      </c>
      <c r="J156" s="28" t="s">
        <v>396</v>
      </c>
      <c r="K156" s="28">
        <v>0</v>
      </c>
      <c r="L156" s="310"/>
      <c r="M156" s="311"/>
      <c r="N156" s="312"/>
      <c r="O156" s="28">
        <v>0</v>
      </c>
      <c r="P156" s="28">
        <v>29257.05</v>
      </c>
      <c r="Q156" s="28">
        <v>32852.44</v>
      </c>
      <c r="R156" s="28">
        <v>0</v>
      </c>
      <c r="S156" s="118">
        <f t="shared" si="3"/>
        <v>1036287.56</v>
      </c>
      <c r="T156" s="28">
        <v>-204403.38</v>
      </c>
    </row>
    <row r="157" spans="1:47" ht="30" customHeight="1" x14ac:dyDescent="0.2">
      <c r="A157" s="71">
        <v>2.1</v>
      </c>
      <c r="B157" s="72" t="s">
        <v>162</v>
      </c>
      <c r="C157" s="24">
        <v>0</v>
      </c>
      <c r="D157" s="24">
        <v>85723.29</v>
      </c>
      <c r="E157" s="30">
        <v>4237.75</v>
      </c>
      <c r="F157" s="24">
        <v>3947.28</v>
      </c>
      <c r="G157" s="28">
        <v>0</v>
      </c>
      <c r="H157" s="28">
        <v>10048.459999999999</v>
      </c>
      <c r="I157" s="28">
        <v>2512</v>
      </c>
      <c r="J157" s="28" t="s">
        <v>396</v>
      </c>
      <c r="K157" s="28">
        <v>0</v>
      </c>
      <c r="L157" s="310"/>
      <c r="M157" s="311"/>
      <c r="N157" s="312"/>
      <c r="O157" s="28">
        <v>0</v>
      </c>
      <c r="P157" s="28">
        <v>3241.85</v>
      </c>
      <c r="Q157" s="28">
        <v>277.42</v>
      </c>
      <c r="R157" s="28">
        <v>0</v>
      </c>
      <c r="S157" s="118">
        <f t="shared" si="3"/>
        <v>109988.05</v>
      </c>
      <c r="T157" s="24">
        <v>-19396.47</v>
      </c>
    </row>
    <row r="158" spans="1:47" ht="30" customHeight="1" x14ac:dyDescent="0.2">
      <c r="A158" s="71">
        <v>2.2000000000000002</v>
      </c>
      <c r="B158" s="72" t="s">
        <v>163</v>
      </c>
      <c r="C158" s="24">
        <v>0</v>
      </c>
      <c r="D158" s="24">
        <v>877678.27</v>
      </c>
      <c r="E158" s="30">
        <v>51276.72</v>
      </c>
      <c r="F158" s="24">
        <v>39107.050000000003</v>
      </c>
      <c r="G158" s="28">
        <v>0</v>
      </c>
      <c r="H158" s="28">
        <v>10048.459999999999</v>
      </c>
      <c r="I158" s="28">
        <v>2512</v>
      </c>
      <c r="J158" s="28" t="s">
        <v>396</v>
      </c>
      <c r="K158" s="28">
        <v>0</v>
      </c>
      <c r="L158" s="310"/>
      <c r="M158" s="311"/>
      <c r="N158" s="312"/>
      <c r="O158" s="28">
        <v>0</v>
      </c>
      <c r="P158" s="28">
        <v>25711.07</v>
      </c>
      <c r="Q158" s="28">
        <v>2624.59</v>
      </c>
      <c r="R158" s="28">
        <v>0</v>
      </c>
      <c r="S158" s="118">
        <f>SUM(C158:R158)</f>
        <v>1008958.1599999999</v>
      </c>
      <c r="T158" s="24">
        <v>-215402.23999999999</v>
      </c>
    </row>
    <row r="159" spans="1:47" ht="30" customHeight="1" x14ac:dyDescent="0.2">
      <c r="A159" s="71">
        <v>2.2999999999999998</v>
      </c>
      <c r="B159" s="72" t="s">
        <v>164</v>
      </c>
      <c r="C159" s="24">
        <v>0</v>
      </c>
      <c r="D159" s="24">
        <v>98127.05</v>
      </c>
      <c r="E159" s="30">
        <v>6481.38</v>
      </c>
      <c r="F159" s="24">
        <v>4704.33</v>
      </c>
      <c r="G159" s="28">
        <v>0</v>
      </c>
      <c r="H159" s="28">
        <v>10048.459999999999</v>
      </c>
      <c r="I159" s="28">
        <v>2512</v>
      </c>
      <c r="J159" s="28">
        <v>267.82</v>
      </c>
      <c r="K159" s="28">
        <v>0</v>
      </c>
      <c r="L159" s="310"/>
      <c r="M159" s="311"/>
      <c r="N159" s="312"/>
      <c r="O159" s="28">
        <v>0</v>
      </c>
      <c r="P159" s="28">
        <v>3361.65</v>
      </c>
      <c r="Q159" s="28">
        <v>6383.53</v>
      </c>
      <c r="R159" s="28">
        <v>44.18</v>
      </c>
      <c r="S159" s="118">
        <f t="shared" si="3"/>
        <v>131930.4</v>
      </c>
      <c r="T159" s="24">
        <v>-22450.43</v>
      </c>
    </row>
    <row r="160" spans="1:47" ht="30" customHeight="1" x14ac:dyDescent="0.2">
      <c r="A160" s="71">
        <v>2.4</v>
      </c>
      <c r="B160" s="72" t="s">
        <v>165</v>
      </c>
      <c r="C160" s="24">
        <v>0</v>
      </c>
      <c r="D160" s="24">
        <v>37792.959999999999</v>
      </c>
      <c r="E160" s="30">
        <v>2698.66</v>
      </c>
      <c r="F160" s="24">
        <v>1734.55</v>
      </c>
      <c r="G160" s="28">
        <v>0</v>
      </c>
      <c r="H160" s="28">
        <v>10048.459999999999</v>
      </c>
      <c r="I160" s="28">
        <v>2512</v>
      </c>
      <c r="J160" s="28" t="s">
        <v>396</v>
      </c>
      <c r="K160" s="28">
        <v>0</v>
      </c>
      <c r="L160" s="310"/>
      <c r="M160" s="311"/>
      <c r="N160" s="312"/>
      <c r="O160" s="28">
        <v>0</v>
      </c>
      <c r="P160" s="28">
        <v>1353.17</v>
      </c>
      <c r="Q160" s="28">
        <v>138.13</v>
      </c>
      <c r="R160" s="28">
        <v>0</v>
      </c>
      <c r="S160" s="118">
        <f t="shared" si="3"/>
        <v>56277.929999999993</v>
      </c>
      <c r="T160" s="24">
        <v>-9915.5300000000007</v>
      </c>
    </row>
    <row r="161" spans="1:47" ht="30" customHeight="1" x14ac:dyDescent="0.2">
      <c r="A161" s="71">
        <v>2.5</v>
      </c>
      <c r="B161" s="72" t="s">
        <v>166</v>
      </c>
      <c r="C161" s="24">
        <v>-65032.93</v>
      </c>
      <c r="D161" s="24">
        <v>5439158.9000000004</v>
      </c>
      <c r="E161" s="30">
        <v>21958.93</v>
      </c>
      <c r="F161" s="24">
        <v>278337.13</v>
      </c>
      <c r="G161" s="28">
        <v>0</v>
      </c>
      <c r="H161" s="28">
        <v>10048.459999999999</v>
      </c>
      <c r="I161" s="28">
        <v>2512</v>
      </c>
      <c r="J161" s="28">
        <v>76089</v>
      </c>
      <c r="K161" s="28">
        <v>0</v>
      </c>
      <c r="L161" s="310"/>
      <c r="M161" s="311"/>
      <c r="N161" s="312"/>
      <c r="O161" s="28">
        <v>0</v>
      </c>
      <c r="P161" s="28">
        <v>72595.31</v>
      </c>
      <c r="Q161" s="28">
        <v>72778.600000000006</v>
      </c>
      <c r="R161" s="28">
        <v>220.39</v>
      </c>
      <c r="S161" s="118">
        <f t="shared" si="3"/>
        <v>5908665.7899999991</v>
      </c>
      <c r="T161" s="24">
        <v>-5753244.5800000001</v>
      </c>
    </row>
    <row r="162" spans="1:47" ht="30" customHeight="1" x14ac:dyDescent="0.2">
      <c r="A162" s="71">
        <v>2.6</v>
      </c>
      <c r="B162" s="72" t="s">
        <v>167</v>
      </c>
      <c r="C162" s="24">
        <v>0</v>
      </c>
      <c r="D162" s="24">
        <v>117147.35</v>
      </c>
      <c r="E162" s="30">
        <v>244.07</v>
      </c>
      <c r="F162" s="24">
        <v>0</v>
      </c>
      <c r="G162" s="28">
        <v>0</v>
      </c>
      <c r="H162" s="28">
        <v>10048.459999999999</v>
      </c>
      <c r="I162" s="28">
        <v>2512</v>
      </c>
      <c r="J162" s="28">
        <v>119317.25</v>
      </c>
      <c r="K162" s="28">
        <v>0</v>
      </c>
      <c r="L162" s="310"/>
      <c r="M162" s="311"/>
      <c r="N162" s="312"/>
      <c r="O162" s="28">
        <v>0</v>
      </c>
      <c r="P162" s="28">
        <v>1877.48</v>
      </c>
      <c r="Q162" s="28">
        <v>27.39</v>
      </c>
      <c r="R162" s="28">
        <v>20.97</v>
      </c>
      <c r="S162" s="118">
        <f t="shared" si="3"/>
        <v>251194.97000000003</v>
      </c>
      <c r="T162" s="24">
        <v>-34734.82</v>
      </c>
    </row>
    <row r="163" spans="1:47" ht="30" customHeight="1" x14ac:dyDescent="0.2">
      <c r="A163" s="71">
        <v>2.7</v>
      </c>
      <c r="B163" s="72" t="s">
        <v>168</v>
      </c>
      <c r="C163" s="24">
        <v>0</v>
      </c>
      <c r="D163" s="24">
        <v>173343.15</v>
      </c>
      <c r="E163" s="30">
        <v>1016.1</v>
      </c>
      <c r="F163" s="24">
        <v>16626.82</v>
      </c>
      <c r="G163" s="28">
        <v>0</v>
      </c>
      <c r="H163" s="28">
        <v>10048.459999999999</v>
      </c>
      <c r="I163" s="28">
        <v>2512</v>
      </c>
      <c r="J163" s="28">
        <v>107709.61</v>
      </c>
      <c r="K163" s="28">
        <v>0</v>
      </c>
      <c r="L163" s="310"/>
      <c r="M163" s="311"/>
      <c r="N163" s="312"/>
      <c r="O163" s="28">
        <v>0</v>
      </c>
      <c r="P163" s="28">
        <v>8203.89</v>
      </c>
      <c r="Q163" s="28">
        <v>290.38</v>
      </c>
      <c r="R163" s="28">
        <v>31</v>
      </c>
      <c r="S163" s="118">
        <f t="shared" si="3"/>
        <v>319781.41000000003</v>
      </c>
      <c r="T163" s="24">
        <v>-43158.31</v>
      </c>
    </row>
    <row r="164" spans="1:47" ht="30" customHeight="1" x14ac:dyDescent="0.2">
      <c r="A164" s="71">
        <v>2.8</v>
      </c>
      <c r="B164" s="72" t="s">
        <v>169</v>
      </c>
      <c r="C164" s="24">
        <v>-28886</v>
      </c>
      <c r="D164" s="24">
        <v>15643.31</v>
      </c>
      <c r="E164" s="30">
        <v>78.430000000000007</v>
      </c>
      <c r="F164" s="24">
        <v>0</v>
      </c>
      <c r="G164" s="28">
        <v>0</v>
      </c>
      <c r="H164" s="28">
        <v>10048.459999999999</v>
      </c>
      <c r="I164" s="28">
        <v>2512</v>
      </c>
      <c r="J164" s="28">
        <v>15952.33</v>
      </c>
      <c r="K164" s="28">
        <v>0</v>
      </c>
      <c r="L164" s="310"/>
      <c r="M164" s="311"/>
      <c r="N164" s="312"/>
      <c r="O164" s="28">
        <v>0</v>
      </c>
      <c r="P164" s="28">
        <v>60.33</v>
      </c>
      <c r="Q164" s="28">
        <v>29048.06</v>
      </c>
      <c r="R164" s="28">
        <v>8.19</v>
      </c>
      <c r="S164" s="118">
        <f t="shared" si="3"/>
        <v>44465.11</v>
      </c>
      <c r="T164" s="24">
        <v>0</v>
      </c>
    </row>
    <row r="165" spans="1:47" ht="30" customHeight="1" x14ac:dyDescent="0.2">
      <c r="A165" s="71">
        <v>3</v>
      </c>
      <c r="B165" s="78" t="s">
        <v>170</v>
      </c>
      <c r="C165" s="24">
        <v>0</v>
      </c>
      <c r="D165" s="24">
        <v>243566.86</v>
      </c>
      <c r="E165" s="24">
        <v>3407.05</v>
      </c>
      <c r="F165" s="24">
        <v>32497.02</v>
      </c>
      <c r="G165" s="28">
        <v>0</v>
      </c>
      <c r="H165" s="28">
        <v>10048.459999999999</v>
      </c>
      <c r="I165" s="28">
        <v>2512</v>
      </c>
      <c r="J165" s="28">
        <v>1278285.1000000001</v>
      </c>
      <c r="K165" s="28">
        <v>0</v>
      </c>
      <c r="L165" s="310"/>
      <c r="M165" s="311"/>
      <c r="N165" s="312"/>
      <c r="O165" s="28">
        <v>0</v>
      </c>
      <c r="P165" s="28">
        <v>6293.77</v>
      </c>
      <c r="Q165" s="28">
        <v>73031.929999999993</v>
      </c>
      <c r="R165" s="28">
        <v>11.31</v>
      </c>
      <c r="S165" s="118">
        <f t="shared" ref="S165" si="4">SUM(C165:R165)</f>
        <v>1649653.5000000002</v>
      </c>
      <c r="T165" s="24">
        <v>-338759.26</v>
      </c>
    </row>
    <row r="166" spans="1:47" ht="30" customHeight="1" x14ac:dyDescent="0.2">
      <c r="A166" s="71">
        <v>4</v>
      </c>
      <c r="B166" s="78" t="s">
        <v>218</v>
      </c>
      <c r="C166" s="24">
        <v>0</v>
      </c>
      <c r="D166" s="24">
        <v>77354.204100000003</v>
      </c>
      <c r="E166" s="30">
        <v>1374.2005999999999</v>
      </c>
      <c r="F166" s="24">
        <v>3580.0390000000002</v>
      </c>
      <c r="G166" s="28">
        <v>0</v>
      </c>
      <c r="H166" s="28">
        <v>10048.459999999999</v>
      </c>
      <c r="I166" s="28">
        <v>2512</v>
      </c>
      <c r="J166" s="28">
        <v>141081.13649999999</v>
      </c>
      <c r="K166" s="28">
        <v>0</v>
      </c>
      <c r="L166" s="313"/>
      <c r="M166" s="314"/>
      <c r="N166" s="315"/>
      <c r="O166" s="28">
        <v>0</v>
      </c>
      <c r="P166" s="28">
        <v>4408.1780999999992</v>
      </c>
      <c r="Q166" s="28">
        <v>6524.5331999999999</v>
      </c>
      <c r="R166" s="28">
        <v>14.408099999999999</v>
      </c>
      <c r="S166" s="118">
        <f t="shared" si="3"/>
        <v>246897.15959999998</v>
      </c>
      <c r="T166" s="21" t="s">
        <v>396</v>
      </c>
    </row>
    <row r="167" spans="1:47" ht="30" customHeight="1" x14ac:dyDescent="0.2">
      <c r="A167" s="71">
        <v>5</v>
      </c>
      <c r="B167" s="78" t="s">
        <v>172</v>
      </c>
      <c r="C167" s="24">
        <v>0</v>
      </c>
      <c r="D167" s="24">
        <v>1230410.23</v>
      </c>
      <c r="E167" s="30">
        <v>2415.75</v>
      </c>
      <c r="F167" s="24">
        <v>10053.81</v>
      </c>
      <c r="G167" s="28">
        <v>227.45</v>
      </c>
      <c r="H167" s="28">
        <v>10048.459999999999</v>
      </c>
      <c r="I167" s="28">
        <v>2512</v>
      </c>
      <c r="J167" s="28">
        <v>2083478.15</v>
      </c>
      <c r="K167" s="28">
        <v>0</v>
      </c>
      <c r="L167" s="21">
        <v>991980</v>
      </c>
      <c r="M167" s="21">
        <v>3207312</v>
      </c>
      <c r="N167" s="21">
        <v>15999.48</v>
      </c>
      <c r="O167" s="28">
        <v>0</v>
      </c>
      <c r="P167" s="28">
        <v>8751.34</v>
      </c>
      <c r="Q167" s="28">
        <v>777.35</v>
      </c>
      <c r="R167" s="28">
        <v>144.24</v>
      </c>
      <c r="S167" s="118">
        <f t="shared" ref="S167:S170" si="5">SUM(C167:R167)</f>
        <v>7564110.2599999998</v>
      </c>
      <c r="T167" s="21">
        <v>-1158781.77</v>
      </c>
    </row>
    <row r="168" spans="1:47" ht="30" customHeight="1" x14ac:dyDescent="0.2">
      <c r="A168" s="71">
        <v>6</v>
      </c>
      <c r="B168" s="78" t="s">
        <v>173</v>
      </c>
      <c r="C168" s="24" t="s">
        <v>396</v>
      </c>
      <c r="D168" s="24" t="s">
        <v>396</v>
      </c>
      <c r="E168" s="30" t="s">
        <v>396</v>
      </c>
      <c r="F168" s="24" t="s">
        <v>396</v>
      </c>
      <c r="G168" s="28" t="s">
        <v>396</v>
      </c>
      <c r="H168" s="28" t="s">
        <v>399</v>
      </c>
      <c r="I168" s="28" t="s">
        <v>396</v>
      </c>
      <c r="J168" s="28" t="s">
        <v>396</v>
      </c>
      <c r="K168" s="28">
        <v>0</v>
      </c>
      <c r="L168" s="421"/>
      <c r="M168" s="422"/>
      <c r="N168" s="423"/>
      <c r="O168" s="28">
        <v>0</v>
      </c>
      <c r="P168" s="28" t="s">
        <v>396</v>
      </c>
      <c r="Q168" s="28" t="s">
        <v>396</v>
      </c>
      <c r="R168" s="28" t="s">
        <v>396</v>
      </c>
      <c r="S168" s="118">
        <f t="shared" si="5"/>
        <v>0</v>
      </c>
      <c r="T168" s="24" t="s">
        <v>396</v>
      </c>
    </row>
    <row r="169" spans="1:47" ht="30" customHeight="1" x14ac:dyDescent="0.2">
      <c r="A169" s="71">
        <v>7</v>
      </c>
      <c r="B169" s="78" t="s">
        <v>174</v>
      </c>
      <c r="C169" s="24" t="s">
        <v>396</v>
      </c>
      <c r="D169" s="24" t="s">
        <v>396</v>
      </c>
      <c r="E169" s="30" t="s">
        <v>396</v>
      </c>
      <c r="F169" s="24" t="s">
        <v>396</v>
      </c>
      <c r="G169" s="28" t="s">
        <v>396</v>
      </c>
      <c r="H169" s="28" t="s">
        <v>399</v>
      </c>
      <c r="I169" s="28" t="s">
        <v>396</v>
      </c>
      <c r="J169" s="28" t="s">
        <v>396</v>
      </c>
      <c r="K169" s="28">
        <v>0</v>
      </c>
      <c r="L169" s="424"/>
      <c r="M169" s="425"/>
      <c r="N169" s="426"/>
      <c r="O169" s="28">
        <v>0</v>
      </c>
      <c r="P169" s="28" t="s">
        <v>396</v>
      </c>
      <c r="Q169" s="28" t="s">
        <v>396</v>
      </c>
      <c r="R169" s="28" t="s">
        <v>396</v>
      </c>
      <c r="S169" s="118">
        <f t="shared" si="5"/>
        <v>0</v>
      </c>
      <c r="T169" s="24" t="s">
        <v>396</v>
      </c>
    </row>
    <row r="170" spans="1:47" ht="30" customHeight="1" x14ac:dyDescent="0.2">
      <c r="A170" s="71">
        <v>8</v>
      </c>
      <c r="B170" s="78" t="s">
        <v>175</v>
      </c>
      <c r="C170" s="24">
        <v>0</v>
      </c>
      <c r="D170" s="24">
        <v>28181.09</v>
      </c>
      <c r="E170" s="30">
        <v>388.32</v>
      </c>
      <c r="F170" s="24">
        <v>1833.82</v>
      </c>
      <c r="G170" s="28">
        <v>0</v>
      </c>
      <c r="H170" s="28">
        <v>10048.459999999999</v>
      </c>
      <c r="I170" s="28">
        <v>2512</v>
      </c>
      <c r="J170" s="28">
        <v>10316.57</v>
      </c>
      <c r="K170" s="28">
        <v>0</v>
      </c>
      <c r="L170" s="427"/>
      <c r="M170" s="428"/>
      <c r="N170" s="429"/>
      <c r="O170" s="28">
        <v>0</v>
      </c>
      <c r="P170" s="28">
        <v>491.09</v>
      </c>
      <c r="Q170" s="28">
        <v>58.05</v>
      </c>
      <c r="R170" s="28">
        <v>0</v>
      </c>
      <c r="S170" s="118">
        <f t="shared" si="5"/>
        <v>53829.4</v>
      </c>
      <c r="T170" s="24">
        <v>-8296.56</v>
      </c>
    </row>
    <row r="171" spans="1:47" ht="30" customHeight="1" x14ac:dyDescent="0.2">
      <c r="A171" s="292" t="s">
        <v>222</v>
      </c>
      <c r="B171" s="293"/>
      <c r="C171" s="289"/>
      <c r="D171" s="290"/>
      <c r="E171" s="291"/>
      <c r="F171" s="24">
        <v>38174.86</v>
      </c>
      <c r="G171" s="338"/>
      <c r="H171" s="339"/>
      <c r="I171" s="339"/>
      <c r="J171" s="339"/>
      <c r="K171" s="339"/>
      <c r="L171" s="339"/>
      <c r="M171" s="339"/>
      <c r="N171" s="339"/>
      <c r="O171" s="339"/>
      <c r="P171" s="339"/>
      <c r="Q171" s="339"/>
      <c r="R171" s="340"/>
      <c r="S171" s="118">
        <f>F171</f>
        <v>38174.86</v>
      </c>
      <c r="T171" s="136"/>
    </row>
    <row r="172" spans="1:47" ht="27" customHeight="1" x14ac:dyDescent="0.2">
      <c r="A172" s="259" t="s">
        <v>114</v>
      </c>
      <c r="B172" s="260"/>
      <c r="C172" s="114">
        <f>SUM(C153:C170)</f>
        <v>-93918.93</v>
      </c>
      <c r="D172" s="114">
        <f t="shared" ref="D172:K172" si="6">SUM(D153:D170)</f>
        <v>9297001.3441000003</v>
      </c>
      <c r="E172" s="115">
        <f t="shared" si="6"/>
        <v>141362.31060000003</v>
      </c>
      <c r="F172" s="114">
        <f>SUM(F153:F171)</f>
        <v>473554.68900000001</v>
      </c>
      <c r="G172" s="114">
        <f>SUM(G153:G170)</f>
        <v>227.45</v>
      </c>
      <c r="H172" s="114">
        <f t="shared" si="6"/>
        <v>130629.97999999995</v>
      </c>
      <c r="I172" s="114">
        <f t="shared" si="6"/>
        <v>32656</v>
      </c>
      <c r="J172" s="114">
        <f t="shared" si="6"/>
        <v>3832496.9664999996</v>
      </c>
      <c r="K172" s="114">
        <f t="shared" si="6"/>
        <v>0</v>
      </c>
      <c r="L172" s="412">
        <f>L167+M167</f>
        <v>4199292</v>
      </c>
      <c r="M172" s="413"/>
      <c r="N172" s="114">
        <f>N167</f>
        <v>15999.48</v>
      </c>
      <c r="O172" s="114">
        <f>SUM(O151:O170)</f>
        <v>18496</v>
      </c>
      <c r="P172" s="114">
        <f t="shared" ref="P172:R172" si="7">SUM(P151:P170)</f>
        <v>165606.17809999999</v>
      </c>
      <c r="Q172" s="114">
        <f t="shared" si="7"/>
        <v>224812.4032</v>
      </c>
      <c r="R172" s="114">
        <f t="shared" si="7"/>
        <v>494.68809999999996</v>
      </c>
      <c r="S172" s="114">
        <f>SUM(S151:S171)</f>
        <v>18438710.559599996</v>
      </c>
      <c r="T172" s="114">
        <f>SUM(T151:T170)</f>
        <v>-7808543.3499999987</v>
      </c>
    </row>
    <row r="173" spans="1:47" ht="27" customHeight="1" x14ac:dyDescent="0.2">
      <c r="A173" s="259" t="s">
        <v>237</v>
      </c>
      <c r="B173" s="260"/>
      <c r="C173" s="116">
        <f t="shared" ref="C173:K173" si="8">C172/$C$6</f>
        <v>-7.1896907295414527</v>
      </c>
      <c r="D173" s="116">
        <f t="shared" si="8"/>
        <v>711.70491802036292</v>
      </c>
      <c r="E173" s="116">
        <f t="shared" si="8"/>
        <v>10.821580846666158</v>
      </c>
      <c r="F173" s="116">
        <f t="shared" si="8"/>
        <v>36.251602924289983</v>
      </c>
      <c r="G173" s="116">
        <f t="shared" si="8"/>
        <v>1.7411773712011022E-2</v>
      </c>
      <c r="H173" s="116">
        <f t="shared" si="8"/>
        <v>9.9999984689581218</v>
      </c>
      <c r="I173" s="116">
        <f t="shared" si="8"/>
        <v>2.4998851718594501</v>
      </c>
      <c r="J173" s="116">
        <f t="shared" si="8"/>
        <v>293.38566688356423</v>
      </c>
      <c r="K173" s="116">
        <f t="shared" si="8"/>
        <v>0</v>
      </c>
      <c r="L173" s="414">
        <f>L172/$C$6</f>
        <v>321.46459465666385</v>
      </c>
      <c r="M173" s="415"/>
      <c r="N173" s="116">
        <f t="shared" ref="N173" si="9">N172/$C$6</f>
        <v>1.2247936921074791</v>
      </c>
      <c r="O173" s="116">
        <f t="shared" ref="O173" si="10">O172/$C$6</f>
        <v>1.4159075250708106</v>
      </c>
      <c r="P173" s="116">
        <f t="shared" ref="P173" si="11">P172/$C$6</f>
        <v>12.677499663170787</v>
      </c>
      <c r="Q173" s="116">
        <f t="shared" ref="Q173" si="12">Q172/$C$6</f>
        <v>17.20986015463523</v>
      </c>
      <c r="R173" s="116">
        <f t="shared" ref="R173" si="13">R172/$C$6</f>
        <v>3.7869409783357573E-2</v>
      </c>
      <c r="S173" s="116">
        <f t="shared" ref="S173" si="14">S172/$C$6</f>
        <v>1411.5218984613025</v>
      </c>
      <c r="T173" s="116">
        <f t="shared" ref="T173" si="15">T172/$C$6</f>
        <v>-597.76034218785878</v>
      </c>
    </row>
    <row r="174" spans="1:47" ht="15.75" customHeight="1" x14ac:dyDescent="0.2">
      <c r="A174" s="416" t="s">
        <v>223</v>
      </c>
      <c r="B174" s="417"/>
      <c r="C174" s="417"/>
      <c r="D174" s="417"/>
      <c r="E174" s="417"/>
      <c r="F174" s="417"/>
      <c r="G174" s="417"/>
      <c r="H174" s="417"/>
      <c r="I174" s="417"/>
      <c r="J174" s="417"/>
      <c r="K174" s="417"/>
      <c r="L174" s="417"/>
      <c r="M174" s="417"/>
      <c r="N174" s="417"/>
      <c r="O174" s="417"/>
      <c r="P174" s="417"/>
      <c r="Q174" s="417"/>
      <c r="R174" s="417"/>
      <c r="S174" s="417"/>
      <c r="T174" s="417"/>
    </row>
    <row r="175" spans="1:47" ht="15" customHeight="1" x14ac:dyDescent="0.2">
      <c r="A175" s="81" t="s">
        <v>224</v>
      </c>
      <c r="B175" s="81"/>
      <c r="C175" s="81"/>
      <c r="D175" s="81"/>
      <c r="E175" s="81"/>
      <c r="F175" s="81"/>
      <c r="G175" s="81"/>
      <c r="H175" s="81"/>
      <c r="I175" s="81"/>
      <c r="J175" s="81"/>
      <c r="K175" s="81"/>
      <c r="L175" s="81"/>
      <c r="M175" s="81"/>
      <c r="N175" s="81"/>
      <c r="O175" s="81"/>
      <c r="P175" s="135"/>
      <c r="Q175" s="135"/>
      <c r="R175" s="135"/>
      <c r="S175" s="135"/>
      <c r="T175" s="135"/>
    </row>
    <row r="176" spans="1:47" s="85" customFormat="1" ht="37.5" customHeight="1" x14ac:dyDescent="0.2">
      <c r="A176" s="135"/>
      <c r="B176" s="135"/>
      <c r="C176" s="135"/>
      <c r="D176" s="135"/>
      <c r="E176" s="135"/>
      <c r="F176" s="135"/>
      <c r="G176" s="135"/>
      <c r="H176" s="135"/>
      <c r="I176" s="135"/>
      <c r="J176" s="135"/>
      <c r="K176" s="135"/>
      <c r="L176" s="135"/>
      <c r="M176" s="135"/>
      <c r="N176" s="135"/>
      <c r="O176" s="135"/>
      <c r="P176" s="135"/>
      <c r="Q176" s="135"/>
      <c r="R176" s="135"/>
      <c r="S176" s="135"/>
      <c r="T176" s="135"/>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row>
    <row r="177" spans="1:21" ht="12.75" customHeight="1" x14ac:dyDescent="0.2">
      <c r="A177" s="135"/>
      <c r="B177" s="135"/>
      <c r="C177" s="135"/>
      <c r="D177" s="135"/>
      <c r="E177" s="135"/>
      <c r="F177" s="135"/>
      <c r="G177" s="135"/>
      <c r="H177" s="135"/>
      <c r="I177" s="135"/>
      <c r="J177" s="135"/>
      <c r="K177" s="135"/>
      <c r="L177" s="135"/>
      <c r="M177" s="135"/>
      <c r="N177" s="135"/>
      <c r="O177" s="135"/>
      <c r="P177" s="135"/>
      <c r="Q177" s="135"/>
      <c r="R177" s="135"/>
      <c r="S177" s="135"/>
      <c r="T177" s="135"/>
    </row>
    <row r="178" spans="1:21" ht="65.25" customHeight="1" x14ac:dyDescent="0.2">
      <c r="A178" s="135"/>
      <c r="B178" s="135"/>
      <c r="C178" s="135"/>
      <c r="D178" s="135"/>
      <c r="E178" s="135"/>
      <c r="F178" s="135"/>
      <c r="G178" s="135"/>
      <c r="H178" s="135"/>
      <c r="I178" s="135"/>
      <c r="J178" s="135"/>
      <c r="K178" s="135"/>
      <c r="L178" s="135"/>
      <c r="M178" s="135"/>
      <c r="N178" s="135"/>
      <c r="O178" s="135"/>
      <c r="P178" s="135"/>
      <c r="Q178" s="135"/>
      <c r="R178" s="135"/>
      <c r="S178" s="135"/>
      <c r="T178" s="135"/>
      <c r="U178" s="84"/>
    </row>
    <row r="179" spans="1:21" ht="12.75" customHeight="1" x14ac:dyDescent="0.2">
      <c r="A179" s="135"/>
      <c r="B179" s="135"/>
      <c r="C179" s="135"/>
      <c r="D179" s="135"/>
      <c r="E179" s="135"/>
      <c r="F179" s="135"/>
      <c r="G179" s="135"/>
      <c r="H179" s="135"/>
      <c r="I179" s="135"/>
      <c r="J179" s="135"/>
      <c r="K179" s="135"/>
      <c r="L179" s="135"/>
      <c r="M179" s="135"/>
      <c r="N179" s="135"/>
      <c r="O179" s="135"/>
      <c r="P179" s="135"/>
      <c r="Q179" s="135"/>
      <c r="R179" s="135"/>
      <c r="S179" s="135"/>
      <c r="T179" s="135"/>
    </row>
    <row r="180" spans="1:21" ht="26.65" customHeight="1" x14ac:dyDescent="0.2">
      <c r="A180" s="135"/>
      <c r="B180" s="135"/>
      <c r="C180" s="135"/>
      <c r="D180" s="135"/>
      <c r="E180" s="135"/>
      <c r="F180" s="135"/>
      <c r="G180" s="135"/>
      <c r="H180" s="135"/>
      <c r="I180" s="135"/>
      <c r="J180" s="135"/>
      <c r="K180" s="135"/>
      <c r="L180" s="135"/>
      <c r="M180" s="135"/>
      <c r="N180" s="135"/>
      <c r="O180" s="135"/>
      <c r="P180" s="135"/>
      <c r="Q180" s="135"/>
      <c r="R180" s="135"/>
      <c r="S180" s="135"/>
      <c r="T180" s="135"/>
      <c r="U180" s="84"/>
    </row>
    <row r="181" spans="1:21" ht="25.5" customHeight="1" x14ac:dyDescent="0.2">
      <c r="A181" s="135"/>
      <c r="B181" s="135"/>
      <c r="C181" s="135"/>
      <c r="D181" s="135"/>
      <c r="E181" s="135"/>
      <c r="F181" s="135"/>
      <c r="G181" s="135"/>
      <c r="H181" s="135"/>
      <c r="I181" s="135"/>
      <c r="J181" s="135"/>
      <c r="K181" s="135"/>
      <c r="L181" s="135"/>
      <c r="M181" s="135"/>
      <c r="N181" s="135"/>
      <c r="O181" s="135"/>
      <c r="P181" s="135"/>
      <c r="Q181" s="135"/>
      <c r="R181" s="135"/>
      <c r="S181" s="135"/>
      <c r="T181" s="135"/>
    </row>
    <row r="182" spans="1:21" ht="29.65" customHeight="1" x14ac:dyDescent="0.2">
      <c r="A182" s="135"/>
      <c r="B182" s="135"/>
      <c r="C182" s="135"/>
      <c r="D182" s="135"/>
      <c r="E182" s="135"/>
      <c r="F182" s="135"/>
      <c r="G182" s="135"/>
      <c r="H182" s="135"/>
      <c r="I182" s="135"/>
      <c r="J182" s="135"/>
      <c r="K182" s="135"/>
      <c r="L182" s="135"/>
      <c r="M182" s="135"/>
      <c r="N182" s="135"/>
      <c r="O182" s="135"/>
      <c r="P182" s="135"/>
      <c r="Q182" s="135"/>
      <c r="R182" s="135"/>
      <c r="S182" s="135"/>
      <c r="T182" s="135"/>
      <c r="U182" s="84"/>
    </row>
    <row r="183" spans="1:21" ht="29.25" customHeight="1" x14ac:dyDescent="0.2">
      <c r="A183" s="135"/>
      <c r="B183" s="135"/>
      <c r="C183" s="135"/>
      <c r="D183" s="135"/>
      <c r="E183" s="135"/>
      <c r="F183" s="135"/>
      <c r="G183" s="135"/>
      <c r="H183" s="135"/>
      <c r="I183" s="135"/>
      <c r="J183" s="135"/>
      <c r="K183" s="135"/>
      <c r="L183" s="135"/>
      <c r="M183" s="135"/>
      <c r="N183" s="135"/>
      <c r="O183" s="135"/>
      <c r="P183" s="135"/>
      <c r="Q183" s="135"/>
      <c r="R183" s="135"/>
      <c r="S183" s="135"/>
      <c r="T183" s="135"/>
    </row>
    <row r="184" spans="1:21" ht="33" customHeight="1" x14ac:dyDescent="0.2">
      <c r="A184" s="135"/>
      <c r="B184" s="135"/>
      <c r="C184" s="135"/>
      <c r="D184" s="135"/>
      <c r="E184" s="135"/>
      <c r="F184" s="135"/>
      <c r="G184" s="135"/>
      <c r="H184" s="135"/>
      <c r="I184" s="135"/>
      <c r="J184" s="135"/>
      <c r="K184" s="135"/>
      <c r="L184" s="135"/>
      <c r="M184" s="135"/>
      <c r="N184" s="135"/>
      <c r="O184" s="135"/>
      <c r="P184" s="135"/>
      <c r="Q184" s="135"/>
      <c r="R184" s="135"/>
      <c r="S184" s="135"/>
      <c r="T184" s="135"/>
      <c r="U184" s="84"/>
    </row>
    <row r="185" spans="1:21" ht="33" customHeight="1" x14ac:dyDescent="0.2">
      <c r="A185" s="135"/>
      <c r="B185" s="135"/>
      <c r="C185" s="135"/>
      <c r="D185" s="135"/>
      <c r="E185" s="135"/>
      <c r="F185" s="135"/>
      <c r="G185" s="135"/>
      <c r="H185" s="135"/>
      <c r="I185" s="135"/>
      <c r="J185" s="135"/>
      <c r="K185" s="135"/>
      <c r="L185" s="135"/>
      <c r="M185" s="135"/>
      <c r="N185" s="135"/>
      <c r="O185" s="135"/>
      <c r="P185" s="135"/>
      <c r="Q185" s="135"/>
      <c r="R185" s="135"/>
      <c r="S185" s="135"/>
      <c r="T185" s="135"/>
    </row>
    <row r="186" spans="1:21" ht="33.4" customHeight="1" x14ac:dyDescent="0.2">
      <c r="A186" s="135"/>
      <c r="B186" s="135"/>
      <c r="C186" s="135"/>
      <c r="D186" s="135"/>
      <c r="E186" s="135"/>
      <c r="F186" s="135"/>
      <c r="G186" s="135"/>
      <c r="H186" s="135"/>
      <c r="I186" s="135"/>
      <c r="J186" s="135"/>
      <c r="K186" s="135"/>
      <c r="L186" s="135"/>
      <c r="M186" s="135"/>
      <c r="N186" s="135"/>
      <c r="O186" s="135"/>
      <c r="P186" s="135"/>
      <c r="Q186" s="135"/>
      <c r="R186" s="135"/>
      <c r="S186" s="135"/>
      <c r="T186" s="135"/>
      <c r="U186" s="84"/>
    </row>
    <row r="187" spans="1:21" ht="29.65" customHeight="1" x14ac:dyDescent="0.2">
      <c r="A187" s="135"/>
      <c r="B187" s="135"/>
      <c r="C187" s="135"/>
      <c r="D187" s="135"/>
      <c r="E187" s="135"/>
      <c r="F187" s="135"/>
      <c r="G187" s="135"/>
      <c r="H187" s="135"/>
      <c r="I187" s="135"/>
      <c r="J187" s="135"/>
      <c r="K187" s="135"/>
      <c r="L187" s="135"/>
      <c r="M187" s="135"/>
      <c r="N187" s="135"/>
      <c r="O187" s="135"/>
      <c r="P187" s="135"/>
      <c r="Q187" s="135"/>
      <c r="R187" s="135"/>
      <c r="S187" s="135"/>
      <c r="T187" s="135"/>
    </row>
    <row r="188" spans="1:21" ht="34.9" customHeight="1" x14ac:dyDescent="0.2">
      <c r="A188" s="135"/>
      <c r="B188" s="135"/>
      <c r="C188" s="135"/>
      <c r="D188" s="135"/>
      <c r="E188" s="135"/>
      <c r="F188" s="135"/>
      <c r="G188" s="135"/>
      <c r="H188" s="135"/>
      <c r="I188" s="135"/>
      <c r="J188" s="135"/>
      <c r="K188" s="135"/>
      <c r="L188" s="135"/>
      <c r="M188" s="135"/>
      <c r="N188" s="135"/>
      <c r="O188" s="135"/>
      <c r="P188" s="135"/>
      <c r="Q188" s="135"/>
      <c r="R188" s="135"/>
      <c r="S188" s="135"/>
      <c r="T188" s="135"/>
      <c r="U188" s="84"/>
    </row>
    <row r="189" spans="1:21" ht="28.9" customHeight="1" x14ac:dyDescent="0.2">
      <c r="A189" s="135"/>
      <c r="B189" s="135"/>
      <c r="C189" s="135"/>
      <c r="D189" s="135"/>
      <c r="E189" s="135"/>
      <c r="F189" s="135"/>
      <c r="G189" s="135"/>
      <c r="H189" s="135"/>
      <c r="I189" s="135"/>
      <c r="J189" s="135"/>
      <c r="K189" s="135"/>
      <c r="L189" s="135"/>
      <c r="M189" s="135"/>
      <c r="N189" s="135"/>
      <c r="O189" s="135"/>
      <c r="P189" s="135"/>
      <c r="Q189" s="135"/>
      <c r="R189" s="135"/>
      <c r="S189" s="135"/>
      <c r="T189" s="135"/>
    </row>
    <row r="190" spans="1:21" ht="31.9" customHeight="1" x14ac:dyDescent="0.2">
      <c r="A190" s="135"/>
      <c r="B190" s="135"/>
      <c r="C190" s="135"/>
      <c r="D190" s="135"/>
      <c r="E190" s="135"/>
      <c r="F190" s="135"/>
      <c r="G190" s="135"/>
      <c r="H190" s="135"/>
      <c r="I190" s="135"/>
      <c r="J190" s="135"/>
      <c r="K190" s="135"/>
      <c r="L190" s="135"/>
      <c r="M190" s="135"/>
      <c r="N190" s="135"/>
      <c r="O190" s="135"/>
      <c r="P190" s="135"/>
      <c r="Q190" s="135"/>
      <c r="R190" s="135"/>
      <c r="S190" s="135"/>
      <c r="T190" s="135"/>
      <c r="U190" s="84"/>
    </row>
    <row r="191" spans="1:21" ht="33" customHeight="1" x14ac:dyDescent="0.2">
      <c r="A191" s="135"/>
      <c r="B191" s="135"/>
      <c r="C191" s="135"/>
      <c r="D191" s="135"/>
      <c r="E191" s="135"/>
      <c r="F191" s="135"/>
      <c r="G191" s="135"/>
      <c r="H191" s="135"/>
      <c r="I191" s="135"/>
      <c r="J191" s="135"/>
      <c r="K191" s="135"/>
      <c r="L191" s="135"/>
      <c r="M191" s="135"/>
      <c r="N191" s="135"/>
      <c r="O191" s="135"/>
      <c r="P191" s="135"/>
      <c r="Q191" s="135"/>
      <c r="R191" s="135"/>
      <c r="S191" s="135"/>
      <c r="T191" s="135"/>
    </row>
    <row r="192" spans="1:21" ht="34.15" customHeight="1" x14ac:dyDescent="0.2">
      <c r="A192" s="135"/>
      <c r="B192" s="135"/>
      <c r="C192" s="135"/>
      <c r="D192" s="135"/>
      <c r="E192" s="135"/>
      <c r="F192" s="135"/>
      <c r="G192" s="135"/>
      <c r="H192" s="135"/>
      <c r="I192" s="135"/>
      <c r="J192" s="135"/>
      <c r="K192" s="135"/>
      <c r="L192" s="135"/>
      <c r="M192" s="135"/>
      <c r="N192" s="135"/>
      <c r="O192" s="135"/>
      <c r="P192" s="135"/>
      <c r="Q192" s="135"/>
      <c r="R192" s="135"/>
      <c r="S192" s="135"/>
      <c r="T192" s="135"/>
      <c r="U192" s="84"/>
    </row>
    <row r="193" spans="1:21" ht="30.4" customHeight="1" x14ac:dyDescent="0.2">
      <c r="A193" s="135"/>
      <c r="B193" s="135"/>
      <c r="C193" s="135"/>
      <c r="D193" s="135"/>
      <c r="E193" s="135"/>
      <c r="F193" s="135"/>
      <c r="G193" s="135"/>
      <c r="H193" s="135"/>
      <c r="I193" s="135"/>
      <c r="J193" s="135"/>
      <c r="K193" s="135"/>
      <c r="L193" s="135"/>
      <c r="M193" s="135"/>
      <c r="N193" s="135"/>
      <c r="O193" s="135"/>
      <c r="P193" s="135"/>
      <c r="Q193" s="135"/>
      <c r="R193" s="135"/>
      <c r="S193" s="135"/>
      <c r="T193" s="135"/>
    </row>
    <row r="194" spans="1:21" ht="32.65" customHeight="1" x14ac:dyDescent="0.2">
      <c r="A194" s="135"/>
      <c r="B194" s="135"/>
      <c r="C194" s="135"/>
      <c r="D194" s="135"/>
      <c r="E194" s="135"/>
      <c r="F194" s="135"/>
      <c r="G194" s="135"/>
      <c r="H194" s="135"/>
      <c r="I194" s="135"/>
      <c r="J194" s="135"/>
      <c r="K194" s="135"/>
      <c r="L194" s="135"/>
      <c r="M194" s="135"/>
      <c r="N194" s="135"/>
      <c r="O194" s="135"/>
      <c r="P194" s="135"/>
      <c r="Q194" s="135"/>
      <c r="R194" s="135"/>
      <c r="S194" s="135"/>
      <c r="T194" s="135"/>
      <c r="U194" s="84"/>
    </row>
    <row r="195" spans="1:21" ht="31.5" customHeight="1" x14ac:dyDescent="0.2">
      <c r="A195" s="135"/>
      <c r="B195" s="135"/>
      <c r="C195" s="135"/>
      <c r="D195" s="135"/>
      <c r="E195" s="135"/>
      <c r="F195" s="135"/>
      <c r="G195" s="135"/>
      <c r="H195" s="135"/>
      <c r="I195" s="135"/>
      <c r="J195" s="135"/>
      <c r="K195" s="135"/>
      <c r="L195" s="135"/>
      <c r="M195" s="135"/>
      <c r="N195" s="135"/>
      <c r="O195" s="135"/>
      <c r="P195" s="135"/>
      <c r="Q195" s="135"/>
      <c r="R195" s="135"/>
      <c r="S195" s="135"/>
      <c r="T195" s="135"/>
    </row>
    <row r="196" spans="1:21" ht="38.25" customHeight="1" x14ac:dyDescent="0.2">
      <c r="A196" s="135"/>
      <c r="B196" s="135"/>
      <c r="C196" s="135"/>
      <c r="D196" s="135"/>
      <c r="E196" s="135"/>
      <c r="F196" s="135"/>
      <c r="G196" s="135"/>
      <c r="H196" s="135"/>
      <c r="I196" s="135"/>
      <c r="J196" s="135"/>
      <c r="K196" s="135"/>
      <c r="L196" s="135"/>
      <c r="M196" s="135"/>
      <c r="N196" s="135"/>
      <c r="O196" s="135"/>
      <c r="P196" s="135"/>
      <c r="Q196" s="135"/>
      <c r="R196" s="135"/>
      <c r="S196" s="135"/>
      <c r="T196" s="135"/>
      <c r="U196" s="84"/>
    </row>
    <row r="197" spans="1:21" ht="24.75" customHeight="1" x14ac:dyDescent="0.2">
      <c r="A197" s="135"/>
      <c r="B197" s="135"/>
      <c r="C197" s="135"/>
      <c r="D197" s="135"/>
      <c r="E197" s="135"/>
      <c r="F197" s="135"/>
      <c r="G197" s="135"/>
      <c r="H197" s="135"/>
      <c r="I197" s="135"/>
      <c r="J197" s="135"/>
      <c r="K197" s="135"/>
      <c r="L197" s="135"/>
      <c r="M197" s="135"/>
      <c r="N197" s="135"/>
      <c r="O197" s="135"/>
      <c r="P197" s="135"/>
      <c r="Q197" s="135"/>
      <c r="R197" s="135"/>
      <c r="S197" s="135"/>
      <c r="T197" s="135"/>
    </row>
    <row r="198" spans="1:21" ht="25.5" customHeight="1" x14ac:dyDescent="0.2">
      <c r="A198" s="135"/>
      <c r="B198" s="135"/>
      <c r="C198" s="135"/>
      <c r="D198" s="135"/>
      <c r="E198" s="135"/>
      <c r="F198" s="135"/>
      <c r="G198" s="135"/>
      <c r="H198" s="135"/>
      <c r="I198" s="135"/>
      <c r="J198" s="135"/>
      <c r="K198" s="135"/>
      <c r="L198" s="135"/>
      <c r="M198" s="135"/>
      <c r="N198" s="135"/>
      <c r="O198" s="135"/>
      <c r="P198" s="135"/>
      <c r="Q198" s="135"/>
      <c r="R198" s="135"/>
      <c r="S198" s="135"/>
      <c r="T198" s="135"/>
      <c r="U198" s="84"/>
    </row>
    <row r="199" spans="1:21" ht="31.5" customHeight="1" x14ac:dyDescent="0.2">
      <c r="A199" s="135"/>
      <c r="B199" s="135"/>
      <c r="C199" s="135"/>
      <c r="D199" s="135"/>
      <c r="E199" s="135"/>
      <c r="F199" s="135"/>
      <c r="G199" s="135"/>
      <c r="H199" s="135"/>
      <c r="I199" s="135"/>
      <c r="J199" s="135"/>
      <c r="K199" s="135"/>
      <c r="L199" s="135"/>
      <c r="M199" s="135"/>
      <c r="N199" s="135"/>
      <c r="O199" s="135"/>
      <c r="P199" s="135"/>
      <c r="Q199" s="135"/>
      <c r="R199" s="135"/>
      <c r="S199" s="135"/>
      <c r="T199" s="135"/>
    </row>
    <row r="200" spans="1:21" ht="25.9" customHeight="1" x14ac:dyDescent="0.2">
      <c r="A200" s="135"/>
      <c r="B200" s="135"/>
      <c r="C200" s="135"/>
      <c r="D200" s="135"/>
      <c r="E200" s="135"/>
      <c r="F200" s="135"/>
      <c r="G200" s="135"/>
      <c r="H200" s="135"/>
      <c r="I200" s="135"/>
      <c r="J200" s="135"/>
      <c r="K200" s="135"/>
      <c r="L200" s="135"/>
      <c r="M200" s="135"/>
      <c r="N200" s="135"/>
      <c r="O200" s="135"/>
      <c r="P200" s="135"/>
      <c r="Q200" s="135"/>
      <c r="R200" s="135"/>
      <c r="S200" s="135"/>
      <c r="T200" s="135"/>
      <c r="U200" s="84"/>
    </row>
    <row r="201" spans="1:21" ht="33" customHeight="1" x14ac:dyDescent="0.2">
      <c r="A201" s="135"/>
      <c r="B201" s="135"/>
      <c r="C201" s="135"/>
      <c r="D201" s="135"/>
      <c r="E201" s="135"/>
      <c r="F201" s="135"/>
      <c r="G201" s="135"/>
      <c r="H201" s="135"/>
      <c r="I201" s="135"/>
      <c r="J201" s="135"/>
      <c r="K201" s="135"/>
      <c r="L201" s="135"/>
      <c r="M201" s="135"/>
      <c r="N201" s="135"/>
      <c r="O201" s="135"/>
      <c r="P201" s="135"/>
      <c r="Q201" s="135"/>
      <c r="R201" s="135"/>
      <c r="S201" s="135"/>
      <c r="T201" s="135"/>
    </row>
    <row r="202" spans="1:21" ht="37.9" customHeight="1" x14ac:dyDescent="0.2">
      <c r="A202" s="135"/>
      <c r="B202" s="135"/>
      <c r="C202" s="135"/>
      <c r="D202" s="135"/>
      <c r="E202" s="135"/>
      <c r="F202" s="135"/>
      <c r="G202" s="135"/>
      <c r="H202" s="135"/>
      <c r="I202" s="135"/>
      <c r="J202" s="135"/>
      <c r="K202" s="135"/>
      <c r="L202" s="135"/>
      <c r="M202" s="135"/>
      <c r="N202" s="135"/>
      <c r="O202" s="135"/>
      <c r="P202" s="135"/>
      <c r="Q202" s="135"/>
      <c r="R202" s="135"/>
      <c r="S202" s="135"/>
      <c r="T202" s="135"/>
      <c r="U202" s="84"/>
    </row>
    <row r="203" spans="1:21" ht="37.9" customHeight="1" x14ac:dyDescent="0.2">
      <c r="A203" s="135"/>
      <c r="B203" s="135"/>
      <c r="C203" s="135"/>
      <c r="D203" s="135"/>
      <c r="E203" s="135"/>
      <c r="F203" s="135"/>
      <c r="G203" s="135"/>
      <c r="H203" s="135"/>
      <c r="I203" s="135"/>
      <c r="J203" s="135"/>
      <c r="K203" s="135"/>
      <c r="L203" s="135"/>
      <c r="M203" s="135"/>
      <c r="N203" s="135"/>
      <c r="O203" s="135"/>
      <c r="P203" s="135"/>
      <c r="Q203" s="135"/>
      <c r="R203" s="135"/>
      <c r="S203" s="135"/>
      <c r="T203" s="135"/>
    </row>
    <row r="204" spans="1:21" ht="23.25" x14ac:dyDescent="0.2">
      <c r="A204" s="135"/>
      <c r="B204" s="135"/>
      <c r="C204" s="135"/>
      <c r="D204" s="135"/>
      <c r="E204" s="135"/>
      <c r="F204" s="135"/>
      <c r="G204" s="135"/>
      <c r="H204" s="135"/>
      <c r="I204" s="135"/>
      <c r="J204" s="135"/>
      <c r="K204" s="135"/>
      <c r="L204" s="135"/>
      <c r="M204" s="135"/>
      <c r="N204" s="135"/>
      <c r="O204" s="135"/>
      <c r="P204" s="135"/>
      <c r="Q204" s="135"/>
      <c r="R204" s="135"/>
      <c r="S204" s="135"/>
      <c r="T204" s="135"/>
      <c r="U204" s="84"/>
    </row>
    <row r="205" spans="1:21" ht="12.75" customHeight="1" x14ac:dyDescent="0.2">
      <c r="A205" s="135"/>
      <c r="B205" s="135"/>
      <c r="C205" s="135"/>
      <c r="D205" s="135"/>
      <c r="E205" s="135"/>
      <c r="F205" s="135"/>
      <c r="G205" s="135"/>
      <c r="H205" s="135"/>
      <c r="I205" s="135"/>
      <c r="J205" s="135"/>
      <c r="K205" s="135"/>
      <c r="L205" s="135"/>
      <c r="M205" s="135"/>
      <c r="N205" s="135"/>
      <c r="O205" s="135"/>
      <c r="P205" s="135"/>
      <c r="Q205" s="135"/>
      <c r="R205" s="135"/>
      <c r="S205" s="135"/>
      <c r="T205" s="135"/>
    </row>
    <row r="206" spans="1:21" ht="23.25" x14ac:dyDescent="0.2">
      <c r="A206" s="135"/>
      <c r="B206" s="135"/>
      <c r="C206" s="135"/>
      <c r="D206" s="135"/>
      <c r="E206" s="135"/>
      <c r="F206" s="135"/>
      <c r="G206" s="135"/>
      <c r="H206" s="135"/>
      <c r="I206" s="135"/>
      <c r="J206" s="135"/>
      <c r="K206" s="135"/>
      <c r="L206" s="135"/>
      <c r="M206" s="135"/>
      <c r="N206" s="135"/>
      <c r="O206" s="135"/>
      <c r="P206" s="135"/>
      <c r="Q206" s="135"/>
      <c r="R206" s="135"/>
      <c r="S206" s="135"/>
      <c r="T206" s="135"/>
      <c r="U206" s="84"/>
    </row>
    <row r="207" spans="1:21" ht="23.25" x14ac:dyDescent="0.2">
      <c r="A207" s="135"/>
      <c r="B207" s="135"/>
      <c r="C207" s="135"/>
      <c r="D207" s="135"/>
      <c r="E207" s="135"/>
      <c r="F207" s="135"/>
      <c r="G207" s="135"/>
      <c r="H207" s="135"/>
      <c r="I207" s="135"/>
      <c r="J207" s="135"/>
      <c r="K207" s="135"/>
      <c r="L207" s="135"/>
      <c r="M207" s="135"/>
      <c r="N207" s="135"/>
      <c r="O207" s="135"/>
      <c r="P207" s="135"/>
      <c r="Q207" s="135"/>
      <c r="R207" s="135"/>
      <c r="S207" s="135"/>
      <c r="T207" s="135"/>
    </row>
    <row r="208" spans="1:21" ht="23.25" x14ac:dyDescent="0.2">
      <c r="A208" s="135"/>
      <c r="B208" s="135"/>
      <c r="C208" s="135"/>
      <c r="D208" s="135"/>
      <c r="E208" s="135"/>
      <c r="F208" s="135"/>
      <c r="G208" s="135"/>
      <c r="H208" s="135"/>
      <c r="I208" s="135"/>
      <c r="J208" s="135"/>
      <c r="K208" s="135"/>
      <c r="L208" s="135"/>
      <c r="M208" s="135"/>
      <c r="N208" s="135"/>
      <c r="O208" s="135"/>
      <c r="P208" s="135"/>
      <c r="Q208" s="135"/>
      <c r="R208" s="135"/>
      <c r="S208" s="135"/>
      <c r="T208" s="135"/>
      <c r="U208" s="84"/>
    </row>
    <row r="209" spans="1:21" ht="23.25" x14ac:dyDescent="0.2">
      <c r="A209" s="135"/>
      <c r="B209" s="135"/>
      <c r="C209" s="135"/>
      <c r="D209" s="135"/>
      <c r="E209" s="135"/>
      <c r="F209" s="135"/>
      <c r="G209" s="135"/>
      <c r="H209" s="135"/>
      <c r="I209" s="135"/>
      <c r="J209" s="135"/>
      <c r="K209" s="135"/>
      <c r="L209" s="135"/>
      <c r="M209" s="135"/>
      <c r="N209" s="135"/>
      <c r="O209" s="135"/>
      <c r="P209" s="135"/>
      <c r="Q209" s="135"/>
      <c r="R209" s="135"/>
      <c r="S209" s="135"/>
      <c r="T209" s="135"/>
    </row>
    <row r="210" spans="1:21" ht="23.25" x14ac:dyDescent="0.2">
      <c r="A210" s="135"/>
      <c r="B210" s="135"/>
      <c r="C210" s="135"/>
      <c r="D210" s="135"/>
      <c r="E210" s="135"/>
      <c r="F210" s="135"/>
      <c r="G210" s="135"/>
      <c r="H210" s="135"/>
      <c r="I210" s="135"/>
      <c r="J210" s="135"/>
      <c r="K210" s="135"/>
      <c r="L210" s="135"/>
      <c r="M210" s="135"/>
      <c r="N210" s="135"/>
      <c r="O210" s="135"/>
      <c r="P210" s="135"/>
      <c r="Q210" s="135"/>
      <c r="R210" s="135"/>
      <c r="S210" s="135"/>
      <c r="T210" s="135"/>
      <c r="U210" s="84"/>
    </row>
    <row r="211" spans="1:21" ht="23.25" x14ac:dyDescent="0.2">
      <c r="A211" s="135"/>
      <c r="B211" s="135"/>
      <c r="C211" s="135"/>
      <c r="D211" s="135"/>
      <c r="E211" s="135"/>
      <c r="F211" s="135"/>
      <c r="G211" s="135"/>
      <c r="H211" s="135"/>
      <c r="I211" s="135"/>
      <c r="J211" s="135"/>
      <c r="K211" s="135"/>
      <c r="L211" s="135"/>
      <c r="M211" s="135"/>
      <c r="N211" s="135"/>
      <c r="O211" s="135"/>
      <c r="P211" s="135"/>
      <c r="Q211" s="135"/>
      <c r="R211" s="135"/>
      <c r="S211" s="135"/>
      <c r="T211"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174:T174"/>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71:R171"/>
    <mergeCell ref="C151:N152"/>
    <mergeCell ref="L153:N166"/>
    <mergeCell ref="L168:N170"/>
    <mergeCell ref="F56:G56"/>
    <mergeCell ref="F64:G64"/>
    <mergeCell ref="E143:G143"/>
    <mergeCell ref="E144:G144"/>
    <mergeCell ref="F72:G72"/>
    <mergeCell ref="A172:B172"/>
    <mergeCell ref="L172:M172"/>
    <mergeCell ref="A173:B173"/>
    <mergeCell ref="L173:M173"/>
    <mergeCell ref="C171:E171"/>
    <mergeCell ref="T147:T148"/>
    <mergeCell ref="D149:F149"/>
    <mergeCell ref="G149:N149"/>
    <mergeCell ref="O149:R149"/>
    <mergeCell ref="T149:T150"/>
    <mergeCell ref="L150:M150"/>
    <mergeCell ref="A171:B171"/>
    <mergeCell ref="A146:T146"/>
    <mergeCell ref="A147:B149"/>
    <mergeCell ref="C147:C149"/>
    <mergeCell ref="D147:D148"/>
    <mergeCell ref="E147:F148"/>
    <mergeCell ref="G147:N148"/>
    <mergeCell ref="O147:R148"/>
    <mergeCell ref="S147:S150"/>
    <mergeCell ref="A1:B1"/>
    <mergeCell ref="C1:F1"/>
    <mergeCell ref="A2:B2"/>
    <mergeCell ref="C2:F2"/>
    <mergeCell ref="C3:F3"/>
    <mergeCell ref="A4:B4"/>
    <mergeCell ref="C4:F4"/>
    <mergeCell ref="A13:B13"/>
    <mergeCell ref="C13:F13"/>
    <mergeCell ref="A10:B10"/>
    <mergeCell ref="C10:F10"/>
    <mergeCell ref="A12:B12"/>
    <mergeCell ref="C12:F12"/>
    <mergeCell ref="A5:B5"/>
    <mergeCell ref="F74:G74"/>
    <mergeCell ref="F88:G88"/>
    <mergeCell ref="F90:G90"/>
    <mergeCell ref="F95:G95"/>
    <mergeCell ref="F96:G96"/>
    <mergeCell ref="F106:G106"/>
    <mergeCell ref="C41:E41"/>
    <mergeCell ref="C42:E42"/>
    <mergeCell ref="C43:E43"/>
    <mergeCell ref="C38:E38"/>
    <mergeCell ref="C34:E34"/>
    <mergeCell ref="C35:E35"/>
    <mergeCell ref="B45:F46"/>
    <mergeCell ref="F66:G66"/>
    <mergeCell ref="F68:G68"/>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141:L141"/>
    <mergeCell ref="J136:L136"/>
    <mergeCell ref="J138:L138"/>
    <mergeCell ref="J52:L52"/>
    <mergeCell ref="J53:L53"/>
    <mergeCell ref="J54:L54"/>
    <mergeCell ref="J55:L55"/>
    <mergeCell ref="J56:L56"/>
    <mergeCell ref="J64:L64"/>
    <mergeCell ref="J66:L66"/>
    <mergeCell ref="J68:L68"/>
    <mergeCell ref="J72:L72"/>
    <mergeCell ref="J134:L134"/>
    <mergeCell ref="J135:L135"/>
    <mergeCell ref="J107:L107"/>
    <mergeCell ref="I5:J5"/>
    <mergeCell ref="A29:F29"/>
    <mergeCell ref="A17:B18"/>
    <mergeCell ref="C17:F17"/>
    <mergeCell ref="I4:J4"/>
    <mergeCell ref="I3:J3"/>
    <mergeCell ref="H2:J2"/>
    <mergeCell ref="J142:L142"/>
    <mergeCell ref="A139:B139"/>
    <mergeCell ref="H139:I139"/>
    <mergeCell ref="H140:I140"/>
    <mergeCell ref="H142:I142"/>
    <mergeCell ref="F138:G138"/>
    <mergeCell ref="F135:G135"/>
    <mergeCell ref="F134:G134"/>
    <mergeCell ref="F107:G107"/>
    <mergeCell ref="J74:L74"/>
    <mergeCell ref="J88:L88"/>
    <mergeCell ref="J90:L90"/>
    <mergeCell ref="J95:L95"/>
    <mergeCell ref="J96:L96"/>
    <mergeCell ref="J106:L106"/>
    <mergeCell ref="J139:L139"/>
    <mergeCell ref="J140:L140"/>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5" customWidth="1"/>
    <col min="2" max="2" width="69.140625" customWidth="1"/>
    <col min="3" max="3" width="35" style="48" customWidth="1"/>
    <col min="4" max="4" width="37.42578125" style="48" customWidth="1"/>
    <col min="5" max="5" width="36.28515625" style="48" customWidth="1"/>
    <col min="6" max="6" width="27" style="48"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56" t="s">
        <v>36</v>
      </c>
      <c r="B1" s="456"/>
      <c r="C1" s="456"/>
      <c r="D1" s="456"/>
      <c r="E1" s="456"/>
      <c r="F1" s="456"/>
    </row>
    <row r="2" spans="1:11" x14ac:dyDescent="0.2">
      <c r="A2" s="213" t="s">
        <v>37</v>
      </c>
      <c r="B2" s="213"/>
      <c r="C2" s="444"/>
      <c r="D2" s="444"/>
      <c r="E2" s="444"/>
      <c r="F2" s="444"/>
      <c r="H2" s="457" t="s">
        <v>86</v>
      </c>
      <c r="I2" s="458"/>
      <c r="J2" s="459"/>
    </row>
    <row r="3" spans="1:11" x14ac:dyDescent="0.2">
      <c r="A3" s="214" t="s">
        <v>38</v>
      </c>
      <c r="B3" s="263"/>
      <c r="C3" s="444"/>
      <c r="D3" s="444"/>
      <c r="E3" s="444"/>
      <c r="F3" s="444"/>
      <c r="H3" s="126"/>
      <c r="I3" s="460" t="s">
        <v>87</v>
      </c>
      <c r="J3" s="461"/>
      <c r="K3" s="143"/>
    </row>
    <row r="4" spans="1:11" x14ac:dyDescent="0.2">
      <c r="A4" s="213" t="s">
        <v>88</v>
      </c>
      <c r="B4" s="213"/>
      <c r="C4" s="444"/>
      <c r="D4" s="444"/>
      <c r="E4" s="444"/>
      <c r="F4" s="444"/>
      <c r="H4" s="144"/>
      <c r="I4" s="460" t="s">
        <v>89</v>
      </c>
      <c r="J4" s="461"/>
      <c r="K4" s="143"/>
    </row>
    <row r="5" spans="1:11" ht="22.5" customHeight="1" x14ac:dyDescent="0.2">
      <c r="A5" s="213" t="s">
        <v>40</v>
      </c>
      <c r="B5" s="213"/>
      <c r="C5" s="444"/>
      <c r="D5" s="444"/>
      <c r="E5" s="444"/>
      <c r="F5" s="444"/>
      <c r="H5" s="145"/>
      <c r="I5" s="439" t="s">
        <v>90</v>
      </c>
      <c r="J5" s="281"/>
    </row>
    <row r="6" spans="1:11" ht="14.25" x14ac:dyDescent="0.2">
      <c r="A6" s="213" t="s">
        <v>41</v>
      </c>
      <c r="B6" s="213"/>
      <c r="C6" s="444"/>
      <c r="D6" s="444"/>
      <c r="E6" s="444"/>
      <c r="F6" s="444"/>
    </row>
    <row r="7" spans="1:11" x14ac:dyDescent="0.2">
      <c r="A7"/>
      <c r="C7"/>
      <c r="D7"/>
      <c r="E7"/>
      <c r="F7"/>
    </row>
    <row r="8" spans="1:11" ht="21" customHeight="1" x14ac:dyDescent="0.2">
      <c r="A8" s="456" t="s">
        <v>91</v>
      </c>
      <c r="B8" s="456"/>
      <c r="C8" s="456"/>
      <c r="D8" s="456"/>
      <c r="E8" s="456"/>
      <c r="F8" s="456"/>
    </row>
    <row r="9" spans="1:11" s="43" customFormat="1" x14ac:dyDescent="0.2">
      <c r="A9" s="213" t="s">
        <v>42</v>
      </c>
      <c r="B9" s="213"/>
      <c r="C9" s="444"/>
      <c r="D9" s="444"/>
      <c r="E9" s="444"/>
      <c r="F9" s="444"/>
      <c r="G9" s="175"/>
      <c r="H9" s="175"/>
      <c r="I9" s="175"/>
      <c r="J9" s="175"/>
    </row>
    <row r="10" spans="1:11" s="43" customFormat="1" x14ac:dyDescent="0.2">
      <c r="A10" s="213" t="s">
        <v>92</v>
      </c>
      <c r="B10" s="213"/>
      <c r="C10" s="476"/>
      <c r="D10" s="476"/>
      <c r="E10" s="476"/>
      <c r="F10" s="476"/>
      <c r="G10" s="176"/>
      <c r="H10" s="175"/>
      <c r="I10" s="175"/>
      <c r="J10" s="175"/>
    </row>
    <row r="11" spans="1:11" x14ac:dyDescent="0.2">
      <c r="A11" s="104"/>
      <c r="B11" s="105" t="s">
        <v>93</v>
      </c>
      <c r="C11" s="472" t="s">
        <v>94</v>
      </c>
      <c r="D11" s="473"/>
      <c r="E11" s="473"/>
      <c r="F11" s="474"/>
      <c r="G11" s="169"/>
      <c r="H11" s="168"/>
      <c r="I11" s="168"/>
      <c r="J11" s="168"/>
    </row>
    <row r="12" spans="1:11" ht="64.5" customHeight="1" x14ac:dyDescent="0.2">
      <c r="A12" s="214" t="s">
        <v>95</v>
      </c>
      <c r="B12" s="263"/>
      <c r="C12" s="445" t="s">
        <v>96</v>
      </c>
      <c r="D12" s="446"/>
      <c r="E12" s="446"/>
      <c r="F12" s="447"/>
      <c r="G12" s="169"/>
      <c r="H12" s="168"/>
      <c r="I12" s="168"/>
      <c r="J12" s="168"/>
    </row>
    <row r="13" spans="1:11" ht="32.25" customHeight="1" x14ac:dyDescent="0.2">
      <c r="A13" s="213" t="s">
        <v>97</v>
      </c>
      <c r="B13" s="213"/>
      <c r="C13" s="443" t="s">
        <v>238</v>
      </c>
      <c r="D13" s="443"/>
      <c r="E13" s="443"/>
      <c r="F13" s="443"/>
      <c r="G13" s="170"/>
      <c r="H13" s="168"/>
      <c r="I13" s="168"/>
      <c r="J13" s="168"/>
    </row>
    <row r="14" spans="1:11" ht="32.25" customHeight="1" x14ac:dyDescent="0.2">
      <c r="A14" s="214" t="s">
        <v>98</v>
      </c>
      <c r="B14" s="263"/>
      <c r="C14" s="444" t="s">
        <v>99</v>
      </c>
      <c r="D14" s="444"/>
      <c r="E14" s="444"/>
      <c r="F14" s="444"/>
      <c r="G14" s="169"/>
      <c r="H14" s="169"/>
      <c r="I14" s="168"/>
      <c r="J14" s="168"/>
    </row>
    <row r="15" spans="1:11" ht="32.25" customHeight="1" x14ac:dyDescent="0.2">
      <c r="A15" s="254" t="s">
        <v>100</v>
      </c>
      <c r="B15" s="254"/>
      <c r="C15" s="443" t="s">
        <v>226</v>
      </c>
      <c r="D15" s="443"/>
      <c r="E15" s="443"/>
      <c r="F15" s="443"/>
      <c r="G15" s="170"/>
      <c r="H15" s="168"/>
      <c r="I15" s="168"/>
      <c r="J15" s="168"/>
    </row>
    <row r="16" spans="1:11" ht="37.15" customHeight="1" x14ac:dyDescent="0.2">
      <c r="A16" s="254" t="s">
        <v>227</v>
      </c>
      <c r="B16" s="254"/>
      <c r="C16" s="443"/>
      <c r="D16" s="443"/>
      <c r="E16" s="443"/>
      <c r="F16" s="443"/>
      <c r="G16" s="51"/>
    </row>
    <row r="17" spans="1:47" ht="37.15" customHeight="1" x14ac:dyDescent="0.2">
      <c r="A17" s="247" t="s">
        <v>103</v>
      </c>
      <c r="B17" s="248"/>
      <c r="C17" s="445" t="s">
        <v>104</v>
      </c>
      <c r="D17" s="446"/>
      <c r="E17" s="446"/>
      <c r="F17" s="447"/>
      <c r="G17" s="51"/>
    </row>
    <row r="18" spans="1:47" ht="37.15" customHeight="1" x14ac:dyDescent="0.2">
      <c r="A18" s="249"/>
      <c r="B18" s="250"/>
      <c r="C18" s="445" t="s">
        <v>105</v>
      </c>
      <c r="D18" s="446"/>
      <c r="E18" s="446"/>
      <c r="F18" s="447"/>
      <c r="G18" s="51"/>
    </row>
    <row r="19" spans="1:47" ht="37.15" customHeight="1" x14ac:dyDescent="0.2">
      <c r="A19" s="51"/>
      <c r="B19" s="51"/>
      <c r="C19" s="51"/>
      <c r="D19" s="51"/>
      <c r="E19" s="51"/>
      <c r="F19" s="51"/>
      <c r="G19" s="51"/>
    </row>
    <row r="20" spans="1:47" ht="29.25" customHeight="1" x14ac:dyDescent="0.2">
      <c r="A20" s="448" t="s">
        <v>239</v>
      </c>
      <c r="B20" s="449"/>
      <c r="C20" s="257" t="s">
        <v>240</v>
      </c>
      <c r="D20" s="257"/>
      <c r="E20" s="257"/>
      <c r="F20" s="58" t="s">
        <v>241</v>
      </c>
      <c r="G20" s="51"/>
    </row>
    <row r="21" spans="1:47" ht="37.15" customHeight="1" x14ac:dyDescent="0.2">
      <c r="A21" s="448"/>
      <c r="B21" s="449"/>
      <c r="C21" s="444" t="s">
        <v>242</v>
      </c>
      <c r="D21" s="444"/>
      <c r="E21" s="444"/>
      <c r="F21" s="41"/>
      <c r="G21" s="51"/>
    </row>
    <row r="22" spans="1:47" ht="37.15" customHeight="1" x14ac:dyDescent="0.2">
      <c r="A22" s="448"/>
      <c r="B22" s="449"/>
      <c r="C22" s="452"/>
      <c r="D22" s="452"/>
      <c r="E22" s="452"/>
      <c r="F22" s="41"/>
      <c r="G22" s="51"/>
    </row>
    <row r="23" spans="1:47" ht="37.15" customHeight="1" x14ac:dyDescent="0.2">
      <c r="A23" s="450"/>
      <c r="B23" s="451"/>
      <c r="C23" s="444"/>
      <c r="D23" s="444"/>
      <c r="E23" s="444"/>
      <c r="F23" s="41"/>
      <c r="G23" s="51"/>
    </row>
    <row r="24" spans="1:47" ht="32.25" customHeight="1" x14ac:dyDescent="0.2">
      <c r="A24" s="51"/>
      <c r="B24" s="51"/>
      <c r="C24" s="51"/>
      <c r="D24" s="51"/>
      <c r="E24" s="51"/>
      <c r="F24" s="51"/>
      <c r="G24" s="51"/>
    </row>
    <row r="25" spans="1:47" ht="32.25" customHeight="1" x14ac:dyDescent="0.2">
      <c r="A25" s="455" t="s">
        <v>243</v>
      </c>
      <c r="B25" s="455"/>
      <c r="C25" s="456"/>
      <c r="D25" s="456"/>
      <c r="E25" s="456"/>
      <c r="F25" s="456"/>
      <c r="G25" s="51"/>
    </row>
    <row r="26" spans="1:47" ht="32.25" customHeight="1" x14ac:dyDescent="0.2">
      <c r="A26" s="254" t="s">
        <v>244</v>
      </c>
      <c r="B26" s="254"/>
      <c r="C26" s="443" t="s">
        <v>226</v>
      </c>
      <c r="D26" s="443"/>
      <c r="E26" s="443"/>
      <c r="F26" s="443"/>
      <c r="G26" s="51"/>
    </row>
    <row r="27" spans="1:47" ht="32.25" customHeight="1" x14ac:dyDescent="0.2">
      <c r="A27" s="254" t="s">
        <v>245</v>
      </c>
      <c r="B27" s="254"/>
      <c r="C27" s="443" t="s">
        <v>226</v>
      </c>
      <c r="D27" s="443"/>
      <c r="E27" s="443"/>
      <c r="F27" s="443"/>
      <c r="G27" s="51"/>
    </row>
    <row r="28" spans="1:47" ht="32.25" customHeight="1" x14ac:dyDescent="0.2">
      <c r="A28" s="254" t="s">
        <v>246</v>
      </c>
      <c r="B28" s="254"/>
      <c r="C28" s="443" t="s">
        <v>226</v>
      </c>
      <c r="D28" s="443"/>
      <c r="E28" s="443"/>
      <c r="F28" s="443"/>
      <c r="G28" s="51"/>
    </row>
    <row r="29" spans="1:47" ht="32.25" customHeight="1" x14ac:dyDescent="0.2">
      <c r="A29" s="254" t="s">
        <v>247</v>
      </c>
      <c r="B29" s="254"/>
      <c r="C29" s="443" t="s">
        <v>226</v>
      </c>
      <c r="D29" s="443"/>
      <c r="E29" s="443"/>
      <c r="F29" s="443"/>
      <c r="G29" s="51"/>
    </row>
    <row r="30" spans="1:47" s="52" customFormat="1" x14ac:dyDescent="0.2">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65"/>
      <c r="B31" s="465"/>
      <c r="C31" s="475"/>
      <c r="D31" s="475"/>
      <c r="E31" s="475"/>
      <c r="F31" s="475"/>
      <c r="G31" s="51"/>
    </row>
    <row r="32" spans="1:47" ht="40.15" customHeight="1" x14ac:dyDescent="0.2">
      <c r="A32" s="453" t="s">
        <v>248</v>
      </c>
      <c r="B32" s="448"/>
      <c r="C32" s="448"/>
      <c r="D32" s="448"/>
      <c r="E32" s="448"/>
      <c r="F32" s="448"/>
      <c r="G32" s="448"/>
      <c r="H32" s="448"/>
      <c r="I32" s="448"/>
    </row>
    <row r="33" spans="1:47" s="46" customFormat="1" ht="33.75" customHeight="1" x14ac:dyDescent="0.2">
      <c r="A33" s="264"/>
      <c r="B33" s="265"/>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
      <c r="A34" s="259" t="s">
        <v>114</v>
      </c>
      <c r="B34" s="260"/>
      <c r="C34" s="112">
        <f>'Detailed planning stage'!C22</f>
        <v>9911918.3436999992</v>
      </c>
      <c r="D34" s="112">
        <f>'Detailed planning stage'!D22</f>
        <v>4405419.6658999994</v>
      </c>
      <c r="E34" s="112">
        <f>'Detailed planning stage'!E22</f>
        <v>14223419.079599999</v>
      </c>
      <c r="F34" s="112">
        <f>'Detailed planning stage'!F22</f>
        <v>3996010.3964999998</v>
      </c>
      <c r="G34" s="112">
        <f>'Detailed planning stage'!G22</f>
        <v>4215291.4800000004</v>
      </c>
      <c r="H34" s="112">
        <f>'Detailed planning stage'!H22</f>
        <v>409409.26939999999</v>
      </c>
      <c r="I34" s="112">
        <f>'Detailed planning stage'!I22</f>
        <v>-7808543.3499999987</v>
      </c>
      <c r="J34"/>
      <c r="K34"/>
      <c r="L34"/>
      <c r="M34"/>
      <c r="N34"/>
      <c r="O34"/>
      <c r="P34"/>
    </row>
    <row r="35" spans="1:47" ht="33.75" customHeight="1" x14ac:dyDescent="0.2">
      <c r="A35" s="259" t="s">
        <v>115</v>
      </c>
      <c r="B35" s="260"/>
      <c r="C35" s="113">
        <f>'Detailed planning stage'!C23</f>
        <v>758.77810179131893</v>
      </c>
      <c r="D35" s="113">
        <f>'Detailed planning stage'!D23</f>
        <v>337.24409905075402</v>
      </c>
      <c r="E35" s="113">
        <f>'Detailed planning stage'!E23</f>
        <v>1088.8325101125315</v>
      </c>
      <c r="F35" s="113">
        <f>'Detailed planning stage'!F23</f>
        <v>305.90296229809383</v>
      </c>
      <c r="G35" s="113">
        <f>'Detailed planning stage'!G23</f>
        <v>322.68938834877139</v>
      </c>
      <c r="H35" s="113">
        <f>'Detailed planning stage'!H23</f>
        <v>31.341136752660184</v>
      </c>
      <c r="I35" s="113">
        <f>'Detailed planning stage'!I23</f>
        <v>-597.76034218785878</v>
      </c>
      <c r="Q35" s="57"/>
    </row>
    <row r="36" spans="1:47" s="52" customFormat="1" x14ac:dyDescent="0.2">
      <c r="A36" s="465"/>
      <c r="B36" s="465"/>
      <c r="C36" s="475"/>
      <c r="D36" s="475"/>
      <c r="E36" s="475"/>
      <c r="F36" s="475"/>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54" t="s">
        <v>250</v>
      </c>
      <c r="B38" s="450"/>
      <c r="C38" s="450"/>
      <c r="D38" s="450"/>
      <c r="E38" s="450"/>
      <c r="F38" s="450"/>
      <c r="G38" s="450"/>
      <c r="H38" s="450"/>
      <c r="I38" s="450"/>
      <c r="Q38" s="57"/>
    </row>
    <row r="39" spans="1:47" ht="33.75" customHeight="1" x14ac:dyDescent="0.2">
      <c r="A39" s="466"/>
      <c r="B39" s="467"/>
      <c r="C39" s="53" t="s">
        <v>251</v>
      </c>
      <c r="D39" s="137" t="s">
        <v>108</v>
      </c>
      <c r="E39" s="137" t="s">
        <v>249</v>
      </c>
      <c r="F39" s="53" t="s">
        <v>110</v>
      </c>
      <c r="G39" s="53" t="s">
        <v>111</v>
      </c>
      <c r="H39" s="53" t="s">
        <v>112</v>
      </c>
      <c r="I39" s="53" t="s">
        <v>113</v>
      </c>
      <c r="Q39" s="57"/>
    </row>
    <row r="40" spans="1:47" ht="35.65" customHeight="1" x14ac:dyDescent="0.2">
      <c r="A40" s="259" t="s">
        <v>114</v>
      </c>
      <c r="B40" s="260"/>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
      <c r="A41" s="259" t="s">
        <v>115</v>
      </c>
      <c r="B41" s="260"/>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
      <c r="A42" s="259" t="s">
        <v>116</v>
      </c>
      <c r="B42" s="260"/>
      <c r="C42" s="496"/>
      <c r="D42" s="497"/>
      <c r="E42" s="498"/>
      <c r="F42" s="395"/>
      <c r="G42" s="396"/>
      <c r="H42" s="396"/>
      <c r="I42" s="397"/>
      <c r="Q42" s="57"/>
    </row>
    <row r="43" spans="1:47" ht="37.9" customHeight="1" x14ac:dyDescent="0.2">
      <c r="A43" s="259" t="s">
        <v>230</v>
      </c>
      <c r="B43" s="260"/>
      <c r="C43" s="138" t="e">
        <f>VLOOKUP($C$42,'WLC benchmarks'!$B$10:$E$13,2, TRUE)</f>
        <v>#N/A</v>
      </c>
      <c r="D43" s="138" t="e">
        <f>VLOOKUP($C$42,'WLC benchmarks'!$B$10:$E$13,3, TRUE)</f>
        <v>#N/A</v>
      </c>
      <c r="E43" s="138" t="e">
        <f>VLOOKUP($C$42,'WLC benchmarks'!$B$10:$E$13,4, TRUE)</f>
        <v>#N/A</v>
      </c>
      <c r="F43" s="398"/>
      <c r="G43" s="399"/>
      <c r="H43" s="399"/>
      <c r="I43" s="400"/>
      <c r="Q43" s="57"/>
    </row>
    <row r="44" spans="1:47" ht="37.9" customHeight="1" x14ac:dyDescent="0.2">
      <c r="A44" s="259" t="s">
        <v>252</v>
      </c>
      <c r="B44" s="260"/>
      <c r="C44" s="139" t="e">
        <f>VLOOKUP($C$42,'WLC benchmarks'!$B$16:$E$19,2, TRUE)</f>
        <v>#N/A</v>
      </c>
      <c r="D44" s="139" t="e">
        <f>VLOOKUP($C$42,'WLC benchmarks'!$B$16:$E$19,3, TRUE)</f>
        <v>#N/A</v>
      </c>
      <c r="E44" s="139" t="e">
        <f>VLOOKUP($C$42,'WLC benchmarks'!$B$16:$E$19,4, TRUE)</f>
        <v>#N/A</v>
      </c>
      <c r="F44" s="401"/>
      <c r="G44" s="402"/>
      <c r="H44" s="402"/>
      <c r="I44" s="403"/>
      <c r="Q44" s="57"/>
    </row>
    <row r="45" spans="1:47" ht="47.25" customHeight="1" x14ac:dyDescent="0.2">
      <c r="A45" s="259" t="s">
        <v>253</v>
      </c>
      <c r="B45" s="260"/>
      <c r="C45" s="443" t="s">
        <v>254</v>
      </c>
      <c r="D45" s="443"/>
      <c r="E45" s="443"/>
      <c r="F45" s="443"/>
      <c r="G45" s="443"/>
      <c r="H45" s="443"/>
      <c r="I45" s="443"/>
      <c r="Q45" s="57"/>
    </row>
    <row r="46" spans="1:47" ht="84" customHeight="1" x14ac:dyDescent="0.2">
      <c r="A46" s="259" t="s">
        <v>255</v>
      </c>
      <c r="B46" s="260"/>
      <c r="C46" s="444" t="s">
        <v>121</v>
      </c>
      <c r="D46" s="444"/>
      <c r="E46" s="444"/>
      <c r="F46" s="444"/>
      <c r="G46" s="444"/>
      <c r="H46" s="444"/>
      <c r="I46" s="444"/>
      <c r="Q46" s="57"/>
    </row>
    <row r="47" spans="1:47" s="52" customFormat="1" x14ac:dyDescent="0.2">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
      <c r="A48" s="440" t="s">
        <v>122</v>
      </c>
      <c r="B48" s="441"/>
      <c r="C48" s="441"/>
      <c r="D48" s="441"/>
      <c r="E48" s="441"/>
      <c r="F48" s="442"/>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
      <c r="A49" s="254" t="s">
        <v>256</v>
      </c>
      <c r="B49" s="254"/>
      <c r="C49" s="443"/>
      <c r="D49" s="443"/>
      <c r="E49" s="443"/>
      <c r="F49" s="443"/>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
      <c r="A50" s="254" t="s">
        <v>257</v>
      </c>
      <c r="B50" s="254"/>
      <c r="C50" s="444"/>
      <c r="D50" s="444"/>
      <c r="E50" s="444"/>
      <c r="F50" s="444"/>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
      <c r="A51" s="254" t="s">
        <v>258</v>
      </c>
      <c r="B51" s="254"/>
      <c r="C51" s="444" t="s">
        <v>55</v>
      </c>
      <c r="D51" s="444"/>
      <c r="E51" s="444"/>
      <c r="F51" s="444"/>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7.75" x14ac:dyDescent="0.2">
      <c r="A53" s="448" t="s">
        <v>259</v>
      </c>
      <c r="B53" s="449"/>
      <c r="C53" s="257" t="s">
        <v>260</v>
      </c>
      <c r="D53" s="257"/>
      <c r="E53" s="257"/>
      <c r="F53" s="58" t="s">
        <v>261</v>
      </c>
      <c r="G53" s="51"/>
      <c r="H53" s="56"/>
      <c r="I53" s="56"/>
      <c r="J53" s="59"/>
      <c r="K53" s="59"/>
      <c r="L53" s="59"/>
      <c r="M53" s="59"/>
      <c r="N53" s="57"/>
      <c r="O53" s="57"/>
      <c r="P53" s="57"/>
      <c r="Q53" s="57"/>
    </row>
    <row r="54" spans="1:49" s="63" customFormat="1" x14ac:dyDescent="0.2">
      <c r="A54" s="448"/>
      <c r="B54" s="449"/>
      <c r="C54" s="444" t="s">
        <v>128</v>
      </c>
      <c r="D54" s="444"/>
      <c r="E54" s="444"/>
      <c r="F54" s="41"/>
      <c r="G54" s="51"/>
    </row>
    <row r="55" spans="1:49" s="46" customFormat="1" x14ac:dyDescent="0.2">
      <c r="A55" s="448"/>
      <c r="B55" s="449"/>
      <c r="C55" s="452"/>
      <c r="D55" s="452"/>
      <c r="E55" s="452"/>
      <c r="F55" s="41"/>
      <c r="G55" s="51"/>
    </row>
    <row r="56" spans="1:49" s="46" customFormat="1" ht="12.75" customHeight="1" x14ac:dyDescent="0.2">
      <c r="A56" s="450"/>
      <c r="B56" s="451"/>
      <c r="C56" s="444"/>
      <c r="D56" s="444"/>
      <c r="E56" s="444"/>
      <c r="F56" s="41"/>
      <c r="G56" s="51"/>
    </row>
    <row r="57" spans="1:49" s="52" customFormat="1" x14ac:dyDescent="0.2">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
      <c r="A58" s="494" t="s">
        <v>262</v>
      </c>
      <c r="B58" s="495"/>
      <c r="C58" s="491" t="s">
        <v>263</v>
      </c>
      <c r="D58" s="492"/>
      <c r="E58" s="492"/>
      <c r="F58" s="49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
      <c r="A59" s="453"/>
      <c r="B59" s="449"/>
      <c r="C59" s="491" t="s">
        <v>264</v>
      </c>
      <c r="D59" s="492"/>
      <c r="E59" s="492"/>
      <c r="F59" s="49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
      <c r="A60" s="453"/>
      <c r="B60" s="449"/>
      <c r="C60" s="491"/>
      <c r="D60" s="492"/>
      <c r="E60" s="492"/>
      <c r="F60" s="49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
      <c r="A61" s="454"/>
      <c r="B61" s="451"/>
      <c r="C61" s="491"/>
      <c r="D61" s="492"/>
      <c r="E61" s="492"/>
      <c r="F61" s="49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2">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
      <c r="A63" s="470" t="s">
        <v>133</v>
      </c>
      <c r="B63" s="471"/>
      <c r="C63" s="227" t="s">
        <v>134</v>
      </c>
      <c r="D63" s="367"/>
      <c r="E63" s="231" t="s">
        <v>135</v>
      </c>
      <c r="F63" s="378" t="s">
        <v>136</v>
      </c>
      <c r="G63" s="379"/>
      <c r="H63" s="227" t="s">
        <v>137</v>
      </c>
      <c r="I63" s="228"/>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
      <c r="A64" s="463" t="s">
        <v>138</v>
      </c>
      <c r="B64" s="464"/>
      <c r="C64" s="64" t="s">
        <v>139</v>
      </c>
      <c r="D64" s="64" t="s">
        <v>140</v>
      </c>
      <c r="E64" s="232"/>
      <c r="F64" s="380"/>
      <c r="G64" s="381"/>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
      <c r="A65" s="481" t="s">
        <v>143</v>
      </c>
      <c r="B65" s="482"/>
      <c r="C65" s="65" t="s">
        <v>144</v>
      </c>
      <c r="D65" s="88" t="s">
        <v>145</v>
      </c>
      <c r="E65" s="375" t="s">
        <v>146</v>
      </c>
      <c r="F65" s="360" t="s">
        <v>147</v>
      </c>
      <c r="G65" s="361"/>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
      <c r="A66" s="483"/>
      <c r="B66" s="484"/>
      <c r="C66" s="67" t="s">
        <v>150</v>
      </c>
      <c r="D66" s="88" t="s">
        <v>151</v>
      </c>
      <c r="E66" s="376"/>
      <c r="F66" s="233"/>
      <c r="G66" s="362"/>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
      <c r="A67" s="483"/>
      <c r="B67" s="484"/>
      <c r="C67" s="67" t="s">
        <v>154</v>
      </c>
      <c r="D67" s="89" t="s">
        <v>155</v>
      </c>
      <c r="E67" s="377"/>
      <c r="F67" s="363"/>
      <c r="G67" s="364"/>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
      <c r="A68" s="69">
        <v>0.1</v>
      </c>
      <c r="B68" s="70" t="s">
        <v>156</v>
      </c>
      <c r="C68" s="40"/>
      <c r="D68" s="13"/>
      <c r="E68" s="239"/>
      <c r="F68" s="468"/>
      <c r="G68" s="469"/>
      <c r="H68" s="17"/>
      <c r="I68" s="17"/>
      <c r="J68" s="233" t="s">
        <v>157</v>
      </c>
      <c r="K68" s="234"/>
      <c r="L68" s="234"/>
      <c r="M68"/>
      <c r="N68"/>
      <c r="O68"/>
      <c r="P68"/>
      <c r="Q68"/>
      <c r="R68"/>
      <c r="S68"/>
      <c r="T68"/>
      <c r="U68"/>
      <c r="V68"/>
      <c r="W68"/>
      <c r="X68"/>
      <c r="Y68"/>
      <c r="Z68"/>
      <c r="AA68"/>
      <c r="AB68"/>
      <c r="AC68"/>
      <c r="AD68"/>
      <c r="AE68"/>
      <c r="AF68"/>
      <c r="AG68"/>
      <c r="AH68"/>
      <c r="AI68"/>
      <c r="AJ68"/>
      <c r="AK68"/>
      <c r="AL68"/>
    </row>
    <row r="69" spans="1:38" s="52" customFormat="1" ht="30" customHeight="1" x14ac:dyDescent="0.2">
      <c r="A69" s="71">
        <v>0.2</v>
      </c>
      <c r="B69" s="72" t="s">
        <v>158</v>
      </c>
      <c r="C69" s="14"/>
      <c r="D69" s="15"/>
      <c r="E69" s="240"/>
      <c r="F69" s="468"/>
      <c r="G69" s="469"/>
      <c r="H69" s="17"/>
      <c r="I69" s="17"/>
      <c r="J69" s="233"/>
      <c r="K69" s="234"/>
      <c r="L69" s="234"/>
      <c r="M69"/>
      <c r="N69"/>
      <c r="O69"/>
      <c r="P69"/>
      <c r="Q69"/>
      <c r="R69"/>
      <c r="S69"/>
      <c r="T69"/>
      <c r="U69"/>
      <c r="V69"/>
      <c r="W69"/>
      <c r="X69"/>
      <c r="Y69"/>
      <c r="Z69"/>
      <c r="AA69"/>
      <c r="AB69"/>
      <c r="AC69"/>
      <c r="AD69"/>
      <c r="AE69"/>
      <c r="AF69"/>
      <c r="AG69"/>
      <c r="AH69"/>
      <c r="AI69"/>
      <c r="AJ69"/>
      <c r="AK69"/>
      <c r="AL69"/>
    </row>
    <row r="70" spans="1:38" s="52" customFormat="1" ht="30" customHeight="1" x14ac:dyDescent="0.2">
      <c r="A70" s="71">
        <v>0.3</v>
      </c>
      <c r="B70" s="72" t="s">
        <v>159</v>
      </c>
      <c r="C70" s="14"/>
      <c r="D70" s="15"/>
      <c r="E70" s="240"/>
      <c r="F70" s="468"/>
      <c r="G70" s="469"/>
      <c r="H70" s="17"/>
      <c r="I70" s="17"/>
      <c r="J70" s="233"/>
      <c r="K70" s="234"/>
      <c r="L70" s="234"/>
      <c r="M70"/>
      <c r="N70"/>
      <c r="O70"/>
      <c r="P70"/>
      <c r="Q70"/>
      <c r="R70"/>
      <c r="S70"/>
      <c r="T70"/>
      <c r="U70"/>
      <c r="V70"/>
      <c r="W70"/>
      <c r="X70"/>
      <c r="Y70"/>
      <c r="Z70"/>
      <c r="AA70"/>
      <c r="AB70"/>
      <c r="AC70"/>
      <c r="AD70"/>
      <c r="AE70"/>
      <c r="AF70"/>
      <c r="AG70"/>
      <c r="AH70"/>
      <c r="AI70"/>
      <c r="AJ70"/>
      <c r="AK70"/>
      <c r="AL70"/>
    </row>
    <row r="71" spans="1:38" s="52" customFormat="1" ht="30" customHeight="1" x14ac:dyDescent="0.2">
      <c r="A71" s="71">
        <v>0.4</v>
      </c>
      <c r="B71" s="72" t="s">
        <v>160</v>
      </c>
      <c r="C71" s="14"/>
      <c r="D71" s="15"/>
      <c r="E71" s="241"/>
      <c r="F71" s="468"/>
      <c r="G71" s="469"/>
      <c r="H71" s="17"/>
      <c r="I71" s="17"/>
      <c r="J71" s="233"/>
      <c r="K71" s="234"/>
      <c r="L71" s="234"/>
      <c r="M71"/>
      <c r="N71"/>
      <c r="O71"/>
      <c r="P71"/>
      <c r="Q71"/>
      <c r="R71"/>
      <c r="S71"/>
      <c r="T71"/>
      <c r="U71"/>
      <c r="V71"/>
      <c r="W71"/>
      <c r="X71"/>
      <c r="Y71"/>
      <c r="Z71"/>
      <c r="AA71"/>
      <c r="AB71"/>
      <c r="AC71"/>
      <c r="AD71"/>
      <c r="AE71"/>
      <c r="AF71"/>
      <c r="AG71"/>
      <c r="AH71"/>
      <c r="AI71"/>
      <c r="AJ71"/>
      <c r="AK71"/>
      <c r="AL71"/>
    </row>
    <row r="72" spans="1:38" s="52" customFormat="1" ht="30" customHeight="1" x14ac:dyDescent="0.2">
      <c r="A72" s="71">
        <v>1</v>
      </c>
      <c r="B72" s="72" t="s">
        <v>161</v>
      </c>
      <c r="C72" s="14"/>
      <c r="D72" s="15"/>
      <c r="E72" s="19"/>
      <c r="F72" s="468"/>
      <c r="G72" s="469"/>
      <c r="H72" s="17"/>
      <c r="I72" s="17"/>
      <c r="J72" s="233"/>
      <c r="K72" s="234"/>
      <c r="L72" s="234"/>
      <c r="M72"/>
      <c r="N72"/>
      <c r="O72"/>
      <c r="P72"/>
      <c r="Q72"/>
      <c r="R72"/>
      <c r="S72"/>
      <c r="T72"/>
      <c r="U72"/>
      <c r="V72"/>
      <c r="W72"/>
      <c r="X72"/>
      <c r="Y72"/>
      <c r="Z72"/>
      <c r="AA72"/>
      <c r="AB72"/>
      <c r="AC72"/>
      <c r="AD72"/>
      <c r="AE72"/>
      <c r="AF72"/>
      <c r="AG72"/>
      <c r="AH72"/>
      <c r="AI72"/>
      <c r="AJ72"/>
      <c r="AK72"/>
      <c r="AL72"/>
    </row>
    <row r="73" spans="1:38" s="52" customFormat="1" ht="30" customHeight="1" x14ac:dyDescent="0.2">
      <c r="A73" s="73">
        <v>2.1</v>
      </c>
      <c r="B73" s="72" t="s">
        <v>162</v>
      </c>
      <c r="C73" s="14"/>
      <c r="D73" s="15"/>
      <c r="E73" s="19"/>
      <c r="F73" s="468"/>
      <c r="G73" s="469"/>
      <c r="H73" s="17"/>
      <c r="I73" s="17"/>
      <c r="J73" s="233"/>
      <c r="K73" s="234"/>
      <c r="L73" s="234"/>
      <c r="M73"/>
      <c r="N73"/>
      <c r="O73"/>
      <c r="P73"/>
      <c r="Q73"/>
      <c r="R73"/>
      <c r="S73"/>
      <c r="T73"/>
      <c r="U73"/>
      <c r="V73"/>
      <c r="W73"/>
      <c r="X73"/>
      <c r="Y73"/>
      <c r="Z73"/>
      <c r="AA73"/>
      <c r="AB73"/>
      <c r="AC73"/>
      <c r="AD73"/>
      <c r="AE73"/>
      <c r="AF73"/>
      <c r="AG73"/>
      <c r="AH73"/>
      <c r="AI73"/>
      <c r="AJ73"/>
      <c r="AK73"/>
      <c r="AL73"/>
    </row>
    <row r="74" spans="1:38" s="52" customFormat="1" ht="30" customHeight="1" x14ac:dyDescent="0.2">
      <c r="A74" s="71">
        <v>2.2000000000000002</v>
      </c>
      <c r="B74" s="72" t="s">
        <v>163</v>
      </c>
      <c r="C74" s="14"/>
      <c r="D74" s="15"/>
      <c r="E74" s="19"/>
      <c r="F74" s="468"/>
      <c r="G74" s="469"/>
      <c r="H74" s="17"/>
      <c r="I74" s="17"/>
      <c r="J74" s="233"/>
      <c r="K74" s="234"/>
      <c r="L74" s="234"/>
      <c r="M74"/>
      <c r="N74"/>
      <c r="O74"/>
      <c r="P74"/>
      <c r="Q74"/>
      <c r="R74"/>
      <c r="S74"/>
      <c r="T74"/>
      <c r="U74"/>
      <c r="V74"/>
      <c r="W74"/>
      <c r="X74"/>
      <c r="Y74"/>
      <c r="Z74"/>
      <c r="AA74"/>
      <c r="AB74"/>
      <c r="AC74"/>
      <c r="AD74"/>
      <c r="AE74"/>
      <c r="AF74"/>
      <c r="AG74"/>
      <c r="AH74"/>
      <c r="AI74"/>
      <c r="AJ74"/>
      <c r="AK74"/>
      <c r="AL74"/>
    </row>
    <row r="75" spans="1:38" s="52" customFormat="1" ht="30" customHeight="1" x14ac:dyDescent="0.2">
      <c r="A75" s="71">
        <v>2.2999999999999998</v>
      </c>
      <c r="B75" s="72" t="s">
        <v>164</v>
      </c>
      <c r="C75" s="14"/>
      <c r="D75" s="15"/>
      <c r="E75" s="19"/>
      <c r="F75" s="468"/>
      <c r="G75" s="469"/>
      <c r="H75" s="17"/>
      <c r="I75" s="17"/>
      <c r="J75" s="233"/>
      <c r="K75" s="234"/>
      <c r="L75" s="234"/>
      <c r="M75"/>
      <c r="N75"/>
      <c r="O75"/>
      <c r="P75"/>
      <c r="Q75"/>
      <c r="R75"/>
      <c r="S75"/>
      <c r="T75"/>
      <c r="U75"/>
      <c r="V75"/>
      <c r="W75"/>
      <c r="X75"/>
      <c r="Y75"/>
      <c r="Z75"/>
      <c r="AA75"/>
      <c r="AB75"/>
      <c r="AC75"/>
      <c r="AD75"/>
      <c r="AE75"/>
      <c r="AF75"/>
      <c r="AG75"/>
      <c r="AH75"/>
      <c r="AI75"/>
      <c r="AJ75"/>
      <c r="AK75"/>
      <c r="AL75"/>
    </row>
    <row r="76" spans="1:38" s="52" customFormat="1" ht="30" customHeight="1" x14ac:dyDescent="0.2">
      <c r="A76" s="71">
        <v>2.4</v>
      </c>
      <c r="B76" s="72" t="s">
        <v>165</v>
      </c>
      <c r="C76" s="14"/>
      <c r="D76" s="15"/>
      <c r="E76" s="19"/>
      <c r="F76" s="468"/>
      <c r="G76" s="469"/>
      <c r="H76" s="17"/>
      <c r="I76" s="17"/>
      <c r="J76" s="233"/>
      <c r="K76" s="234"/>
      <c r="L76" s="234"/>
      <c r="M76"/>
      <c r="N76"/>
      <c r="O76"/>
      <c r="P76"/>
      <c r="Q76"/>
      <c r="R76"/>
      <c r="S76"/>
      <c r="T76"/>
      <c r="U76"/>
      <c r="V76"/>
      <c r="W76"/>
      <c r="X76"/>
      <c r="Y76"/>
      <c r="Z76"/>
      <c r="AA76"/>
      <c r="AB76"/>
      <c r="AC76"/>
      <c r="AD76"/>
      <c r="AE76"/>
      <c r="AF76"/>
      <c r="AG76"/>
      <c r="AH76"/>
      <c r="AI76"/>
      <c r="AJ76"/>
      <c r="AK76"/>
      <c r="AL76"/>
    </row>
    <row r="77" spans="1:38" s="52" customFormat="1" ht="30" customHeight="1" x14ac:dyDescent="0.2">
      <c r="A77" s="71">
        <v>2.5</v>
      </c>
      <c r="B77" s="72" t="s">
        <v>166</v>
      </c>
      <c r="C77" s="14"/>
      <c r="D77" s="15"/>
      <c r="E77" s="19"/>
      <c r="F77" s="468"/>
      <c r="G77" s="469"/>
      <c r="H77" s="17"/>
      <c r="I77" s="17"/>
      <c r="J77" s="233"/>
      <c r="K77" s="234"/>
      <c r="L77" s="234"/>
      <c r="M77"/>
      <c r="N77"/>
      <c r="O77"/>
      <c r="P77"/>
      <c r="Q77"/>
      <c r="R77"/>
      <c r="S77"/>
      <c r="T77"/>
      <c r="U77"/>
      <c r="V77"/>
      <c r="W77"/>
      <c r="X77"/>
      <c r="Y77"/>
      <c r="Z77"/>
      <c r="AA77"/>
      <c r="AB77"/>
      <c r="AC77"/>
      <c r="AD77"/>
      <c r="AE77"/>
      <c r="AF77"/>
      <c r="AG77"/>
      <c r="AH77"/>
      <c r="AI77"/>
      <c r="AJ77"/>
      <c r="AK77"/>
      <c r="AL77"/>
    </row>
    <row r="78" spans="1:38" s="52" customFormat="1" ht="30" customHeight="1" x14ac:dyDescent="0.2">
      <c r="A78" s="71">
        <v>2.6</v>
      </c>
      <c r="B78" s="72" t="s">
        <v>167</v>
      </c>
      <c r="C78" s="14"/>
      <c r="D78" s="15"/>
      <c r="E78" s="19"/>
      <c r="F78" s="468"/>
      <c r="G78" s="469"/>
      <c r="H78" s="17"/>
      <c r="I78" s="17"/>
      <c r="J78" s="233"/>
      <c r="K78" s="234"/>
      <c r="L78" s="234"/>
      <c r="M78"/>
      <c r="N78"/>
      <c r="O78"/>
      <c r="P78"/>
      <c r="Q78"/>
      <c r="R78"/>
      <c r="S78"/>
      <c r="T78"/>
      <c r="U78"/>
      <c r="V78"/>
      <c r="W78"/>
      <c r="X78"/>
      <c r="Y78"/>
      <c r="Z78"/>
      <c r="AA78"/>
      <c r="AB78"/>
      <c r="AC78"/>
      <c r="AD78"/>
      <c r="AE78"/>
      <c r="AF78"/>
      <c r="AG78"/>
      <c r="AH78"/>
      <c r="AI78"/>
      <c r="AJ78"/>
      <c r="AK78"/>
      <c r="AL78"/>
    </row>
    <row r="79" spans="1:38" s="52" customFormat="1" ht="30" customHeight="1" x14ac:dyDescent="0.2">
      <c r="A79" s="71">
        <v>2.7</v>
      </c>
      <c r="B79" s="72" t="s">
        <v>168</v>
      </c>
      <c r="C79" s="14"/>
      <c r="D79" s="15"/>
      <c r="E79" s="19"/>
      <c r="F79" s="468"/>
      <c r="G79" s="469"/>
      <c r="H79" s="17"/>
      <c r="I79" s="17"/>
      <c r="J79" s="233"/>
      <c r="K79" s="234"/>
      <c r="L79" s="234"/>
      <c r="M79"/>
      <c r="N79"/>
      <c r="O79"/>
      <c r="P79"/>
      <c r="Q79"/>
      <c r="R79"/>
      <c r="S79"/>
      <c r="T79"/>
      <c r="U79"/>
      <c r="V79"/>
      <c r="W79"/>
      <c r="X79"/>
      <c r="Y79"/>
      <c r="Z79"/>
      <c r="AA79"/>
      <c r="AB79"/>
      <c r="AC79"/>
      <c r="AD79"/>
      <c r="AE79"/>
      <c r="AF79"/>
      <c r="AG79"/>
      <c r="AH79"/>
      <c r="AI79"/>
      <c r="AJ79"/>
      <c r="AK79"/>
      <c r="AL79"/>
    </row>
    <row r="80" spans="1:38" s="52" customFormat="1" ht="30" customHeight="1" x14ac:dyDescent="0.2">
      <c r="A80" s="71">
        <v>2.8</v>
      </c>
      <c r="B80" s="72" t="s">
        <v>169</v>
      </c>
      <c r="C80" s="14"/>
      <c r="D80" s="15"/>
      <c r="E80" s="19"/>
      <c r="F80" s="468"/>
      <c r="G80" s="469"/>
      <c r="H80" s="17"/>
      <c r="I80" s="17"/>
      <c r="J80" s="233"/>
      <c r="K80" s="234"/>
      <c r="L80" s="234"/>
      <c r="M80"/>
      <c r="N80"/>
      <c r="O80"/>
      <c r="P80"/>
      <c r="Q80"/>
      <c r="R80"/>
      <c r="S80"/>
      <c r="T80"/>
      <c r="U80"/>
      <c r="V80"/>
      <c r="W80"/>
      <c r="X80"/>
      <c r="Y80"/>
      <c r="Z80"/>
      <c r="AA80"/>
      <c r="AB80"/>
      <c r="AC80"/>
      <c r="AD80"/>
      <c r="AE80"/>
      <c r="AF80"/>
      <c r="AG80"/>
      <c r="AH80"/>
      <c r="AI80"/>
      <c r="AJ80"/>
      <c r="AK80"/>
      <c r="AL80"/>
    </row>
    <row r="81" spans="1:47" s="52" customFormat="1" ht="30" customHeight="1" x14ac:dyDescent="0.2">
      <c r="A81" s="71">
        <v>3</v>
      </c>
      <c r="B81" s="72" t="s">
        <v>170</v>
      </c>
      <c r="C81" s="14"/>
      <c r="D81" s="15"/>
      <c r="E81" s="19"/>
      <c r="F81" s="468"/>
      <c r="G81" s="469"/>
      <c r="H81" s="17"/>
      <c r="I81" s="17"/>
      <c r="J81" s="233"/>
      <c r="K81" s="234"/>
      <c r="L81" s="234"/>
      <c r="M81"/>
      <c r="N81"/>
      <c r="O81"/>
      <c r="P81"/>
      <c r="Q81"/>
      <c r="R81"/>
      <c r="S81"/>
      <c r="T81"/>
      <c r="U81"/>
      <c r="V81"/>
      <c r="W81"/>
      <c r="X81"/>
      <c r="Y81"/>
      <c r="Z81"/>
      <c r="AA81"/>
      <c r="AB81"/>
      <c r="AC81"/>
      <c r="AD81"/>
      <c r="AE81"/>
      <c r="AF81"/>
      <c r="AG81"/>
      <c r="AH81"/>
      <c r="AI81"/>
      <c r="AJ81"/>
      <c r="AK81"/>
      <c r="AL81"/>
    </row>
    <row r="82" spans="1:47" s="52" customFormat="1" ht="30" customHeight="1" x14ac:dyDescent="0.2">
      <c r="A82" s="71">
        <v>4</v>
      </c>
      <c r="B82" s="72" t="s">
        <v>171</v>
      </c>
      <c r="C82" s="14"/>
      <c r="D82" s="15"/>
      <c r="E82" s="19"/>
      <c r="F82" s="468"/>
      <c r="G82" s="469"/>
      <c r="H82" s="17"/>
      <c r="I82" s="17"/>
      <c r="J82" s="233"/>
      <c r="K82" s="234"/>
      <c r="L82" s="234"/>
      <c r="M82"/>
      <c r="N82"/>
      <c r="O82"/>
      <c r="P82"/>
      <c r="Q82"/>
      <c r="R82"/>
      <c r="S82"/>
      <c r="T82"/>
      <c r="U82"/>
      <c r="V82"/>
      <c r="W82"/>
      <c r="X82"/>
      <c r="Y82"/>
      <c r="Z82"/>
      <c r="AA82"/>
      <c r="AB82"/>
      <c r="AC82"/>
      <c r="AD82"/>
      <c r="AE82"/>
      <c r="AF82"/>
      <c r="AG82"/>
      <c r="AH82"/>
      <c r="AI82"/>
      <c r="AJ82"/>
      <c r="AK82"/>
      <c r="AL82"/>
    </row>
    <row r="83" spans="1:47" s="52" customFormat="1" ht="30" customHeight="1" x14ac:dyDescent="0.2">
      <c r="A83" s="71">
        <v>5</v>
      </c>
      <c r="B83" s="72" t="s">
        <v>172</v>
      </c>
      <c r="C83" s="14"/>
      <c r="D83" s="15"/>
      <c r="E83" s="19"/>
      <c r="F83" s="468"/>
      <c r="G83" s="469"/>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
      <c r="A84" s="71">
        <v>6</v>
      </c>
      <c r="B84" s="72" t="s">
        <v>173</v>
      </c>
      <c r="C84" s="14"/>
      <c r="D84" s="15"/>
      <c r="E84" s="19"/>
      <c r="F84" s="468"/>
      <c r="G84" s="469"/>
      <c r="H84" s="17"/>
      <c r="I84" s="17"/>
      <c r="J84" s="233"/>
      <c r="K84" s="234"/>
      <c r="L84" s="234"/>
      <c r="M84"/>
      <c r="N84"/>
      <c r="O84"/>
      <c r="P84"/>
      <c r="Q84"/>
      <c r="R84"/>
      <c r="S84"/>
      <c r="T84"/>
      <c r="U84"/>
      <c r="V84"/>
      <c r="W84"/>
      <c r="X84"/>
      <c r="Y84"/>
      <c r="Z84"/>
      <c r="AA84"/>
      <c r="AB84"/>
      <c r="AC84"/>
      <c r="AD84"/>
      <c r="AE84"/>
      <c r="AF84"/>
      <c r="AG84"/>
      <c r="AH84"/>
      <c r="AI84"/>
      <c r="AJ84"/>
    </row>
    <row r="85" spans="1:47" s="76" customFormat="1" ht="30" customHeight="1" x14ac:dyDescent="0.2">
      <c r="A85" s="71">
        <v>7</v>
      </c>
      <c r="B85" s="72" t="s">
        <v>174</v>
      </c>
      <c r="C85" s="14"/>
      <c r="D85" s="15"/>
      <c r="E85" s="19"/>
      <c r="F85" s="468"/>
      <c r="G85" s="469"/>
      <c r="H85" s="17"/>
      <c r="I85" s="17"/>
      <c r="J85" s="233"/>
      <c r="K85" s="234"/>
      <c r="L85" s="234"/>
      <c r="M85"/>
      <c r="N85"/>
      <c r="O85"/>
      <c r="P85"/>
      <c r="Q85"/>
      <c r="R85"/>
      <c r="S85"/>
      <c r="T85"/>
      <c r="U85"/>
      <c r="V85"/>
      <c r="W85"/>
      <c r="X85"/>
      <c r="Y85"/>
      <c r="Z85"/>
      <c r="AA85"/>
      <c r="AB85"/>
      <c r="AC85"/>
      <c r="AD85"/>
      <c r="AE85"/>
      <c r="AF85"/>
      <c r="AG85"/>
      <c r="AH85"/>
      <c r="AI85"/>
      <c r="AJ85"/>
    </row>
    <row r="86" spans="1:47" s="76" customFormat="1" ht="30" customHeight="1" x14ac:dyDescent="0.2">
      <c r="A86" s="69">
        <v>8</v>
      </c>
      <c r="B86" s="70" t="s">
        <v>175</v>
      </c>
      <c r="C86" s="16"/>
      <c r="D86" s="13"/>
      <c r="E86" s="127"/>
      <c r="F86" s="468"/>
      <c r="G86" s="469"/>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
      <c r="A87" s="69"/>
      <c r="B87" s="70"/>
      <c r="C87" s="16"/>
      <c r="D87" s="13"/>
      <c r="E87" s="20"/>
      <c r="F87" s="479"/>
      <c r="G87" s="480"/>
      <c r="H87" s="18"/>
      <c r="I87" s="18"/>
      <c r="J87" s="233"/>
      <c r="K87" s="234"/>
      <c r="L87" s="234"/>
      <c r="M87"/>
      <c r="N87"/>
      <c r="O87"/>
      <c r="P87"/>
      <c r="Q87"/>
      <c r="R87"/>
      <c r="S87"/>
      <c r="T87"/>
      <c r="U87"/>
      <c r="V87"/>
      <c r="W87"/>
      <c r="X87"/>
      <c r="Y87"/>
      <c r="Z87"/>
      <c r="AA87"/>
      <c r="AB87"/>
      <c r="AC87"/>
      <c r="AD87"/>
      <c r="AE87"/>
      <c r="AF87"/>
      <c r="AG87"/>
      <c r="AH87"/>
      <c r="AI87"/>
      <c r="AJ87"/>
    </row>
    <row r="88" spans="1:47" s="76" customFormat="1" ht="31.5" customHeight="1" x14ac:dyDescent="0.2">
      <c r="A88" s="463" t="s">
        <v>176</v>
      </c>
      <c r="B88" s="464"/>
      <c r="C88" s="64" t="s">
        <v>177</v>
      </c>
      <c r="D88" s="64" t="s">
        <v>233</v>
      </c>
      <c r="E88" s="161" t="s">
        <v>234</v>
      </c>
      <c r="F88" s="179" t="s">
        <v>180</v>
      </c>
      <c r="G88" s="180" t="s">
        <v>181</v>
      </c>
      <c r="H88" s="462"/>
      <c r="I88" s="462"/>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
      <c r="A89" s="71" t="s">
        <v>182</v>
      </c>
      <c r="B89" s="72" t="s">
        <v>183</v>
      </c>
      <c r="C89" s="14"/>
      <c r="D89" s="15"/>
      <c r="E89" s="19"/>
      <c r="F89" s="172"/>
      <c r="G89" s="173"/>
      <c r="H89" s="462"/>
      <c r="I89" s="462"/>
      <c r="J89" s="236" t="s">
        <v>184</v>
      </c>
      <c r="K89" s="236"/>
      <c r="L89" s="236"/>
      <c r="M89"/>
      <c r="N89"/>
      <c r="O89"/>
      <c r="P89"/>
      <c r="Q89"/>
      <c r="R89"/>
      <c r="S89"/>
      <c r="T89"/>
      <c r="U89"/>
      <c r="V89"/>
      <c r="W89"/>
      <c r="X89"/>
      <c r="Y89"/>
      <c r="Z89"/>
      <c r="AA89"/>
      <c r="AB89"/>
      <c r="AC89"/>
      <c r="AD89"/>
      <c r="AE89"/>
      <c r="AF89"/>
      <c r="AG89"/>
      <c r="AH89"/>
      <c r="AI89"/>
      <c r="AJ89"/>
    </row>
    <row r="90" spans="1:47" s="76" customFormat="1" ht="19.5" customHeight="1" x14ac:dyDescent="0.2">
      <c r="A90" s="71" t="s">
        <v>185</v>
      </c>
      <c r="B90" s="72" t="s">
        <v>186</v>
      </c>
      <c r="C90" s="14"/>
      <c r="D90" s="15"/>
      <c r="E90" s="19"/>
      <c r="F90" s="160"/>
      <c r="G90" s="174"/>
      <c r="H90" s="437"/>
      <c r="I90" s="438"/>
      <c r="J90" s="234"/>
      <c r="K90" s="234"/>
      <c r="L90" s="234"/>
      <c r="M90"/>
      <c r="N90"/>
      <c r="O90"/>
      <c r="P90"/>
      <c r="Q90"/>
      <c r="R90"/>
      <c r="S90"/>
      <c r="T90"/>
      <c r="U90"/>
      <c r="V90"/>
      <c r="W90"/>
      <c r="X90"/>
      <c r="Y90"/>
      <c r="Z90"/>
      <c r="AA90"/>
      <c r="AB90"/>
      <c r="AC90"/>
      <c r="AD90"/>
      <c r="AE90"/>
      <c r="AF90"/>
      <c r="AG90"/>
      <c r="AH90"/>
      <c r="AI90"/>
      <c r="AJ90"/>
    </row>
    <row r="91" spans="1:47" s="76" customFormat="1" ht="19.5" customHeight="1" x14ac:dyDescent="0.2">
      <c r="A91" s="71" t="s">
        <v>187</v>
      </c>
      <c r="B91" s="72" t="s">
        <v>188</v>
      </c>
      <c r="C91" s="14"/>
      <c r="D91" s="15"/>
      <c r="E91" s="19"/>
      <c r="F91" s="160"/>
      <c r="G91" s="174"/>
      <c r="H91" s="462"/>
      <c r="I91" s="462"/>
      <c r="J91" s="234"/>
      <c r="K91" s="234"/>
      <c r="L91" s="234"/>
      <c r="M91"/>
      <c r="N91"/>
      <c r="O91"/>
      <c r="P91"/>
      <c r="Q91"/>
      <c r="R91"/>
      <c r="S91"/>
      <c r="T91"/>
      <c r="U91"/>
      <c r="V91"/>
      <c r="W91"/>
      <c r="X91"/>
      <c r="Y91"/>
      <c r="Z91"/>
      <c r="AA91"/>
      <c r="AB91"/>
      <c r="AC91"/>
      <c r="AD91"/>
      <c r="AE91"/>
      <c r="AF91"/>
      <c r="AG91"/>
      <c r="AH91"/>
      <c r="AI91"/>
      <c r="AJ91"/>
    </row>
    <row r="92" spans="1:47" s="76" customFormat="1" ht="24.75" customHeight="1" x14ac:dyDescent="0.2">
      <c r="A92" s="52"/>
      <c r="B92" s="52"/>
      <c r="C92" s="132" t="s">
        <v>189</v>
      </c>
      <c r="D92" s="133">
        <f>SUM(D68:D87)+SUM(D89:D91)</f>
        <v>0</v>
      </c>
      <c r="E92" s="431"/>
      <c r="F92" s="431"/>
      <c r="G92" s="431"/>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4" thickBot="1" x14ac:dyDescent="0.25">
      <c r="A93" s="55"/>
      <c r="B93" s="55"/>
      <c r="C93" s="130" t="s">
        <v>190</v>
      </c>
      <c r="D93" s="131" t="e">
        <f>D92/$C$6</f>
        <v>#DIV/0!</v>
      </c>
      <c r="E93" s="432"/>
      <c r="F93" s="432"/>
      <c r="G93" s="432"/>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
      <c r="A94" s="55"/>
      <c r="B94" s="55"/>
      <c r="C94" s="54"/>
      <c r="D94" s="54"/>
      <c r="E94" s="54"/>
      <c r="F94" s="54"/>
    </row>
    <row r="95" spans="1:47" ht="39.4" customHeight="1" x14ac:dyDescent="0.2">
      <c r="A95" s="96"/>
      <c r="B95" s="96"/>
      <c r="C95" s="96"/>
      <c r="D95" s="96"/>
      <c r="E95" s="96"/>
      <c r="F95" s="96"/>
    </row>
    <row r="96" spans="1:47" ht="27" customHeight="1" x14ac:dyDescent="0.2">
      <c r="A96" s="485" t="s">
        <v>265</v>
      </c>
      <c r="B96" s="486"/>
      <c r="C96" s="300" t="s">
        <v>236</v>
      </c>
      <c r="D96" s="300" t="s">
        <v>193</v>
      </c>
      <c r="E96" s="302" t="s">
        <v>194</v>
      </c>
      <c r="F96" s="303"/>
      <c r="G96" s="306" t="s">
        <v>195</v>
      </c>
      <c r="H96" s="306"/>
      <c r="I96" s="306"/>
      <c r="J96" s="306"/>
      <c r="K96" s="306"/>
      <c r="L96" s="306"/>
      <c r="M96" s="306"/>
      <c r="N96" s="303"/>
      <c r="O96" s="302" t="s">
        <v>196</v>
      </c>
      <c r="P96" s="306"/>
      <c r="Q96" s="306"/>
      <c r="R96" s="303"/>
      <c r="S96" s="352" t="s">
        <v>197</v>
      </c>
      <c r="T96" s="300" t="s">
        <v>198</v>
      </c>
    </row>
    <row r="97" spans="1:20" ht="27" customHeight="1" x14ac:dyDescent="0.2">
      <c r="A97" s="487"/>
      <c r="B97" s="488"/>
      <c r="C97" s="478"/>
      <c r="D97" s="301"/>
      <c r="E97" s="304"/>
      <c r="F97" s="305"/>
      <c r="G97" s="307"/>
      <c r="H97" s="307"/>
      <c r="I97" s="307"/>
      <c r="J97" s="307"/>
      <c r="K97" s="307"/>
      <c r="L97" s="307"/>
      <c r="M97" s="307"/>
      <c r="N97" s="305"/>
      <c r="O97" s="304"/>
      <c r="P97" s="307"/>
      <c r="Q97" s="307"/>
      <c r="R97" s="305"/>
      <c r="S97" s="353"/>
      <c r="T97" s="301"/>
    </row>
    <row r="98" spans="1:20" ht="27" customHeight="1" x14ac:dyDescent="0.2">
      <c r="A98" s="489"/>
      <c r="B98" s="490"/>
      <c r="C98" s="478"/>
      <c r="D98" s="347" t="s">
        <v>199</v>
      </c>
      <c r="E98" s="348"/>
      <c r="F98" s="349"/>
      <c r="G98" s="347" t="s">
        <v>200</v>
      </c>
      <c r="H98" s="348"/>
      <c r="I98" s="348"/>
      <c r="J98" s="348"/>
      <c r="K98" s="348"/>
      <c r="L98" s="348"/>
      <c r="M98" s="348"/>
      <c r="N98" s="349"/>
      <c r="O98" s="347" t="s">
        <v>201</v>
      </c>
      <c r="P98" s="348"/>
      <c r="Q98" s="348"/>
      <c r="R98" s="349"/>
      <c r="S98" s="353"/>
      <c r="T98" s="300" t="s">
        <v>113</v>
      </c>
    </row>
    <row r="99" spans="1:20" ht="27" customHeight="1" x14ac:dyDescent="0.2">
      <c r="A99" s="77" t="s">
        <v>138</v>
      </c>
      <c r="B99" s="78"/>
      <c r="C99" s="301"/>
      <c r="D99" s="79" t="s">
        <v>202</v>
      </c>
      <c r="E99" s="79" t="s">
        <v>203</v>
      </c>
      <c r="F99" s="79" t="s">
        <v>204</v>
      </c>
      <c r="G99" s="79" t="s">
        <v>205</v>
      </c>
      <c r="H99" s="79" t="s">
        <v>206</v>
      </c>
      <c r="I99" s="79" t="s">
        <v>207</v>
      </c>
      <c r="J99" s="79" t="s">
        <v>208</v>
      </c>
      <c r="K99" s="79" t="s">
        <v>209</v>
      </c>
      <c r="L99" s="347" t="s">
        <v>210</v>
      </c>
      <c r="M99" s="349"/>
      <c r="N99" s="79" t="s">
        <v>211</v>
      </c>
      <c r="O99" s="79" t="s">
        <v>212</v>
      </c>
      <c r="P99" s="79" t="s">
        <v>213</v>
      </c>
      <c r="Q99" s="79" t="s">
        <v>214</v>
      </c>
      <c r="R99" s="79" t="s">
        <v>215</v>
      </c>
      <c r="S99" s="354"/>
      <c r="T99" s="301"/>
    </row>
    <row r="100" spans="1:20" ht="30" customHeight="1" x14ac:dyDescent="0.2">
      <c r="A100" s="80">
        <v>0.1</v>
      </c>
      <c r="B100" s="72" t="s">
        <v>156</v>
      </c>
      <c r="C100" s="418"/>
      <c r="D100" s="419"/>
      <c r="E100" s="419"/>
      <c r="F100" s="419"/>
      <c r="G100" s="419"/>
      <c r="H100" s="419"/>
      <c r="I100" s="419"/>
      <c r="J100" s="419"/>
      <c r="K100" s="419"/>
      <c r="L100" s="419"/>
      <c r="M100" s="419"/>
      <c r="N100" s="420"/>
      <c r="O100" s="34" t="s">
        <v>216</v>
      </c>
      <c r="P100" s="34"/>
      <c r="Q100" s="34"/>
      <c r="R100" s="34"/>
      <c r="S100" s="118">
        <f>SUM(C100:R100)</f>
        <v>0</v>
      </c>
      <c r="T100" s="37"/>
    </row>
    <row r="101" spans="1:20" ht="30" customHeight="1" x14ac:dyDescent="0.2">
      <c r="A101" s="71">
        <v>0.2</v>
      </c>
      <c r="B101" s="72" t="s">
        <v>158</v>
      </c>
      <c r="C101" s="313"/>
      <c r="D101" s="314"/>
      <c r="E101" s="314"/>
      <c r="F101" s="314"/>
      <c r="G101" s="314"/>
      <c r="H101" s="314"/>
      <c r="I101" s="314"/>
      <c r="J101" s="314"/>
      <c r="K101" s="314"/>
      <c r="L101" s="314"/>
      <c r="M101" s="314"/>
      <c r="N101" s="315"/>
      <c r="O101" s="34" t="s">
        <v>216</v>
      </c>
      <c r="P101" s="34"/>
      <c r="Q101" s="34"/>
      <c r="R101" s="34"/>
      <c r="S101" s="118">
        <f t="shared" ref="S101:S119" si="1">SUM(C101:R101)</f>
        <v>0</v>
      </c>
      <c r="T101" s="31"/>
    </row>
    <row r="102" spans="1:20" ht="30" customHeight="1" x14ac:dyDescent="0.2">
      <c r="A102" s="71">
        <v>0.3</v>
      </c>
      <c r="B102" s="72" t="s">
        <v>159</v>
      </c>
      <c r="C102" s="31"/>
      <c r="D102" s="31"/>
      <c r="E102" s="32"/>
      <c r="F102" s="33"/>
      <c r="G102" s="33"/>
      <c r="H102" s="34"/>
      <c r="I102" s="34"/>
      <c r="J102" s="34"/>
      <c r="K102" s="34"/>
      <c r="L102" s="418"/>
      <c r="M102" s="419"/>
      <c r="N102" s="420"/>
      <c r="O102" s="34" t="s">
        <v>216</v>
      </c>
      <c r="P102" s="34"/>
      <c r="Q102" s="34"/>
      <c r="R102" s="34"/>
      <c r="S102" s="118">
        <f t="shared" si="1"/>
        <v>0</v>
      </c>
      <c r="T102" s="31"/>
    </row>
    <row r="103" spans="1:20" ht="30" customHeight="1" x14ac:dyDescent="0.2">
      <c r="A103" s="71">
        <v>0.4</v>
      </c>
      <c r="B103" s="72" t="s">
        <v>160</v>
      </c>
      <c r="C103" s="31"/>
      <c r="D103" s="31"/>
      <c r="E103" s="32"/>
      <c r="F103" s="33"/>
      <c r="G103" s="35"/>
      <c r="H103" s="34"/>
      <c r="I103" s="34"/>
      <c r="J103" s="34"/>
      <c r="K103" s="34"/>
      <c r="L103" s="310"/>
      <c r="M103" s="311"/>
      <c r="N103" s="312"/>
      <c r="O103" s="34" t="s">
        <v>216</v>
      </c>
      <c r="P103" s="34"/>
      <c r="Q103" s="34"/>
      <c r="R103" s="34"/>
      <c r="S103" s="118">
        <f t="shared" si="1"/>
        <v>0</v>
      </c>
      <c r="T103" s="34"/>
    </row>
    <row r="104" spans="1:20" ht="30" customHeight="1" x14ac:dyDescent="0.2">
      <c r="A104" s="71">
        <v>0.5</v>
      </c>
      <c r="B104" s="72" t="s">
        <v>217</v>
      </c>
      <c r="C104" s="31"/>
      <c r="D104" s="31"/>
      <c r="E104" s="32"/>
      <c r="F104" s="33"/>
      <c r="G104" s="35"/>
      <c r="H104" s="34"/>
      <c r="I104" s="34"/>
      <c r="J104" s="34"/>
      <c r="K104" s="34"/>
      <c r="L104" s="310"/>
      <c r="M104" s="311"/>
      <c r="N104" s="312"/>
      <c r="O104" s="34" t="s">
        <v>216</v>
      </c>
      <c r="P104" s="34"/>
      <c r="Q104" s="34"/>
      <c r="R104" s="34"/>
      <c r="S104" s="118">
        <f t="shared" si="1"/>
        <v>0</v>
      </c>
      <c r="T104" s="34"/>
    </row>
    <row r="105" spans="1:20" ht="30" customHeight="1" x14ac:dyDescent="0.2">
      <c r="A105" s="71">
        <v>1</v>
      </c>
      <c r="B105" s="72" t="s">
        <v>161</v>
      </c>
      <c r="C105" s="31"/>
      <c r="D105" s="31"/>
      <c r="E105" s="36"/>
      <c r="F105" s="31"/>
      <c r="G105" s="34"/>
      <c r="H105" s="34"/>
      <c r="I105" s="34"/>
      <c r="J105" s="34"/>
      <c r="K105" s="34"/>
      <c r="L105" s="310"/>
      <c r="M105" s="311"/>
      <c r="N105" s="312"/>
      <c r="O105" s="34" t="s">
        <v>216</v>
      </c>
      <c r="P105" s="34"/>
      <c r="Q105" s="34"/>
      <c r="R105" s="34"/>
      <c r="S105" s="118">
        <f t="shared" si="1"/>
        <v>0</v>
      </c>
      <c r="T105" s="34"/>
    </row>
    <row r="106" spans="1:20" ht="30" customHeight="1" x14ac:dyDescent="0.2">
      <c r="A106" s="71">
        <v>2.1</v>
      </c>
      <c r="B106" s="72" t="s">
        <v>162</v>
      </c>
      <c r="C106" s="31"/>
      <c r="D106" s="31"/>
      <c r="E106" s="31"/>
      <c r="F106" s="31"/>
      <c r="G106" s="31"/>
      <c r="H106" s="34"/>
      <c r="I106" s="34"/>
      <c r="J106" s="34"/>
      <c r="K106" s="34"/>
      <c r="L106" s="310"/>
      <c r="M106" s="311"/>
      <c r="N106" s="312"/>
      <c r="O106" s="34" t="s">
        <v>216</v>
      </c>
      <c r="P106" s="34"/>
      <c r="Q106" s="34"/>
      <c r="R106" s="34"/>
      <c r="S106" s="118">
        <f t="shared" si="1"/>
        <v>0</v>
      </c>
      <c r="T106" s="31"/>
    </row>
    <row r="107" spans="1:20" ht="30" customHeight="1" x14ac:dyDescent="0.2">
      <c r="A107" s="71">
        <v>2.2000000000000002</v>
      </c>
      <c r="B107" s="72" t="s">
        <v>163</v>
      </c>
      <c r="C107" s="31"/>
      <c r="D107" s="31"/>
      <c r="E107" s="36"/>
      <c r="F107" s="31"/>
      <c r="G107" s="31"/>
      <c r="H107" s="34"/>
      <c r="I107" s="34"/>
      <c r="J107" s="34"/>
      <c r="K107" s="34"/>
      <c r="L107" s="310"/>
      <c r="M107" s="311"/>
      <c r="N107" s="312"/>
      <c r="O107" s="34" t="s">
        <v>216</v>
      </c>
      <c r="P107" s="34"/>
      <c r="Q107" s="34"/>
      <c r="R107" s="34"/>
      <c r="S107" s="118">
        <f t="shared" si="1"/>
        <v>0</v>
      </c>
      <c r="T107" s="31"/>
    </row>
    <row r="108" spans="1:20" ht="30" customHeight="1" x14ac:dyDescent="0.2">
      <c r="A108" s="71">
        <v>2.2999999999999998</v>
      </c>
      <c r="B108" s="72" t="s">
        <v>164</v>
      </c>
      <c r="C108" s="31"/>
      <c r="D108" s="31"/>
      <c r="E108" s="36"/>
      <c r="F108" s="31"/>
      <c r="G108" s="31"/>
      <c r="H108" s="34"/>
      <c r="I108" s="34"/>
      <c r="J108" s="34"/>
      <c r="K108" s="34"/>
      <c r="L108" s="310"/>
      <c r="M108" s="311"/>
      <c r="N108" s="312"/>
      <c r="O108" s="34" t="s">
        <v>216</v>
      </c>
      <c r="P108" s="34"/>
      <c r="Q108" s="34"/>
      <c r="R108" s="34"/>
      <c r="S108" s="118">
        <f t="shared" si="1"/>
        <v>0</v>
      </c>
      <c r="T108" s="31"/>
    </row>
    <row r="109" spans="1:20" ht="30" customHeight="1" x14ac:dyDescent="0.2">
      <c r="A109" s="71">
        <v>2.4</v>
      </c>
      <c r="B109" s="72" t="s">
        <v>165</v>
      </c>
      <c r="C109" s="31"/>
      <c r="D109" s="31"/>
      <c r="E109" s="36"/>
      <c r="F109" s="31"/>
      <c r="G109" s="31"/>
      <c r="H109" s="34"/>
      <c r="I109" s="34"/>
      <c r="J109" s="34"/>
      <c r="K109" s="34"/>
      <c r="L109" s="310"/>
      <c r="M109" s="311"/>
      <c r="N109" s="312"/>
      <c r="O109" s="34" t="s">
        <v>216</v>
      </c>
      <c r="P109" s="34"/>
      <c r="Q109" s="34"/>
      <c r="R109" s="34"/>
      <c r="S109" s="118">
        <f t="shared" si="1"/>
        <v>0</v>
      </c>
      <c r="T109" s="31"/>
    </row>
    <row r="110" spans="1:20" ht="30" customHeight="1" x14ac:dyDescent="0.2">
      <c r="A110" s="71">
        <v>2.5</v>
      </c>
      <c r="B110" s="72" t="s">
        <v>166</v>
      </c>
      <c r="C110" s="31"/>
      <c r="D110" s="31"/>
      <c r="E110" s="36"/>
      <c r="F110" s="31"/>
      <c r="G110" s="31"/>
      <c r="H110" s="34"/>
      <c r="I110" s="34"/>
      <c r="J110" s="34"/>
      <c r="K110" s="34"/>
      <c r="L110" s="310"/>
      <c r="M110" s="311"/>
      <c r="N110" s="312"/>
      <c r="O110" s="34" t="s">
        <v>216</v>
      </c>
      <c r="P110" s="34"/>
      <c r="Q110" s="34"/>
      <c r="R110" s="34"/>
      <c r="S110" s="118">
        <f t="shared" si="1"/>
        <v>0</v>
      </c>
      <c r="T110" s="31"/>
    </row>
    <row r="111" spans="1:20" ht="30" customHeight="1" x14ac:dyDescent="0.2">
      <c r="A111" s="71">
        <v>2.6</v>
      </c>
      <c r="B111" s="72" t="s">
        <v>167</v>
      </c>
      <c r="C111" s="31"/>
      <c r="D111" s="31"/>
      <c r="E111" s="36"/>
      <c r="F111" s="31"/>
      <c r="G111" s="31"/>
      <c r="H111" s="34"/>
      <c r="I111" s="34"/>
      <c r="J111" s="34"/>
      <c r="K111" s="34"/>
      <c r="L111" s="310"/>
      <c r="M111" s="311"/>
      <c r="N111" s="312"/>
      <c r="O111" s="34" t="s">
        <v>216</v>
      </c>
      <c r="P111" s="34"/>
      <c r="Q111" s="34"/>
      <c r="R111" s="34"/>
      <c r="S111" s="118">
        <f t="shared" si="1"/>
        <v>0</v>
      </c>
      <c r="T111" s="31"/>
    </row>
    <row r="112" spans="1:20" ht="30" customHeight="1" x14ac:dyDescent="0.2">
      <c r="A112" s="71">
        <v>2.7</v>
      </c>
      <c r="B112" s="72" t="s">
        <v>168</v>
      </c>
      <c r="C112" s="31"/>
      <c r="D112" s="31"/>
      <c r="E112" s="36"/>
      <c r="F112" s="31"/>
      <c r="G112" s="31"/>
      <c r="H112" s="34"/>
      <c r="I112" s="34"/>
      <c r="J112" s="34"/>
      <c r="K112" s="34"/>
      <c r="L112" s="310"/>
      <c r="M112" s="311"/>
      <c r="N112" s="312"/>
      <c r="O112" s="34" t="s">
        <v>216</v>
      </c>
      <c r="P112" s="34"/>
      <c r="Q112" s="34"/>
      <c r="R112" s="34"/>
      <c r="S112" s="118">
        <f t="shared" si="1"/>
        <v>0</v>
      </c>
      <c r="T112" s="31"/>
    </row>
    <row r="113" spans="1:20" ht="30" customHeight="1" x14ac:dyDescent="0.2">
      <c r="A113" s="71">
        <v>2.8</v>
      </c>
      <c r="B113" s="72" t="s">
        <v>169</v>
      </c>
      <c r="C113" s="31"/>
      <c r="D113" s="31"/>
      <c r="E113" s="36"/>
      <c r="F113" s="31"/>
      <c r="G113" s="31"/>
      <c r="H113" s="34"/>
      <c r="I113" s="34"/>
      <c r="J113" s="34"/>
      <c r="K113" s="34"/>
      <c r="L113" s="310"/>
      <c r="M113" s="311"/>
      <c r="N113" s="312"/>
      <c r="O113" s="34" t="s">
        <v>216</v>
      </c>
      <c r="P113" s="34"/>
      <c r="Q113" s="34"/>
      <c r="R113" s="34"/>
      <c r="S113" s="118">
        <f t="shared" si="1"/>
        <v>0</v>
      </c>
      <c r="T113" s="31"/>
    </row>
    <row r="114" spans="1:20" ht="30" customHeight="1" x14ac:dyDescent="0.2">
      <c r="A114" s="71">
        <v>3</v>
      </c>
      <c r="B114" s="72" t="s">
        <v>170</v>
      </c>
      <c r="C114" s="31"/>
      <c r="D114" s="31"/>
      <c r="E114" s="36"/>
      <c r="F114" s="31"/>
      <c r="G114" s="31"/>
      <c r="H114" s="34"/>
      <c r="I114" s="34"/>
      <c r="J114" s="34"/>
      <c r="K114" s="34"/>
      <c r="L114" s="310"/>
      <c r="M114" s="311"/>
      <c r="N114" s="312"/>
      <c r="O114" s="34" t="s">
        <v>216</v>
      </c>
      <c r="P114" s="34"/>
      <c r="Q114" s="34"/>
      <c r="R114" s="34"/>
      <c r="S114" s="118">
        <f t="shared" si="1"/>
        <v>0</v>
      </c>
      <c r="T114" s="31"/>
    </row>
    <row r="115" spans="1:20" ht="30" customHeight="1" x14ac:dyDescent="0.2">
      <c r="A115" s="71">
        <v>4</v>
      </c>
      <c r="B115" s="72" t="s">
        <v>218</v>
      </c>
      <c r="C115" s="33"/>
      <c r="D115" s="33"/>
      <c r="E115" s="32"/>
      <c r="F115" s="33"/>
      <c r="G115" s="33"/>
      <c r="H115" s="34"/>
      <c r="I115" s="34"/>
      <c r="J115" s="34"/>
      <c r="K115" s="34"/>
      <c r="L115" s="313"/>
      <c r="M115" s="314"/>
      <c r="N115" s="315"/>
      <c r="O115" s="34" t="s">
        <v>216</v>
      </c>
      <c r="P115" s="35"/>
      <c r="Q115" s="35"/>
      <c r="R115" s="35"/>
      <c r="S115" s="118">
        <f t="shared" si="1"/>
        <v>0</v>
      </c>
      <c r="T115" s="33"/>
    </row>
    <row r="116" spans="1:20" ht="30" customHeight="1" x14ac:dyDescent="0.2">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
      <c r="A117" s="71">
        <v>6</v>
      </c>
      <c r="B117" s="72" t="s">
        <v>173</v>
      </c>
      <c r="C117" s="33"/>
      <c r="D117" s="33"/>
      <c r="E117" s="32"/>
      <c r="F117" s="33"/>
      <c r="G117" s="31"/>
      <c r="H117" s="34"/>
      <c r="I117" s="34"/>
      <c r="J117" s="34"/>
      <c r="K117" s="34"/>
      <c r="L117" s="418"/>
      <c r="M117" s="419"/>
      <c r="N117" s="420"/>
      <c r="O117" s="34" t="s">
        <v>216</v>
      </c>
      <c r="P117" s="34"/>
      <c r="Q117" s="34"/>
      <c r="R117" s="34"/>
      <c r="S117" s="118">
        <f t="shared" si="1"/>
        <v>0</v>
      </c>
      <c r="T117" s="31"/>
    </row>
    <row r="118" spans="1:20" ht="30" customHeight="1" x14ac:dyDescent="0.2">
      <c r="A118" s="71">
        <v>7</v>
      </c>
      <c r="B118" s="72" t="s">
        <v>174</v>
      </c>
      <c r="C118" s="33"/>
      <c r="D118" s="33"/>
      <c r="E118" s="32"/>
      <c r="F118" s="33"/>
      <c r="G118" s="31"/>
      <c r="H118" s="34"/>
      <c r="I118" s="34"/>
      <c r="J118" s="34"/>
      <c r="K118" s="34"/>
      <c r="L118" s="310"/>
      <c r="M118" s="311"/>
      <c r="N118" s="312"/>
      <c r="O118" s="34" t="s">
        <v>216</v>
      </c>
      <c r="P118" s="34"/>
      <c r="Q118" s="34"/>
      <c r="R118" s="34"/>
      <c r="S118" s="118">
        <f t="shared" si="1"/>
        <v>0</v>
      </c>
      <c r="T118" s="31"/>
    </row>
    <row r="119" spans="1:20" ht="30" customHeight="1" x14ac:dyDescent="0.2">
      <c r="A119" s="71">
        <v>8</v>
      </c>
      <c r="B119" s="72" t="s">
        <v>175</v>
      </c>
      <c r="C119" s="33"/>
      <c r="D119" s="33"/>
      <c r="E119" s="32"/>
      <c r="F119" s="33"/>
      <c r="G119" s="31"/>
      <c r="H119" s="34"/>
      <c r="I119" s="34"/>
      <c r="J119" s="34"/>
      <c r="K119" s="34"/>
      <c r="L119" s="313"/>
      <c r="M119" s="314"/>
      <c r="N119" s="315"/>
      <c r="O119" s="34" t="s">
        <v>216</v>
      </c>
      <c r="P119" s="34"/>
      <c r="Q119" s="34"/>
      <c r="R119" s="34"/>
      <c r="S119" s="118">
        <f t="shared" si="1"/>
        <v>0</v>
      </c>
      <c r="T119" s="31"/>
    </row>
    <row r="120" spans="1:20" ht="30" customHeight="1" x14ac:dyDescent="0.2">
      <c r="A120" s="292" t="s">
        <v>222</v>
      </c>
      <c r="B120" s="293"/>
      <c r="C120" s="289"/>
      <c r="D120" s="290"/>
      <c r="E120" s="291"/>
      <c r="F120" s="33"/>
      <c r="G120" s="338"/>
      <c r="H120" s="339"/>
      <c r="I120" s="339"/>
      <c r="J120" s="339"/>
      <c r="K120" s="339"/>
      <c r="L120" s="339"/>
      <c r="M120" s="339"/>
      <c r="N120" s="339"/>
      <c r="O120" s="339"/>
      <c r="P120" s="339"/>
      <c r="Q120" s="339"/>
      <c r="R120" s="340"/>
      <c r="S120" s="118">
        <f>F120</f>
        <v>0</v>
      </c>
      <c r="T120" s="136"/>
    </row>
    <row r="121" spans="1:20" ht="18" customHeight="1" x14ac:dyDescent="0.2">
      <c r="A121" s="259" t="s">
        <v>114</v>
      </c>
      <c r="B121" s="260"/>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12" t="e">
        <f>L116+M116</f>
        <v>#VALUE!</v>
      </c>
      <c r="M121" s="413"/>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
      <c r="A122" s="259" t="s">
        <v>237</v>
      </c>
      <c r="B122" s="260"/>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14" t="e">
        <f>L121/$C$6</f>
        <v>#VALUE!</v>
      </c>
      <c r="M122" s="415"/>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2">
      <c r="A123" s="97" t="s">
        <v>223</v>
      </c>
      <c r="B123" s="98"/>
      <c r="C123" s="98"/>
      <c r="D123" s="98"/>
      <c r="E123" s="98"/>
      <c r="F123" s="98"/>
      <c r="G123" s="98"/>
      <c r="H123" s="98"/>
      <c r="I123" s="98"/>
      <c r="J123" s="98"/>
      <c r="K123" s="98"/>
      <c r="L123" s="98"/>
      <c r="M123" s="98"/>
      <c r="N123" s="98"/>
      <c r="O123" s="98"/>
      <c r="P123" s="98"/>
      <c r="Q123" s="98"/>
      <c r="R123" s="98"/>
      <c r="S123" s="98"/>
      <c r="T123" s="98"/>
    </row>
    <row r="124" spans="1:20" ht="14.25" x14ac:dyDescent="0.2">
      <c r="A124" s="81" t="s">
        <v>266</v>
      </c>
      <c r="B124" s="81"/>
      <c r="C124" s="81"/>
      <c r="D124" s="81"/>
      <c r="E124" s="81"/>
      <c r="F124" s="81"/>
      <c r="G124" s="81"/>
      <c r="H124" s="81"/>
      <c r="I124" s="81"/>
      <c r="J124" s="81"/>
      <c r="K124" s="81"/>
      <c r="L124" s="81"/>
      <c r="M124" s="81"/>
      <c r="N124" s="81"/>
      <c r="O124" s="81"/>
      <c r="P124" s="81"/>
      <c r="Q124" s="477"/>
      <c r="R124" s="477"/>
      <c r="S124" s="477"/>
    </row>
    <row r="125" spans="1:20" ht="23.25" customHeight="1" x14ac:dyDescent="0.2">
      <c r="A125" s="81"/>
      <c r="B125" s="81"/>
      <c r="C125" s="81"/>
      <c r="D125" s="81"/>
      <c r="E125" s="81"/>
      <c r="F125" s="81"/>
      <c r="G125" s="81"/>
      <c r="H125" s="81"/>
      <c r="I125" s="81"/>
      <c r="J125" s="81"/>
      <c r="K125" s="81"/>
      <c r="L125" s="81"/>
      <c r="M125" s="81"/>
      <c r="N125" s="81"/>
      <c r="O125" s="81"/>
      <c r="P125" s="81"/>
    </row>
    <row r="126" spans="1:20" ht="23.25" x14ac:dyDescent="0.2">
      <c r="A126" s="96"/>
      <c r="B126" s="96"/>
      <c r="C126" s="96"/>
      <c r="D126" s="96"/>
      <c r="E126" s="96"/>
      <c r="F126" s="96"/>
    </row>
    <row r="127" spans="1:20" ht="13.5" customHeight="1" x14ac:dyDescent="0.2">
      <c r="A127" s="96"/>
      <c r="B127" s="96"/>
      <c r="C127" s="96"/>
      <c r="D127" s="96"/>
      <c r="E127" s="96"/>
      <c r="F127" s="96"/>
    </row>
    <row r="128" spans="1:20" ht="25.5" customHeight="1" x14ac:dyDescent="0.2">
      <c r="A128" s="96"/>
      <c r="B128" s="96"/>
      <c r="C128" s="96"/>
      <c r="D128" s="96"/>
      <c r="E128" s="96"/>
      <c r="F128" s="96"/>
    </row>
    <row r="129" spans="1:6" ht="29.65" customHeight="1" x14ac:dyDescent="0.2">
      <c r="A129" s="96"/>
      <c r="B129" s="96"/>
      <c r="C129" s="96"/>
      <c r="D129" s="96"/>
      <c r="E129" s="96"/>
      <c r="F129" s="96"/>
    </row>
    <row r="130" spans="1:6" ht="29.25" customHeight="1" x14ac:dyDescent="0.2">
      <c r="A130" s="96"/>
      <c r="B130" s="96"/>
      <c r="C130" s="96"/>
      <c r="D130" s="96"/>
      <c r="E130" s="96"/>
      <c r="F130" s="96"/>
    </row>
    <row r="131" spans="1:6" ht="33" customHeight="1" x14ac:dyDescent="0.2">
      <c r="A131" s="96"/>
      <c r="B131" s="96"/>
      <c r="C131" s="96"/>
      <c r="D131" s="96"/>
      <c r="E131" s="96"/>
      <c r="F131" s="96"/>
    </row>
    <row r="132" spans="1:6" ht="33" customHeight="1" x14ac:dyDescent="0.2">
      <c r="A132" s="96"/>
      <c r="B132" s="96"/>
      <c r="C132" s="96"/>
      <c r="D132" s="96"/>
      <c r="E132" s="96"/>
      <c r="F132" s="96"/>
    </row>
    <row r="133" spans="1:6" ht="33.4" customHeight="1" x14ac:dyDescent="0.2">
      <c r="A133" s="96"/>
      <c r="B133" s="96"/>
      <c r="C133" s="96"/>
      <c r="D133" s="96"/>
      <c r="E133" s="96"/>
      <c r="F133" s="96"/>
    </row>
    <row r="134" spans="1:6" ht="29.65" customHeight="1" x14ac:dyDescent="0.2">
      <c r="A134" s="96"/>
      <c r="B134" s="96"/>
      <c r="C134" s="96"/>
      <c r="D134" s="96"/>
      <c r="E134" s="96"/>
      <c r="F134" s="96"/>
    </row>
    <row r="135" spans="1:6" ht="34.9" customHeight="1" x14ac:dyDescent="0.2">
      <c r="A135" s="96"/>
      <c r="B135" s="96"/>
      <c r="C135" s="96"/>
      <c r="D135" s="96"/>
      <c r="E135" s="96"/>
      <c r="F135" s="96"/>
    </row>
    <row r="136" spans="1:6" ht="28.9" customHeight="1" x14ac:dyDescent="0.2">
      <c r="A136" s="96"/>
      <c r="B136" s="96"/>
      <c r="C136" s="96"/>
      <c r="D136" s="96"/>
      <c r="E136" s="96"/>
      <c r="F136" s="96"/>
    </row>
    <row r="137" spans="1:6" ht="31.9" customHeight="1" x14ac:dyDescent="0.2">
      <c r="A137" s="96"/>
      <c r="B137" s="96"/>
      <c r="C137" s="96"/>
      <c r="D137" s="96"/>
      <c r="E137" s="96"/>
      <c r="F137" s="96"/>
    </row>
    <row r="138" spans="1:6" ht="33" customHeight="1" x14ac:dyDescent="0.2">
      <c r="A138" s="96"/>
      <c r="B138" s="96"/>
      <c r="C138" s="96"/>
      <c r="D138" s="96"/>
      <c r="E138" s="96"/>
      <c r="F138" s="96"/>
    </row>
    <row r="139" spans="1:6" ht="34.15" customHeight="1" x14ac:dyDescent="0.2">
      <c r="A139" s="96"/>
      <c r="B139" s="96"/>
      <c r="C139" s="96"/>
      <c r="D139" s="96"/>
      <c r="E139" s="96"/>
      <c r="F139" s="96"/>
    </row>
    <row r="140" spans="1:6" ht="30.4" customHeight="1" x14ac:dyDescent="0.2">
      <c r="A140" s="96"/>
      <c r="B140" s="96"/>
      <c r="C140" s="96"/>
      <c r="D140" s="96"/>
      <c r="E140" s="96"/>
      <c r="F140" s="96"/>
    </row>
    <row r="141" spans="1:6" ht="32.65" customHeight="1" x14ac:dyDescent="0.2">
      <c r="A141" s="96"/>
      <c r="B141" s="96"/>
      <c r="C141" s="96"/>
      <c r="D141" s="96"/>
      <c r="E141" s="96"/>
      <c r="F141" s="96"/>
    </row>
    <row r="142" spans="1:6" ht="31.5" customHeight="1" x14ac:dyDescent="0.2">
      <c r="A142" s="96"/>
      <c r="B142" s="96"/>
      <c r="C142" s="96"/>
      <c r="D142" s="96"/>
      <c r="E142" s="96"/>
      <c r="F142" s="96"/>
    </row>
    <row r="143" spans="1:6" ht="38.25" customHeight="1" x14ac:dyDescent="0.2">
      <c r="A143" s="96"/>
      <c r="B143" s="96"/>
      <c r="C143" s="96"/>
      <c r="D143" s="96"/>
      <c r="E143" s="96"/>
      <c r="F143" s="96"/>
    </row>
    <row r="144" spans="1:6" ht="24.75" customHeight="1" x14ac:dyDescent="0.2">
      <c r="A144" s="96"/>
      <c r="B144" s="96"/>
      <c r="C144" s="96"/>
      <c r="D144" s="96"/>
      <c r="E144" s="96"/>
      <c r="F144" s="96"/>
    </row>
    <row r="145" spans="1:6" ht="35.65" customHeight="1" x14ac:dyDescent="0.2">
      <c r="A145" s="96"/>
      <c r="B145" s="96"/>
      <c r="C145" s="96"/>
      <c r="D145" s="96"/>
      <c r="E145" s="96"/>
      <c r="F145" s="96"/>
    </row>
    <row r="146" spans="1:6" ht="31.5" customHeight="1" x14ac:dyDescent="0.2">
      <c r="A146" s="96"/>
      <c r="B146" s="96"/>
      <c r="C146" s="96"/>
      <c r="D146" s="96"/>
      <c r="E146" s="96"/>
      <c r="F146" s="96"/>
    </row>
    <row r="147" spans="1:6" ht="25.9" customHeight="1" x14ac:dyDescent="0.2">
      <c r="A147" s="96"/>
      <c r="B147" s="96"/>
      <c r="C147" s="96"/>
      <c r="D147" s="96"/>
      <c r="E147" s="96"/>
      <c r="F147" s="96"/>
    </row>
    <row r="148" spans="1:6" ht="33" customHeight="1" x14ac:dyDescent="0.2">
      <c r="A148" s="96"/>
      <c r="B148" s="96"/>
      <c r="C148" s="96"/>
      <c r="D148" s="96"/>
      <c r="E148" s="96"/>
      <c r="F148" s="96"/>
    </row>
    <row r="149" spans="1:6" ht="37.9" customHeight="1" x14ac:dyDescent="0.2">
      <c r="A149" s="96"/>
      <c r="B149" s="96"/>
      <c r="C149" s="96"/>
      <c r="D149" s="96"/>
      <c r="E149" s="96"/>
      <c r="F149" s="96"/>
    </row>
    <row r="150" spans="1:6" ht="37.9" customHeight="1" x14ac:dyDescent="0.2">
      <c r="A150" s="96"/>
      <c r="B150" s="96"/>
      <c r="C150" s="96"/>
      <c r="D150" s="96"/>
      <c r="E150" s="96"/>
      <c r="F150" s="96"/>
    </row>
    <row r="151" spans="1:6" ht="24.75" customHeight="1" x14ac:dyDescent="0.2">
      <c r="A151" s="96"/>
      <c r="B151" s="96"/>
      <c r="C151" s="96"/>
      <c r="D151" s="96"/>
      <c r="E151" s="96"/>
      <c r="F151" s="96"/>
    </row>
    <row r="152" spans="1:6" ht="13.15" customHeight="1" x14ac:dyDescent="0.2">
      <c r="A152" s="96"/>
      <c r="B152" s="96"/>
      <c r="C152" s="96"/>
      <c r="D152" s="96"/>
      <c r="E152" s="96"/>
      <c r="F152" s="96"/>
    </row>
    <row r="153" spans="1:6" ht="13.15" customHeight="1" x14ac:dyDescent="0.2">
      <c r="A153" s="96"/>
      <c r="B153" s="96"/>
      <c r="C153" s="96"/>
      <c r="D153" s="96"/>
      <c r="E153" s="96"/>
      <c r="F153" s="96"/>
    </row>
    <row r="154" spans="1:6" ht="23.25" x14ac:dyDescent="0.2">
      <c r="A154" s="96"/>
      <c r="B154" s="96"/>
      <c r="C154" s="96"/>
      <c r="D154" s="96"/>
      <c r="E154" s="96"/>
      <c r="F154" s="96"/>
    </row>
    <row r="155" spans="1:6" ht="12.75" customHeight="1" x14ac:dyDescent="0.2">
      <c r="A155" s="96"/>
      <c r="B155" s="96"/>
      <c r="C155" s="96"/>
      <c r="D155" s="96"/>
      <c r="E155" s="96"/>
      <c r="F155" s="96"/>
    </row>
    <row r="156" spans="1:6" ht="23.25" x14ac:dyDescent="0.2">
      <c r="A156" s="96"/>
      <c r="B156" s="96"/>
      <c r="C156" s="96"/>
      <c r="D156" s="96"/>
      <c r="E156" s="96"/>
      <c r="F156" s="96"/>
    </row>
    <row r="157" spans="1:6" ht="23.25" x14ac:dyDescent="0.2">
      <c r="A157" s="96"/>
      <c r="B157" s="96"/>
      <c r="C157" s="96"/>
      <c r="D157" s="96"/>
      <c r="E157" s="96"/>
      <c r="F157" s="96"/>
    </row>
    <row r="158" spans="1:6" ht="23.25" x14ac:dyDescent="0.2">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352425</xdr:rowOff>
                  </from>
                  <to>
                    <xdr:col>3</xdr:col>
                    <xdr:colOff>1400175</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352425</xdr:rowOff>
                  </from>
                  <to>
                    <xdr:col>4</xdr:col>
                    <xdr:colOff>866775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E19"/>
  <sheetViews>
    <sheetView showGridLines="0" workbookViewId="0">
      <selection activeCell="E11" sqref="E11"/>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40" t="s">
        <v>267</v>
      </c>
    </row>
    <row r="3" spans="2:5" x14ac:dyDescent="0.2">
      <c r="B3" s="83" t="s">
        <v>268</v>
      </c>
    </row>
    <row r="4" spans="2:5" x14ac:dyDescent="0.2">
      <c r="B4" s="83" t="s">
        <v>117</v>
      </c>
    </row>
    <row r="5" spans="2:5" x14ac:dyDescent="0.2">
      <c r="B5" s="83" t="s">
        <v>269</v>
      </c>
    </row>
    <row r="6" spans="2:5" x14ac:dyDescent="0.2">
      <c r="B6" s="83" t="s">
        <v>270</v>
      </c>
    </row>
    <row r="9" spans="2:5" x14ac:dyDescent="0.2">
      <c r="B9" s="140" t="s">
        <v>271</v>
      </c>
      <c r="C9" s="140" t="s">
        <v>272</v>
      </c>
      <c r="D9" s="140" t="s">
        <v>273</v>
      </c>
      <c r="E9" s="140" t="s">
        <v>274</v>
      </c>
    </row>
    <row r="10" spans="2:5" x14ac:dyDescent="0.2">
      <c r="B10" s="141" t="s">
        <v>268</v>
      </c>
      <c r="C10" s="83" t="s">
        <v>275</v>
      </c>
      <c r="D10" s="83" t="s">
        <v>276</v>
      </c>
      <c r="E10" s="83" t="s">
        <v>277</v>
      </c>
    </row>
    <row r="11" spans="2:5" x14ac:dyDescent="0.2">
      <c r="B11" s="141" t="s">
        <v>117</v>
      </c>
      <c r="C11" s="83" t="s">
        <v>278</v>
      </c>
      <c r="D11" s="83" t="s">
        <v>279</v>
      </c>
      <c r="E11" s="83" t="s">
        <v>280</v>
      </c>
    </row>
    <row r="12" spans="2:5" x14ac:dyDescent="0.2">
      <c r="B12" s="141" t="s">
        <v>269</v>
      </c>
      <c r="C12" s="83" t="s">
        <v>281</v>
      </c>
      <c r="D12" s="83" t="s">
        <v>282</v>
      </c>
      <c r="E12" s="83" t="s">
        <v>283</v>
      </c>
    </row>
    <row r="13" spans="2:5" x14ac:dyDescent="0.2">
      <c r="B13" s="141" t="s">
        <v>270</v>
      </c>
      <c r="C13" s="83" t="s">
        <v>278</v>
      </c>
      <c r="D13" s="83" t="s">
        <v>284</v>
      </c>
      <c r="E13" s="83" t="s">
        <v>285</v>
      </c>
    </row>
    <row r="15" spans="2:5" ht="25.5" x14ac:dyDescent="0.2">
      <c r="B15" s="142" t="s">
        <v>286</v>
      </c>
      <c r="C15" s="140" t="s">
        <v>272</v>
      </c>
      <c r="D15" s="140" t="s">
        <v>273</v>
      </c>
      <c r="E15" s="140" t="s">
        <v>274</v>
      </c>
    </row>
    <row r="16" spans="2:5" x14ac:dyDescent="0.2">
      <c r="B16" s="141" t="s">
        <v>268</v>
      </c>
      <c r="C16" s="83" t="s">
        <v>287</v>
      </c>
      <c r="D16" s="83" t="s">
        <v>288</v>
      </c>
      <c r="E16" s="83" t="s">
        <v>289</v>
      </c>
    </row>
    <row r="17" spans="2:5" x14ac:dyDescent="0.2">
      <c r="B17" s="141" t="s">
        <v>117</v>
      </c>
      <c r="C17" s="83" t="s">
        <v>290</v>
      </c>
      <c r="D17" s="83" t="s">
        <v>291</v>
      </c>
      <c r="E17" s="83" t="s">
        <v>292</v>
      </c>
    </row>
    <row r="18" spans="2:5" x14ac:dyDescent="0.2">
      <c r="B18" s="141" t="s">
        <v>269</v>
      </c>
      <c r="C18" s="83" t="s">
        <v>290</v>
      </c>
      <c r="D18" s="83" t="s">
        <v>293</v>
      </c>
      <c r="E18" s="83" t="s">
        <v>294</v>
      </c>
    </row>
    <row r="19" spans="2:5" x14ac:dyDescent="0.2">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Toby Smith</cp:lastModifiedBy>
  <cp:revision/>
  <dcterms:created xsi:type="dcterms:W3CDTF">2019-12-17T10:05:05Z</dcterms:created>
  <dcterms:modified xsi:type="dcterms:W3CDTF">2024-02-02T19:13:00Z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SIP_Label_818d61c5-93d1-4091-b01b-ac48f4008754_Enabled">
    <vt:lpwstr>true</vt:lpwstr>
  </property>
  <property fmtid="{D5CDD505-2E9C-101B-9397-08002B2CF9AE}" pid="4" name="MSIP_Label_818d61c5-93d1-4091-b01b-ac48f4008754_SetDate">
    <vt:lpwstr>2024-02-02T19:12:25Z</vt:lpwstr>
  </property>
  <property fmtid="{D5CDD505-2E9C-101B-9397-08002B2CF9AE}" pid="5" name="MSIP_Label_818d61c5-93d1-4091-b01b-ac48f4008754_Method">
    <vt:lpwstr>Standard</vt:lpwstr>
  </property>
  <property fmtid="{D5CDD505-2E9C-101B-9397-08002B2CF9AE}" pid="6" name="MSIP_Label_818d61c5-93d1-4091-b01b-ac48f4008754_Name">
    <vt:lpwstr>818d61c5-93d1-4091-b01b-ac48f4008754</vt:lpwstr>
  </property>
  <property fmtid="{D5CDD505-2E9C-101B-9397-08002B2CF9AE}" pid="7" name="MSIP_Label_818d61c5-93d1-4091-b01b-ac48f4008754_SiteId">
    <vt:lpwstr>e30a82f4-3fdd-4882-820f-d2b6cfa037b5</vt:lpwstr>
  </property>
  <property fmtid="{D5CDD505-2E9C-101B-9397-08002B2CF9AE}" pid="8" name="MSIP_Label_818d61c5-93d1-4091-b01b-ac48f4008754_ActionId">
    <vt:lpwstr>2bffe020-beb8-4343-add3-4576b94d2841</vt:lpwstr>
  </property>
  <property fmtid="{D5CDD505-2E9C-101B-9397-08002B2CF9AE}" pid="9" name="MSIP_Label_818d61c5-93d1-4091-b01b-ac48f4008754_ContentBits">
    <vt:lpwstr>0</vt:lpwstr>
  </property>
</Properties>
</file>