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filterPrivacy="1" codeName="ThisWorkbook" defaultThemeVersion="166925"/>
  <xr:revisionPtr revIDLastSave="0" documentId="8_{21DE86CE-1D8A-4E15-A40C-AB5327AC8DEE}" xr6:coauthVersionLast="47" xr6:coauthVersionMax="47" xr10:uidLastSave="{00000000-0000-0000-0000-000000000000}"/>
  <bookViews>
    <workbookView xWindow="-120" yWindow="-120" windowWidth="29040" windowHeight="15840" activeTab="2"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7" i="2" l="1"/>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91" i="10"/>
  <c r="D63" i="2"/>
  <c r="B72" i="6"/>
  <c r="Q3" i="2"/>
  <c r="U61" i="2"/>
  <c r="S61" i="2"/>
  <c r="P61" i="2"/>
  <c r="U4" i="2"/>
  <c r="S4" i="2"/>
  <c r="P4" i="2"/>
  <c r="D93" i="10" l="1"/>
  <c r="L8" i="2"/>
  <c r="M8" i="2"/>
  <c r="N8" i="2"/>
  <c r="Q8" i="2"/>
  <c r="R8" i="2" s="1"/>
  <c r="T8" i="2"/>
  <c r="L9" i="2"/>
  <c r="M9" i="2"/>
  <c r="N9" i="2"/>
  <c r="Q9" i="2"/>
  <c r="T9" i="2"/>
  <c r="L10" i="2"/>
  <c r="M10" i="2"/>
  <c r="N10" i="2"/>
  <c r="Q10" i="2"/>
  <c r="T10" i="2"/>
  <c r="L11" i="2"/>
  <c r="M11" i="2"/>
  <c r="N11" i="2"/>
  <c r="Q11" i="2"/>
  <c r="T11" i="2"/>
  <c r="L12" i="2"/>
  <c r="M12" i="2"/>
  <c r="N12" i="2"/>
  <c r="Q12" i="2"/>
  <c r="T12" i="2"/>
  <c r="L13" i="2"/>
  <c r="M13" i="2"/>
  <c r="N13" i="2"/>
  <c r="Q13" i="2"/>
  <c r="T13" i="2"/>
  <c r="L14" i="2"/>
  <c r="M14" i="2"/>
  <c r="N14" i="2"/>
  <c r="Q14" i="2"/>
  <c r="T14" i="2"/>
  <c r="L15" i="2"/>
  <c r="M15" i="2"/>
  <c r="R15" i="2" s="1"/>
  <c r="N15" i="2"/>
  <c r="Q15" i="2"/>
  <c r="T15" i="2"/>
  <c r="L16" i="2"/>
  <c r="M16" i="2"/>
  <c r="N16" i="2"/>
  <c r="Q16" i="2"/>
  <c r="T16" i="2"/>
  <c r="L17" i="2"/>
  <c r="M17" i="2"/>
  <c r="N17" i="2"/>
  <c r="O17" i="2"/>
  <c r="P17" i="2"/>
  <c r="Q17" i="2"/>
  <c r="R17" i="2"/>
  <c r="S17" i="2"/>
  <c r="T17" i="2"/>
  <c r="U17" i="2"/>
  <c r="L18" i="2"/>
  <c r="M18" i="2"/>
  <c r="N18" i="2"/>
  <c r="O18" i="2"/>
  <c r="P18" i="2"/>
  <c r="Q18" i="2"/>
  <c r="R18" i="2"/>
  <c r="S18" i="2"/>
  <c r="T18" i="2"/>
  <c r="U18" i="2"/>
  <c r="L19" i="2"/>
  <c r="M19" i="2"/>
  <c r="N19" i="2"/>
  <c r="O19" i="2"/>
  <c r="P19" i="2"/>
  <c r="Q19" i="2"/>
  <c r="R19" i="2"/>
  <c r="S19" i="2"/>
  <c r="T19" i="2"/>
  <c r="U19" i="2"/>
  <c r="L20" i="2"/>
  <c r="M20" i="2"/>
  <c r="N20" i="2"/>
  <c r="O20" i="2"/>
  <c r="P20" i="2"/>
  <c r="Q20" i="2"/>
  <c r="R20" i="2"/>
  <c r="S20" i="2"/>
  <c r="T20" i="2"/>
  <c r="U20" i="2"/>
  <c r="L21" i="2"/>
  <c r="M21" i="2"/>
  <c r="N21" i="2"/>
  <c r="O21" i="2"/>
  <c r="P21" i="2"/>
  <c r="Q21" i="2"/>
  <c r="R21" i="2"/>
  <c r="S21" i="2"/>
  <c r="T21" i="2"/>
  <c r="U21" i="2"/>
  <c r="L22" i="2"/>
  <c r="M22" i="2"/>
  <c r="N22" i="2"/>
  <c r="O22" i="2"/>
  <c r="P22" i="2"/>
  <c r="Q22" i="2"/>
  <c r="R22" i="2"/>
  <c r="S22" i="2"/>
  <c r="T22" i="2"/>
  <c r="U22" i="2"/>
  <c r="L23" i="2"/>
  <c r="M23" i="2"/>
  <c r="N23" i="2"/>
  <c r="O23" i="2"/>
  <c r="P23" i="2"/>
  <c r="Q23" i="2"/>
  <c r="R23" i="2"/>
  <c r="S23" i="2"/>
  <c r="T23" i="2"/>
  <c r="U23" i="2"/>
  <c r="L24" i="2"/>
  <c r="M24" i="2"/>
  <c r="N24" i="2"/>
  <c r="O24" i="2"/>
  <c r="P24" i="2"/>
  <c r="Q24" i="2"/>
  <c r="R24" i="2"/>
  <c r="S24" i="2"/>
  <c r="T24" i="2"/>
  <c r="U24" i="2"/>
  <c r="L25" i="2"/>
  <c r="M25" i="2"/>
  <c r="N25" i="2"/>
  <c r="O25" i="2"/>
  <c r="P25" i="2"/>
  <c r="Q25" i="2"/>
  <c r="R25" i="2"/>
  <c r="S25" i="2"/>
  <c r="T25" i="2"/>
  <c r="U25" i="2"/>
  <c r="L26" i="2"/>
  <c r="M26" i="2"/>
  <c r="N26" i="2"/>
  <c r="O26" i="2"/>
  <c r="P26" i="2"/>
  <c r="Q26" i="2"/>
  <c r="R26" i="2"/>
  <c r="S26" i="2"/>
  <c r="T26" i="2"/>
  <c r="U26" i="2"/>
  <c r="L27" i="2"/>
  <c r="M27" i="2"/>
  <c r="N27" i="2"/>
  <c r="O27" i="2"/>
  <c r="P27" i="2"/>
  <c r="Q27" i="2"/>
  <c r="R27" i="2"/>
  <c r="S27" i="2"/>
  <c r="T27" i="2"/>
  <c r="U27" i="2"/>
  <c r="L28" i="2"/>
  <c r="M28" i="2"/>
  <c r="N28" i="2"/>
  <c r="O28" i="2"/>
  <c r="P28" i="2"/>
  <c r="Q28" i="2"/>
  <c r="R28" i="2"/>
  <c r="S28" i="2"/>
  <c r="T28" i="2"/>
  <c r="U28" i="2"/>
  <c r="L29" i="2"/>
  <c r="M29" i="2"/>
  <c r="N29" i="2"/>
  <c r="O29" i="2"/>
  <c r="P29" i="2"/>
  <c r="Q29" i="2"/>
  <c r="R29" i="2"/>
  <c r="S29" i="2"/>
  <c r="T29" i="2"/>
  <c r="U29" i="2"/>
  <c r="L30" i="2"/>
  <c r="M30" i="2"/>
  <c r="N30" i="2"/>
  <c r="O30" i="2"/>
  <c r="P30" i="2"/>
  <c r="Q30" i="2"/>
  <c r="R30" i="2"/>
  <c r="S30" i="2"/>
  <c r="T30" i="2"/>
  <c r="U30" i="2"/>
  <c r="L31" i="2"/>
  <c r="M31" i="2"/>
  <c r="N31" i="2"/>
  <c r="O31" i="2"/>
  <c r="P31" i="2"/>
  <c r="Q31" i="2"/>
  <c r="R31" i="2"/>
  <c r="S31" i="2"/>
  <c r="T31" i="2"/>
  <c r="U31" i="2"/>
  <c r="L32" i="2"/>
  <c r="M32" i="2"/>
  <c r="N32" i="2"/>
  <c r="O32" i="2"/>
  <c r="P32" i="2"/>
  <c r="Q32" i="2"/>
  <c r="R32" i="2"/>
  <c r="S32" i="2"/>
  <c r="T32" i="2"/>
  <c r="U32" i="2"/>
  <c r="L33" i="2"/>
  <c r="M33" i="2"/>
  <c r="N33" i="2"/>
  <c r="O33" i="2"/>
  <c r="P33" i="2"/>
  <c r="Q33" i="2"/>
  <c r="R33" i="2"/>
  <c r="S33" i="2"/>
  <c r="T33" i="2"/>
  <c r="U33" i="2"/>
  <c r="L34" i="2"/>
  <c r="M34" i="2"/>
  <c r="N34" i="2"/>
  <c r="O34" i="2"/>
  <c r="P34" i="2"/>
  <c r="Q34" i="2"/>
  <c r="R34" i="2"/>
  <c r="S34" i="2"/>
  <c r="T34" i="2"/>
  <c r="U34" i="2"/>
  <c r="L35" i="2"/>
  <c r="M35" i="2"/>
  <c r="N35" i="2"/>
  <c r="O35" i="2"/>
  <c r="P35" i="2"/>
  <c r="Q35" i="2"/>
  <c r="R35" i="2"/>
  <c r="S35" i="2"/>
  <c r="T35" i="2"/>
  <c r="U35" i="2"/>
  <c r="L36" i="2"/>
  <c r="M36" i="2"/>
  <c r="N36" i="2"/>
  <c r="O36" i="2"/>
  <c r="P36" i="2"/>
  <c r="Q36" i="2"/>
  <c r="R36" i="2"/>
  <c r="S36" i="2"/>
  <c r="T36" i="2"/>
  <c r="U36" i="2"/>
  <c r="L37" i="2"/>
  <c r="M37" i="2"/>
  <c r="N37" i="2"/>
  <c r="O37" i="2"/>
  <c r="P37" i="2"/>
  <c r="Q37" i="2"/>
  <c r="R37" i="2"/>
  <c r="S37" i="2"/>
  <c r="T37" i="2"/>
  <c r="U37" i="2"/>
  <c r="L38" i="2"/>
  <c r="M38" i="2"/>
  <c r="N38" i="2"/>
  <c r="O38" i="2"/>
  <c r="P38" i="2"/>
  <c r="Q38" i="2"/>
  <c r="R38" i="2"/>
  <c r="S38" i="2"/>
  <c r="T38" i="2"/>
  <c r="U38" i="2"/>
  <c r="L39" i="2"/>
  <c r="M39" i="2"/>
  <c r="N39" i="2"/>
  <c r="O39" i="2"/>
  <c r="P39" i="2"/>
  <c r="Q39" i="2"/>
  <c r="R39" i="2"/>
  <c r="S39" i="2"/>
  <c r="T39" i="2"/>
  <c r="U39" i="2"/>
  <c r="L40" i="2"/>
  <c r="M40" i="2"/>
  <c r="N40" i="2"/>
  <c r="O40" i="2"/>
  <c r="P40" i="2"/>
  <c r="Q40" i="2"/>
  <c r="R40" i="2"/>
  <c r="S40" i="2"/>
  <c r="T40" i="2"/>
  <c r="U40" i="2"/>
  <c r="L41" i="2"/>
  <c r="M41" i="2"/>
  <c r="N41" i="2"/>
  <c r="O41" i="2"/>
  <c r="P41" i="2"/>
  <c r="Q41" i="2"/>
  <c r="R41" i="2"/>
  <c r="S41" i="2"/>
  <c r="T41" i="2"/>
  <c r="U41" i="2"/>
  <c r="L42" i="2"/>
  <c r="M42" i="2"/>
  <c r="N42" i="2"/>
  <c r="O42" i="2"/>
  <c r="P42" i="2"/>
  <c r="Q42" i="2"/>
  <c r="R42" i="2"/>
  <c r="S42" i="2"/>
  <c r="T42" i="2"/>
  <c r="U42" i="2"/>
  <c r="L43" i="2"/>
  <c r="M43" i="2"/>
  <c r="N43" i="2"/>
  <c r="O43" i="2"/>
  <c r="P43" i="2"/>
  <c r="Q43" i="2"/>
  <c r="R43" i="2"/>
  <c r="S43" i="2"/>
  <c r="T43" i="2"/>
  <c r="U43" i="2"/>
  <c r="L44" i="2"/>
  <c r="M44" i="2"/>
  <c r="N44" i="2"/>
  <c r="O44" i="2"/>
  <c r="P44" i="2"/>
  <c r="Q44" i="2"/>
  <c r="R44" i="2"/>
  <c r="S44" i="2"/>
  <c r="T44" i="2"/>
  <c r="U44" i="2"/>
  <c r="L45" i="2"/>
  <c r="M45" i="2"/>
  <c r="N45" i="2"/>
  <c r="O45" i="2"/>
  <c r="P45" i="2"/>
  <c r="Q45" i="2"/>
  <c r="R45" i="2"/>
  <c r="S45" i="2"/>
  <c r="T45" i="2"/>
  <c r="U45" i="2"/>
  <c r="L46" i="2"/>
  <c r="M46" i="2"/>
  <c r="N46" i="2"/>
  <c r="O46" i="2"/>
  <c r="P46" i="2"/>
  <c r="Q46" i="2"/>
  <c r="R46" i="2"/>
  <c r="S46" i="2"/>
  <c r="T46" i="2"/>
  <c r="U46" i="2"/>
  <c r="L47" i="2"/>
  <c r="M47" i="2"/>
  <c r="N47" i="2"/>
  <c r="O47" i="2"/>
  <c r="P47" i="2"/>
  <c r="Q47" i="2"/>
  <c r="R47" i="2"/>
  <c r="S47" i="2"/>
  <c r="T47" i="2"/>
  <c r="U47" i="2"/>
  <c r="L48" i="2"/>
  <c r="M48" i="2"/>
  <c r="N48" i="2"/>
  <c r="O48" i="2"/>
  <c r="P48" i="2"/>
  <c r="Q48" i="2"/>
  <c r="R48" i="2"/>
  <c r="S48" i="2"/>
  <c r="T48" i="2"/>
  <c r="U48" i="2"/>
  <c r="L49" i="2"/>
  <c r="M49" i="2"/>
  <c r="N49" i="2"/>
  <c r="O49" i="2"/>
  <c r="P49" i="2"/>
  <c r="Q49" i="2"/>
  <c r="R49" i="2"/>
  <c r="S49" i="2"/>
  <c r="T49" i="2"/>
  <c r="U49" i="2"/>
  <c r="L50" i="2"/>
  <c r="M50" i="2"/>
  <c r="N50" i="2"/>
  <c r="O50" i="2"/>
  <c r="P50" i="2"/>
  <c r="Q50" i="2"/>
  <c r="R50" i="2"/>
  <c r="S50" i="2"/>
  <c r="T50" i="2"/>
  <c r="U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6" i="2"/>
  <c r="U67" i="2"/>
  <c r="U68" i="2"/>
  <c r="U69" i="2"/>
  <c r="U70" i="2"/>
  <c r="U71" i="2"/>
  <c r="U72" i="2"/>
  <c r="U73" i="2"/>
  <c r="U74" i="2"/>
  <c r="U75" i="2"/>
  <c r="U76" i="2"/>
  <c r="U77" i="2"/>
  <c r="U78" i="2"/>
  <c r="U79" i="2"/>
  <c r="U80" i="2"/>
  <c r="U81" i="2"/>
  <c r="U82" i="2"/>
  <c r="U83" i="2"/>
  <c r="U84" i="2"/>
  <c r="U85" i="2"/>
  <c r="U86" i="2"/>
  <c r="U87" i="2"/>
  <c r="U88" i="2"/>
  <c r="U89" i="2"/>
  <c r="U90" i="2"/>
  <c r="U91" i="2"/>
  <c r="U92" i="2"/>
  <c r="U93" i="2"/>
  <c r="R66" i="2"/>
  <c r="R67" i="2"/>
  <c r="R68" i="2"/>
  <c r="R69" i="2"/>
  <c r="R70" i="2"/>
  <c r="R71" i="2"/>
  <c r="R72" i="2"/>
  <c r="R73" i="2"/>
  <c r="R74" i="2"/>
  <c r="R75" i="2"/>
  <c r="R76" i="2"/>
  <c r="R77" i="2"/>
  <c r="R78" i="2"/>
  <c r="R79" i="2"/>
  <c r="R80" i="2"/>
  <c r="R81" i="2"/>
  <c r="R82" i="2"/>
  <c r="R83" i="2"/>
  <c r="R84" i="2"/>
  <c r="R85" i="2"/>
  <c r="R86" i="2"/>
  <c r="R87" i="2"/>
  <c r="R88" i="2"/>
  <c r="R89" i="2"/>
  <c r="R90" i="2"/>
  <c r="R91" i="2"/>
  <c r="R92" i="2"/>
  <c r="R93" i="2"/>
  <c r="R16" i="2" l="1"/>
  <c r="O16" i="2"/>
  <c r="P16" i="2" s="1"/>
  <c r="O15" i="2"/>
  <c r="P15" i="2" s="1"/>
  <c r="R14" i="2"/>
  <c r="R13" i="2"/>
  <c r="U13" i="2" s="1"/>
  <c r="R12" i="2"/>
  <c r="O12" i="2"/>
  <c r="O11" i="2"/>
  <c r="P11" i="2" s="1"/>
  <c r="O10" i="2"/>
  <c r="R10" i="2"/>
  <c r="U10" i="2" s="1"/>
  <c r="R9" i="2"/>
  <c r="U9" i="2" s="1"/>
  <c r="O9" i="2"/>
  <c r="U15" i="2"/>
  <c r="U14" i="2"/>
  <c r="U16" i="2"/>
  <c r="S16" i="2"/>
  <c r="U12" i="2"/>
  <c r="S12" i="2"/>
  <c r="R11" i="2"/>
  <c r="U11" i="2" s="1"/>
  <c r="S10" i="2"/>
  <c r="U8" i="2"/>
  <c r="S8" i="2"/>
  <c r="O14" i="2"/>
  <c r="S14" i="2" s="1"/>
  <c r="O13" i="2"/>
  <c r="S13" i="2" s="1"/>
  <c r="O8" i="2"/>
  <c r="P8" i="2" s="1"/>
  <c r="P12" i="2"/>
  <c r="P10" i="2"/>
  <c r="P14" i="2"/>
  <c r="S15" i="2"/>
  <c r="S9" i="2"/>
  <c r="P9" i="2"/>
  <c r="P13" i="2" l="1"/>
  <c r="S11" i="2"/>
  <c r="P66" i="2"/>
  <c r="P67" i="2"/>
  <c r="P68" i="2"/>
  <c r="P69" i="2"/>
  <c r="P70" i="2"/>
  <c r="P71" i="2"/>
  <c r="P72" i="2"/>
  <c r="P73" i="2"/>
  <c r="P74" i="2"/>
  <c r="P75" i="2"/>
  <c r="P76" i="2"/>
  <c r="P77" i="2"/>
  <c r="P78" i="2"/>
  <c r="P79" i="2"/>
  <c r="P80" i="2"/>
  <c r="P81" i="2"/>
  <c r="P82" i="2"/>
  <c r="P83" i="2"/>
  <c r="P84" i="2"/>
  <c r="P85" i="2"/>
  <c r="P86" i="2"/>
  <c r="P87" i="2"/>
  <c r="P88" i="2"/>
  <c r="P89" i="2"/>
  <c r="P90" i="2"/>
  <c r="P91" i="2"/>
  <c r="P92" i="2"/>
  <c r="P93" i="2"/>
  <c r="S66" i="2" l="1"/>
  <c r="S67" i="2"/>
  <c r="S68" i="2"/>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c r="Q66" i="2"/>
  <c r="T66" i="2"/>
  <c r="L67" i="2"/>
  <c r="N67" i="2"/>
  <c r="O67" i="2"/>
  <c r="Q67" i="2"/>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R64" i="2" l="1"/>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<sst xmlns="http://schemas.openxmlformats.org/spreadsheetml/2006/main" count="459" uniqueCount="297">
  <si>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</si>
  <si>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</si>
  <si>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</si>
  <si>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</si>
  <si>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</si>
  <si>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</si>
  <si>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</si>
  <si>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</si>
  <si>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</si>
  <si>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</si>
  <si>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</si>
  <si>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</si>
  <si>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</si>
  <si>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</si>
  <si>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</si>
  <si>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</si>
  <si>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</si>
  <si>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</si>
  <si>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</si>
  <si>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</si>
  <si>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</si>
  <si>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</si>
  <si>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</si>
  <si>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</si>
  <si>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</si>
  <si>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</si>
  <si>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</si>
  <si>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</si>
  <si>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</si>
  <si>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</si>
  <si>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</si>
  <si>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</si>
  <si>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</si>
  <si>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</si>
  <si>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</si>
  <si>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</si>
  <si>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</si>
  <si>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</si>
  <si>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</si>
  <si>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</si>
  <si>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</si>
  <si>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</si>
  <si>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</si>
  <si>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</si>
  <si>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</si>
  <si>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</si>
  <si>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</si>
  <si>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</si>
  <si>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</si>
  <si>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</si>
  <si>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</si>
  <si>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</si>
  <si>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</si>
  <si>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</si>
  <si>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</si>
  <si>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</si>
  <si>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</si>
  <si>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</si>
  <si>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</si>
  <si>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</si>
  <si>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</si>
  <si>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</si>
  <si>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</si>
  <si>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</si>
  <si>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</si>
  <si>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</si>
  <si>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</si>
  <si>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</si>
  <si>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</si>
  <si>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</si>
  <si>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</si>
  <si>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</si>
  <si>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</si>
  <si>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</si>
  <si>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</si>
  <si>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</si>
  <si>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</si>
  <si>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</si>
  <si>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</si>
  <si>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</si>
  <si>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</si>
  <si>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</si>
  <si>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</si>
  <si>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</si>
  <si>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</si>
  <si>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</si>
  <si>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</si>
  <si>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</si>
  <si>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</si>
  <si>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</si>
  <si>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</si>
  <si>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</si>
  <si>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</si>
  <si>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</si>
  <si>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</si>
  <si>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</si>
  <si>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</si>
  <si>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</si>
  <si>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</si>
  <si>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</si>
  <si>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</si>
  <si>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</si>
  <si>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</si>
  <si>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</si>
  <si>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</si>
  <si>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</si>
  <si>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</si>
  <si>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</si>
  <si>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</si>
  <si>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</si>
  <si>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</si>
  <si>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</si>
  <si>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</si>
  <si>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</si>
  <si>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</si>
  <si>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</si>
  <si>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</si>
  <si>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</si>
  <si>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</si>
  <si>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</si>
  <si>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</si>
  <si>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</si>
  <si>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</si>
  <si>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</si>
  <si>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</si>
  <si>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</si>
  <si>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</si>
  <si>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</si>
  <si>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</si>
  <si>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</si>
  <si>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</si>
  <si>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</si>
  <si>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</si>
  <si>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</si>
  <si>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</si>
  <si>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</si>
  <si>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</si>
  <si>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</si>
  <si>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</si>
  <si>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</si>
  <si>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</si>
  <si>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</si>
  <si>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</si>
  <si>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</si>
  <si>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</si>
  <si>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</si>
  <si>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</si>
  <si>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</si>
  <si>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</si>
  <si>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</si>
  <si>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</si>
  <si>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</si>
  <si>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</si>
  <si>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</si>
  <si>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</si>
  <si>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</si>
  <si>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</si>
  <si>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</si>
  <si>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</si>
  <si>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</si>
  <si>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</si>
  <si>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</si>
  <si>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</si>
  <si>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</si>
  <si>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</si>
  <si>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</si>
  <si>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</si>
  <si>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</si>
  <si>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</si>
  <si>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</si>
  <si>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</si>
  <si>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</si>
  <si>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</si>
  <si>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</si>
  <si>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</si>
  <si>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</si>
  <si>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</si>
  <si>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</si>
  <si>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</si>
  <si>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</si>
  <si>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</si>
  <si>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</si>
  <si>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</si>
  <si>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</si>
  <si>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</si>
  <si>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</si>
  <si>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</si>
  <si>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</si>
  <si>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</si>
  <si>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</si>
  <si>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</si>
  <si>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</si>
  <si>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</si>
  <si>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</si>
  <si>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</si>
  <si>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</si>
  <si>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</si>
  <si>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</si>
  <si>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</si>
  <si>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</si>
  <si>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</si>
  <si>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</si>
  <si>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</si>
  <si>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</si>
  <si>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</si>
  <si>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</si>
  <si>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</si>
  <si>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</si>
  <si>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</si>
  <si>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</si>
  <si>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</si>
  <si>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</si>
  <si>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</si>
  <si>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</si>
  <si>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</si>
  <si>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</si>
  <si>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</si>
  <si>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</si>
  <si>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</si>
  <si>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</si>
  <si>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</si>
  <si>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</si>
  <si>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</si>
  <si>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</si>
  <si>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</si>
  <si>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</si>
  <si>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</si>
  <si>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</si>
  <si>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</si>
  <si>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</si>
  <si>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</si>
  <si>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</si>
  <si>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</si>
  <si>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</si>
  <si>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</si>
  <si>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</si>
  <si>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</si>
  <si>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</si>
  <si>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</si>
  <si>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</si>
  <si>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</si>
  <si>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</si>
  <si>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</si>
  <si>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</si>
  <si>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</si>
  <si>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</si>
  <si>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</si>
  <si>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</si>
  <si>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</si>
  <si>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</si>
  <si>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</si>
  <si>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</si>
  <si>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</si>
  <si>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</si>
  <si>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</si>
  <si>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</si>
  <si>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</si>
  <si>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</si>
  <si>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</si>
  <si>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</si>
  <si>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PBSA</t>
  </si>
  <si>
    <t>Yes</t>
  </si>
  <si>
    <t>Flat 02_03 EF N</t>
  </si>
  <si>
    <t>Flat 02_03 mid N</t>
  </si>
  <si>
    <t>Flat 02_04 EF N</t>
  </si>
  <si>
    <t>Flat 02_04 mid N</t>
  </si>
  <si>
    <t>Flat 04_07 mid N</t>
  </si>
  <si>
    <t>Flat 04_07 top N</t>
  </si>
  <si>
    <t>Flat 04_08 mid N</t>
  </si>
  <si>
    <t>Flat 04_08 top N</t>
  </si>
  <si>
    <t>Flat 04_09 mid N</t>
  </si>
  <si>
    <t>Flat 04_09 top N</t>
  </si>
  <si>
    <t>14.40</t>
  </si>
  <si>
    <t>11.90</t>
  </si>
  <si>
    <t>13.76</t>
  </si>
  <si>
    <t>11.38</t>
  </si>
  <si>
    <t>13.29</t>
  </si>
  <si>
    <t>14.79</t>
  </si>
  <si>
    <t>11.86</t>
  </si>
  <si>
    <t>13.57</t>
  </si>
  <si>
    <t>13.99</t>
  </si>
  <si>
    <t>15.64</t>
  </si>
  <si>
    <t>Part L1 - SAP 10.2</t>
  </si>
  <si>
    <t>Other (provide details in column T)</t>
  </si>
  <si>
    <t>BREDEM 12</t>
  </si>
  <si>
    <t>Bespoke calculation (provide details in column T)</t>
  </si>
  <si>
    <t>CIBSE TM54</t>
  </si>
  <si>
    <t xml:space="preserve">Camden </t>
  </si>
  <si>
    <t>Y</t>
  </si>
  <si>
    <t>Deep recesses, fins to PVSA, balconies to residential block</t>
  </si>
  <si>
    <t xml:space="preserve"> </t>
  </si>
  <si>
    <t>N</t>
  </si>
  <si>
    <t>N/A</t>
  </si>
  <si>
    <t>communal system (building level)</t>
  </si>
  <si>
    <t>ASHP</t>
  </si>
  <si>
    <t>Part L2 - approved DSM</t>
  </si>
  <si>
    <t xml:space="preserve">38% of the EUI is from small power. This may be over estimating the small power loads and pushing the EUI above the Table 4 target.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</si>
</sst>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19.246578000000007</c:v>
                </c:pt>
                <c:pt idx="2">
                  <c:v>19.246578000000007</c:v>
                </c:pt>
                <c:pt idx="3">
                  <c:v>5.0429969000000003</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2.6530130999999955</c:v>
                </c:pt>
                <c:pt idx="2">
                  <c:v>0</c:v>
                </c:pt>
                <c:pt idx="3">
                  <c:v>14.203581100000006</c:v>
                </c:pt>
                <c:pt idx="4">
                  <c:v>5.0429968999999986</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21.899591100000002</c:v>
                </c:pt>
                <c:pt idx="1">
                  <c:v>21.899591100000002</c:v>
                </c:pt>
                <c:pt idx="2">
                  <c:v>21.899591100000002</c:v>
                </c:pt>
                <c:pt idx="3">
                  <c:v>21.899591100000002</c:v>
                </c:pt>
                <c:pt idx="4">
                  <c:v>21.899591100000002</c:v>
                </c:pt>
                <c:pt idx="5">
                  <c:v>21.899591100000002</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14.234734215000001</c:v>
                </c:pt>
                <c:pt idx="1">
                  <c:v>14.234734215000001</c:v>
                </c:pt>
                <c:pt idx="2">
                  <c:v>14.234734215000001</c:v>
                </c:pt>
                <c:pt idx="3">
                  <c:v>14.234734215000001</c:v>
                </c:pt>
                <c:pt idx="4">
                  <c:v>14.234734215000001</c:v>
                </c:pt>
                <c:pt idx="5">
                  <c:v>14.234734215000001</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39.804863999999995</c:v>
                </c:pt>
                <c:pt idx="2">
                  <c:v>39.804863999999995</c:v>
                </c:pt>
                <c:pt idx="3">
                  <c:v>37.475856</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4.9756080000000082</c:v>
                </c:pt>
                <c:pt idx="2">
                  <c:v>0</c:v>
                </c:pt>
                <c:pt idx="3">
                  <c:v>2.3290079999999946</c:v>
                </c:pt>
                <c:pt idx="4">
                  <c:v>37.475856</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44.780472000000003</c:v>
                </c:pt>
                <c:pt idx="1">
                  <c:v>44.780472000000003</c:v>
                </c:pt>
                <c:pt idx="2">
                  <c:v>44.780472000000003</c:v>
                </c:pt>
                <c:pt idx="3">
                  <c:v>44.780472000000003</c:v>
                </c:pt>
                <c:pt idx="4">
                  <c:v>44.780472000000003</c:v>
                </c:pt>
                <c:pt idx="5">
                  <c:v>44.780472000000003</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29.107306800000003</c:v>
                </c:pt>
                <c:pt idx="1">
                  <c:v>29.107306800000003</c:v>
                </c:pt>
                <c:pt idx="2">
                  <c:v>29.107306800000003</c:v>
                </c:pt>
                <c:pt idx="3">
                  <c:v>29.107306800000003</c:v>
                </c:pt>
                <c:pt idx="4">
                  <c:v>29.107306800000003</c:v>
                </c:pt>
                <c:pt idx="5">
                  <c:v>29.107306800000003</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topLeftCell="A3"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98" sqref="A98:E116"/>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row>
    <row r="3" spans="1:6" ht="37.5" customHeight="1">
      <c r="A3" s="255" t="s">
        <v>161</v>
      </c>
      <c r="B3" s="255"/>
      <c r="C3" s="201"/>
    </row>
    <row r="4" spans="1:6" ht="37.5" customHeight="1">
      <c r="A4" s="255" t="s">
        <v>162</v>
      </c>
      <c r="B4" s="255"/>
      <c r="C4" s="201"/>
    </row>
    <row r="5" spans="1:6" ht="61.5" customHeight="1">
      <c r="A5" s="255" t="s">
        <v>163</v>
      </c>
      <c r="B5" s="255"/>
      <c r="C5" s="201"/>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t="s">
        <v>287</v>
      </c>
      <c r="E9" s="208"/>
    </row>
    <row r="10" spans="1:6" ht="48">
      <c r="A10" s="249"/>
      <c r="B10" s="207" t="s">
        <v>4</v>
      </c>
      <c r="C10" s="207" t="s">
        <v>169</v>
      </c>
      <c r="D10" s="224">
        <v>95</v>
      </c>
      <c r="E10" s="208"/>
    </row>
    <row r="11" spans="1:6" ht="24">
      <c r="A11" s="249"/>
      <c r="B11" s="207" t="s">
        <v>170</v>
      </c>
      <c r="C11" s="207"/>
      <c r="D11" s="208"/>
      <c r="E11" s="208"/>
      <c r="F11" s="209"/>
    </row>
    <row r="12" spans="1:6" ht="25.5" customHeight="1">
      <c r="A12" s="249"/>
      <c r="B12" s="207" t="s">
        <v>171</v>
      </c>
      <c r="C12" s="207"/>
      <c r="D12" s="225">
        <v>24</v>
      </c>
      <c r="E12" s="208"/>
    </row>
    <row r="13" spans="1:6" ht="25.5" customHeight="1">
      <c r="A13" s="249"/>
      <c r="B13" s="207" t="s">
        <v>172</v>
      </c>
      <c r="C13" s="207"/>
      <c r="D13" s="224"/>
      <c r="E13" s="208"/>
    </row>
    <row r="14" spans="1:6" ht="24">
      <c r="A14" s="246" t="s">
        <v>173</v>
      </c>
      <c r="B14" s="207" t="s">
        <v>174</v>
      </c>
      <c r="C14" s="207"/>
      <c r="D14" s="208" t="s">
        <v>288</v>
      </c>
      <c r="E14" s="208"/>
    </row>
    <row r="15" spans="1:6" ht="24">
      <c r="A15" s="247"/>
      <c r="B15" s="207" t="s">
        <v>175</v>
      </c>
      <c r="C15" s="207"/>
      <c r="D15" s="208" t="s">
        <v>288</v>
      </c>
      <c r="E15" s="208"/>
    </row>
    <row r="16" spans="1:6" ht="24">
      <c r="A16" s="247"/>
      <c r="B16" s="207" t="s">
        <v>176</v>
      </c>
      <c r="C16" s="207"/>
      <c r="D16" s="208" t="s">
        <v>288</v>
      </c>
      <c r="E16" s="208"/>
    </row>
    <row r="17" spans="1:6" ht="24">
      <c r="A17" s="247"/>
      <c r="B17" s="207" t="s">
        <v>177</v>
      </c>
      <c r="C17" s="207"/>
      <c r="D17" s="208" t="s">
        <v>288</v>
      </c>
      <c r="E17" s="208"/>
    </row>
    <row r="18" spans="1:6" ht="14.65" customHeight="1">
      <c r="A18" s="247"/>
      <c r="B18" s="207" t="s">
        <v>178</v>
      </c>
      <c r="C18" s="207"/>
      <c r="D18" s="224">
        <v>0.4</v>
      </c>
      <c r="E18" s="208"/>
    </row>
    <row r="19" spans="1:6" ht="14.65" customHeight="1">
      <c r="A19" s="247"/>
      <c r="B19" s="207" t="s">
        <v>179</v>
      </c>
      <c r="C19" s="207"/>
      <c r="D19" s="224"/>
      <c r="E19" s="208"/>
    </row>
    <row r="20" spans="1:6" ht="14.65" customHeight="1">
      <c r="A20" s="248"/>
      <c r="B20" s="207" t="s">
        <v>180</v>
      </c>
      <c r="C20" s="207"/>
      <c r="D20" s="208" t="s">
        <v>288</v>
      </c>
      <c r="E20" s="208" t="s">
        <v>289</v>
      </c>
    </row>
    <row r="21" spans="1:6" ht="14.65" customHeight="1">
      <c r="A21" s="246" t="s">
        <v>181</v>
      </c>
      <c r="B21" s="210" t="s">
        <v>182</v>
      </c>
      <c r="C21" s="210"/>
      <c r="D21" s="208" t="s">
        <v>288</v>
      </c>
      <c r="E21" s="208"/>
    </row>
    <row r="22" spans="1:6" ht="24">
      <c r="A22" s="247"/>
      <c r="B22" s="210" t="s">
        <v>183</v>
      </c>
      <c r="C22" s="210"/>
      <c r="D22" s="208" t="s">
        <v>288</v>
      </c>
      <c r="E22" s="208"/>
    </row>
    <row r="23" spans="1:6" ht="14.65" customHeight="1">
      <c r="A23" s="247"/>
      <c r="B23" s="210" t="s">
        <v>184</v>
      </c>
      <c r="C23" s="210"/>
      <c r="D23" s="208" t="s">
        <v>288</v>
      </c>
      <c r="E23" s="208"/>
      <c r="F23" s="211"/>
    </row>
    <row r="24" spans="1:6" ht="14.65" customHeight="1">
      <c r="A24" s="248"/>
      <c r="B24" s="210" t="s">
        <v>185</v>
      </c>
      <c r="C24" s="210"/>
      <c r="D24" s="208" t="s">
        <v>288</v>
      </c>
      <c r="E24" s="208"/>
      <c r="F24" s="211"/>
    </row>
    <row r="25" spans="1:6" ht="24">
      <c r="A25" s="246" t="s">
        <v>186</v>
      </c>
      <c r="B25" s="207" t="s">
        <v>187</v>
      </c>
      <c r="C25" s="207"/>
      <c r="D25" s="208" t="s">
        <v>288</v>
      </c>
      <c r="E25" s="208"/>
    </row>
    <row r="26" spans="1:6">
      <c r="A26" s="247"/>
      <c r="B26" s="207" t="s">
        <v>188</v>
      </c>
      <c r="C26" s="207"/>
      <c r="D26" s="208" t="s">
        <v>291</v>
      </c>
      <c r="E26" s="208"/>
    </row>
    <row r="27" spans="1:6">
      <c r="A27" s="247"/>
      <c r="B27" s="207" t="s">
        <v>189</v>
      </c>
      <c r="C27" s="207"/>
      <c r="D27" s="208" t="s">
        <v>292</v>
      </c>
      <c r="E27" s="208"/>
    </row>
    <row r="28" spans="1:6" ht="13.5">
      <c r="A28" s="247"/>
      <c r="B28" s="207" t="s">
        <v>190</v>
      </c>
      <c r="C28" s="207"/>
      <c r="D28" s="224"/>
      <c r="E28" s="208"/>
    </row>
    <row r="29" spans="1:6" ht="48">
      <c r="A29" s="248"/>
      <c r="B29" s="207" t="s">
        <v>191</v>
      </c>
      <c r="C29" s="207" t="s">
        <v>192</v>
      </c>
      <c r="D29" s="208"/>
      <c r="E29" s="208"/>
    </row>
    <row r="30" spans="1:6" ht="24">
      <c r="A30" s="246" t="s">
        <v>193</v>
      </c>
      <c r="B30" s="207" t="s">
        <v>194</v>
      </c>
      <c r="C30" s="207" t="s">
        <v>195</v>
      </c>
      <c r="D30" s="208" t="s">
        <v>288</v>
      </c>
      <c r="E30" s="208"/>
      <c r="F30" s="212"/>
    </row>
    <row r="31" spans="1:6" ht="60">
      <c r="A31" s="247"/>
      <c r="B31" s="207" t="s">
        <v>196</v>
      </c>
      <c r="C31" s="207" t="s">
        <v>257</v>
      </c>
      <c r="D31" s="208" t="s">
        <v>288</v>
      </c>
      <c r="E31" s="208"/>
    </row>
    <row r="32" spans="1:6">
      <c r="A32" s="247"/>
      <c r="B32" s="207" t="s">
        <v>197</v>
      </c>
      <c r="C32" s="207"/>
      <c r="D32" s="208" t="s">
        <v>293</v>
      </c>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t="s">
        <v>288</v>
      </c>
      <c r="E35" s="208"/>
    </row>
    <row r="36" spans="1:5">
      <c r="A36" s="246" t="s">
        <v>202</v>
      </c>
      <c r="B36" s="207" t="s">
        <v>203</v>
      </c>
      <c r="C36" s="207"/>
      <c r="D36" s="208" t="s">
        <v>288</v>
      </c>
      <c r="E36" s="208"/>
    </row>
    <row r="37" spans="1:5">
      <c r="A37" s="247"/>
      <c r="B37" s="207" t="s">
        <v>204</v>
      </c>
      <c r="C37" s="207"/>
      <c r="D37" s="226" t="s">
        <v>294</v>
      </c>
      <c r="E37" s="208"/>
    </row>
    <row r="38" spans="1:5">
      <c r="A38" s="247"/>
      <c r="B38" s="207" t="s">
        <v>205</v>
      </c>
      <c r="C38" s="207"/>
      <c r="D38" s="224"/>
      <c r="E38" s="208"/>
    </row>
    <row r="39" spans="1:5">
      <c r="A39" s="247"/>
      <c r="B39" s="207" t="s">
        <v>206</v>
      </c>
      <c r="C39" s="207"/>
      <c r="D39" s="224"/>
      <c r="E39" s="208"/>
    </row>
    <row r="40" spans="1:5" ht="36">
      <c r="A40" s="247"/>
      <c r="B40" s="207" t="s">
        <v>207</v>
      </c>
      <c r="C40" s="207" t="s">
        <v>208</v>
      </c>
      <c r="D40" s="208"/>
      <c r="E40" s="208"/>
    </row>
    <row r="41" spans="1:5" ht="24">
      <c r="A41" s="247"/>
      <c r="B41" s="207" t="s">
        <v>209</v>
      </c>
      <c r="C41" s="207"/>
      <c r="D41" s="224"/>
      <c r="E41" s="208"/>
    </row>
    <row r="42" spans="1:5" ht="60">
      <c r="A42" s="247"/>
      <c r="B42" s="207" t="s">
        <v>210</v>
      </c>
      <c r="C42" s="213" t="s">
        <v>211</v>
      </c>
      <c r="D42" s="208"/>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c r="E46" s="208"/>
    </row>
    <row r="47" spans="1:5" ht="36">
      <c r="A47" s="249"/>
      <c r="B47" s="207" t="s">
        <v>218</v>
      </c>
      <c r="C47" s="207"/>
      <c r="D47" s="208"/>
      <c r="E47" s="208"/>
    </row>
    <row r="48" spans="1:5">
      <c r="A48" s="249"/>
      <c r="B48" s="207" t="s">
        <v>219</v>
      </c>
      <c r="C48" s="207"/>
      <c r="D48" s="224"/>
      <c r="E48" s="208"/>
    </row>
    <row r="49" spans="1:5">
      <c r="A49" s="249"/>
      <c r="B49" s="207" t="s">
        <v>220</v>
      </c>
      <c r="C49" s="207"/>
      <c r="D49" s="224"/>
      <c r="E49" s="208"/>
    </row>
    <row r="50" spans="1:5" ht="13.5">
      <c r="A50" s="249"/>
      <c r="B50" s="207" t="s">
        <v>221</v>
      </c>
      <c r="C50" s="207"/>
      <c r="D50" s="224"/>
      <c r="E50" s="208"/>
    </row>
    <row r="51" spans="1:5">
      <c r="A51" s="249"/>
      <c r="B51" s="207" t="s">
        <v>222</v>
      </c>
      <c r="C51" s="207"/>
      <c r="D51" s="208"/>
      <c r="E51" s="208"/>
    </row>
    <row r="52" spans="1:5" ht="13.5">
      <c r="A52" s="249"/>
      <c r="B52" s="207" t="s">
        <v>223</v>
      </c>
      <c r="C52" s="207"/>
      <c r="D52" s="224"/>
      <c r="E52" s="208"/>
    </row>
    <row r="53" spans="1:5" ht="24">
      <c r="A53" s="246" t="s">
        <v>224</v>
      </c>
      <c r="B53" s="207" t="s">
        <v>225</v>
      </c>
      <c r="C53" s="207" t="s">
        <v>226</v>
      </c>
      <c r="D53" s="208"/>
      <c r="E53" s="208"/>
    </row>
    <row r="54" spans="1:5" ht="24">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v>0</v>
      </c>
      <c r="E87" s="216"/>
    </row>
    <row r="88" spans="1:5">
      <c r="A88" s="240"/>
      <c r="B88" s="207" t="s">
        <v>11</v>
      </c>
      <c r="C88" s="207"/>
      <c r="D88" s="215">
        <v>0</v>
      </c>
      <c r="E88" s="216"/>
    </row>
    <row r="89" spans="1:5">
      <c r="A89" s="239" t="s">
        <v>12</v>
      </c>
      <c r="B89" s="207" t="s">
        <v>10</v>
      </c>
      <c r="C89" s="207"/>
      <c r="D89" s="215">
        <v>4434</v>
      </c>
      <c r="E89" s="216"/>
    </row>
    <row r="90" spans="1:5">
      <c r="A90" s="240"/>
      <c r="B90" s="207" t="s">
        <v>11</v>
      </c>
      <c r="C90" s="207"/>
      <c r="D90" s="215">
        <v>2.76</v>
      </c>
      <c r="E90" s="216"/>
    </row>
    <row r="91" spans="1:5">
      <c r="A91" s="241" t="s">
        <v>13</v>
      </c>
      <c r="B91" s="242"/>
      <c r="C91" s="210"/>
      <c r="D91" s="215">
        <f>SUM((D89*D90)*8760)/1000000</f>
        <v>107.20347839999999</v>
      </c>
      <c r="E91" s="216"/>
    </row>
    <row r="92" spans="1:5">
      <c r="A92" s="241" t="s">
        <v>14</v>
      </c>
      <c r="B92" s="242"/>
      <c r="C92" s="210"/>
      <c r="D92" s="215">
        <v>459.5</v>
      </c>
      <c r="E92" s="216"/>
    </row>
    <row r="93" spans="1:5">
      <c r="A93" s="241" t="s">
        <v>15</v>
      </c>
      <c r="B93" s="242"/>
      <c r="C93" s="210"/>
      <c r="D93" s="215">
        <f>SUM(D91/D92)</f>
        <v>0.23330463199129486</v>
      </c>
      <c r="E93" s="216"/>
    </row>
    <row r="94" spans="1:5">
      <c r="A94" s="241" t="s">
        <v>16</v>
      </c>
      <c r="B94" s="242"/>
      <c r="C94" s="210"/>
      <c r="D94" s="215" t="s">
        <v>261</v>
      </c>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abSelected="1" zoomScale="80" zoomScaleNormal="80" workbookViewId="0">
      <selection activeCell="F7" sqref="F7"/>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262</v>
      </c>
      <c r="B7" s="110">
        <v>88.97</v>
      </c>
      <c r="C7" s="110">
        <v>1</v>
      </c>
      <c r="D7" s="110">
        <f>B7*C7</f>
        <v>88.97</v>
      </c>
      <c r="E7" s="164" t="s">
        <v>272</v>
      </c>
      <c r="F7" s="165">
        <v>-52.02</v>
      </c>
      <c r="G7" s="166">
        <v>13.06</v>
      </c>
      <c r="H7" s="166">
        <v>13.06</v>
      </c>
      <c r="I7" s="166">
        <v>3.31</v>
      </c>
      <c r="J7" s="167">
        <v>40.909999999999997</v>
      </c>
      <c r="K7" s="167">
        <v>37.03</v>
      </c>
      <c r="L7" s="107">
        <f t="shared" ref="L7" si="0">IF($E7=0,"",D7*E7)</f>
        <v>1281.1680000000001</v>
      </c>
      <c r="M7" s="107">
        <f t="shared" ref="M7:M57" si="1">IF($F7=0,"",($F7/$B7)*$D7)</f>
        <v>-52.02</v>
      </c>
      <c r="N7" s="107">
        <f t="shared" ref="N7:N57" si="2">IF($G7=0,"",$D7*$G7)</f>
        <v>1161.9482</v>
      </c>
      <c r="O7" s="108">
        <f>IF($G7=0,"",$N7+M7)</f>
        <v>1109.9282000000001</v>
      </c>
      <c r="P7" s="108">
        <f>IF($G7=0,"",$L7-O7)</f>
        <v>171.23980000000006</v>
      </c>
      <c r="Q7" s="108">
        <f t="shared" ref="Q7:Q57" si="3">IF($H7=0,"",$D7*$H7)</f>
        <v>1161.9482</v>
      </c>
      <c r="R7" s="108">
        <f>IF($H7=0,"",$Q7+$M7)</f>
        <v>1109.9282000000001</v>
      </c>
      <c r="S7" s="108">
        <f>IF($H7=0,"",$O7-$R7)</f>
        <v>0</v>
      </c>
      <c r="T7" s="108">
        <f>IF($I7=0,"",$D7*$I7)</f>
        <v>294.4907</v>
      </c>
      <c r="U7" s="175">
        <f>IF($H7=0,"",$R7-$T7)</f>
        <v>815.4375</v>
      </c>
    </row>
    <row r="8" spans="1:21" ht="13.5" customHeight="1">
      <c r="A8" s="109" t="s">
        <v>263</v>
      </c>
      <c r="B8" s="110">
        <v>88.97</v>
      </c>
      <c r="C8" s="110">
        <v>2</v>
      </c>
      <c r="D8" s="110">
        <f t="shared" ref="D8:D57" si="4">B8*C8</f>
        <v>177.94</v>
      </c>
      <c r="E8" s="164" t="s">
        <v>273</v>
      </c>
      <c r="F8" s="168">
        <v>-52.02</v>
      </c>
      <c r="G8" s="166">
        <v>10.97</v>
      </c>
      <c r="H8" s="166">
        <v>10.97</v>
      </c>
      <c r="I8" s="166">
        <v>2.75</v>
      </c>
      <c r="J8" s="167">
        <v>29.16</v>
      </c>
      <c r="K8" s="167">
        <v>28.86</v>
      </c>
      <c r="L8" s="107">
        <f t="shared" ref="L8:L57" si="5">IF($E8=0,"",D8*E8)</f>
        <v>2117.4859999999999</v>
      </c>
      <c r="M8" s="107">
        <f t="shared" si="1"/>
        <v>-104.04</v>
      </c>
      <c r="N8" s="107">
        <f t="shared" si="2"/>
        <v>1952.0018</v>
      </c>
      <c r="O8" s="108">
        <f t="shared" ref="O8:O57" si="6">IF($G8=0,"",$N8+M8)</f>
        <v>1847.9618</v>
      </c>
      <c r="P8" s="108">
        <f t="shared" ref="P8:P57" si="7">IF($G8=0,"",$L8-O8)</f>
        <v>269.52419999999984</v>
      </c>
      <c r="Q8" s="108">
        <f t="shared" si="3"/>
        <v>1952.0018</v>
      </c>
      <c r="R8" s="108">
        <f t="shared" ref="R8:R57" si="8">IF($H8=0,"",$Q8+$M8)</f>
        <v>1847.9618</v>
      </c>
      <c r="S8" s="108">
        <f t="shared" ref="S8:S57" si="9">IF($H8=0,"",$O8-$R8)</f>
        <v>0</v>
      </c>
      <c r="T8" s="108">
        <f t="shared" ref="T8:T57" si="10">IF($I8=0,"",$D8*$I8)</f>
        <v>489.33499999999998</v>
      </c>
      <c r="U8" s="175">
        <f t="shared" ref="U8:U57" si="11">IF($H8=0,"",$R8-$T8)</f>
        <v>1358.6268</v>
      </c>
    </row>
    <row r="9" spans="1:21" ht="13.5" customHeight="1">
      <c r="A9" s="109" t="s">
        <v>264</v>
      </c>
      <c r="B9" s="110">
        <v>86.47</v>
      </c>
      <c r="C9" s="110">
        <v>1</v>
      </c>
      <c r="D9" s="110">
        <f t="shared" si="4"/>
        <v>86.47</v>
      </c>
      <c r="E9" s="164" t="s">
        <v>274</v>
      </c>
      <c r="F9" s="168">
        <v>-50.56</v>
      </c>
      <c r="G9" s="166">
        <v>12.53</v>
      </c>
      <c r="H9" s="166">
        <v>12.53</v>
      </c>
      <c r="I9" s="166">
        <v>3.16</v>
      </c>
      <c r="J9" s="167">
        <v>37.28</v>
      </c>
      <c r="K9" s="167">
        <v>34.340000000000003</v>
      </c>
      <c r="L9" s="107">
        <f t="shared" si="5"/>
        <v>1189.8271999999999</v>
      </c>
      <c r="M9" s="107">
        <f t="shared" si="1"/>
        <v>-50.56</v>
      </c>
      <c r="N9" s="107">
        <f t="shared" si="2"/>
        <v>1083.4691</v>
      </c>
      <c r="O9" s="108">
        <f t="shared" si="6"/>
        <v>1032.9091000000001</v>
      </c>
      <c r="P9" s="108">
        <f t="shared" si="7"/>
        <v>156.91809999999987</v>
      </c>
      <c r="Q9" s="108">
        <f t="shared" si="3"/>
        <v>1083.4691</v>
      </c>
      <c r="R9" s="108">
        <f t="shared" si="8"/>
        <v>1032.9091000000001</v>
      </c>
      <c r="S9" s="108">
        <f t="shared" si="9"/>
        <v>0</v>
      </c>
      <c r="T9" s="108">
        <f t="shared" si="10"/>
        <v>273.24520000000001</v>
      </c>
      <c r="U9" s="175">
        <f t="shared" si="11"/>
        <v>759.66390000000001</v>
      </c>
    </row>
    <row r="10" spans="1:21" ht="13.5" customHeight="1">
      <c r="A10" s="109" t="s">
        <v>265</v>
      </c>
      <c r="B10" s="110">
        <v>86.47</v>
      </c>
      <c r="C10" s="110">
        <v>2</v>
      </c>
      <c r="D10" s="110">
        <f t="shared" si="4"/>
        <v>172.94</v>
      </c>
      <c r="E10" s="164" t="s">
        <v>275</v>
      </c>
      <c r="F10" s="168">
        <v>-50.56</v>
      </c>
      <c r="G10" s="166">
        <v>10.54</v>
      </c>
      <c r="H10" s="166">
        <v>10.54</v>
      </c>
      <c r="I10" s="166">
        <v>2.63</v>
      </c>
      <c r="J10" s="167">
        <v>26.2</v>
      </c>
      <c r="K10" s="167">
        <v>26.06</v>
      </c>
      <c r="L10" s="107">
        <f t="shared" si="5"/>
        <v>1968.0572000000002</v>
      </c>
      <c r="M10" s="107">
        <f t="shared" si="1"/>
        <v>-101.12</v>
      </c>
      <c r="N10" s="107">
        <f t="shared" si="2"/>
        <v>1822.7875999999999</v>
      </c>
      <c r="O10" s="108">
        <f t="shared" si="6"/>
        <v>1721.6675999999998</v>
      </c>
      <c r="P10" s="108">
        <f t="shared" si="7"/>
        <v>246.38960000000043</v>
      </c>
      <c r="Q10" s="108">
        <f t="shared" si="3"/>
        <v>1822.7875999999999</v>
      </c>
      <c r="R10" s="108">
        <f t="shared" si="8"/>
        <v>1721.6675999999998</v>
      </c>
      <c r="S10" s="108">
        <f t="shared" si="9"/>
        <v>0</v>
      </c>
      <c r="T10" s="108">
        <f t="shared" si="10"/>
        <v>454.8322</v>
      </c>
      <c r="U10" s="175">
        <f t="shared" si="11"/>
        <v>1266.8353999999997</v>
      </c>
    </row>
    <row r="11" spans="1:21" ht="13.5" customHeight="1">
      <c r="A11" s="109" t="s">
        <v>266</v>
      </c>
      <c r="B11" s="110">
        <v>69.19</v>
      </c>
      <c r="C11" s="110">
        <v>5</v>
      </c>
      <c r="D11" s="110">
        <f t="shared" si="4"/>
        <v>345.95</v>
      </c>
      <c r="E11" s="164" t="s">
        <v>276</v>
      </c>
      <c r="F11" s="168">
        <v>-40.47</v>
      </c>
      <c r="G11" s="166">
        <v>12.33</v>
      </c>
      <c r="H11" s="166">
        <v>12.33</v>
      </c>
      <c r="I11" s="166">
        <v>3.07</v>
      </c>
      <c r="J11" s="167">
        <v>29.69</v>
      </c>
      <c r="K11" s="167">
        <v>29.12</v>
      </c>
      <c r="L11" s="107">
        <f t="shared" si="5"/>
        <v>4597.6754999999994</v>
      </c>
      <c r="M11" s="107">
        <f t="shared" si="1"/>
        <v>-202.35</v>
      </c>
      <c r="N11" s="107">
        <f t="shared" si="2"/>
        <v>4265.5635000000002</v>
      </c>
      <c r="O11" s="108">
        <f t="shared" si="6"/>
        <v>4063.2135000000003</v>
      </c>
      <c r="P11" s="108">
        <f t="shared" si="7"/>
        <v>534.46199999999908</v>
      </c>
      <c r="Q11" s="108">
        <f t="shared" si="3"/>
        <v>4265.5635000000002</v>
      </c>
      <c r="R11" s="108">
        <f t="shared" si="8"/>
        <v>4063.2135000000003</v>
      </c>
      <c r="S11" s="108">
        <f t="shared" si="9"/>
        <v>0</v>
      </c>
      <c r="T11" s="108">
        <f t="shared" si="10"/>
        <v>1062.0664999999999</v>
      </c>
      <c r="U11" s="175">
        <f t="shared" si="11"/>
        <v>3001.1470000000004</v>
      </c>
    </row>
    <row r="12" spans="1:21" ht="13.5" customHeight="1">
      <c r="A12" s="109" t="s">
        <v>267</v>
      </c>
      <c r="B12" s="110">
        <v>69.19</v>
      </c>
      <c r="C12" s="110">
        <v>1</v>
      </c>
      <c r="D12" s="110">
        <f t="shared" si="4"/>
        <v>69.19</v>
      </c>
      <c r="E12" s="164" t="s">
        <v>277</v>
      </c>
      <c r="F12" s="168">
        <v>-40.47</v>
      </c>
      <c r="G12" s="166">
        <v>14.02</v>
      </c>
      <c r="H12" s="166">
        <v>14.02</v>
      </c>
      <c r="I12" s="166">
        <v>3.52</v>
      </c>
      <c r="J12" s="167">
        <v>36.4</v>
      </c>
      <c r="K12" s="167">
        <v>36.15</v>
      </c>
      <c r="L12" s="107">
        <f t="shared" si="5"/>
        <v>1023.3200999999999</v>
      </c>
      <c r="M12" s="107">
        <f t="shared" si="1"/>
        <v>-40.47</v>
      </c>
      <c r="N12" s="107">
        <f t="shared" si="2"/>
        <v>970.04379999999992</v>
      </c>
      <c r="O12" s="108">
        <f t="shared" si="6"/>
        <v>929.57379999999989</v>
      </c>
      <c r="P12" s="108">
        <f t="shared" si="7"/>
        <v>93.746300000000019</v>
      </c>
      <c r="Q12" s="108">
        <f t="shared" si="3"/>
        <v>970.04379999999992</v>
      </c>
      <c r="R12" s="108">
        <f t="shared" si="8"/>
        <v>929.57379999999989</v>
      </c>
      <c r="S12" s="108">
        <f t="shared" si="9"/>
        <v>0</v>
      </c>
      <c r="T12" s="108">
        <f t="shared" si="10"/>
        <v>243.5488</v>
      </c>
      <c r="U12" s="175">
        <f t="shared" si="11"/>
        <v>686.02499999999986</v>
      </c>
    </row>
    <row r="13" spans="1:21" ht="13.5" customHeight="1">
      <c r="A13" s="109" t="s">
        <v>268</v>
      </c>
      <c r="B13" s="110">
        <v>70.930000000000007</v>
      </c>
      <c r="C13" s="110">
        <v>5</v>
      </c>
      <c r="D13" s="110">
        <f t="shared" si="4"/>
        <v>354.65000000000003</v>
      </c>
      <c r="E13" s="164" t="s">
        <v>278</v>
      </c>
      <c r="F13" s="168">
        <v>-41.48</v>
      </c>
      <c r="G13" s="166">
        <v>10.72</v>
      </c>
      <c r="H13" s="166">
        <v>10.72</v>
      </c>
      <c r="I13" s="166">
        <v>2.65</v>
      </c>
      <c r="J13" s="167">
        <v>23.09</v>
      </c>
      <c r="K13" s="167">
        <v>22.42</v>
      </c>
      <c r="L13" s="107">
        <f t="shared" si="5"/>
        <v>4206.1490000000003</v>
      </c>
      <c r="M13" s="107">
        <f t="shared" si="1"/>
        <v>-207.39999999999998</v>
      </c>
      <c r="N13" s="107">
        <f t="shared" si="2"/>
        <v>3801.8480000000004</v>
      </c>
      <c r="O13" s="108">
        <f t="shared" si="6"/>
        <v>3594.4480000000003</v>
      </c>
      <c r="P13" s="108">
        <f t="shared" si="7"/>
        <v>611.70100000000002</v>
      </c>
      <c r="Q13" s="108">
        <f t="shared" si="3"/>
        <v>3801.8480000000004</v>
      </c>
      <c r="R13" s="108">
        <f t="shared" si="8"/>
        <v>3594.4480000000003</v>
      </c>
      <c r="S13" s="108">
        <f t="shared" si="9"/>
        <v>0</v>
      </c>
      <c r="T13" s="108">
        <f t="shared" si="10"/>
        <v>939.8225000000001</v>
      </c>
      <c r="U13" s="175">
        <f t="shared" si="11"/>
        <v>2654.6255000000001</v>
      </c>
    </row>
    <row r="14" spans="1:21" ht="13.5" customHeight="1">
      <c r="A14" s="109" t="s">
        <v>269</v>
      </c>
      <c r="B14" s="110">
        <v>70.930000000000007</v>
      </c>
      <c r="C14" s="110">
        <v>1</v>
      </c>
      <c r="D14" s="110">
        <f t="shared" si="4"/>
        <v>70.930000000000007</v>
      </c>
      <c r="E14" s="164" t="s">
        <v>279</v>
      </c>
      <c r="F14" s="168">
        <v>-41.48</v>
      </c>
      <c r="G14" s="166">
        <v>12.8</v>
      </c>
      <c r="H14" s="166">
        <v>12.8</v>
      </c>
      <c r="I14" s="166">
        <v>3.2</v>
      </c>
      <c r="J14" s="167">
        <v>30.76</v>
      </c>
      <c r="K14" s="167">
        <v>30.15</v>
      </c>
      <c r="L14" s="107">
        <f t="shared" si="5"/>
        <v>962.52010000000007</v>
      </c>
      <c r="M14" s="107">
        <f t="shared" si="1"/>
        <v>-41.48</v>
      </c>
      <c r="N14" s="107">
        <f t="shared" si="2"/>
        <v>907.90400000000011</v>
      </c>
      <c r="O14" s="108">
        <f t="shared" si="6"/>
        <v>866.42400000000009</v>
      </c>
      <c r="P14" s="108">
        <f t="shared" si="7"/>
        <v>96.096099999999979</v>
      </c>
      <c r="Q14" s="108">
        <f t="shared" si="3"/>
        <v>907.90400000000011</v>
      </c>
      <c r="R14" s="108">
        <f t="shared" si="8"/>
        <v>866.42400000000009</v>
      </c>
      <c r="S14" s="108">
        <f t="shared" si="9"/>
        <v>0</v>
      </c>
      <c r="T14" s="108">
        <f t="shared" si="10"/>
        <v>226.97600000000003</v>
      </c>
      <c r="U14" s="175">
        <f t="shared" si="11"/>
        <v>639.44800000000009</v>
      </c>
    </row>
    <row r="15" spans="1:21" ht="13.5" customHeight="1">
      <c r="A15" s="109" t="s">
        <v>270</v>
      </c>
      <c r="B15" s="110">
        <v>53.2</v>
      </c>
      <c r="C15" s="110">
        <v>5</v>
      </c>
      <c r="D15" s="110">
        <f t="shared" si="4"/>
        <v>266</v>
      </c>
      <c r="E15" s="164" t="s">
        <v>280</v>
      </c>
      <c r="F15" s="168">
        <v>-31.12</v>
      </c>
      <c r="G15" s="166">
        <v>13.08</v>
      </c>
      <c r="H15" s="166">
        <v>13.08</v>
      </c>
      <c r="I15" s="166">
        <v>3.24</v>
      </c>
      <c r="J15" s="167">
        <v>26.18</v>
      </c>
      <c r="K15" s="167">
        <v>25.49</v>
      </c>
      <c r="L15" s="107">
        <f t="shared" si="5"/>
        <v>3721.34</v>
      </c>
      <c r="M15" s="107">
        <f t="shared" si="1"/>
        <v>-155.6</v>
      </c>
      <c r="N15" s="107">
        <f t="shared" si="2"/>
        <v>3479.28</v>
      </c>
      <c r="O15" s="108">
        <f t="shared" si="6"/>
        <v>3323.6800000000003</v>
      </c>
      <c r="P15" s="108">
        <f t="shared" si="7"/>
        <v>397.65999999999985</v>
      </c>
      <c r="Q15" s="108">
        <f t="shared" si="3"/>
        <v>3479.28</v>
      </c>
      <c r="R15" s="108">
        <f t="shared" si="8"/>
        <v>3323.6800000000003</v>
      </c>
      <c r="S15" s="108">
        <f t="shared" si="9"/>
        <v>0</v>
      </c>
      <c r="T15" s="108">
        <f t="shared" si="10"/>
        <v>861.84</v>
      </c>
      <c r="U15" s="175">
        <f t="shared" si="11"/>
        <v>2461.84</v>
      </c>
    </row>
    <row r="16" spans="1:21" ht="13.5" customHeight="1">
      <c r="A16" s="109" t="s">
        <v>271</v>
      </c>
      <c r="B16" s="110">
        <v>53.2</v>
      </c>
      <c r="C16" s="110">
        <v>1</v>
      </c>
      <c r="D16" s="110">
        <f t="shared" si="4"/>
        <v>53.2</v>
      </c>
      <c r="E16" s="164" t="s">
        <v>281</v>
      </c>
      <c r="F16" s="168">
        <v>-31.12</v>
      </c>
      <c r="G16" s="166">
        <v>14.81</v>
      </c>
      <c r="H16" s="166">
        <v>14.81</v>
      </c>
      <c r="I16" s="166">
        <v>3.7</v>
      </c>
      <c r="J16" s="167">
        <v>33.64</v>
      </c>
      <c r="K16" s="167">
        <v>33.21</v>
      </c>
      <c r="L16" s="107">
        <f t="shared" si="5"/>
        <v>832.04800000000012</v>
      </c>
      <c r="M16" s="107">
        <f t="shared" si="1"/>
        <v>-31.12</v>
      </c>
      <c r="N16" s="107">
        <f t="shared" si="2"/>
        <v>787.89200000000005</v>
      </c>
      <c r="O16" s="108">
        <f t="shared" si="6"/>
        <v>756.77200000000005</v>
      </c>
      <c r="P16" s="108">
        <f t="shared" si="7"/>
        <v>75.276000000000067</v>
      </c>
      <c r="Q16" s="108">
        <f t="shared" si="3"/>
        <v>787.89200000000005</v>
      </c>
      <c r="R16" s="108">
        <f t="shared" si="8"/>
        <v>756.77200000000005</v>
      </c>
      <c r="S16" s="108">
        <f t="shared" si="9"/>
        <v>0</v>
      </c>
      <c r="T16" s="108">
        <f t="shared" si="10"/>
        <v>196.84000000000003</v>
      </c>
      <c r="U16" s="175">
        <f t="shared" si="11"/>
        <v>559.93200000000002</v>
      </c>
    </row>
    <row r="17" spans="1:21" ht="13.5" customHeight="1">
      <c r="A17" s="109"/>
      <c r="B17" s="110"/>
      <c r="C17" s="110"/>
      <c r="D17" s="110">
        <f t="shared" si="4"/>
        <v>0</v>
      </c>
      <c r="E17" s="164"/>
      <c r="F17" s="168"/>
      <c r="G17" s="166"/>
      <c r="H17" s="166"/>
      <c r="I17" s="166"/>
      <c r="J17" s="167" t="s">
        <v>290</v>
      </c>
      <c r="K17" s="167"/>
      <c r="L17" s="107" t="str">
        <f t="shared" si="5"/>
        <v/>
      </c>
      <c r="M17" s="107" t="str">
        <f t="shared" si="1"/>
        <v/>
      </c>
      <c r="N17" s="107" t="str">
        <f t="shared" si="2"/>
        <v/>
      </c>
      <c r="O17" s="108" t="str">
        <f t="shared" si="6"/>
        <v/>
      </c>
      <c r="P17" s="108" t="str">
        <f t="shared" si="7"/>
        <v/>
      </c>
      <c r="Q17" s="108" t="str">
        <f t="shared" si="3"/>
        <v/>
      </c>
      <c r="R17" s="108" t="str">
        <f t="shared" si="8"/>
        <v/>
      </c>
      <c r="S17" s="108" t="str">
        <f t="shared" si="9"/>
        <v/>
      </c>
      <c r="T17" s="108" t="str">
        <f t="shared" si="10"/>
        <v/>
      </c>
      <c r="U17" s="175" t="str">
        <f t="shared" si="11"/>
        <v/>
      </c>
    </row>
    <row r="18" spans="1:21" ht="13.5" customHeight="1">
      <c r="A18" s="109"/>
      <c r="B18" s="110"/>
      <c r="C18" s="110"/>
      <c r="D18" s="110">
        <f t="shared" si="4"/>
        <v>0</v>
      </c>
      <c r="E18" s="164"/>
      <c r="F18" s="168"/>
      <c r="G18" s="166"/>
      <c r="H18" s="166"/>
      <c r="I18" s="166"/>
      <c r="J18" s="167"/>
      <c r="K18" s="167"/>
      <c r="L18" s="107" t="str">
        <f t="shared" si="5"/>
        <v/>
      </c>
      <c r="M18" s="107" t="str">
        <f t="shared" si="1"/>
        <v/>
      </c>
      <c r="N18" s="107" t="str">
        <f t="shared" si="2"/>
        <v/>
      </c>
      <c r="O18" s="108" t="str">
        <f t="shared" si="6"/>
        <v/>
      </c>
      <c r="P18" s="108" t="str">
        <f t="shared" si="7"/>
        <v/>
      </c>
      <c r="Q18" s="108" t="str">
        <f t="shared" si="3"/>
        <v/>
      </c>
      <c r="R18" s="108" t="str">
        <f t="shared" si="8"/>
        <v/>
      </c>
      <c r="S18" s="108" t="str">
        <f t="shared" si="9"/>
        <v/>
      </c>
      <c r="T18" s="108" t="str">
        <f t="shared" si="10"/>
        <v/>
      </c>
      <c r="U18" s="175" t="str">
        <f t="shared" si="11"/>
        <v/>
      </c>
    </row>
    <row r="19" spans="1:21" ht="13.5" customHeight="1">
      <c r="A19" s="109"/>
      <c r="B19" s="110"/>
      <c r="C19" s="110"/>
      <c r="D19" s="110">
        <f t="shared" si="4"/>
        <v>0</v>
      </c>
      <c r="E19" s="164"/>
      <c r="F19" s="168"/>
      <c r="G19" s="166"/>
      <c r="H19" s="166"/>
      <c r="I19" s="166"/>
      <c r="J19" s="167"/>
      <c r="K19" s="167"/>
      <c r="L19" s="107" t="str">
        <f t="shared" si="5"/>
        <v/>
      </c>
      <c r="M19" s="107" t="str">
        <f t="shared" si="1"/>
        <v/>
      </c>
      <c r="N19" s="107" t="str">
        <f t="shared" si="2"/>
        <v/>
      </c>
      <c r="O19" s="108" t="str">
        <f t="shared" si="6"/>
        <v/>
      </c>
      <c r="P19" s="108" t="str">
        <f t="shared" si="7"/>
        <v/>
      </c>
      <c r="Q19" s="108" t="str">
        <f t="shared" si="3"/>
        <v/>
      </c>
      <c r="R19" s="108" t="str">
        <f t="shared" si="8"/>
        <v/>
      </c>
      <c r="S19" s="108" t="str">
        <f t="shared" si="9"/>
        <v/>
      </c>
      <c r="T19" s="108" t="str">
        <f t="shared" si="10"/>
        <v/>
      </c>
      <c r="U19" s="175" t="str">
        <f t="shared" si="11"/>
        <v/>
      </c>
    </row>
    <row r="20" spans="1:21" ht="13.5" customHeight="1">
      <c r="A20" s="109"/>
      <c r="B20" s="110"/>
      <c r="C20" s="110"/>
      <c r="D20" s="110">
        <f t="shared" si="4"/>
        <v>0</v>
      </c>
      <c r="E20" s="164"/>
      <c r="F20" s="168"/>
      <c r="G20" s="166"/>
      <c r="H20" s="166"/>
      <c r="I20" s="166"/>
      <c r="J20" s="167"/>
      <c r="K20" s="167"/>
      <c r="L20" s="107" t="str">
        <f t="shared" si="5"/>
        <v/>
      </c>
      <c r="M20" s="107" t="str">
        <f t="shared" si="1"/>
        <v/>
      </c>
      <c r="N20" s="107" t="str">
        <f t="shared" si="2"/>
        <v/>
      </c>
      <c r="O20" s="108" t="str">
        <f t="shared" si="6"/>
        <v/>
      </c>
      <c r="P20" s="108" t="str">
        <f t="shared" si="7"/>
        <v/>
      </c>
      <c r="Q20" s="108" t="str">
        <f t="shared" si="3"/>
        <v/>
      </c>
      <c r="R20" s="108" t="str">
        <f t="shared" si="8"/>
        <v/>
      </c>
      <c r="S20" s="108" t="str">
        <f t="shared" si="9"/>
        <v/>
      </c>
      <c r="T20" s="108" t="str">
        <f t="shared" si="10"/>
        <v/>
      </c>
      <c r="U20" s="175" t="str">
        <f t="shared" si="11"/>
        <v/>
      </c>
    </row>
    <row r="21" spans="1:21" ht="13.5" customHeight="1">
      <c r="A21" s="109"/>
      <c r="B21" s="110"/>
      <c r="C21" s="110"/>
      <c r="D21" s="110">
        <f t="shared" si="4"/>
        <v>0</v>
      </c>
      <c r="E21" s="164"/>
      <c r="F21" s="168"/>
      <c r="G21" s="166"/>
      <c r="H21" s="166"/>
      <c r="I21" s="166"/>
      <c r="J21" s="167"/>
      <c r="K21" s="167"/>
      <c r="L21" s="107" t="str">
        <f t="shared" si="5"/>
        <v/>
      </c>
      <c r="M21" s="107" t="str">
        <f t="shared" si="1"/>
        <v/>
      </c>
      <c r="N21" s="107" t="str">
        <f t="shared" si="2"/>
        <v/>
      </c>
      <c r="O21" s="108" t="str">
        <f t="shared" si="6"/>
        <v/>
      </c>
      <c r="P21" s="108" t="str">
        <f t="shared" si="7"/>
        <v/>
      </c>
      <c r="Q21" s="108" t="str">
        <f t="shared" si="3"/>
        <v/>
      </c>
      <c r="R21" s="108" t="str">
        <f t="shared" si="8"/>
        <v/>
      </c>
      <c r="S21" s="108" t="str">
        <f t="shared" si="9"/>
        <v/>
      </c>
      <c r="T21" s="108" t="str">
        <f t="shared" si="10"/>
        <v/>
      </c>
      <c r="U21" s="175" t="str">
        <f t="shared" si="11"/>
        <v/>
      </c>
    </row>
    <row r="22" spans="1:21" ht="13.5" customHeight="1">
      <c r="A22" s="109"/>
      <c r="B22" s="110"/>
      <c r="C22" s="110"/>
      <c r="D22" s="110">
        <f t="shared" si="4"/>
        <v>0</v>
      </c>
      <c r="E22" s="164"/>
      <c r="F22" s="168"/>
      <c r="G22" s="166"/>
      <c r="H22" s="166"/>
      <c r="I22" s="166"/>
      <c r="J22" s="167"/>
      <c r="K22" s="167"/>
      <c r="L22" s="107" t="str">
        <f t="shared" si="5"/>
        <v/>
      </c>
      <c r="M22" s="107" t="str">
        <f t="shared" si="1"/>
        <v/>
      </c>
      <c r="N22" s="107" t="str">
        <f t="shared" si="2"/>
        <v/>
      </c>
      <c r="O22" s="108" t="str">
        <f t="shared" si="6"/>
        <v/>
      </c>
      <c r="P22" s="108" t="str">
        <f t="shared" si="7"/>
        <v/>
      </c>
      <c r="Q22" s="108" t="str">
        <f t="shared" si="3"/>
        <v/>
      </c>
      <c r="R22" s="108" t="str">
        <f t="shared" si="8"/>
        <v/>
      </c>
      <c r="S22" s="108" t="str">
        <f t="shared" si="9"/>
        <v/>
      </c>
      <c r="T22" s="108" t="str">
        <f t="shared" si="10"/>
        <v/>
      </c>
      <c r="U22" s="175" t="str">
        <f t="shared" si="11"/>
        <v/>
      </c>
    </row>
    <row r="23" spans="1:21" ht="13.5" customHeight="1">
      <c r="A23" s="109"/>
      <c r="B23" s="110"/>
      <c r="C23" s="110"/>
      <c r="D23" s="110">
        <f t="shared" si="4"/>
        <v>0</v>
      </c>
      <c r="E23" s="164"/>
      <c r="F23" s="168"/>
      <c r="G23" s="166"/>
      <c r="H23" s="166"/>
      <c r="I23" s="166"/>
      <c r="J23" s="167"/>
      <c r="K23" s="167"/>
      <c r="L23" s="107" t="str">
        <f t="shared" si="5"/>
        <v/>
      </c>
      <c r="M23" s="107" t="str">
        <f t="shared" si="1"/>
        <v/>
      </c>
      <c r="N23" s="107" t="str">
        <f t="shared" si="2"/>
        <v/>
      </c>
      <c r="O23" s="108" t="str">
        <f t="shared" si="6"/>
        <v/>
      </c>
      <c r="P23" s="108" t="str">
        <f t="shared" si="7"/>
        <v/>
      </c>
      <c r="Q23" s="108" t="str">
        <f t="shared" si="3"/>
        <v/>
      </c>
      <c r="R23" s="108" t="str">
        <f t="shared" si="8"/>
        <v/>
      </c>
      <c r="S23" s="108" t="str">
        <f t="shared" si="9"/>
        <v/>
      </c>
      <c r="T23" s="108" t="str">
        <f t="shared" si="10"/>
        <v/>
      </c>
      <c r="U23" s="175" t="str">
        <f t="shared" si="11"/>
        <v/>
      </c>
    </row>
    <row r="24" spans="1:21" ht="13.5" customHeight="1">
      <c r="A24" s="109"/>
      <c r="B24" s="110"/>
      <c r="C24" s="110"/>
      <c r="D24" s="110">
        <f t="shared" si="4"/>
        <v>0</v>
      </c>
      <c r="E24" s="164"/>
      <c r="F24" s="168"/>
      <c r="G24" s="166"/>
      <c r="H24" s="166"/>
      <c r="I24" s="166"/>
      <c r="J24" s="167"/>
      <c r="K24" s="167"/>
      <c r="L24" s="107" t="str">
        <f t="shared" si="5"/>
        <v/>
      </c>
      <c r="M24" s="107" t="str">
        <f t="shared" si="1"/>
        <v/>
      </c>
      <c r="N24" s="107" t="str">
        <f t="shared" si="2"/>
        <v/>
      </c>
      <c r="O24" s="108" t="str">
        <f t="shared" si="6"/>
        <v/>
      </c>
      <c r="P24" s="108" t="str">
        <f t="shared" si="7"/>
        <v/>
      </c>
      <c r="Q24" s="108" t="str">
        <f t="shared" si="3"/>
        <v/>
      </c>
      <c r="R24" s="108" t="str">
        <f t="shared" si="8"/>
        <v/>
      </c>
      <c r="S24" s="108" t="str">
        <f t="shared" si="9"/>
        <v/>
      </c>
      <c r="T24" s="108" t="str">
        <f t="shared" si="10"/>
        <v/>
      </c>
      <c r="U24" s="175" t="str">
        <f t="shared" si="11"/>
        <v/>
      </c>
    </row>
    <row r="25" spans="1:21" ht="13.5" customHeight="1">
      <c r="A25" s="109"/>
      <c r="B25" s="110"/>
      <c r="C25" s="110"/>
      <c r="D25" s="110">
        <f t="shared" si="4"/>
        <v>0</v>
      </c>
      <c r="E25" s="164"/>
      <c r="F25" s="168"/>
      <c r="G25" s="166"/>
      <c r="H25" s="166"/>
      <c r="I25" s="166"/>
      <c r="J25" s="167"/>
      <c r="K25" s="167"/>
      <c r="L25" s="107" t="str">
        <f t="shared" si="5"/>
        <v/>
      </c>
      <c r="M25" s="107" t="str">
        <f t="shared" si="1"/>
        <v/>
      </c>
      <c r="N25" s="107" t="str">
        <f t="shared" si="2"/>
        <v/>
      </c>
      <c r="O25" s="108" t="str">
        <f t="shared" si="6"/>
        <v/>
      </c>
      <c r="P25" s="108" t="str">
        <f t="shared" si="7"/>
        <v/>
      </c>
      <c r="Q25" s="108" t="str">
        <f t="shared" si="3"/>
        <v/>
      </c>
      <c r="R25" s="108" t="str">
        <f t="shared" si="8"/>
        <v/>
      </c>
      <c r="S25" s="108" t="str">
        <f t="shared" si="9"/>
        <v/>
      </c>
      <c r="T25" s="108" t="str">
        <f t="shared" si="10"/>
        <v/>
      </c>
      <c r="U25" s="175" t="str">
        <f t="shared" si="11"/>
        <v/>
      </c>
    </row>
    <row r="26" spans="1:21" ht="13.5" customHeight="1">
      <c r="A26" s="109"/>
      <c r="B26" s="110"/>
      <c r="C26" s="110"/>
      <c r="D26" s="110">
        <f t="shared" si="4"/>
        <v>0</v>
      </c>
      <c r="E26" s="164"/>
      <c r="F26" s="168"/>
      <c r="G26" s="166"/>
      <c r="H26" s="166"/>
      <c r="I26" s="166"/>
      <c r="J26" s="167"/>
      <c r="K26" s="167"/>
      <c r="L26" s="107" t="str">
        <f t="shared" si="5"/>
        <v/>
      </c>
      <c r="M26" s="107" t="str">
        <f t="shared" si="1"/>
        <v/>
      </c>
      <c r="N26" s="107" t="str">
        <f t="shared" si="2"/>
        <v/>
      </c>
      <c r="O26" s="108" t="str">
        <f t="shared" si="6"/>
        <v/>
      </c>
      <c r="P26" s="108" t="str">
        <f t="shared" si="7"/>
        <v/>
      </c>
      <c r="Q26" s="108" t="str">
        <f t="shared" si="3"/>
        <v/>
      </c>
      <c r="R26" s="108" t="str">
        <f t="shared" si="8"/>
        <v/>
      </c>
      <c r="S26" s="108" t="str">
        <f t="shared" si="9"/>
        <v/>
      </c>
      <c r="T26" s="108" t="str">
        <f t="shared" si="10"/>
        <v/>
      </c>
      <c r="U26" s="175" t="str">
        <f t="shared" si="11"/>
        <v/>
      </c>
    </row>
    <row r="27" spans="1:21" ht="13.5" customHeight="1">
      <c r="A27" s="109"/>
      <c r="B27" s="110"/>
      <c r="C27" s="110"/>
      <c r="D27" s="110">
        <f t="shared" si="4"/>
        <v>0</v>
      </c>
      <c r="E27" s="164"/>
      <c r="F27" s="168"/>
      <c r="G27" s="166"/>
      <c r="H27" s="166"/>
      <c r="I27" s="166"/>
      <c r="J27" s="167"/>
      <c r="K27" s="167"/>
      <c r="L27" s="107" t="str">
        <f t="shared" si="5"/>
        <v/>
      </c>
      <c r="M27" s="107" t="str">
        <f t="shared" si="1"/>
        <v/>
      </c>
      <c r="N27" s="107" t="str">
        <f t="shared" si="2"/>
        <v/>
      </c>
      <c r="O27" s="108" t="str">
        <f t="shared" si="6"/>
        <v/>
      </c>
      <c r="P27" s="108" t="str">
        <f t="shared" si="7"/>
        <v/>
      </c>
      <c r="Q27" s="108" t="str">
        <f t="shared" si="3"/>
        <v/>
      </c>
      <c r="R27" s="108" t="str">
        <f t="shared" si="8"/>
        <v/>
      </c>
      <c r="S27" s="108" t="str">
        <f t="shared" si="9"/>
        <v/>
      </c>
      <c r="T27" s="108" t="str">
        <f t="shared" si="10"/>
        <v/>
      </c>
      <c r="U27" s="175" t="str">
        <f t="shared" si="11"/>
        <v/>
      </c>
    </row>
    <row r="28" spans="1:21" ht="13.5" customHeight="1">
      <c r="A28" s="109"/>
      <c r="B28" s="110"/>
      <c r="C28" s="110"/>
      <c r="D28" s="110">
        <f t="shared" si="4"/>
        <v>0</v>
      </c>
      <c r="E28" s="164"/>
      <c r="F28" s="168"/>
      <c r="G28" s="166"/>
      <c r="H28" s="166"/>
      <c r="I28" s="166"/>
      <c r="J28" s="167"/>
      <c r="K28" s="167"/>
      <c r="L28" s="107" t="str">
        <f t="shared" si="5"/>
        <v/>
      </c>
      <c r="M28" s="107" t="str">
        <f t="shared" si="1"/>
        <v/>
      </c>
      <c r="N28" s="107" t="str">
        <f t="shared" si="2"/>
        <v/>
      </c>
      <c r="O28" s="108" t="str">
        <f t="shared" si="6"/>
        <v/>
      </c>
      <c r="P28" s="108" t="str">
        <f t="shared" si="7"/>
        <v/>
      </c>
      <c r="Q28" s="108" t="str">
        <f t="shared" si="3"/>
        <v/>
      </c>
      <c r="R28" s="108" t="str">
        <f t="shared" si="8"/>
        <v/>
      </c>
      <c r="S28" s="108" t="str">
        <f t="shared" si="9"/>
        <v/>
      </c>
      <c r="T28" s="108" t="str">
        <f t="shared" si="10"/>
        <v/>
      </c>
      <c r="U28" s="175" t="str">
        <f t="shared" si="11"/>
        <v/>
      </c>
    </row>
    <row r="29" spans="1:21" ht="13.5" customHeight="1">
      <c r="A29" s="109"/>
      <c r="B29" s="110"/>
      <c r="C29" s="110"/>
      <c r="D29" s="110">
        <f t="shared" si="4"/>
        <v>0</v>
      </c>
      <c r="E29" s="164"/>
      <c r="F29" s="168"/>
      <c r="G29" s="166"/>
      <c r="H29" s="166"/>
      <c r="I29" s="166"/>
      <c r="J29" s="167"/>
      <c r="K29" s="167"/>
      <c r="L29" s="107" t="str">
        <f t="shared" si="5"/>
        <v/>
      </c>
      <c r="M29" s="107" t="str">
        <f t="shared" si="1"/>
        <v/>
      </c>
      <c r="N29" s="107" t="str">
        <f t="shared" si="2"/>
        <v/>
      </c>
      <c r="O29" s="108" t="str">
        <f t="shared" si="6"/>
        <v/>
      </c>
      <c r="P29" s="108" t="str">
        <f t="shared" si="7"/>
        <v/>
      </c>
      <c r="Q29" s="108" t="str">
        <f t="shared" si="3"/>
        <v/>
      </c>
      <c r="R29" s="108" t="str">
        <f t="shared" si="8"/>
        <v/>
      </c>
      <c r="S29" s="108" t="str">
        <f t="shared" si="9"/>
        <v/>
      </c>
      <c r="T29" s="108" t="str">
        <f t="shared" si="10"/>
        <v/>
      </c>
      <c r="U29" s="175" t="str">
        <f t="shared" si="11"/>
        <v/>
      </c>
    </row>
    <row r="30" spans="1:21" ht="13.5" customHeight="1">
      <c r="A30" s="109"/>
      <c r="B30" s="110"/>
      <c r="C30" s="110"/>
      <c r="D30" s="110">
        <f t="shared" si="4"/>
        <v>0</v>
      </c>
      <c r="E30" s="164"/>
      <c r="F30" s="168"/>
      <c r="G30" s="166"/>
      <c r="H30" s="166"/>
      <c r="I30" s="166"/>
      <c r="J30" s="167"/>
      <c r="K30" s="167"/>
      <c r="L30" s="107" t="str">
        <f t="shared" si="5"/>
        <v/>
      </c>
      <c r="M30" s="107" t="str">
        <f t="shared" si="1"/>
        <v/>
      </c>
      <c r="N30" s="107" t="str">
        <f t="shared" si="2"/>
        <v/>
      </c>
      <c r="O30" s="108" t="str">
        <f t="shared" si="6"/>
        <v/>
      </c>
      <c r="P30" s="108" t="str">
        <f t="shared" si="7"/>
        <v/>
      </c>
      <c r="Q30" s="108" t="str">
        <f t="shared" si="3"/>
        <v/>
      </c>
      <c r="R30" s="108" t="str">
        <f t="shared" si="8"/>
        <v/>
      </c>
      <c r="S30" s="108" t="str">
        <f t="shared" si="9"/>
        <v/>
      </c>
      <c r="T30" s="108" t="str">
        <f t="shared" si="10"/>
        <v/>
      </c>
      <c r="U30" s="175" t="str">
        <f t="shared" si="11"/>
        <v/>
      </c>
    </row>
    <row r="31" spans="1:21" ht="13.5" customHeight="1">
      <c r="A31" s="109"/>
      <c r="B31" s="110"/>
      <c r="C31" s="110"/>
      <c r="D31" s="110">
        <f t="shared" si="4"/>
        <v>0</v>
      </c>
      <c r="E31" s="164"/>
      <c r="F31" s="168"/>
      <c r="G31" s="166"/>
      <c r="H31" s="166"/>
      <c r="I31" s="166"/>
      <c r="J31" s="167"/>
      <c r="K31" s="167"/>
      <c r="L31" s="107" t="str">
        <f t="shared" si="5"/>
        <v/>
      </c>
      <c r="M31" s="107" t="str">
        <f t="shared" si="1"/>
        <v/>
      </c>
      <c r="N31" s="107" t="str">
        <f t="shared" si="2"/>
        <v/>
      </c>
      <c r="O31" s="108" t="str">
        <f t="shared" si="6"/>
        <v/>
      </c>
      <c r="P31" s="108" t="str">
        <f t="shared" si="7"/>
        <v/>
      </c>
      <c r="Q31" s="108" t="str">
        <f t="shared" si="3"/>
        <v/>
      </c>
      <c r="R31" s="108" t="str">
        <f t="shared" si="8"/>
        <v/>
      </c>
      <c r="S31" s="108" t="str">
        <f t="shared" si="9"/>
        <v/>
      </c>
      <c r="T31" s="108" t="str">
        <f t="shared" si="10"/>
        <v/>
      </c>
      <c r="U31" s="175" t="str">
        <f t="shared" si="11"/>
        <v/>
      </c>
    </row>
    <row r="32" spans="1:21" ht="13.5" customHeight="1">
      <c r="A32" s="109"/>
      <c r="B32" s="110"/>
      <c r="C32" s="110"/>
      <c r="D32" s="110">
        <f t="shared" si="4"/>
        <v>0</v>
      </c>
      <c r="E32" s="164"/>
      <c r="F32" s="168"/>
      <c r="G32" s="166"/>
      <c r="H32" s="166"/>
      <c r="I32" s="166"/>
      <c r="J32" s="167"/>
      <c r="K32" s="167"/>
      <c r="L32" s="107" t="str">
        <f t="shared" si="5"/>
        <v/>
      </c>
      <c r="M32" s="107" t="str">
        <f t="shared" si="1"/>
        <v/>
      </c>
      <c r="N32" s="107" t="str">
        <f t="shared" si="2"/>
        <v/>
      </c>
      <c r="O32" s="108" t="str">
        <f t="shared" si="6"/>
        <v/>
      </c>
      <c r="P32" s="108" t="str">
        <f t="shared" si="7"/>
        <v/>
      </c>
      <c r="Q32" s="108" t="str">
        <f t="shared" si="3"/>
        <v/>
      </c>
      <c r="R32" s="108" t="str">
        <f t="shared" si="8"/>
        <v/>
      </c>
      <c r="S32" s="108" t="str">
        <f t="shared" si="9"/>
        <v/>
      </c>
      <c r="T32" s="108" t="str">
        <f t="shared" si="10"/>
        <v/>
      </c>
      <c r="U32" s="175" t="str">
        <f t="shared" si="11"/>
        <v/>
      </c>
    </row>
    <row r="33" spans="1:21" ht="13.5" customHeight="1">
      <c r="A33" s="109"/>
      <c r="B33" s="110"/>
      <c r="C33" s="110"/>
      <c r="D33" s="110">
        <f t="shared" si="4"/>
        <v>0</v>
      </c>
      <c r="E33" s="164"/>
      <c r="F33" s="168"/>
      <c r="G33" s="166"/>
      <c r="H33" s="166"/>
      <c r="I33" s="166"/>
      <c r="J33" s="167"/>
      <c r="K33" s="167"/>
      <c r="L33" s="107" t="str">
        <f t="shared" si="5"/>
        <v/>
      </c>
      <c r="M33" s="107" t="str">
        <f t="shared" si="1"/>
        <v/>
      </c>
      <c r="N33" s="107" t="str">
        <f t="shared" si="2"/>
        <v/>
      </c>
      <c r="O33" s="108" t="str">
        <f t="shared" si="6"/>
        <v/>
      </c>
      <c r="P33" s="108" t="str">
        <f t="shared" si="7"/>
        <v/>
      </c>
      <c r="Q33" s="108" t="str">
        <f t="shared" si="3"/>
        <v/>
      </c>
      <c r="R33" s="108" t="str">
        <f t="shared" si="8"/>
        <v/>
      </c>
      <c r="S33" s="108" t="str">
        <f t="shared" si="9"/>
        <v/>
      </c>
      <c r="T33" s="108" t="str">
        <f t="shared" si="10"/>
        <v/>
      </c>
      <c r="U33" s="175" t="str">
        <f t="shared" si="11"/>
        <v/>
      </c>
    </row>
    <row r="34" spans="1:21" ht="13.5" customHeight="1">
      <c r="A34" s="109"/>
      <c r="B34" s="110"/>
      <c r="C34" s="110"/>
      <c r="D34" s="110">
        <f t="shared" si="4"/>
        <v>0</v>
      </c>
      <c r="E34" s="164"/>
      <c r="F34" s="168"/>
      <c r="G34" s="166"/>
      <c r="H34" s="166"/>
      <c r="I34" s="166"/>
      <c r="J34" s="167"/>
      <c r="K34" s="167"/>
      <c r="L34" s="107" t="str">
        <f t="shared" si="5"/>
        <v/>
      </c>
      <c r="M34" s="107" t="str">
        <f t="shared" si="1"/>
        <v/>
      </c>
      <c r="N34" s="107" t="str">
        <f t="shared" si="2"/>
        <v/>
      </c>
      <c r="O34" s="108" t="str">
        <f t="shared" si="6"/>
        <v/>
      </c>
      <c r="P34" s="108" t="str">
        <f t="shared" si="7"/>
        <v/>
      </c>
      <c r="Q34" s="108" t="str">
        <f t="shared" si="3"/>
        <v/>
      </c>
      <c r="R34" s="108" t="str">
        <f t="shared" si="8"/>
        <v/>
      </c>
      <c r="S34" s="108" t="str">
        <f t="shared" si="9"/>
        <v/>
      </c>
      <c r="T34" s="108" t="str">
        <f t="shared" si="10"/>
        <v/>
      </c>
      <c r="U34" s="175" t="str">
        <f t="shared" si="11"/>
        <v/>
      </c>
    </row>
    <row r="35" spans="1:21" ht="13.5" customHeight="1">
      <c r="A35" s="109"/>
      <c r="B35" s="110"/>
      <c r="C35" s="110"/>
      <c r="D35" s="110">
        <f t="shared" si="4"/>
        <v>0</v>
      </c>
      <c r="E35" s="164"/>
      <c r="F35" s="168"/>
      <c r="G35" s="166"/>
      <c r="H35" s="166"/>
      <c r="I35" s="166"/>
      <c r="J35" s="167"/>
      <c r="K35" s="167"/>
      <c r="L35" s="107" t="str">
        <f t="shared" si="5"/>
        <v/>
      </c>
      <c r="M35" s="107" t="str">
        <f t="shared" si="1"/>
        <v/>
      </c>
      <c r="N35" s="107" t="str">
        <f t="shared" si="2"/>
        <v/>
      </c>
      <c r="O35" s="108" t="str">
        <f t="shared" si="6"/>
        <v/>
      </c>
      <c r="P35" s="108" t="str">
        <f t="shared" si="7"/>
        <v/>
      </c>
      <c r="Q35" s="108" t="str">
        <f t="shared" si="3"/>
        <v/>
      </c>
      <c r="R35" s="108" t="str">
        <f t="shared" si="8"/>
        <v/>
      </c>
      <c r="S35" s="108" t="str">
        <f t="shared" si="9"/>
        <v/>
      </c>
      <c r="T35" s="108" t="str">
        <f t="shared" si="10"/>
        <v/>
      </c>
      <c r="U35" s="175" t="str">
        <f t="shared" si="11"/>
        <v/>
      </c>
    </row>
    <row r="36" spans="1:21" ht="13.5" customHeight="1">
      <c r="A36" s="109"/>
      <c r="B36" s="110"/>
      <c r="C36" s="110"/>
      <c r="D36" s="110">
        <f t="shared" si="4"/>
        <v>0</v>
      </c>
      <c r="E36" s="164"/>
      <c r="F36" s="168"/>
      <c r="G36" s="166"/>
      <c r="H36" s="166"/>
      <c r="I36" s="166"/>
      <c r="J36" s="167"/>
      <c r="K36" s="167"/>
      <c r="L36" s="107" t="str">
        <f t="shared" si="5"/>
        <v/>
      </c>
      <c r="M36" s="107" t="str">
        <f t="shared" si="1"/>
        <v/>
      </c>
      <c r="N36" s="107" t="str">
        <f t="shared" si="2"/>
        <v/>
      </c>
      <c r="O36" s="108" t="str">
        <f t="shared" si="6"/>
        <v/>
      </c>
      <c r="P36" s="108" t="str">
        <f t="shared" si="7"/>
        <v/>
      </c>
      <c r="Q36" s="108" t="str">
        <f t="shared" si="3"/>
        <v/>
      </c>
      <c r="R36" s="108" t="str">
        <f t="shared" si="8"/>
        <v/>
      </c>
      <c r="S36" s="108" t="str">
        <f t="shared" si="9"/>
        <v/>
      </c>
      <c r="T36" s="108" t="str">
        <f t="shared" si="10"/>
        <v/>
      </c>
      <c r="U36" s="175" t="str">
        <f t="shared" si="11"/>
        <v/>
      </c>
    </row>
    <row r="37" spans="1:21" ht="13.5" customHeight="1">
      <c r="A37" s="109"/>
      <c r="B37" s="110"/>
      <c r="C37" s="110"/>
      <c r="D37" s="110">
        <f t="shared" si="4"/>
        <v>0</v>
      </c>
      <c r="E37" s="164"/>
      <c r="F37" s="168"/>
      <c r="G37" s="166"/>
      <c r="H37" s="166"/>
      <c r="I37" s="166"/>
      <c r="J37" s="167"/>
      <c r="K37" s="167"/>
      <c r="L37" s="107" t="str">
        <f t="shared" si="5"/>
        <v/>
      </c>
      <c r="M37" s="107" t="str">
        <f t="shared" si="1"/>
        <v/>
      </c>
      <c r="N37" s="107" t="str">
        <f t="shared" si="2"/>
        <v/>
      </c>
      <c r="O37" s="108" t="str">
        <f t="shared" si="6"/>
        <v/>
      </c>
      <c r="P37" s="108" t="str">
        <f t="shared" si="7"/>
        <v/>
      </c>
      <c r="Q37" s="108" t="str">
        <f t="shared" si="3"/>
        <v/>
      </c>
      <c r="R37" s="108" t="str">
        <f t="shared" si="8"/>
        <v/>
      </c>
      <c r="S37" s="108" t="str">
        <f t="shared" si="9"/>
        <v/>
      </c>
      <c r="T37" s="108" t="str">
        <f t="shared" si="10"/>
        <v/>
      </c>
      <c r="U37" s="175" t="str">
        <f t="shared" si="11"/>
        <v/>
      </c>
    </row>
    <row r="38" spans="1:21" ht="13.5" customHeight="1">
      <c r="A38" s="109"/>
      <c r="B38" s="110"/>
      <c r="C38" s="110"/>
      <c r="D38" s="110">
        <f t="shared" si="4"/>
        <v>0</v>
      </c>
      <c r="E38" s="164"/>
      <c r="F38" s="168"/>
      <c r="G38" s="166"/>
      <c r="H38" s="166"/>
      <c r="I38" s="166"/>
      <c r="J38" s="167"/>
      <c r="K38" s="167"/>
      <c r="L38" s="107" t="str">
        <f t="shared" si="5"/>
        <v/>
      </c>
      <c r="M38" s="107" t="str">
        <f t="shared" si="1"/>
        <v/>
      </c>
      <c r="N38" s="107" t="str">
        <f t="shared" si="2"/>
        <v/>
      </c>
      <c r="O38" s="108" t="str">
        <f t="shared" si="6"/>
        <v/>
      </c>
      <c r="P38" s="108" t="str">
        <f t="shared" si="7"/>
        <v/>
      </c>
      <c r="Q38" s="108" t="str">
        <f t="shared" si="3"/>
        <v/>
      </c>
      <c r="R38" s="108" t="str">
        <f t="shared" si="8"/>
        <v/>
      </c>
      <c r="S38" s="108" t="str">
        <f t="shared" si="9"/>
        <v/>
      </c>
      <c r="T38" s="108" t="str">
        <f t="shared" si="10"/>
        <v/>
      </c>
      <c r="U38" s="175" t="str">
        <f t="shared" si="11"/>
        <v/>
      </c>
    </row>
    <row r="39" spans="1:21" ht="13.5" customHeight="1">
      <c r="A39" s="109"/>
      <c r="B39" s="110"/>
      <c r="C39" s="110"/>
      <c r="D39" s="110">
        <f t="shared" si="4"/>
        <v>0</v>
      </c>
      <c r="E39" s="164"/>
      <c r="F39" s="168"/>
      <c r="G39" s="166"/>
      <c r="H39" s="166"/>
      <c r="I39" s="166"/>
      <c r="J39" s="167"/>
      <c r="K39" s="167"/>
      <c r="L39" s="107" t="str">
        <f t="shared" si="5"/>
        <v/>
      </c>
      <c r="M39" s="107" t="str">
        <f t="shared" si="1"/>
        <v/>
      </c>
      <c r="N39" s="107" t="str">
        <f t="shared" si="2"/>
        <v/>
      </c>
      <c r="O39" s="108" t="str">
        <f t="shared" si="6"/>
        <v/>
      </c>
      <c r="P39" s="108" t="str">
        <f t="shared" si="7"/>
        <v/>
      </c>
      <c r="Q39" s="108" t="str">
        <f t="shared" si="3"/>
        <v/>
      </c>
      <c r="R39" s="108" t="str">
        <f t="shared" si="8"/>
        <v/>
      </c>
      <c r="S39" s="108" t="str">
        <f t="shared" si="9"/>
        <v/>
      </c>
      <c r="T39" s="108" t="str">
        <f t="shared" si="10"/>
        <v/>
      </c>
      <c r="U39" s="175" t="str">
        <f t="shared" si="11"/>
        <v/>
      </c>
    </row>
    <row r="40" spans="1:21" ht="13.5" customHeight="1">
      <c r="A40" s="109"/>
      <c r="B40" s="110"/>
      <c r="C40" s="110"/>
      <c r="D40" s="110">
        <f t="shared" si="4"/>
        <v>0</v>
      </c>
      <c r="E40" s="164"/>
      <c r="F40" s="168"/>
      <c r="G40" s="166"/>
      <c r="H40" s="166"/>
      <c r="I40" s="166"/>
      <c r="J40" s="167"/>
      <c r="K40" s="167"/>
      <c r="L40" s="107" t="str">
        <f t="shared" si="5"/>
        <v/>
      </c>
      <c r="M40" s="107" t="str">
        <f t="shared" si="1"/>
        <v/>
      </c>
      <c r="N40" s="107" t="str">
        <f t="shared" si="2"/>
        <v/>
      </c>
      <c r="O40" s="108" t="str">
        <f t="shared" si="6"/>
        <v/>
      </c>
      <c r="P40" s="108" t="str">
        <f t="shared" si="7"/>
        <v/>
      </c>
      <c r="Q40" s="108" t="str">
        <f t="shared" si="3"/>
        <v/>
      </c>
      <c r="R40" s="108" t="str">
        <f t="shared" si="8"/>
        <v/>
      </c>
      <c r="S40" s="108" t="str">
        <f t="shared" si="9"/>
        <v/>
      </c>
      <c r="T40" s="108" t="str">
        <f t="shared" si="10"/>
        <v/>
      </c>
      <c r="U40" s="175" t="str">
        <f t="shared" si="11"/>
        <v/>
      </c>
    </row>
    <row r="41" spans="1:21" ht="13.5" customHeight="1">
      <c r="A41" s="109"/>
      <c r="B41" s="110"/>
      <c r="C41" s="110"/>
      <c r="D41" s="110">
        <f t="shared" si="4"/>
        <v>0</v>
      </c>
      <c r="E41" s="164"/>
      <c r="F41" s="168"/>
      <c r="G41" s="166"/>
      <c r="H41" s="166"/>
      <c r="I41" s="166"/>
      <c r="J41" s="167"/>
      <c r="K41" s="167"/>
      <c r="L41" s="107" t="str">
        <f t="shared" si="5"/>
        <v/>
      </c>
      <c r="M41" s="107" t="str">
        <f t="shared" si="1"/>
        <v/>
      </c>
      <c r="N41" s="107" t="str">
        <f t="shared" si="2"/>
        <v/>
      </c>
      <c r="O41" s="108" t="str">
        <f t="shared" si="6"/>
        <v/>
      </c>
      <c r="P41" s="108" t="str">
        <f t="shared" si="7"/>
        <v/>
      </c>
      <c r="Q41" s="108" t="str">
        <f t="shared" si="3"/>
        <v/>
      </c>
      <c r="R41" s="108" t="str">
        <f t="shared" si="8"/>
        <v/>
      </c>
      <c r="S41" s="108" t="str">
        <f t="shared" si="9"/>
        <v/>
      </c>
      <c r="T41" s="108" t="str">
        <f t="shared" si="10"/>
        <v/>
      </c>
      <c r="U41" s="175" t="str">
        <f t="shared" si="11"/>
        <v/>
      </c>
    </row>
    <row r="42" spans="1:21" ht="13.5" customHeight="1">
      <c r="A42" s="109"/>
      <c r="B42" s="110"/>
      <c r="C42" s="110"/>
      <c r="D42" s="110">
        <f t="shared" si="4"/>
        <v>0</v>
      </c>
      <c r="E42" s="164"/>
      <c r="F42" s="168"/>
      <c r="G42" s="166"/>
      <c r="H42" s="166"/>
      <c r="I42" s="166"/>
      <c r="J42" s="167"/>
      <c r="K42" s="167"/>
      <c r="L42" s="107" t="str">
        <f t="shared" si="5"/>
        <v/>
      </c>
      <c r="M42" s="107" t="str">
        <f t="shared" si="1"/>
        <v/>
      </c>
      <c r="N42" s="107" t="str">
        <f t="shared" si="2"/>
        <v/>
      </c>
      <c r="O42" s="108" t="str">
        <f t="shared" si="6"/>
        <v/>
      </c>
      <c r="P42" s="108" t="str">
        <f t="shared" si="7"/>
        <v/>
      </c>
      <c r="Q42" s="108" t="str">
        <f t="shared" si="3"/>
        <v/>
      </c>
      <c r="R42" s="108" t="str">
        <f t="shared" si="8"/>
        <v/>
      </c>
      <c r="S42" s="108" t="str">
        <f t="shared" si="9"/>
        <v/>
      </c>
      <c r="T42" s="108" t="str">
        <f t="shared" si="10"/>
        <v/>
      </c>
      <c r="U42" s="175" t="str">
        <f t="shared" si="11"/>
        <v/>
      </c>
    </row>
    <row r="43" spans="1:21" ht="13.5" customHeight="1">
      <c r="A43" s="109"/>
      <c r="B43" s="110"/>
      <c r="C43" s="110"/>
      <c r="D43" s="110">
        <f t="shared" si="4"/>
        <v>0</v>
      </c>
      <c r="E43" s="164"/>
      <c r="F43" s="168"/>
      <c r="G43" s="166"/>
      <c r="H43" s="166"/>
      <c r="I43" s="166"/>
      <c r="J43" s="167"/>
      <c r="K43" s="167"/>
      <c r="L43" s="107" t="str">
        <f t="shared" si="5"/>
        <v/>
      </c>
      <c r="M43" s="107" t="str">
        <f t="shared" si="1"/>
        <v/>
      </c>
      <c r="N43" s="107" t="str">
        <f t="shared" si="2"/>
        <v/>
      </c>
      <c r="O43" s="108" t="str">
        <f t="shared" si="6"/>
        <v/>
      </c>
      <c r="P43" s="108" t="str">
        <f t="shared" si="7"/>
        <v/>
      </c>
      <c r="Q43" s="108" t="str">
        <f t="shared" si="3"/>
        <v/>
      </c>
      <c r="R43" s="108" t="str">
        <f t="shared" si="8"/>
        <v/>
      </c>
      <c r="S43" s="108" t="str">
        <f t="shared" si="9"/>
        <v/>
      </c>
      <c r="T43" s="108" t="str">
        <f t="shared" si="10"/>
        <v/>
      </c>
      <c r="U43" s="175" t="str">
        <f t="shared" si="11"/>
        <v/>
      </c>
    </row>
    <row r="44" spans="1:21" ht="13.5" customHeight="1">
      <c r="A44" s="109"/>
      <c r="B44" s="110"/>
      <c r="C44" s="110"/>
      <c r="D44" s="110">
        <f t="shared" si="4"/>
        <v>0</v>
      </c>
      <c r="E44" s="164"/>
      <c r="F44" s="168"/>
      <c r="G44" s="166"/>
      <c r="H44" s="166"/>
      <c r="I44" s="166"/>
      <c r="J44" s="167"/>
      <c r="K44" s="167"/>
      <c r="L44" s="107" t="str">
        <f t="shared" si="5"/>
        <v/>
      </c>
      <c r="M44" s="107" t="str">
        <f t="shared" si="1"/>
        <v/>
      </c>
      <c r="N44" s="107" t="str">
        <f t="shared" si="2"/>
        <v/>
      </c>
      <c r="O44" s="108" t="str">
        <f t="shared" si="6"/>
        <v/>
      </c>
      <c r="P44" s="108" t="str">
        <f t="shared" si="7"/>
        <v/>
      </c>
      <c r="Q44" s="108" t="str">
        <f t="shared" si="3"/>
        <v/>
      </c>
      <c r="R44" s="108" t="str">
        <f t="shared" si="8"/>
        <v/>
      </c>
      <c r="S44" s="108" t="str">
        <f t="shared" si="9"/>
        <v/>
      </c>
      <c r="T44" s="108" t="str">
        <f t="shared" si="10"/>
        <v/>
      </c>
      <c r="U44" s="175" t="str">
        <f t="shared" si="11"/>
        <v/>
      </c>
    </row>
    <row r="45" spans="1:21" ht="13.5" customHeight="1">
      <c r="A45" s="109"/>
      <c r="B45" s="110"/>
      <c r="C45" s="110"/>
      <c r="D45" s="110">
        <f t="shared" si="4"/>
        <v>0</v>
      </c>
      <c r="E45" s="164"/>
      <c r="F45" s="168"/>
      <c r="G45" s="166"/>
      <c r="H45" s="166"/>
      <c r="I45" s="166"/>
      <c r="J45" s="167"/>
      <c r="K45" s="167"/>
      <c r="L45" s="107" t="str">
        <f t="shared" si="5"/>
        <v/>
      </c>
      <c r="M45" s="107" t="str">
        <f t="shared" si="1"/>
        <v/>
      </c>
      <c r="N45" s="107" t="str">
        <f t="shared" si="2"/>
        <v/>
      </c>
      <c r="O45" s="108" t="str">
        <f t="shared" si="6"/>
        <v/>
      </c>
      <c r="P45" s="108" t="str">
        <f t="shared" si="7"/>
        <v/>
      </c>
      <c r="Q45" s="108" t="str">
        <f t="shared" si="3"/>
        <v/>
      </c>
      <c r="R45" s="108" t="str">
        <f t="shared" si="8"/>
        <v/>
      </c>
      <c r="S45" s="108" t="str">
        <f t="shared" si="9"/>
        <v/>
      </c>
      <c r="T45" s="108" t="str">
        <f t="shared" si="10"/>
        <v/>
      </c>
      <c r="U45" s="175" t="str">
        <f t="shared" si="11"/>
        <v/>
      </c>
    </row>
    <row r="46" spans="1:21" ht="13.5" customHeight="1">
      <c r="A46" s="109"/>
      <c r="B46" s="110"/>
      <c r="C46" s="110"/>
      <c r="D46" s="110">
        <f t="shared" si="4"/>
        <v>0</v>
      </c>
      <c r="E46" s="164"/>
      <c r="F46" s="168"/>
      <c r="G46" s="166"/>
      <c r="H46" s="166"/>
      <c r="I46" s="166"/>
      <c r="J46" s="167"/>
      <c r="K46" s="167"/>
      <c r="L46" s="107" t="str">
        <f t="shared" si="5"/>
        <v/>
      </c>
      <c r="M46" s="107" t="str">
        <f t="shared" si="1"/>
        <v/>
      </c>
      <c r="N46" s="107" t="str">
        <f t="shared" si="2"/>
        <v/>
      </c>
      <c r="O46" s="108" t="str">
        <f t="shared" si="6"/>
        <v/>
      </c>
      <c r="P46" s="108" t="str">
        <f t="shared" si="7"/>
        <v/>
      </c>
      <c r="Q46" s="108" t="str">
        <f t="shared" si="3"/>
        <v/>
      </c>
      <c r="R46" s="108" t="str">
        <f t="shared" si="8"/>
        <v/>
      </c>
      <c r="S46" s="108" t="str">
        <f t="shared" si="9"/>
        <v/>
      </c>
      <c r="T46" s="108" t="str">
        <f t="shared" si="10"/>
        <v/>
      </c>
      <c r="U46" s="175" t="str">
        <f t="shared" si="11"/>
        <v/>
      </c>
    </row>
    <row r="47" spans="1:21" ht="13.5" customHeight="1">
      <c r="A47" s="109"/>
      <c r="B47" s="110"/>
      <c r="C47" s="110"/>
      <c r="D47" s="110">
        <f t="shared" si="4"/>
        <v>0</v>
      </c>
      <c r="E47" s="164"/>
      <c r="F47" s="168"/>
      <c r="G47" s="166"/>
      <c r="H47" s="166"/>
      <c r="I47" s="166"/>
      <c r="J47" s="167"/>
      <c r="K47" s="167"/>
      <c r="L47" s="107" t="str">
        <f t="shared" si="5"/>
        <v/>
      </c>
      <c r="M47" s="107" t="str">
        <f t="shared" si="1"/>
        <v/>
      </c>
      <c r="N47" s="107" t="str">
        <f t="shared" si="2"/>
        <v/>
      </c>
      <c r="O47" s="108" t="str">
        <f t="shared" si="6"/>
        <v/>
      </c>
      <c r="P47" s="108" t="str">
        <f t="shared" si="7"/>
        <v/>
      </c>
      <c r="Q47" s="108" t="str">
        <f t="shared" si="3"/>
        <v/>
      </c>
      <c r="R47" s="108" t="str">
        <f t="shared" si="8"/>
        <v/>
      </c>
      <c r="S47" s="108" t="str">
        <f t="shared" si="9"/>
        <v/>
      </c>
      <c r="T47" s="108" t="str">
        <f t="shared" si="10"/>
        <v/>
      </c>
      <c r="U47" s="175" t="str">
        <f t="shared" si="11"/>
        <v/>
      </c>
    </row>
    <row r="48" spans="1:21" ht="13.5" customHeight="1">
      <c r="A48" s="109"/>
      <c r="B48" s="110"/>
      <c r="C48" s="110"/>
      <c r="D48" s="110">
        <f t="shared" si="4"/>
        <v>0</v>
      </c>
      <c r="E48" s="164"/>
      <c r="F48" s="168"/>
      <c r="G48" s="166"/>
      <c r="H48" s="166"/>
      <c r="I48" s="166"/>
      <c r="J48" s="167"/>
      <c r="K48" s="167"/>
      <c r="L48" s="107" t="str">
        <f t="shared" si="5"/>
        <v/>
      </c>
      <c r="M48" s="107" t="str">
        <f t="shared" si="1"/>
        <v/>
      </c>
      <c r="N48" s="107" t="str">
        <f t="shared" si="2"/>
        <v/>
      </c>
      <c r="O48" s="108" t="str">
        <f t="shared" si="6"/>
        <v/>
      </c>
      <c r="P48" s="108" t="str">
        <f t="shared" si="7"/>
        <v/>
      </c>
      <c r="Q48" s="108" t="str">
        <f t="shared" si="3"/>
        <v/>
      </c>
      <c r="R48" s="108" t="str">
        <f t="shared" si="8"/>
        <v/>
      </c>
      <c r="S48" s="108" t="str">
        <f t="shared" si="9"/>
        <v/>
      </c>
      <c r="T48" s="108" t="str">
        <f t="shared" si="10"/>
        <v/>
      </c>
      <c r="U48" s="175" t="str">
        <f t="shared" si="11"/>
        <v/>
      </c>
    </row>
    <row r="49" spans="1:21" ht="13.5" customHeight="1">
      <c r="A49" s="109"/>
      <c r="B49" s="110"/>
      <c r="C49" s="110"/>
      <c r="D49" s="110">
        <f t="shared" si="4"/>
        <v>0</v>
      </c>
      <c r="E49" s="164"/>
      <c r="F49" s="168"/>
      <c r="G49" s="166"/>
      <c r="H49" s="166"/>
      <c r="I49" s="166"/>
      <c r="J49" s="167"/>
      <c r="K49" s="167"/>
      <c r="L49" s="107" t="str">
        <f t="shared" si="5"/>
        <v/>
      </c>
      <c r="M49" s="107" t="str">
        <f t="shared" si="1"/>
        <v/>
      </c>
      <c r="N49" s="107" t="str">
        <f t="shared" si="2"/>
        <v/>
      </c>
      <c r="O49" s="108" t="str">
        <f t="shared" si="6"/>
        <v/>
      </c>
      <c r="P49" s="108" t="str">
        <f t="shared" si="7"/>
        <v/>
      </c>
      <c r="Q49" s="108" t="str">
        <f t="shared" si="3"/>
        <v/>
      </c>
      <c r="R49" s="108" t="str">
        <f t="shared" si="8"/>
        <v/>
      </c>
      <c r="S49" s="108" t="str">
        <f t="shared" si="9"/>
        <v/>
      </c>
      <c r="T49" s="108" t="str">
        <f t="shared" si="10"/>
        <v/>
      </c>
      <c r="U49" s="175" t="str">
        <f t="shared" si="11"/>
        <v/>
      </c>
    </row>
    <row r="50" spans="1:21" ht="13.5" customHeight="1">
      <c r="A50" s="109"/>
      <c r="B50" s="110"/>
      <c r="C50" s="110"/>
      <c r="D50" s="110">
        <f t="shared" si="4"/>
        <v>0</v>
      </c>
      <c r="E50" s="164"/>
      <c r="F50" s="168"/>
      <c r="G50" s="166"/>
      <c r="H50" s="166"/>
      <c r="I50" s="166"/>
      <c r="J50" s="167"/>
      <c r="K50" s="167"/>
      <c r="L50" s="107" t="str">
        <f t="shared" si="5"/>
        <v/>
      </c>
      <c r="M50" s="107" t="str">
        <f t="shared" si="1"/>
        <v/>
      </c>
      <c r="N50" s="107" t="str">
        <f t="shared" si="2"/>
        <v/>
      </c>
      <c r="O50" s="108" t="str">
        <f t="shared" si="6"/>
        <v/>
      </c>
      <c r="P50" s="108" t="str">
        <f t="shared" si="7"/>
        <v/>
      </c>
      <c r="Q50" s="108" t="str">
        <f t="shared" si="3"/>
        <v/>
      </c>
      <c r="R50" s="108" t="str">
        <f t="shared" si="8"/>
        <v/>
      </c>
      <c r="S50" s="108" t="str">
        <f t="shared" si="9"/>
        <v/>
      </c>
      <c r="T50" s="108" t="str">
        <f t="shared" si="10"/>
        <v/>
      </c>
      <c r="U50" s="175" t="str">
        <f t="shared" si="11"/>
        <v/>
      </c>
    </row>
    <row r="51" spans="1:21" ht="13.5" customHeight="1">
      <c r="A51" s="109"/>
      <c r="B51" s="110"/>
      <c r="C51" s="110"/>
      <c r="D51" s="110">
        <f t="shared" si="4"/>
        <v>0</v>
      </c>
      <c r="E51" s="164"/>
      <c r="F51" s="168"/>
      <c r="G51" s="166"/>
      <c r="H51" s="166"/>
      <c r="I51" s="166"/>
      <c r="J51" s="167"/>
      <c r="K51" s="167"/>
      <c r="L51" s="107" t="str">
        <f t="shared" si="5"/>
        <v/>
      </c>
      <c r="M51" s="107" t="str">
        <f t="shared" si="1"/>
        <v/>
      </c>
      <c r="N51" s="107" t="str">
        <f t="shared" si="2"/>
        <v/>
      </c>
      <c r="O51" s="108" t="str">
        <f t="shared" si="6"/>
        <v/>
      </c>
      <c r="P51" s="108" t="str">
        <f t="shared" si="7"/>
        <v/>
      </c>
      <c r="Q51" s="108" t="str">
        <f t="shared" si="3"/>
        <v/>
      </c>
      <c r="R51" s="108" t="str">
        <f t="shared" si="8"/>
        <v/>
      </c>
      <c r="S51" s="108" t="str">
        <f t="shared" si="9"/>
        <v/>
      </c>
      <c r="T51" s="108" t="str">
        <f t="shared" si="10"/>
        <v/>
      </c>
      <c r="U51" s="175" t="str">
        <f t="shared" si="11"/>
        <v/>
      </c>
    </row>
    <row r="52" spans="1:21" ht="13.5" customHeight="1">
      <c r="A52" s="109"/>
      <c r="B52" s="110"/>
      <c r="C52" s="110"/>
      <c r="D52" s="110">
        <f t="shared" si="4"/>
        <v>0</v>
      </c>
      <c r="E52" s="164"/>
      <c r="F52" s="168"/>
      <c r="G52" s="166"/>
      <c r="H52" s="166"/>
      <c r="I52" s="166"/>
      <c r="J52" s="167"/>
      <c r="K52" s="167"/>
      <c r="L52" s="107" t="str">
        <f t="shared" si="5"/>
        <v/>
      </c>
      <c r="M52" s="107" t="str">
        <f t="shared" si="1"/>
        <v/>
      </c>
      <c r="N52" s="107" t="str">
        <f t="shared" si="2"/>
        <v/>
      </c>
      <c r="O52" s="108" t="str">
        <f t="shared" si="6"/>
        <v/>
      </c>
      <c r="P52" s="108" t="str">
        <f t="shared" si="7"/>
        <v/>
      </c>
      <c r="Q52" s="108" t="str">
        <f t="shared" si="3"/>
        <v/>
      </c>
      <c r="R52" s="108" t="str">
        <f t="shared" si="8"/>
        <v/>
      </c>
      <c r="S52" s="108" t="str">
        <f t="shared" si="9"/>
        <v/>
      </c>
      <c r="T52" s="108" t="str">
        <f t="shared" si="10"/>
        <v/>
      </c>
      <c r="U52" s="175" t="str">
        <f t="shared" si="11"/>
        <v/>
      </c>
    </row>
    <row r="53" spans="1:21" ht="13.5" customHeight="1">
      <c r="A53" s="109"/>
      <c r="B53" s="110"/>
      <c r="C53" s="110"/>
      <c r="D53" s="110">
        <f t="shared" si="4"/>
        <v>0</v>
      </c>
      <c r="E53" s="164"/>
      <c r="F53" s="168"/>
      <c r="G53" s="166"/>
      <c r="H53" s="166"/>
      <c r="I53" s="166"/>
      <c r="J53" s="167"/>
      <c r="K53" s="167"/>
      <c r="L53" s="107" t="str">
        <f t="shared" si="5"/>
        <v/>
      </c>
      <c r="M53" s="107" t="str">
        <f t="shared" si="1"/>
        <v/>
      </c>
      <c r="N53" s="107" t="str">
        <f t="shared" si="2"/>
        <v/>
      </c>
      <c r="O53" s="108" t="str">
        <f t="shared" si="6"/>
        <v/>
      </c>
      <c r="P53" s="108" t="str">
        <f t="shared" si="7"/>
        <v/>
      </c>
      <c r="Q53" s="108" t="str">
        <f t="shared" si="3"/>
        <v/>
      </c>
      <c r="R53" s="108" t="str">
        <f t="shared" si="8"/>
        <v/>
      </c>
      <c r="S53" s="108" t="str">
        <f t="shared" si="9"/>
        <v/>
      </c>
      <c r="T53" s="108" t="str">
        <f t="shared" si="10"/>
        <v/>
      </c>
      <c r="U53" s="175" t="str">
        <f t="shared" si="11"/>
        <v/>
      </c>
    </row>
    <row r="54" spans="1:21" ht="13.5" customHeight="1">
      <c r="A54" s="109"/>
      <c r="B54" s="110"/>
      <c r="C54" s="110"/>
      <c r="D54" s="110">
        <f t="shared" si="4"/>
        <v>0</v>
      </c>
      <c r="E54" s="164"/>
      <c r="F54" s="168"/>
      <c r="G54" s="166"/>
      <c r="H54" s="166"/>
      <c r="I54" s="166"/>
      <c r="J54" s="167"/>
      <c r="K54" s="167"/>
      <c r="L54" s="107" t="str">
        <f t="shared" si="5"/>
        <v/>
      </c>
      <c r="M54" s="107" t="str">
        <f t="shared" si="1"/>
        <v/>
      </c>
      <c r="N54" s="107" t="str">
        <f t="shared" si="2"/>
        <v/>
      </c>
      <c r="O54" s="108" t="str">
        <f t="shared" si="6"/>
        <v/>
      </c>
      <c r="P54" s="108" t="str">
        <f t="shared" si="7"/>
        <v/>
      </c>
      <c r="Q54" s="108" t="str">
        <f t="shared" si="3"/>
        <v/>
      </c>
      <c r="R54" s="108" t="str">
        <f t="shared" si="8"/>
        <v/>
      </c>
      <c r="S54" s="108" t="str">
        <f t="shared" si="9"/>
        <v/>
      </c>
      <c r="T54" s="108" t="str">
        <f t="shared" si="10"/>
        <v/>
      </c>
      <c r="U54" s="175" t="str">
        <f t="shared" si="11"/>
        <v/>
      </c>
    </row>
    <row r="55" spans="1:21" ht="13.5" customHeight="1">
      <c r="A55" s="109"/>
      <c r="B55" s="110"/>
      <c r="C55" s="110"/>
      <c r="D55" s="110">
        <f t="shared" si="4"/>
        <v>0</v>
      </c>
      <c r="E55" s="164"/>
      <c r="F55" s="168"/>
      <c r="G55" s="166"/>
      <c r="H55" s="166"/>
      <c r="I55" s="166"/>
      <c r="J55" s="167"/>
      <c r="K55" s="167"/>
      <c r="L55" s="107" t="str">
        <f t="shared" si="5"/>
        <v/>
      </c>
      <c r="M55" s="107" t="str">
        <f t="shared" si="1"/>
        <v/>
      </c>
      <c r="N55" s="107" t="str">
        <f t="shared" si="2"/>
        <v/>
      </c>
      <c r="O55" s="108" t="str">
        <f t="shared" si="6"/>
        <v/>
      </c>
      <c r="P55" s="108" t="str">
        <f t="shared" si="7"/>
        <v/>
      </c>
      <c r="Q55" s="108" t="str">
        <f t="shared" si="3"/>
        <v/>
      </c>
      <c r="R55" s="108" t="str">
        <f t="shared" si="8"/>
        <v/>
      </c>
      <c r="S55" s="108" t="str">
        <f t="shared" si="9"/>
        <v/>
      </c>
      <c r="T55" s="108" t="str">
        <f t="shared" si="10"/>
        <v/>
      </c>
      <c r="U55" s="175" t="str">
        <f t="shared" si="11"/>
        <v/>
      </c>
    </row>
    <row r="56" spans="1:21" ht="13.5" customHeight="1">
      <c r="A56" s="109"/>
      <c r="B56" s="110"/>
      <c r="C56" s="110"/>
      <c r="D56" s="110">
        <f t="shared" si="4"/>
        <v>0</v>
      </c>
      <c r="E56" s="164"/>
      <c r="F56" s="168"/>
      <c r="G56" s="166"/>
      <c r="H56" s="166"/>
      <c r="I56" s="166"/>
      <c r="J56" s="167"/>
      <c r="K56" s="167"/>
      <c r="L56" s="107" t="str">
        <f t="shared" si="5"/>
        <v/>
      </c>
      <c r="M56" s="107" t="str">
        <f t="shared" si="1"/>
        <v/>
      </c>
      <c r="N56" s="107" t="str">
        <f t="shared" si="2"/>
        <v/>
      </c>
      <c r="O56" s="108" t="str">
        <f t="shared" si="6"/>
        <v/>
      </c>
      <c r="P56" s="108" t="str">
        <f t="shared" si="7"/>
        <v/>
      </c>
      <c r="Q56" s="108" t="str">
        <f t="shared" si="3"/>
        <v/>
      </c>
      <c r="R56" s="108" t="str">
        <f t="shared" si="8"/>
        <v/>
      </c>
      <c r="S56" s="108" t="str">
        <f t="shared" si="9"/>
        <v/>
      </c>
      <c r="T56" s="108" t="str">
        <f t="shared" si="10"/>
        <v/>
      </c>
      <c r="U56" s="175" t="str">
        <f t="shared" si="11"/>
        <v/>
      </c>
    </row>
    <row r="57" spans="1:21" ht="13.5" customHeight="1">
      <c r="A57" s="109"/>
      <c r="B57" s="110"/>
      <c r="C57" s="110"/>
      <c r="D57" s="110">
        <f t="shared" si="4"/>
        <v>0</v>
      </c>
      <c r="E57" s="164"/>
      <c r="F57" s="169"/>
      <c r="G57" s="166"/>
      <c r="H57" s="166"/>
      <c r="I57" s="166"/>
      <c r="J57" s="167"/>
      <c r="K57" s="170"/>
      <c r="L57" s="107" t="str">
        <f t="shared" si="5"/>
        <v/>
      </c>
      <c r="M57" s="107" t="str">
        <f t="shared" si="1"/>
        <v/>
      </c>
      <c r="N57" s="107" t="str">
        <f t="shared" si="2"/>
        <v/>
      </c>
      <c r="O57" s="108" t="str">
        <f t="shared" si="6"/>
        <v/>
      </c>
      <c r="P57" s="108" t="str">
        <f t="shared" si="7"/>
        <v/>
      </c>
      <c r="Q57" s="108" t="str">
        <f t="shared" si="3"/>
        <v/>
      </c>
      <c r="R57" s="108" t="str">
        <f t="shared" si="8"/>
        <v/>
      </c>
      <c r="S57" s="108" t="str">
        <f t="shared" si="9"/>
        <v/>
      </c>
      <c r="T57" s="108" t="str">
        <f t="shared" si="10"/>
        <v/>
      </c>
      <c r="U57" s="175" t="str">
        <f t="shared" si="11"/>
        <v/>
      </c>
    </row>
    <row r="58" spans="1:21" ht="24" customHeight="1">
      <c r="A58" s="120" t="s">
        <v>21</v>
      </c>
      <c r="B58" s="7"/>
      <c r="C58" s="7">
        <f>SUM(C7:C57)</f>
        <v>24</v>
      </c>
      <c r="D58" s="7">
        <f>SUM(D7:D57)</f>
        <v>1686.2400000000002</v>
      </c>
      <c r="E58" s="128">
        <f t="shared" ref="E58" si="12">IFERROR(SUMPRODUCT($D$7:$D$57,E7:E57)/$D$58,0)</f>
        <v>0</v>
      </c>
      <c r="F58" s="127">
        <f t="shared" ref="F58" si="13">IFERROR(SUMPRODUCT($D$7:$D$57,F7:F57)/$D$58,0)</f>
        <v>-42.335436236834603</v>
      </c>
      <c r="G58" s="127">
        <f t="shared" ref="G58:I58" si="14">IFERROR(SUMPRODUCT($D$7:$D$57,G7:G57)/$D$58,0)</f>
        <v>11.998729718189578</v>
      </c>
      <c r="H58" s="127">
        <f t="shared" si="14"/>
        <v>11.998729718189578</v>
      </c>
      <c r="I58" s="127">
        <f t="shared" si="14"/>
        <v>2.9906756452225065</v>
      </c>
      <c r="J58" s="127">
        <f>IFERROR(SUMPRODUCT($D$7:$D$57,J7:J57)/$D$58,0)</f>
        <v>28.760495243856148</v>
      </c>
      <c r="K58" s="127">
        <f>IFERROR(SUMPRODUCT($D$7:$D$57,K7:K57)/$D$58,0)</f>
        <v>27.942814012240241</v>
      </c>
      <c r="L58" s="102">
        <f>SUM(L7:L57)</f>
        <v>21899.591100000001</v>
      </c>
      <c r="M58" s="102">
        <f>SUM(M7:M57)</f>
        <v>-986.16000000000008</v>
      </c>
      <c r="N58" s="102">
        <f t="shared" ref="N58:T58" si="15">SUM(N7:N57)</f>
        <v>20232.737999999998</v>
      </c>
      <c r="O58" s="102">
        <f t="shared" si="15"/>
        <v>19246.578000000005</v>
      </c>
      <c r="P58" s="102">
        <f t="shared" si="15"/>
        <v>2653.0130999999992</v>
      </c>
      <c r="Q58" s="102">
        <f t="shared" si="15"/>
        <v>20232.737999999998</v>
      </c>
      <c r="R58" s="102">
        <f t="shared" si="15"/>
        <v>19246.578000000005</v>
      </c>
      <c r="S58" s="102">
        <f t="shared" si="15"/>
        <v>0</v>
      </c>
      <c r="T58" s="102">
        <f t="shared" si="15"/>
        <v>5042.9969000000001</v>
      </c>
      <c r="U58" s="176">
        <f t="shared" ref="U58" si="16">SUM(U7:U57)</f>
        <v>14203.581100000001</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t="s">
        <v>260</v>
      </c>
      <c r="B63" s="110">
        <v>10586.4</v>
      </c>
      <c r="C63" s="110">
        <v>1</v>
      </c>
      <c r="D63" s="110">
        <f>SUM(B63*C63)</f>
        <v>10586.4</v>
      </c>
      <c r="E63" s="164">
        <v>4.2300000000000004</v>
      </c>
      <c r="F63" s="165">
        <v>0</v>
      </c>
      <c r="G63" s="182">
        <v>3.76</v>
      </c>
      <c r="H63" s="171">
        <v>3.76</v>
      </c>
      <c r="I63" s="171">
        <v>3.54</v>
      </c>
      <c r="J63" s="13"/>
      <c r="K63" s="119"/>
      <c r="L63" s="107">
        <f t="shared" ref="L63:L93" si="17">IF($E63=0,"",$E63*$D63)</f>
        <v>44780.472000000002</v>
      </c>
      <c r="M63" s="121">
        <f t="shared" ref="M63:M93" si="18">IF($E63=0,"",F63*D63*Average_notional_PV_CO2_factor)</f>
        <v>0</v>
      </c>
      <c r="N63" s="121">
        <f t="shared" ref="N63:N93" si="19">IF($G63=0,"",$G63*$D63)</f>
        <v>39804.863999999994</v>
      </c>
      <c r="O63" s="107">
        <f>IF($G63=0,"",$N63+$M63)</f>
        <v>39804.863999999994</v>
      </c>
      <c r="P63" s="108">
        <f>IF($G63=0,"",$L63-O63)</f>
        <v>4975.6080000000075</v>
      </c>
      <c r="Q63" s="107">
        <f t="shared" ref="Q63:Q93" si="20">IF($H63=0,"",$H63*$D63)</f>
        <v>39804.863999999994</v>
      </c>
      <c r="R63" s="107">
        <f>IF($H63=0,"",$Q63+$M63)</f>
        <v>39804.863999999994</v>
      </c>
      <c r="S63" s="108">
        <f>IF($H63=0,"",$R63-$O63)</f>
        <v>0</v>
      </c>
      <c r="T63" s="107">
        <f>IF($I63=0,"",$I63*$D63)</f>
        <v>37475.856</v>
      </c>
      <c r="U63" s="178">
        <f>IF($H63=0,"",$R63-$T63)</f>
        <v>2329.0079999999944</v>
      </c>
    </row>
    <row r="64" spans="1:21" ht="13.5" customHeight="1">
      <c r="A64" s="109"/>
      <c r="B64" s="110"/>
      <c r="C64" s="110"/>
      <c r="D64" s="110"/>
      <c r="E64" s="164"/>
      <c r="F64" s="168"/>
      <c r="G64" s="182"/>
      <c r="H64" s="171"/>
      <c r="I64" s="171"/>
      <c r="J64" s="13"/>
      <c r="K64" s="119"/>
      <c r="L64" s="107" t="str">
        <f t="shared" si="17"/>
        <v/>
      </c>
      <c r="M64" s="121" t="str">
        <f t="shared" si="18"/>
        <v/>
      </c>
      <c r="N64" s="121" t="str">
        <f t="shared" si="19"/>
        <v/>
      </c>
      <c r="O64" s="107" t="str">
        <f t="shared" ref="O64:O93" si="21">IF($G64=0,"",$N64+$M64)</f>
        <v/>
      </c>
      <c r="P64" s="108" t="str">
        <f t="shared" ref="P64:P93" si="22">IF($G64=0,"",$L64-O64)</f>
        <v/>
      </c>
      <c r="Q64" s="107" t="str">
        <f t="shared" si="20"/>
        <v/>
      </c>
      <c r="R64" s="107" t="str">
        <f t="shared" ref="R64:R93" si="23">IF($H64=0,"",$Q64+$M64)</f>
        <v/>
      </c>
      <c r="S64" s="108" t="str">
        <f t="shared" ref="S64:S93" si="24">IF($H64=0,"",$R64-$O64)</f>
        <v/>
      </c>
      <c r="T64" s="107" t="str">
        <f t="shared" ref="T64:T93" si="25">IF($I64=0,"",$I64*$D64)</f>
        <v/>
      </c>
      <c r="U64" s="178" t="str">
        <f t="shared" ref="U64:U93" si="26">IF($H64=0,"",$R64-$T64)</f>
        <v/>
      </c>
    </row>
    <row r="65" spans="1:21" ht="13.5" customHeight="1">
      <c r="A65" s="109"/>
      <c r="B65" s="110"/>
      <c r="C65" s="110"/>
      <c r="D65" s="110"/>
      <c r="E65" s="164"/>
      <c r="F65" s="168"/>
      <c r="G65" s="182"/>
      <c r="H65" s="171"/>
      <c r="I65" s="171"/>
      <c r="J65" s="13"/>
      <c r="K65" s="119"/>
      <c r="L65" s="107" t="str">
        <f t="shared" si="17"/>
        <v/>
      </c>
      <c r="M65" s="121" t="str">
        <f t="shared" si="18"/>
        <v/>
      </c>
      <c r="N65" s="121" t="str">
        <f t="shared" si="19"/>
        <v/>
      </c>
      <c r="O65" s="107" t="str">
        <f t="shared" si="21"/>
        <v/>
      </c>
      <c r="P65" s="108" t="str">
        <f t="shared" si="22"/>
        <v/>
      </c>
      <c r="Q65" s="107" t="str">
        <f t="shared" si="20"/>
        <v/>
      </c>
      <c r="R65" s="107" t="str">
        <f t="shared" si="23"/>
        <v/>
      </c>
      <c r="S65" s="108" t="str">
        <f t="shared" si="24"/>
        <v/>
      </c>
      <c r="T65" s="107" t="str">
        <f t="shared" si="25"/>
        <v/>
      </c>
      <c r="U65" s="178" t="str">
        <f t="shared" si="26"/>
        <v/>
      </c>
    </row>
    <row r="66" spans="1:21" ht="13.5" customHeight="1">
      <c r="A66" s="109"/>
      <c r="B66" s="110"/>
      <c r="C66" s="110"/>
      <c r="D66" s="110"/>
      <c r="E66" s="164"/>
      <c r="F66" s="168"/>
      <c r="G66" s="182"/>
      <c r="H66" s="171"/>
      <c r="I66" s="171"/>
      <c r="J66" s="13"/>
      <c r="K66" s="119"/>
      <c r="L66" s="107" t="str">
        <f t="shared" si="17"/>
        <v/>
      </c>
      <c r="M66" s="121" t="str">
        <f t="shared" si="18"/>
        <v/>
      </c>
      <c r="N66" s="121" t="str">
        <f t="shared" si="19"/>
        <v/>
      </c>
      <c r="O66" s="107" t="str">
        <f t="shared" si="21"/>
        <v/>
      </c>
      <c r="P66" s="108" t="str">
        <f t="shared" si="22"/>
        <v/>
      </c>
      <c r="Q66" s="107" t="str">
        <f t="shared" si="20"/>
        <v/>
      </c>
      <c r="R66" s="107" t="str">
        <f t="shared" si="23"/>
        <v/>
      </c>
      <c r="S66" s="108" t="str">
        <f t="shared" si="24"/>
        <v/>
      </c>
      <c r="T66" s="107" t="str">
        <f t="shared" si="25"/>
        <v/>
      </c>
      <c r="U66" s="178" t="str">
        <f t="shared" si="26"/>
        <v/>
      </c>
    </row>
    <row r="67" spans="1:21" ht="13.5" customHeight="1">
      <c r="A67" s="109"/>
      <c r="B67" s="110"/>
      <c r="C67" s="110"/>
      <c r="D67" s="110"/>
      <c r="E67" s="164"/>
      <c r="F67" s="168"/>
      <c r="G67" s="182"/>
      <c r="H67" s="171"/>
      <c r="I67" s="171"/>
      <c r="J67" s="13"/>
      <c r="K67" s="119"/>
      <c r="L67" s="107" t="str">
        <f t="shared" si="17"/>
        <v/>
      </c>
      <c r="M67" s="121" t="str">
        <f t="shared" si="18"/>
        <v/>
      </c>
      <c r="N67" s="121" t="str">
        <f t="shared" si="19"/>
        <v/>
      </c>
      <c r="O67" s="107" t="str">
        <f t="shared" si="21"/>
        <v/>
      </c>
      <c r="P67" s="108" t="str">
        <f t="shared" si="22"/>
        <v/>
      </c>
      <c r="Q67" s="107" t="str">
        <f t="shared" si="20"/>
        <v/>
      </c>
      <c r="R67" s="107" t="str">
        <f t="shared" si="23"/>
        <v/>
      </c>
      <c r="S67" s="108" t="str">
        <f t="shared" si="24"/>
        <v/>
      </c>
      <c r="T67" s="107" t="str">
        <f t="shared" si="25"/>
        <v/>
      </c>
      <c r="U67" s="178" t="str">
        <f t="shared" si="26"/>
        <v/>
      </c>
    </row>
    <row r="68" spans="1:21" ht="13.5" customHeight="1">
      <c r="A68" s="109"/>
      <c r="B68" s="110"/>
      <c r="C68" s="110"/>
      <c r="D68" s="110"/>
      <c r="E68" s="164"/>
      <c r="F68" s="168"/>
      <c r="G68" s="182"/>
      <c r="H68" s="171"/>
      <c r="I68" s="171"/>
      <c r="J68" s="13"/>
      <c r="K68" s="119"/>
      <c r="L68" s="107" t="str">
        <f t="shared" si="17"/>
        <v/>
      </c>
      <c r="M68" s="121" t="str">
        <f t="shared" si="18"/>
        <v/>
      </c>
      <c r="N68" s="121" t="str">
        <f t="shared" si="19"/>
        <v/>
      </c>
      <c r="O68" s="107" t="str">
        <f t="shared" si="21"/>
        <v/>
      </c>
      <c r="P68" s="108" t="str">
        <f t="shared" si="22"/>
        <v/>
      </c>
      <c r="Q68" s="107" t="str">
        <f t="shared" si="20"/>
        <v/>
      </c>
      <c r="R68" s="107" t="str">
        <f t="shared" si="23"/>
        <v/>
      </c>
      <c r="S68" s="108" t="str">
        <f t="shared" si="24"/>
        <v/>
      </c>
      <c r="T68" s="107" t="str">
        <f t="shared" si="25"/>
        <v/>
      </c>
      <c r="U68" s="178" t="str">
        <f t="shared" si="26"/>
        <v/>
      </c>
    </row>
    <row r="69" spans="1:21" ht="13.5" customHeight="1">
      <c r="A69" s="109"/>
      <c r="B69" s="110"/>
      <c r="C69" s="110"/>
      <c r="D69" s="110"/>
      <c r="E69" s="164"/>
      <c r="F69" s="168"/>
      <c r="G69" s="182"/>
      <c r="H69" s="171"/>
      <c r="I69" s="171"/>
      <c r="J69" s="13"/>
      <c r="K69" s="119"/>
      <c r="L69" s="107" t="str">
        <f t="shared" si="17"/>
        <v/>
      </c>
      <c r="M69" s="121" t="str">
        <f t="shared" si="18"/>
        <v/>
      </c>
      <c r="N69" s="121" t="str">
        <f t="shared" si="19"/>
        <v/>
      </c>
      <c r="O69" s="107" t="str">
        <f t="shared" si="21"/>
        <v/>
      </c>
      <c r="P69" s="108" t="str">
        <f t="shared" si="22"/>
        <v/>
      </c>
      <c r="Q69" s="107" t="str">
        <f t="shared" si="20"/>
        <v/>
      </c>
      <c r="R69" s="107" t="str">
        <f t="shared" si="23"/>
        <v/>
      </c>
      <c r="S69" s="108" t="str">
        <f t="shared" si="24"/>
        <v/>
      </c>
      <c r="T69" s="107" t="str">
        <f t="shared" si="25"/>
        <v/>
      </c>
      <c r="U69" s="178" t="str">
        <f t="shared" si="26"/>
        <v/>
      </c>
    </row>
    <row r="70" spans="1:21" ht="13.5" customHeight="1">
      <c r="A70" s="109"/>
      <c r="B70" s="110"/>
      <c r="C70" s="110"/>
      <c r="D70" s="110"/>
      <c r="E70" s="164"/>
      <c r="F70" s="168"/>
      <c r="G70" s="182"/>
      <c r="H70" s="171"/>
      <c r="I70" s="171"/>
      <c r="J70" s="13"/>
      <c r="K70" s="119"/>
      <c r="L70" s="107" t="str">
        <f t="shared" si="17"/>
        <v/>
      </c>
      <c r="M70" s="121" t="str">
        <f t="shared" si="18"/>
        <v/>
      </c>
      <c r="N70" s="121" t="str">
        <f t="shared" si="19"/>
        <v/>
      </c>
      <c r="O70" s="107" t="str">
        <f t="shared" si="21"/>
        <v/>
      </c>
      <c r="P70" s="108" t="str">
        <f t="shared" si="22"/>
        <v/>
      </c>
      <c r="Q70" s="107" t="str">
        <f t="shared" si="20"/>
        <v/>
      </c>
      <c r="R70" s="107" t="str">
        <f t="shared" si="23"/>
        <v/>
      </c>
      <c r="S70" s="108" t="str">
        <f t="shared" si="24"/>
        <v/>
      </c>
      <c r="T70" s="107" t="str">
        <f t="shared" si="25"/>
        <v/>
      </c>
      <c r="U70" s="178" t="str">
        <f t="shared" si="26"/>
        <v/>
      </c>
    </row>
    <row r="71" spans="1:21" ht="13.5" customHeight="1">
      <c r="A71" s="109"/>
      <c r="B71" s="110"/>
      <c r="C71" s="110"/>
      <c r="D71" s="110"/>
      <c r="E71" s="164"/>
      <c r="F71" s="168"/>
      <c r="G71" s="182"/>
      <c r="H71" s="171"/>
      <c r="I71" s="171"/>
      <c r="J71" s="13"/>
      <c r="K71" s="119"/>
      <c r="L71" s="107" t="str">
        <f t="shared" si="17"/>
        <v/>
      </c>
      <c r="M71" s="121" t="str">
        <f t="shared" si="18"/>
        <v/>
      </c>
      <c r="N71" s="121" t="str">
        <f t="shared" si="19"/>
        <v/>
      </c>
      <c r="O71" s="107" t="str">
        <f t="shared" si="21"/>
        <v/>
      </c>
      <c r="P71" s="108" t="str">
        <f t="shared" si="22"/>
        <v/>
      </c>
      <c r="Q71" s="107" t="str">
        <f t="shared" si="20"/>
        <v/>
      </c>
      <c r="R71" s="107" t="str">
        <f t="shared" si="23"/>
        <v/>
      </c>
      <c r="S71" s="108" t="str">
        <f t="shared" si="24"/>
        <v/>
      </c>
      <c r="T71" s="107" t="str">
        <f t="shared" si="25"/>
        <v/>
      </c>
      <c r="U71" s="178" t="str">
        <f t="shared" si="26"/>
        <v/>
      </c>
    </row>
    <row r="72" spans="1:21" ht="13.5" customHeight="1">
      <c r="A72" s="109"/>
      <c r="B72" s="110"/>
      <c r="C72" s="110"/>
      <c r="D72" s="110"/>
      <c r="E72" s="164"/>
      <c r="F72" s="168"/>
      <c r="G72" s="182"/>
      <c r="H72" s="171"/>
      <c r="I72" s="171"/>
      <c r="J72" s="13"/>
      <c r="K72" s="119"/>
      <c r="L72" s="107" t="str">
        <f t="shared" si="17"/>
        <v/>
      </c>
      <c r="M72" s="121" t="str">
        <f t="shared" si="18"/>
        <v/>
      </c>
      <c r="N72" s="121" t="str">
        <f t="shared" si="19"/>
        <v/>
      </c>
      <c r="O72" s="107" t="str">
        <f t="shared" si="21"/>
        <v/>
      </c>
      <c r="P72" s="108" t="str">
        <f t="shared" si="22"/>
        <v/>
      </c>
      <c r="Q72" s="107" t="str">
        <f t="shared" si="20"/>
        <v/>
      </c>
      <c r="R72" s="107" t="str">
        <f t="shared" si="23"/>
        <v/>
      </c>
      <c r="S72" s="108" t="str">
        <f t="shared" si="24"/>
        <v/>
      </c>
      <c r="T72" s="107" t="str">
        <f t="shared" si="25"/>
        <v/>
      </c>
      <c r="U72" s="178" t="str">
        <f t="shared" si="26"/>
        <v/>
      </c>
    </row>
    <row r="73" spans="1:21" ht="13.5" customHeight="1">
      <c r="A73" s="109"/>
      <c r="B73" s="110"/>
      <c r="C73" s="110"/>
      <c r="D73" s="110"/>
      <c r="E73" s="164"/>
      <c r="F73" s="168"/>
      <c r="G73" s="182"/>
      <c r="H73" s="171"/>
      <c r="I73" s="171"/>
      <c r="J73" s="13"/>
      <c r="K73" s="119"/>
      <c r="L73" s="107" t="str">
        <f t="shared" si="17"/>
        <v/>
      </c>
      <c r="M73" s="121" t="str">
        <f t="shared" si="18"/>
        <v/>
      </c>
      <c r="N73" s="121" t="str">
        <f t="shared" si="19"/>
        <v/>
      </c>
      <c r="O73" s="107" t="str">
        <f t="shared" si="21"/>
        <v/>
      </c>
      <c r="P73" s="108" t="str">
        <f t="shared" si="22"/>
        <v/>
      </c>
      <c r="Q73" s="107" t="str">
        <f t="shared" si="20"/>
        <v/>
      </c>
      <c r="R73" s="107" t="str">
        <f t="shared" si="23"/>
        <v/>
      </c>
      <c r="S73" s="108" t="str">
        <f t="shared" si="24"/>
        <v/>
      </c>
      <c r="T73" s="107" t="str">
        <f t="shared" si="25"/>
        <v/>
      </c>
      <c r="U73" s="178" t="str">
        <f t="shared" si="26"/>
        <v/>
      </c>
    </row>
    <row r="74" spans="1:21" ht="13.5" customHeight="1">
      <c r="A74" s="109"/>
      <c r="B74" s="110"/>
      <c r="C74" s="110"/>
      <c r="D74" s="110"/>
      <c r="E74" s="164"/>
      <c r="F74" s="168"/>
      <c r="G74" s="182"/>
      <c r="H74" s="171"/>
      <c r="I74" s="171"/>
      <c r="J74" s="13"/>
      <c r="K74" s="119"/>
      <c r="L74" s="107" t="str">
        <f t="shared" si="17"/>
        <v/>
      </c>
      <c r="M74" s="121" t="str">
        <f t="shared" si="18"/>
        <v/>
      </c>
      <c r="N74" s="121" t="str">
        <f t="shared" si="19"/>
        <v/>
      </c>
      <c r="O74" s="107" t="str">
        <f t="shared" si="21"/>
        <v/>
      </c>
      <c r="P74" s="108" t="str">
        <f t="shared" si="22"/>
        <v/>
      </c>
      <c r="Q74" s="107" t="str">
        <f t="shared" si="20"/>
        <v/>
      </c>
      <c r="R74" s="107" t="str">
        <f t="shared" si="23"/>
        <v/>
      </c>
      <c r="S74" s="108" t="str">
        <f t="shared" si="24"/>
        <v/>
      </c>
      <c r="T74" s="107" t="str">
        <f t="shared" si="25"/>
        <v/>
      </c>
      <c r="U74" s="178" t="str">
        <f t="shared" si="26"/>
        <v/>
      </c>
    </row>
    <row r="75" spans="1:21" ht="13.5" customHeight="1">
      <c r="A75" s="109"/>
      <c r="B75" s="110"/>
      <c r="C75" s="110"/>
      <c r="D75" s="110"/>
      <c r="E75" s="164"/>
      <c r="F75" s="168"/>
      <c r="G75" s="182"/>
      <c r="H75" s="171"/>
      <c r="I75" s="171"/>
      <c r="J75" s="13"/>
      <c r="K75" s="119"/>
      <c r="L75" s="107" t="str">
        <f t="shared" si="17"/>
        <v/>
      </c>
      <c r="M75" s="121" t="str">
        <f t="shared" si="18"/>
        <v/>
      </c>
      <c r="N75" s="121" t="str">
        <f t="shared" si="19"/>
        <v/>
      </c>
      <c r="O75" s="107" t="str">
        <f t="shared" si="21"/>
        <v/>
      </c>
      <c r="P75" s="108" t="str">
        <f t="shared" si="22"/>
        <v/>
      </c>
      <c r="Q75" s="107" t="str">
        <f t="shared" si="20"/>
        <v/>
      </c>
      <c r="R75" s="107" t="str">
        <f t="shared" si="23"/>
        <v/>
      </c>
      <c r="S75" s="108" t="str">
        <f t="shared" si="24"/>
        <v/>
      </c>
      <c r="T75" s="107" t="str">
        <f t="shared" si="25"/>
        <v/>
      </c>
      <c r="U75" s="178" t="str">
        <f t="shared" si="26"/>
        <v/>
      </c>
    </row>
    <row r="76" spans="1:21" ht="13.5" customHeight="1">
      <c r="A76" s="109"/>
      <c r="B76" s="110"/>
      <c r="C76" s="110"/>
      <c r="D76" s="110"/>
      <c r="E76" s="164"/>
      <c r="F76" s="168"/>
      <c r="G76" s="182"/>
      <c r="H76" s="171"/>
      <c r="I76" s="171"/>
      <c r="J76" s="13"/>
      <c r="K76" s="119"/>
      <c r="L76" s="107" t="str">
        <f t="shared" si="17"/>
        <v/>
      </c>
      <c r="M76" s="121" t="str">
        <f t="shared" si="18"/>
        <v/>
      </c>
      <c r="N76" s="121" t="str">
        <f t="shared" si="19"/>
        <v/>
      </c>
      <c r="O76" s="107" t="str">
        <f t="shared" si="21"/>
        <v/>
      </c>
      <c r="P76" s="108" t="str">
        <f t="shared" si="22"/>
        <v/>
      </c>
      <c r="Q76" s="107" t="str">
        <f t="shared" si="20"/>
        <v/>
      </c>
      <c r="R76" s="107" t="str">
        <f t="shared" si="23"/>
        <v/>
      </c>
      <c r="S76" s="108" t="str">
        <f t="shared" si="24"/>
        <v/>
      </c>
      <c r="T76" s="107" t="str">
        <f t="shared" si="25"/>
        <v/>
      </c>
      <c r="U76" s="178" t="str">
        <f t="shared" si="26"/>
        <v/>
      </c>
    </row>
    <row r="77" spans="1:21" ht="13.5" customHeight="1">
      <c r="A77" s="109"/>
      <c r="B77" s="110"/>
      <c r="C77" s="110"/>
      <c r="D77" s="110"/>
      <c r="E77" s="164"/>
      <c r="F77" s="168"/>
      <c r="G77" s="182"/>
      <c r="H77" s="171"/>
      <c r="I77" s="171"/>
      <c r="J77" s="13"/>
      <c r="K77" s="119"/>
      <c r="L77" s="107" t="str">
        <f t="shared" si="17"/>
        <v/>
      </c>
      <c r="M77" s="121" t="str">
        <f t="shared" si="18"/>
        <v/>
      </c>
      <c r="N77" s="121" t="str">
        <f t="shared" si="19"/>
        <v/>
      </c>
      <c r="O77" s="107" t="str">
        <f t="shared" si="21"/>
        <v/>
      </c>
      <c r="P77" s="108" t="str">
        <f t="shared" si="22"/>
        <v/>
      </c>
      <c r="Q77" s="107" t="str">
        <f t="shared" si="20"/>
        <v/>
      </c>
      <c r="R77" s="107" t="str">
        <f t="shared" si="23"/>
        <v/>
      </c>
      <c r="S77" s="108" t="str">
        <f t="shared" si="24"/>
        <v/>
      </c>
      <c r="T77" s="107" t="str">
        <f t="shared" si="25"/>
        <v/>
      </c>
      <c r="U77" s="178" t="str">
        <f t="shared" si="26"/>
        <v/>
      </c>
    </row>
    <row r="78" spans="1:21" ht="13.5" customHeight="1">
      <c r="A78" s="109"/>
      <c r="B78" s="110"/>
      <c r="C78" s="110"/>
      <c r="D78" s="110"/>
      <c r="E78" s="164"/>
      <c r="F78" s="168"/>
      <c r="G78" s="182"/>
      <c r="H78" s="171"/>
      <c r="I78" s="171"/>
      <c r="J78" s="13"/>
      <c r="K78" s="119"/>
      <c r="L78" s="107" t="str">
        <f t="shared" si="17"/>
        <v/>
      </c>
      <c r="M78" s="121" t="str">
        <f t="shared" si="18"/>
        <v/>
      </c>
      <c r="N78" s="121" t="str">
        <f t="shared" si="19"/>
        <v/>
      </c>
      <c r="O78" s="107" t="str">
        <f t="shared" si="21"/>
        <v/>
      </c>
      <c r="P78" s="108" t="str">
        <f t="shared" si="22"/>
        <v/>
      </c>
      <c r="Q78" s="107" t="str">
        <f t="shared" si="20"/>
        <v/>
      </c>
      <c r="R78" s="107" t="str">
        <f t="shared" si="23"/>
        <v/>
      </c>
      <c r="S78" s="108" t="str">
        <f t="shared" si="24"/>
        <v/>
      </c>
      <c r="T78" s="107" t="str">
        <f t="shared" si="25"/>
        <v/>
      </c>
      <c r="U78" s="178" t="str">
        <f t="shared" si="26"/>
        <v/>
      </c>
    </row>
    <row r="79" spans="1:21" ht="13.5" customHeight="1">
      <c r="A79" s="109"/>
      <c r="B79" s="110"/>
      <c r="C79" s="110"/>
      <c r="D79" s="110"/>
      <c r="E79" s="164"/>
      <c r="F79" s="168"/>
      <c r="G79" s="182"/>
      <c r="H79" s="171"/>
      <c r="I79" s="171"/>
      <c r="J79" s="13"/>
      <c r="K79" s="119"/>
      <c r="L79" s="107" t="str">
        <f t="shared" si="17"/>
        <v/>
      </c>
      <c r="M79" s="121" t="str">
        <f t="shared" si="18"/>
        <v/>
      </c>
      <c r="N79" s="121" t="str">
        <f t="shared" si="19"/>
        <v/>
      </c>
      <c r="O79" s="107" t="str">
        <f t="shared" si="21"/>
        <v/>
      </c>
      <c r="P79" s="108" t="str">
        <f t="shared" si="22"/>
        <v/>
      </c>
      <c r="Q79" s="107" t="str">
        <f t="shared" si="20"/>
        <v/>
      </c>
      <c r="R79" s="107" t="str">
        <f t="shared" si="23"/>
        <v/>
      </c>
      <c r="S79" s="108" t="str">
        <f t="shared" si="24"/>
        <v/>
      </c>
      <c r="T79" s="107" t="str">
        <f t="shared" si="25"/>
        <v/>
      </c>
      <c r="U79" s="178" t="str">
        <f t="shared" si="26"/>
        <v/>
      </c>
    </row>
    <row r="80" spans="1:21" ht="13.5" customHeight="1">
      <c r="A80" s="109"/>
      <c r="B80" s="110"/>
      <c r="C80" s="110"/>
      <c r="D80" s="110"/>
      <c r="E80" s="164"/>
      <c r="F80" s="168"/>
      <c r="G80" s="182"/>
      <c r="H80" s="171"/>
      <c r="I80" s="171"/>
      <c r="J80" s="13"/>
      <c r="K80" s="119"/>
      <c r="L80" s="107" t="str">
        <f t="shared" si="17"/>
        <v/>
      </c>
      <c r="M80" s="121" t="str">
        <f t="shared" si="18"/>
        <v/>
      </c>
      <c r="N80" s="121" t="str">
        <f t="shared" si="19"/>
        <v/>
      </c>
      <c r="O80" s="107" t="str">
        <f t="shared" si="21"/>
        <v/>
      </c>
      <c r="P80" s="108" t="str">
        <f t="shared" si="22"/>
        <v/>
      </c>
      <c r="Q80" s="107" t="str">
        <f t="shared" si="20"/>
        <v/>
      </c>
      <c r="R80" s="107" t="str">
        <f t="shared" si="23"/>
        <v/>
      </c>
      <c r="S80" s="108" t="str">
        <f t="shared" si="24"/>
        <v/>
      </c>
      <c r="T80" s="107" t="str">
        <f t="shared" si="25"/>
        <v/>
      </c>
      <c r="U80" s="178" t="str">
        <f t="shared" si="26"/>
        <v/>
      </c>
    </row>
    <row r="81" spans="1:21" ht="13.5" customHeight="1">
      <c r="A81" s="109"/>
      <c r="B81" s="110"/>
      <c r="C81" s="110"/>
      <c r="D81" s="110"/>
      <c r="E81" s="164"/>
      <c r="F81" s="168"/>
      <c r="G81" s="182"/>
      <c r="H81" s="171"/>
      <c r="I81" s="171"/>
      <c r="J81" s="13"/>
      <c r="K81" s="119"/>
      <c r="L81" s="107" t="str">
        <f t="shared" si="17"/>
        <v/>
      </c>
      <c r="M81" s="121" t="str">
        <f t="shared" si="18"/>
        <v/>
      </c>
      <c r="N81" s="121" t="str">
        <f t="shared" si="19"/>
        <v/>
      </c>
      <c r="O81" s="107" t="str">
        <f t="shared" si="21"/>
        <v/>
      </c>
      <c r="P81" s="108" t="str">
        <f t="shared" si="22"/>
        <v/>
      </c>
      <c r="Q81" s="107" t="str">
        <f t="shared" si="20"/>
        <v/>
      </c>
      <c r="R81" s="107" t="str">
        <f t="shared" si="23"/>
        <v/>
      </c>
      <c r="S81" s="108" t="str">
        <f t="shared" si="24"/>
        <v/>
      </c>
      <c r="T81" s="107" t="str">
        <f t="shared" si="25"/>
        <v/>
      </c>
      <c r="U81" s="178" t="str">
        <f t="shared" si="26"/>
        <v/>
      </c>
    </row>
    <row r="82" spans="1:21" ht="13.5" customHeight="1">
      <c r="A82" s="109"/>
      <c r="B82" s="110"/>
      <c r="C82" s="110"/>
      <c r="D82" s="110"/>
      <c r="E82" s="164"/>
      <c r="F82" s="168"/>
      <c r="G82" s="182"/>
      <c r="H82" s="171"/>
      <c r="I82" s="171"/>
      <c r="J82" s="13"/>
      <c r="K82" s="119"/>
      <c r="L82" s="107" t="str">
        <f t="shared" si="17"/>
        <v/>
      </c>
      <c r="M82" s="121" t="str">
        <f t="shared" si="18"/>
        <v/>
      </c>
      <c r="N82" s="121" t="str">
        <f t="shared" si="19"/>
        <v/>
      </c>
      <c r="O82" s="107" t="str">
        <f t="shared" si="21"/>
        <v/>
      </c>
      <c r="P82" s="108" t="str">
        <f t="shared" si="22"/>
        <v/>
      </c>
      <c r="Q82" s="107" t="str">
        <f t="shared" si="20"/>
        <v/>
      </c>
      <c r="R82" s="107" t="str">
        <f t="shared" si="23"/>
        <v/>
      </c>
      <c r="S82" s="108" t="str">
        <f t="shared" si="24"/>
        <v/>
      </c>
      <c r="T82" s="107" t="str">
        <f t="shared" si="25"/>
        <v/>
      </c>
      <c r="U82" s="178" t="str">
        <f t="shared" si="26"/>
        <v/>
      </c>
    </row>
    <row r="83" spans="1:21" ht="13.5" customHeight="1">
      <c r="A83" s="109"/>
      <c r="B83" s="110"/>
      <c r="C83" s="110"/>
      <c r="D83" s="110"/>
      <c r="E83" s="164"/>
      <c r="F83" s="168"/>
      <c r="G83" s="182"/>
      <c r="H83" s="171"/>
      <c r="I83" s="171"/>
      <c r="J83" s="13"/>
      <c r="K83" s="119"/>
      <c r="L83" s="107" t="str">
        <f t="shared" si="17"/>
        <v/>
      </c>
      <c r="M83" s="121" t="str">
        <f t="shared" si="18"/>
        <v/>
      </c>
      <c r="N83" s="121" t="str">
        <f t="shared" si="19"/>
        <v/>
      </c>
      <c r="O83" s="107" t="str">
        <f t="shared" si="21"/>
        <v/>
      </c>
      <c r="P83" s="108" t="str">
        <f t="shared" si="22"/>
        <v/>
      </c>
      <c r="Q83" s="107" t="str">
        <f t="shared" si="20"/>
        <v/>
      </c>
      <c r="R83" s="107" t="str">
        <f t="shared" si="23"/>
        <v/>
      </c>
      <c r="S83" s="108" t="str">
        <f t="shared" si="24"/>
        <v/>
      </c>
      <c r="T83" s="107" t="str">
        <f t="shared" si="25"/>
        <v/>
      </c>
      <c r="U83" s="178" t="str">
        <f t="shared" si="26"/>
        <v/>
      </c>
    </row>
    <row r="84" spans="1:21" ht="13.5" customHeight="1">
      <c r="A84" s="109"/>
      <c r="B84" s="110"/>
      <c r="C84" s="110"/>
      <c r="D84" s="110"/>
      <c r="E84" s="164"/>
      <c r="F84" s="168"/>
      <c r="G84" s="182"/>
      <c r="H84" s="171"/>
      <c r="I84" s="171"/>
      <c r="J84" s="13"/>
      <c r="K84" s="119"/>
      <c r="L84" s="107" t="str">
        <f t="shared" si="17"/>
        <v/>
      </c>
      <c r="M84" s="121" t="str">
        <f t="shared" si="18"/>
        <v/>
      </c>
      <c r="N84" s="121" t="str">
        <f t="shared" si="19"/>
        <v/>
      </c>
      <c r="O84" s="107" t="str">
        <f t="shared" si="21"/>
        <v/>
      </c>
      <c r="P84" s="108" t="str">
        <f t="shared" si="22"/>
        <v/>
      </c>
      <c r="Q84" s="107" t="str">
        <f t="shared" si="20"/>
        <v/>
      </c>
      <c r="R84" s="107" t="str">
        <f t="shared" si="23"/>
        <v/>
      </c>
      <c r="S84" s="108" t="str">
        <f t="shared" si="24"/>
        <v/>
      </c>
      <c r="T84" s="107" t="str">
        <f t="shared" si="25"/>
        <v/>
      </c>
      <c r="U84" s="178" t="str">
        <f t="shared" si="26"/>
        <v/>
      </c>
    </row>
    <row r="85" spans="1:21" ht="13.5" customHeight="1">
      <c r="A85" s="109"/>
      <c r="B85" s="110"/>
      <c r="C85" s="110"/>
      <c r="D85" s="110"/>
      <c r="E85" s="164"/>
      <c r="F85" s="168"/>
      <c r="G85" s="182"/>
      <c r="H85" s="171"/>
      <c r="I85" s="171"/>
      <c r="J85" s="13"/>
      <c r="K85" s="119"/>
      <c r="L85" s="107" t="str">
        <f t="shared" si="17"/>
        <v/>
      </c>
      <c r="M85" s="121" t="str">
        <f t="shared" si="18"/>
        <v/>
      </c>
      <c r="N85" s="121" t="str">
        <f t="shared" si="19"/>
        <v/>
      </c>
      <c r="O85" s="107" t="str">
        <f t="shared" si="21"/>
        <v/>
      </c>
      <c r="P85" s="108" t="str">
        <f t="shared" si="22"/>
        <v/>
      </c>
      <c r="Q85" s="107" t="str">
        <f t="shared" si="20"/>
        <v/>
      </c>
      <c r="R85" s="107" t="str">
        <f t="shared" si="23"/>
        <v/>
      </c>
      <c r="S85" s="108" t="str">
        <f t="shared" si="24"/>
        <v/>
      </c>
      <c r="T85" s="107" t="str">
        <f t="shared" si="25"/>
        <v/>
      </c>
      <c r="U85" s="178" t="str">
        <f t="shared" si="26"/>
        <v/>
      </c>
    </row>
    <row r="86" spans="1:21" ht="13.5" customHeight="1">
      <c r="A86" s="109"/>
      <c r="B86" s="110"/>
      <c r="C86" s="110"/>
      <c r="D86" s="110"/>
      <c r="E86" s="164"/>
      <c r="F86" s="168"/>
      <c r="G86" s="182"/>
      <c r="H86" s="171"/>
      <c r="I86" s="171"/>
      <c r="J86" s="13"/>
      <c r="K86" s="119"/>
      <c r="L86" s="107" t="str">
        <f t="shared" si="17"/>
        <v/>
      </c>
      <c r="M86" s="121" t="str">
        <f t="shared" si="18"/>
        <v/>
      </c>
      <c r="N86" s="121" t="str">
        <f t="shared" si="19"/>
        <v/>
      </c>
      <c r="O86" s="107" t="str">
        <f t="shared" si="21"/>
        <v/>
      </c>
      <c r="P86" s="108" t="str">
        <f t="shared" si="22"/>
        <v/>
      </c>
      <c r="Q86" s="107" t="str">
        <f t="shared" si="20"/>
        <v/>
      </c>
      <c r="R86" s="107" t="str">
        <f t="shared" si="23"/>
        <v/>
      </c>
      <c r="S86" s="108" t="str">
        <f t="shared" si="24"/>
        <v/>
      </c>
      <c r="T86" s="107" t="str">
        <f t="shared" si="25"/>
        <v/>
      </c>
      <c r="U86" s="178" t="str">
        <f t="shared" si="26"/>
        <v/>
      </c>
    </row>
    <row r="87" spans="1:21" ht="13.5" customHeight="1">
      <c r="A87" s="109"/>
      <c r="B87" s="110"/>
      <c r="C87" s="110"/>
      <c r="D87" s="110"/>
      <c r="E87" s="164"/>
      <c r="F87" s="168"/>
      <c r="G87" s="182"/>
      <c r="H87" s="171"/>
      <c r="I87" s="171"/>
      <c r="J87" s="13"/>
      <c r="K87" s="119"/>
      <c r="L87" s="107" t="str">
        <f t="shared" si="17"/>
        <v/>
      </c>
      <c r="M87" s="121" t="str">
        <f t="shared" si="18"/>
        <v/>
      </c>
      <c r="N87" s="121" t="str">
        <f t="shared" si="19"/>
        <v/>
      </c>
      <c r="O87" s="107" t="str">
        <f t="shared" si="21"/>
        <v/>
      </c>
      <c r="P87" s="108" t="str">
        <f t="shared" si="22"/>
        <v/>
      </c>
      <c r="Q87" s="107" t="str">
        <f t="shared" si="20"/>
        <v/>
      </c>
      <c r="R87" s="107" t="str">
        <f t="shared" si="23"/>
        <v/>
      </c>
      <c r="S87" s="108" t="str">
        <f t="shared" si="24"/>
        <v/>
      </c>
      <c r="T87" s="107" t="str">
        <f t="shared" si="25"/>
        <v/>
      </c>
      <c r="U87" s="178" t="str">
        <f t="shared" si="26"/>
        <v/>
      </c>
    </row>
    <row r="88" spans="1:21" ht="13.5" customHeight="1">
      <c r="A88" s="109"/>
      <c r="B88" s="110"/>
      <c r="C88" s="110"/>
      <c r="D88" s="110"/>
      <c r="E88" s="164"/>
      <c r="F88" s="168"/>
      <c r="G88" s="182"/>
      <c r="H88" s="171"/>
      <c r="I88" s="171"/>
      <c r="J88" s="13"/>
      <c r="K88" s="119"/>
      <c r="L88" s="107" t="str">
        <f t="shared" si="17"/>
        <v/>
      </c>
      <c r="M88" s="121" t="str">
        <f t="shared" si="18"/>
        <v/>
      </c>
      <c r="N88" s="121" t="str">
        <f t="shared" si="19"/>
        <v/>
      </c>
      <c r="O88" s="107" t="str">
        <f t="shared" si="21"/>
        <v/>
      </c>
      <c r="P88" s="108" t="str">
        <f t="shared" si="22"/>
        <v/>
      </c>
      <c r="Q88" s="107" t="str">
        <f t="shared" si="20"/>
        <v/>
      </c>
      <c r="R88" s="107" t="str">
        <f t="shared" si="23"/>
        <v/>
      </c>
      <c r="S88" s="108" t="str">
        <f t="shared" si="24"/>
        <v/>
      </c>
      <c r="T88" s="107" t="str">
        <f t="shared" si="25"/>
        <v/>
      </c>
      <c r="U88" s="178" t="str">
        <f t="shared" si="26"/>
        <v/>
      </c>
    </row>
    <row r="89" spans="1:21" ht="13.5" customHeight="1">
      <c r="A89" s="109"/>
      <c r="B89" s="110"/>
      <c r="C89" s="110"/>
      <c r="D89" s="110"/>
      <c r="E89" s="164"/>
      <c r="F89" s="168"/>
      <c r="G89" s="182"/>
      <c r="H89" s="171"/>
      <c r="I89" s="171"/>
      <c r="J89" s="13"/>
      <c r="K89" s="119"/>
      <c r="L89" s="107" t="str">
        <f t="shared" si="17"/>
        <v/>
      </c>
      <c r="M89" s="121" t="str">
        <f t="shared" si="18"/>
        <v/>
      </c>
      <c r="N89" s="121" t="str">
        <f t="shared" si="19"/>
        <v/>
      </c>
      <c r="O89" s="107" t="str">
        <f t="shared" si="21"/>
        <v/>
      </c>
      <c r="P89" s="108" t="str">
        <f t="shared" si="22"/>
        <v/>
      </c>
      <c r="Q89" s="107" t="str">
        <f t="shared" si="20"/>
        <v/>
      </c>
      <c r="R89" s="107" t="str">
        <f t="shared" si="23"/>
        <v/>
      </c>
      <c r="S89" s="108" t="str">
        <f t="shared" si="24"/>
        <v/>
      </c>
      <c r="T89" s="107" t="str">
        <f t="shared" si="25"/>
        <v/>
      </c>
      <c r="U89" s="178" t="str">
        <f t="shared" si="26"/>
        <v/>
      </c>
    </row>
    <row r="90" spans="1:21" ht="13.5" customHeight="1">
      <c r="A90" s="109"/>
      <c r="B90" s="110"/>
      <c r="C90" s="110"/>
      <c r="D90" s="110"/>
      <c r="E90" s="164"/>
      <c r="F90" s="168"/>
      <c r="G90" s="182"/>
      <c r="H90" s="171"/>
      <c r="I90" s="171"/>
      <c r="J90" s="13"/>
      <c r="K90" s="119"/>
      <c r="L90" s="107" t="str">
        <f t="shared" si="17"/>
        <v/>
      </c>
      <c r="M90" s="121" t="str">
        <f t="shared" si="18"/>
        <v/>
      </c>
      <c r="N90" s="121" t="str">
        <f t="shared" si="19"/>
        <v/>
      </c>
      <c r="O90" s="107" t="str">
        <f t="shared" si="21"/>
        <v/>
      </c>
      <c r="P90" s="108" t="str">
        <f t="shared" si="22"/>
        <v/>
      </c>
      <c r="Q90" s="107" t="str">
        <f t="shared" si="20"/>
        <v/>
      </c>
      <c r="R90" s="107" t="str">
        <f t="shared" si="23"/>
        <v/>
      </c>
      <c r="S90" s="108" t="str">
        <f t="shared" si="24"/>
        <v/>
      </c>
      <c r="T90" s="107" t="str">
        <f t="shared" si="25"/>
        <v/>
      </c>
      <c r="U90" s="178" t="str">
        <f t="shared" si="26"/>
        <v/>
      </c>
    </row>
    <row r="91" spans="1:21" ht="13.5" customHeight="1">
      <c r="A91" s="109"/>
      <c r="B91" s="110"/>
      <c r="C91" s="110"/>
      <c r="D91" s="110"/>
      <c r="E91" s="164"/>
      <c r="F91" s="168"/>
      <c r="G91" s="182"/>
      <c r="H91" s="171"/>
      <c r="I91" s="171"/>
      <c r="J91" s="13"/>
      <c r="K91" s="119"/>
      <c r="L91" s="107" t="str">
        <f t="shared" si="17"/>
        <v/>
      </c>
      <c r="M91" s="121" t="str">
        <f t="shared" si="18"/>
        <v/>
      </c>
      <c r="N91" s="121" t="str">
        <f t="shared" si="19"/>
        <v/>
      </c>
      <c r="O91" s="107" t="str">
        <f t="shared" si="21"/>
        <v/>
      </c>
      <c r="P91" s="108" t="str">
        <f t="shared" si="22"/>
        <v/>
      </c>
      <c r="Q91" s="107" t="str">
        <f t="shared" si="20"/>
        <v/>
      </c>
      <c r="R91" s="107" t="str">
        <f t="shared" si="23"/>
        <v/>
      </c>
      <c r="S91" s="108" t="str">
        <f t="shared" si="24"/>
        <v/>
      </c>
      <c r="T91" s="107" t="str">
        <f t="shared" si="25"/>
        <v/>
      </c>
      <c r="U91" s="178" t="str">
        <f t="shared" si="26"/>
        <v/>
      </c>
    </row>
    <row r="92" spans="1:21" ht="13.5" customHeight="1">
      <c r="A92" s="109"/>
      <c r="B92" s="110"/>
      <c r="C92" s="110"/>
      <c r="D92" s="110"/>
      <c r="E92" s="164"/>
      <c r="F92" s="168"/>
      <c r="G92" s="182"/>
      <c r="H92" s="171"/>
      <c r="I92" s="171"/>
      <c r="J92" s="13"/>
      <c r="K92" s="119"/>
      <c r="L92" s="107" t="str">
        <f t="shared" si="17"/>
        <v/>
      </c>
      <c r="M92" s="121" t="str">
        <f t="shared" si="18"/>
        <v/>
      </c>
      <c r="N92" s="121" t="str">
        <f t="shared" si="19"/>
        <v/>
      </c>
      <c r="O92" s="107" t="str">
        <f t="shared" si="21"/>
        <v/>
      </c>
      <c r="P92" s="108" t="str">
        <f t="shared" si="22"/>
        <v/>
      </c>
      <c r="Q92" s="107" t="str">
        <f t="shared" si="20"/>
        <v/>
      </c>
      <c r="R92" s="107" t="str">
        <f t="shared" si="23"/>
        <v/>
      </c>
      <c r="S92" s="108" t="str">
        <f t="shared" si="24"/>
        <v/>
      </c>
      <c r="T92" s="107" t="str">
        <f t="shared" si="25"/>
        <v/>
      </c>
      <c r="U92" s="178" t="str">
        <f t="shared" si="26"/>
        <v/>
      </c>
    </row>
    <row r="93" spans="1:21" ht="13.5" customHeight="1">
      <c r="A93" s="109"/>
      <c r="B93" s="110"/>
      <c r="C93" s="110"/>
      <c r="D93" s="110"/>
      <c r="E93" s="164"/>
      <c r="F93" s="169"/>
      <c r="G93" s="183"/>
      <c r="H93" s="171"/>
      <c r="I93" s="171"/>
      <c r="J93" s="13"/>
      <c r="K93" s="119"/>
      <c r="L93" s="107" t="str">
        <f t="shared" si="17"/>
        <v/>
      </c>
      <c r="M93" s="121" t="str">
        <f t="shared" si="18"/>
        <v/>
      </c>
      <c r="N93" s="121" t="str">
        <f t="shared" si="19"/>
        <v/>
      </c>
      <c r="O93" s="107" t="str">
        <f t="shared" si="21"/>
        <v/>
      </c>
      <c r="P93" s="108" t="str">
        <f t="shared" si="22"/>
        <v/>
      </c>
      <c r="Q93" s="107" t="str">
        <f t="shared" si="20"/>
        <v/>
      </c>
      <c r="R93" s="107" t="str">
        <f t="shared" si="23"/>
        <v/>
      </c>
      <c r="S93" s="108" t="str">
        <f t="shared" si="24"/>
        <v/>
      </c>
      <c r="T93" s="107" t="str">
        <f t="shared" si="25"/>
        <v/>
      </c>
      <c r="U93" s="178" t="str">
        <f t="shared" si="26"/>
        <v/>
      </c>
    </row>
    <row r="94" spans="1:21" ht="24" customHeight="1">
      <c r="A94" s="5" t="s">
        <v>21</v>
      </c>
      <c r="B94" s="6"/>
      <c r="C94" s="6">
        <f>SUM(C63:C93)</f>
        <v>1</v>
      </c>
      <c r="D94" s="6">
        <f>SUM(D63:D93)</f>
        <v>10586.4</v>
      </c>
      <c r="E94" s="152">
        <f>IFERROR(SUMPRODUCT($D$63:$D$93,E63:E93)/$D$94,0)</f>
        <v>4.2300000000000004</v>
      </c>
      <c r="F94" s="184">
        <f t="shared" ref="F94:I94" si="27">IFERROR(SUMPRODUCT($D$63:$D$93,F63:F93)/$D$94,0)</f>
        <v>0</v>
      </c>
      <c r="G94" s="152">
        <f t="shared" si="27"/>
        <v>3.76</v>
      </c>
      <c r="H94" s="152">
        <f t="shared" si="27"/>
        <v>3.76</v>
      </c>
      <c r="I94" s="152">
        <f t="shared" si="27"/>
        <v>3.54</v>
      </c>
      <c r="J94" s="13"/>
      <c r="K94" s="119"/>
      <c r="L94" s="153">
        <f>SUM(L63:L93)</f>
        <v>44780.472000000002</v>
      </c>
      <c r="M94" s="153">
        <f t="shared" ref="M94:T94" si="28">SUM(M63:M93)</f>
        <v>0</v>
      </c>
      <c r="N94" s="153">
        <f t="shared" si="28"/>
        <v>39804.863999999994</v>
      </c>
      <c r="O94" s="153">
        <f t="shared" si="28"/>
        <v>39804.863999999994</v>
      </c>
      <c r="P94" s="153">
        <f t="shared" si="28"/>
        <v>4975.6080000000075</v>
      </c>
      <c r="Q94" s="153">
        <f t="shared" si="28"/>
        <v>39804.863999999994</v>
      </c>
      <c r="R94" s="153">
        <f t="shared" si="28"/>
        <v>39804.863999999994</v>
      </c>
      <c r="S94" s="153">
        <f t="shared" si="28"/>
        <v>0</v>
      </c>
      <c r="T94" s="153">
        <f t="shared" si="28"/>
        <v>37475.856</v>
      </c>
      <c r="U94" s="179">
        <f t="shared" ref="U94" si="29">SUM(U63:U93)</f>
        <v>2329.0079999999944</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12272.64</v>
      </c>
      <c r="E96" s="155" t="s">
        <v>22</v>
      </c>
      <c r="F96" s="155" t="s">
        <v>22</v>
      </c>
      <c r="G96" s="155" t="s">
        <v>22</v>
      </c>
      <c r="H96" s="155" t="s">
        <v>22</v>
      </c>
      <c r="I96" s="155" t="s">
        <v>22</v>
      </c>
      <c r="J96" s="122"/>
      <c r="K96" s="123"/>
      <c r="L96" s="156">
        <f>L58+L94</f>
        <v>66680.063099999999</v>
      </c>
      <c r="M96" s="156">
        <f t="shared" ref="M96:T96" si="30">M58+M94</f>
        <v>-986.16000000000008</v>
      </c>
      <c r="N96" s="156">
        <f t="shared" si="30"/>
        <v>60037.601999999992</v>
      </c>
      <c r="O96" s="156">
        <f t="shared" si="30"/>
        <v>59051.441999999995</v>
      </c>
      <c r="P96" s="156">
        <f t="shared" si="30"/>
        <v>7628.6211000000067</v>
      </c>
      <c r="Q96" s="156">
        <f t="shared" si="30"/>
        <v>60037.601999999992</v>
      </c>
      <c r="R96" s="156">
        <f t="shared" si="30"/>
        <v>59051.441999999995</v>
      </c>
      <c r="S96" s="156">
        <f t="shared" ref="S96" si="31">S58+S94</f>
        <v>0</v>
      </c>
      <c r="T96" s="156">
        <f t="shared" si="30"/>
        <v>42518.852899999998</v>
      </c>
      <c r="U96" s="181">
        <f>U58+U94</f>
        <v>16532.589099999997</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80" zoomScaleNormal="80" workbookViewId="0">
      <selection activeCell="L14" sqref="L14"/>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v>1686</v>
      </c>
      <c r="C6" s="75">
        <v>21789.42</v>
      </c>
      <c r="D6" s="75">
        <v>119078</v>
      </c>
      <c r="E6" s="75">
        <v>0</v>
      </c>
      <c r="F6" s="75">
        <v>0</v>
      </c>
      <c r="G6" s="75">
        <v>0</v>
      </c>
      <c r="H6" s="75">
        <v>0</v>
      </c>
      <c r="I6" s="75">
        <v>0</v>
      </c>
      <c r="J6" s="75">
        <v>0</v>
      </c>
      <c r="K6" s="75">
        <v>0</v>
      </c>
      <c r="L6" s="76" t="s">
        <v>261</v>
      </c>
      <c r="M6" s="76" t="s">
        <v>261</v>
      </c>
      <c r="N6" s="293">
        <f>IF('EUI &amp; space heating demand'!B6="","",SUM('EUI &amp; space heating demand'!$D$6:$I$7)/SUM('EUI &amp; space heating demand'!$B$6:$B$7))</f>
        <v>51.85946159936659</v>
      </c>
      <c r="O6" s="293">
        <f>IF('EUI &amp; space heating demand'!B6="","",'EUI &amp; space heating demand'!C6/'EUI &amp; space heating demand'!B6)</f>
        <v>12.923736654804269</v>
      </c>
      <c r="P6" s="293">
        <f>IF('EUI &amp; space heating demand'!B6="","",Tables!B29)</f>
        <v>35</v>
      </c>
      <c r="Q6" s="293">
        <f>IF('EUI &amp; space heating demand'!B6="","",Tables!C29)</f>
        <v>15</v>
      </c>
      <c r="R6" s="77" t="s">
        <v>282</v>
      </c>
      <c r="S6" s="77" t="s">
        <v>283</v>
      </c>
      <c r="T6" s="79" t="s">
        <v>284</v>
      </c>
    </row>
    <row r="7" spans="1:20" ht="33.75" customHeight="1">
      <c r="A7" s="95" t="s">
        <v>50</v>
      </c>
      <c r="B7" s="75">
        <v>840</v>
      </c>
      <c r="C7" s="75">
        <v>0</v>
      </c>
      <c r="D7" s="75">
        <v>11919</v>
      </c>
      <c r="E7" s="75">
        <v>0</v>
      </c>
      <c r="F7" s="75">
        <v>0</v>
      </c>
      <c r="G7" s="75">
        <v>0</v>
      </c>
      <c r="H7" s="75">
        <v>0</v>
      </c>
      <c r="I7" s="75">
        <v>0</v>
      </c>
      <c r="J7" s="75">
        <v>0</v>
      </c>
      <c r="K7" s="75">
        <v>0</v>
      </c>
      <c r="L7" s="76" t="s">
        <v>261</v>
      </c>
      <c r="M7" s="76" t="s">
        <v>261</v>
      </c>
      <c r="N7" s="294"/>
      <c r="O7" s="294"/>
      <c r="P7" s="294"/>
      <c r="Q7" s="294"/>
      <c r="R7" s="77" t="s">
        <v>285</v>
      </c>
      <c r="S7" s="77" t="s">
        <v>286</v>
      </c>
      <c r="T7" s="79"/>
    </row>
    <row r="8" spans="1:20" ht="19.5" customHeight="1">
      <c r="A8" s="63" t="s">
        <v>51</v>
      </c>
      <c r="B8" s="63">
        <f>SUM(B6:B7)</f>
        <v>2526</v>
      </c>
      <c r="C8" s="63">
        <f>SUM(C6:C7)</f>
        <v>21789.42</v>
      </c>
      <c r="D8" s="63">
        <f t="shared" ref="D8:K8" si="0">SUM(D6:D7)</f>
        <v>130997</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t="s">
        <v>57</v>
      </c>
      <c r="B13" s="75">
        <v>10586.4</v>
      </c>
      <c r="C13" s="75">
        <v>75043</v>
      </c>
      <c r="D13" s="75">
        <v>885651</v>
      </c>
      <c r="E13" s="75">
        <v>0</v>
      </c>
      <c r="F13" s="75">
        <v>0</v>
      </c>
      <c r="G13" s="75">
        <v>0</v>
      </c>
      <c r="H13" s="75">
        <v>0</v>
      </c>
      <c r="I13" s="75">
        <v>0</v>
      </c>
      <c r="J13" s="75">
        <v>-17251</v>
      </c>
      <c r="K13" s="75"/>
      <c r="L13" s="76" t="s">
        <v>261</v>
      </c>
      <c r="M13" s="76" t="s">
        <v>261</v>
      </c>
      <c r="N13" s="96">
        <f>IF('EUI &amp; space heating demand'!B13="","",SUM('EUI &amp; space heating demand'!$D13:$K13)/'EUI &amp; space heating demand'!B13)</f>
        <v>82.029774049724182</v>
      </c>
      <c r="O13" s="96">
        <f>IF('EUI &amp; space heating demand'!B13="","",'EUI &amp; space heating demand'!C13/'EUI &amp; space heating demand'!B13)</f>
        <v>7.0886231391218928</v>
      </c>
      <c r="P13" s="96">
        <f>IF('EUI &amp; space heating demand'!B13="","", VLOOKUP(A13,Tables!$A$24:$C$27,2))</f>
        <v>55</v>
      </c>
      <c r="Q13" s="96">
        <f>IF('EUI &amp; space heating demand'!B13="","", VLOOKUP(A13,Tables!$A$24:$C$27,3))</f>
        <v>15</v>
      </c>
      <c r="R13" s="77" t="s">
        <v>295</v>
      </c>
      <c r="S13" s="77" t="s">
        <v>286</v>
      </c>
      <c r="T13" s="79" t="s">
        <v>296</v>
      </c>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10586.4</v>
      </c>
      <c r="C33" s="63">
        <f t="shared" ref="C33:K33" si="1">SUM(C13:C32)</f>
        <v>75043</v>
      </c>
      <c r="D33" s="63">
        <f t="shared" si="1"/>
        <v>885651</v>
      </c>
      <c r="E33" s="63">
        <f t="shared" si="1"/>
        <v>0</v>
      </c>
      <c r="F33" s="63">
        <f t="shared" si="1"/>
        <v>0</v>
      </c>
      <c r="G33" s="63">
        <f t="shared" si="1"/>
        <v>0</v>
      </c>
      <c r="H33" s="63">
        <f t="shared" si="1"/>
        <v>0</v>
      </c>
      <c r="I33" s="63">
        <f t="shared" si="1"/>
        <v>0</v>
      </c>
      <c r="J33" s="63">
        <f t="shared" si="1"/>
        <v>-17251</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opLeftCell="A41" zoomScale="70" zoomScaleNormal="70" workbookViewId="0">
      <selection activeCell="K9" sqref="K9"/>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21.899591100000002</v>
      </c>
      <c r="D8" s="66">
        <v>8.3000000000000007</v>
      </c>
      <c r="E8" s="54"/>
      <c r="F8" s="26"/>
      <c r="G8" s="54"/>
      <c r="H8" s="24" t="s">
        <v>69</v>
      </c>
      <c r="I8" s="25">
        <f>'Part L Outputs'!L94/1000</f>
        <v>44.780472000000003</v>
      </c>
      <c r="J8" s="66">
        <v>49</v>
      </c>
      <c r="K8" s="81"/>
      <c r="L8" s="81"/>
      <c r="M8" s="90"/>
    </row>
    <row r="9" spans="1:13" s="27" customFormat="1" ht="45" customHeight="1">
      <c r="B9" s="24" t="s">
        <v>70</v>
      </c>
      <c r="C9" s="25">
        <f>'Part L Outputs'!O58/1000</f>
        <v>19.246578000000007</v>
      </c>
      <c r="D9" s="66">
        <v>8.3000000000000007</v>
      </c>
      <c r="E9" s="54"/>
      <c r="F9" s="26"/>
      <c r="G9" s="54"/>
      <c r="H9" s="24" t="s">
        <v>70</v>
      </c>
      <c r="I9" s="25">
        <f>'Part L Outputs'!O94/1000</f>
        <v>39.804863999999995</v>
      </c>
      <c r="J9" s="66">
        <v>49</v>
      </c>
      <c r="K9" s="81"/>
      <c r="L9" s="81"/>
      <c r="M9" s="90"/>
    </row>
    <row r="10" spans="1:13" s="27" customFormat="1" ht="45" customHeight="1">
      <c r="B10" s="24" t="s">
        <v>71</v>
      </c>
      <c r="C10" s="25">
        <f>'Part L Outputs'!R58/1000</f>
        <v>19.246578000000007</v>
      </c>
      <c r="D10" s="66">
        <v>8.3000000000000007</v>
      </c>
      <c r="E10" s="54"/>
      <c r="F10" s="26"/>
      <c r="G10" s="54"/>
      <c r="H10" s="24" t="s">
        <v>71</v>
      </c>
      <c r="I10" s="25">
        <f>'Part L Outputs'!R94/1000</f>
        <v>39.804863999999995</v>
      </c>
      <c r="J10" s="66">
        <v>49</v>
      </c>
      <c r="K10" s="81"/>
      <c r="L10" s="81"/>
      <c r="M10" s="90"/>
    </row>
    <row r="11" spans="1:13" s="27" customFormat="1" ht="45" customHeight="1">
      <c r="B11" s="24" t="s">
        <v>72</v>
      </c>
      <c r="C11" s="25">
        <f>'Part L Outputs'!T58/1000</f>
        <v>5.0429969000000003</v>
      </c>
      <c r="D11" s="66">
        <v>8.3000000000000007</v>
      </c>
      <c r="E11" s="185"/>
      <c r="F11" s="26"/>
      <c r="G11" s="54"/>
      <c r="H11" s="24" t="s">
        <v>72</v>
      </c>
      <c r="I11" s="25">
        <f>'Part L Outputs'!T94/1000</f>
        <v>37.475856</v>
      </c>
      <c r="J11" s="66">
        <v>49</v>
      </c>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2.6530130999999955</v>
      </c>
      <c r="D18" s="31">
        <f>IFERROR(C18/C8,0)</f>
        <v>0.12114441260047067</v>
      </c>
      <c r="E18" s="28"/>
      <c r="F18" s="29"/>
      <c r="G18" s="28"/>
      <c r="H18" s="24" t="s">
        <v>79</v>
      </c>
      <c r="I18" s="25">
        <f>I8-I9</f>
        <v>4.9756080000000082</v>
      </c>
      <c r="J18" s="31">
        <f>IFERROR(I18/I8,0)</f>
        <v>0.11111111111111129</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14.203581100000006</v>
      </c>
      <c r="D20" s="31">
        <f>IFERROR(C20/C8,0)</f>
        <v>0.64857745677269774</v>
      </c>
      <c r="E20" s="28"/>
      <c r="F20" s="29"/>
      <c r="G20" s="28"/>
      <c r="H20" s="24" t="s">
        <v>81</v>
      </c>
      <c r="I20" s="25">
        <f>I10-I11</f>
        <v>2.3290079999999946</v>
      </c>
      <c r="J20" s="31">
        <f>IFERROR(I20/I8,0)</f>
        <v>5.2009456264775288E-2</v>
      </c>
      <c r="K20" s="28"/>
      <c r="L20" s="28"/>
      <c r="M20" s="91"/>
    </row>
    <row r="21" spans="2:13" s="30" customFormat="1" ht="45" customHeight="1">
      <c r="B21" s="32" t="s">
        <v>82</v>
      </c>
      <c r="C21" s="33">
        <f>C8-C11</f>
        <v>16.856594200000004</v>
      </c>
      <c r="D21" s="34">
        <f>IFERROR(C21/C8,0)</f>
        <v>0.76972186937316844</v>
      </c>
      <c r="E21" s="28"/>
      <c r="F21" s="29"/>
      <c r="G21" s="28"/>
      <c r="H21" s="32" t="s">
        <v>83</v>
      </c>
      <c r="I21" s="33">
        <f>I8-I11</f>
        <v>7.3046160000000029</v>
      </c>
      <c r="J21" s="34">
        <f>IFERROR(I21/I8,0)</f>
        <v>0.16312056737588657</v>
      </c>
      <c r="K21" s="92"/>
      <c r="L21" s="28"/>
      <c r="M21" s="91"/>
    </row>
    <row r="22" spans="2:13" s="30" customFormat="1" ht="45" customHeight="1">
      <c r="B22" s="24" t="s">
        <v>84</v>
      </c>
      <c r="C22" s="25">
        <f>(C8-C21)</f>
        <v>5.0429968999999986</v>
      </c>
      <c r="D22" s="35" t="s">
        <v>22</v>
      </c>
      <c r="E22" s="28"/>
      <c r="F22" s="29"/>
      <c r="G22" s="28"/>
      <c r="H22" s="24" t="s">
        <v>84</v>
      </c>
      <c r="I22" s="25">
        <f>(I8-I21)</f>
        <v>37.475856</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151.28990699999997</v>
      </c>
      <c r="D24" s="35" t="s">
        <v>22</v>
      </c>
      <c r="E24" s="28"/>
      <c r="F24" s="29"/>
      <c r="G24" s="28"/>
      <c r="H24" s="32" t="s">
        <v>86</v>
      </c>
      <c r="I24" s="36">
        <f>I22*30</f>
        <v>1124.27568</v>
      </c>
      <c r="J24" s="35" t="s">
        <v>22</v>
      </c>
      <c r="K24" s="28"/>
      <c r="L24" s="28"/>
      <c r="M24" s="91"/>
    </row>
    <row r="25" spans="2:13" s="30" customFormat="1" ht="45" customHeight="1">
      <c r="B25" s="32" t="s">
        <v>87</v>
      </c>
      <c r="C25" s="36">
        <f>IFERROR(IF('Development Information'!$D$10=0,C22*95*30,C22*'Development Information'!$D$10*30),"")</f>
        <v>14372.541164999997</v>
      </c>
      <c r="D25" s="35"/>
      <c r="E25" s="28"/>
      <c r="F25" s="29"/>
      <c r="G25" s="28"/>
      <c r="H25" s="32" t="s">
        <v>87</v>
      </c>
      <c r="I25" s="36">
        <f>IFERROR(IF('Development Information'!$D$10=0,I22*95*30,I22*'Development Information'!$D$10*30),"")</f>
        <v>106806.18960000001</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66.680063099999998</v>
      </c>
      <c r="D61" s="41"/>
      <c r="E61" s="42"/>
      <c r="F61" s="56">
        <f>$C$61</f>
        <v>66.680063099999998</v>
      </c>
      <c r="G61" s="56"/>
      <c r="H61" s="48" t="s">
        <v>97</v>
      </c>
      <c r="I61" s="49">
        <f>IFERROR('Part L Outputs'!J58,"")</f>
        <v>28.760495243856148</v>
      </c>
      <c r="J61" s="49">
        <f>IFERROR('Part L Outputs'!K58,"")</f>
        <v>27.942814012240241</v>
      </c>
      <c r="K61" s="44">
        <f>IFERROR(1-J61/I61,"")</f>
        <v>2.8430707631523888E-2</v>
      </c>
      <c r="L61" s="55"/>
      <c r="M61" s="91"/>
    </row>
    <row r="62" spans="1:13" s="30" customFormat="1" ht="40.15" customHeight="1">
      <c r="B62" s="43" t="s">
        <v>98</v>
      </c>
      <c r="C62" s="40">
        <f>'Part L Outputs'!O96/1000</f>
        <v>59.051441999999994</v>
      </c>
      <c r="D62" s="40">
        <f>C61-C62</f>
        <v>7.6286211000000037</v>
      </c>
      <c r="E62" s="44">
        <f>IFERROR(D62/C61,0)</f>
        <v>0.11440632694902179</v>
      </c>
      <c r="F62" s="56">
        <f>$C$61</f>
        <v>66.680063099999998</v>
      </c>
      <c r="G62" s="56"/>
      <c r="H62" s="28"/>
      <c r="I62" s="73"/>
      <c r="J62" s="73"/>
      <c r="K62" s="28"/>
      <c r="L62" s="55"/>
      <c r="M62" s="91"/>
    </row>
    <row r="63" spans="1:13" s="30" customFormat="1" ht="40.15" customHeight="1">
      <c r="B63" s="43" t="s">
        <v>99</v>
      </c>
      <c r="C63" s="40">
        <f>'Part L Outputs'!R96/1000</f>
        <v>59.051441999999994</v>
      </c>
      <c r="D63" s="40">
        <f>C62-C63</f>
        <v>0</v>
      </c>
      <c r="E63" s="44">
        <f>IFERROR(D63/C61,0)</f>
        <v>0</v>
      </c>
      <c r="F63" s="56">
        <f>$C$61</f>
        <v>66.680063099999998</v>
      </c>
      <c r="G63" s="56"/>
      <c r="H63" s="28"/>
      <c r="I63" s="73"/>
      <c r="J63" s="73"/>
      <c r="K63" s="28"/>
      <c r="L63" s="55"/>
      <c r="M63" s="91"/>
    </row>
    <row r="64" spans="1:13" s="30" customFormat="1" ht="66">
      <c r="B64" s="43" t="s">
        <v>100</v>
      </c>
      <c r="C64" s="40">
        <f>'Part L Outputs'!T96/1000</f>
        <v>42.518852899999999</v>
      </c>
      <c r="D64" s="40">
        <f>C63-C64</f>
        <v>16.532589099999996</v>
      </c>
      <c r="E64" s="44">
        <f>IFERROR(D64/C61,0)</f>
        <v>0.2479390140229186</v>
      </c>
      <c r="F64" s="56">
        <f>$C$61</f>
        <v>66.680063099999998</v>
      </c>
      <c r="G64" s="56"/>
      <c r="H64" s="71"/>
      <c r="I64" s="71" t="s">
        <v>258</v>
      </c>
      <c r="J64" s="71" t="s">
        <v>158</v>
      </c>
      <c r="K64" s="28"/>
      <c r="L64" s="55"/>
      <c r="M64" s="91"/>
    </row>
    <row r="65" spans="1:14" s="30" customFormat="1" ht="40.15" customHeight="1">
      <c r="B65" s="43" t="s">
        <v>101</v>
      </c>
      <c r="C65" s="45" t="s">
        <v>22</v>
      </c>
      <c r="D65" s="40">
        <f>SUM(D62:D64)</f>
        <v>24.161210199999999</v>
      </c>
      <c r="E65" s="44">
        <f>IFERROR(D65/C61,0)</f>
        <v>0.36234534097194038</v>
      </c>
      <c r="F65" s="56">
        <f>$C$61</f>
        <v>66.680063099999998</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1275.5655870000001</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Residential</v>
      </c>
      <c r="C72" s="39">
        <f>IF('EUI &amp; space heating demand'!$B$6="","",'EUI &amp; space heating demand'!N6)</f>
        <v>51.85946159936659</v>
      </c>
      <c r="D72" s="39">
        <f>IF('EUI &amp; space heating demand'!$B$6="","",'EUI &amp; space heating demand'!O6)</f>
        <v>12.923736654804269</v>
      </c>
      <c r="E72" s="97">
        <f>IF('EUI &amp; space heating demand'!B6="","", 'EUI &amp; space heating demand'!P6)</f>
        <v>35</v>
      </c>
      <c r="F72" s="97">
        <f>IF('EUI &amp; space heating demand'!B6="","", 'EUI &amp; space heating demand'!Q6)</f>
        <v>15</v>
      </c>
      <c r="G72" s="316" t="str">
        <f>IF('EUI &amp; space heating demand'!$B$6="","",CONCATENATE('EUI &amp; space heating demand'!R6, " &amp; ", 'EUI &amp; space heating demand'!S6,  " dwellings / ", 'EUI &amp; space heating demand'!R7, " &amp; ", 'EUI &amp; space heating demand'!S7, " Landlord Circulation " ))</f>
        <v xml:space="preserve">Part L1 - SAP 10.2 &amp; Other (provide details in column T) dwellings / Bespoke calculation (provide details in column T) &amp; CIBSE TM54 Landlord Circulation </v>
      </c>
      <c r="H72" s="317"/>
      <c r="I72" s="297" t="str">
        <f>IF('EUI &amp; space heating demand'!T6="","", CONCATENATE('EUI &amp; space heating demand'!T6, " &amp; ", 'EUI &amp; space heating demand'!T7))</f>
        <v xml:space="preserve">BREDEM 12 &amp;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All other non-residential</v>
      </c>
      <c r="C75" s="191">
        <f>IF('EUI &amp; space heating demand'!B13="","",'EUI &amp; space heating demand'!N13)</f>
        <v>82.029774049724182</v>
      </c>
      <c r="D75" s="191">
        <f>IF('EUI &amp; space heating demand'!B13="","",'EUI &amp; space heating demand'!O13)</f>
        <v>7.0886231391218928</v>
      </c>
      <c r="E75" s="192">
        <f>IF('EUI &amp; space heating demand'!B13="","", 'EUI &amp; space heating demand'!P13)</f>
        <v>55</v>
      </c>
      <c r="F75" s="192">
        <f>IF('EUI &amp; space heating demand'!B13="","", 'EUI &amp; space heating demand'!Q13)</f>
        <v>15</v>
      </c>
      <c r="G75" s="311" t="str">
        <f>IF('EUI &amp; space heating demand'!B13="","",CONCATENATE('EUI &amp; space heating demand'!R13," &amp; ",'EUI &amp; space heating demand'!S13))</f>
        <v>Part L2 - approved DSM &amp; CIBSE TM54</v>
      </c>
      <c r="H75" s="311"/>
      <c r="I75" s="311" t="str">
        <f>IF('EUI &amp; space heating demand'!T13="","", 'EUI &amp; space heating demand'!T13)</f>
        <v xml:space="preserve">38% of the EUI is from small power. This may be over estimating the small power loads and pushing the EUI above the Table 4 target.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21.899591100000002</v>
      </c>
      <c r="E7" s="135">
        <f t="shared" ref="E7:E12" si="0">D7*0.65</f>
        <v>14.234734215000001</v>
      </c>
    </row>
    <row r="8" spans="1:5">
      <c r="A8" s="134" t="s">
        <v>98</v>
      </c>
      <c r="B8" s="136">
        <f>'GLA Summary Tables'!C9</f>
        <v>19.246578000000007</v>
      </c>
      <c r="C8" s="136">
        <f>IF(B8&lt;0,IF('GLA Summary Tables'!C18&lt;0,0,'GLA Summary Tables'!C18)+B8,IF('GLA Summary Tables'!C18&lt;0,0,'GLA Summary Tables'!C18))</f>
        <v>2.6530130999999955</v>
      </c>
      <c r="D8" s="135">
        <f>'GLA Summary Tables'!C$8</f>
        <v>21.899591100000002</v>
      </c>
      <c r="E8" s="135">
        <f t="shared" si="0"/>
        <v>14.234734215000001</v>
      </c>
    </row>
    <row r="9" spans="1:5">
      <c r="A9" s="134" t="s">
        <v>112</v>
      </c>
      <c r="B9" s="136">
        <f>'GLA Summary Tables'!C10</f>
        <v>19.246578000000007</v>
      </c>
      <c r="C9" s="136">
        <f>IF(B9&lt;0,IF('GLA Summary Tables'!C19&lt;0,0,'GLA Summary Tables'!C19)+B9,IF('GLA Summary Tables'!C19&lt;0,0,'GLA Summary Tables'!C19))</f>
        <v>0</v>
      </c>
      <c r="D9" s="135">
        <f>'GLA Summary Tables'!C$8</f>
        <v>21.899591100000002</v>
      </c>
      <c r="E9" s="135">
        <f t="shared" si="0"/>
        <v>14.234734215000001</v>
      </c>
    </row>
    <row r="10" spans="1:5">
      <c r="A10" s="134" t="s">
        <v>113</v>
      </c>
      <c r="B10" s="136">
        <f>'GLA Summary Tables'!C11</f>
        <v>5.0429969000000003</v>
      </c>
      <c r="C10" s="136">
        <f>IF(B10&lt;0,IF('GLA Summary Tables'!C20&lt;0,0,'GLA Summary Tables'!C20)+B10,IF('GLA Summary Tables'!C20&lt;0,0,'GLA Summary Tables'!C20))</f>
        <v>14.203581100000006</v>
      </c>
      <c r="D10" s="135">
        <f>'GLA Summary Tables'!C$8</f>
        <v>21.899591100000002</v>
      </c>
      <c r="E10" s="135">
        <f t="shared" si="0"/>
        <v>14.234734215000001</v>
      </c>
    </row>
    <row r="11" spans="1:5">
      <c r="A11" s="134" t="s">
        <v>114</v>
      </c>
      <c r="B11" s="136">
        <v>0</v>
      </c>
      <c r="C11" s="136">
        <f>'GLA Summary Tables'!C22</f>
        <v>5.0429968999999986</v>
      </c>
      <c r="D11" s="135">
        <f>'GLA Summary Tables'!C$8</f>
        <v>21.899591100000002</v>
      </c>
      <c r="E11" s="135">
        <f t="shared" si="0"/>
        <v>14.234734215000001</v>
      </c>
    </row>
    <row r="12" spans="1:5">
      <c r="A12" s="134"/>
      <c r="B12" s="133"/>
      <c r="C12" s="133"/>
      <c r="D12" s="135">
        <f>'GLA Summary Tables'!C$8</f>
        <v>21.899591100000002</v>
      </c>
      <c r="E12" s="135">
        <f t="shared" si="0"/>
        <v>14.234734215000001</v>
      </c>
    </row>
    <row r="13" spans="1:5">
      <c r="A13" s="132" t="s">
        <v>115</v>
      </c>
      <c r="B13" s="133"/>
      <c r="C13" s="133"/>
      <c r="D13" s="134"/>
      <c r="E13" s="134"/>
    </row>
    <row r="14" spans="1:5">
      <c r="A14" s="134" t="s">
        <v>111</v>
      </c>
      <c r="B14" s="133"/>
      <c r="C14" s="133"/>
      <c r="D14" s="135">
        <f>'GLA Summary Tables'!I$8</f>
        <v>44.780472000000003</v>
      </c>
      <c r="E14" s="135">
        <f t="shared" ref="E14:E19" si="1">D14*0.65</f>
        <v>29.107306800000003</v>
      </c>
    </row>
    <row r="15" spans="1:5">
      <c r="A15" s="134" t="s">
        <v>98</v>
      </c>
      <c r="B15" s="136">
        <f>'GLA Summary Tables'!I9</f>
        <v>39.804863999999995</v>
      </c>
      <c r="C15" s="136">
        <f>'GLA Summary Tables'!I18</f>
        <v>4.9756080000000082</v>
      </c>
      <c r="D15" s="135">
        <f>'GLA Summary Tables'!I$8</f>
        <v>44.780472000000003</v>
      </c>
      <c r="E15" s="135">
        <f t="shared" si="1"/>
        <v>29.107306800000003</v>
      </c>
    </row>
    <row r="16" spans="1:5">
      <c r="A16" s="134" t="s">
        <v>112</v>
      </c>
      <c r="B16" s="136">
        <f>'GLA Summary Tables'!I10</f>
        <v>39.804863999999995</v>
      </c>
      <c r="C16" s="136">
        <f>'GLA Summary Tables'!I19</f>
        <v>0</v>
      </c>
      <c r="D16" s="135">
        <f>'GLA Summary Tables'!I$8</f>
        <v>44.780472000000003</v>
      </c>
      <c r="E16" s="135">
        <f t="shared" si="1"/>
        <v>29.107306800000003</v>
      </c>
    </row>
    <row r="17" spans="1:5">
      <c r="A17" s="134" t="s">
        <v>113</v>
      </c>
      <c r="B17" s="136">
        <f>'GLA Summary Tables'!I11</f>
        <v>37.475856</v>
      </c>
      <c r="C17" s="136">
        <f>'GLA Summary Tables'!I20</f>
        <v>2.3290079999999946</v>
      </c>
      <c r="D17" s="135">
        <f>'GLA Summary Tables'!I$8</f>
        <v>44.780472000000003</v>
      </c>
      <c r="E17" s="135">
        <f t="shared" si="1"/>
        <v>29.107306800000003</v>
      </c>
    </row>
    <row r="18" spans="1:5">
      <c r="A18" s="134" t="s">
        <v>114</v>
      </c>
      <c r="B18" s="136">
        <v>0</v>
      </c>
      <c r="C18" s="136">
        <f>'GLA Summary Tables'!I22</f>
        <v>37.475856</v>
      </c>
      <c r="D18" s="135">
        <f>'GLA Summary Tables'!I$8</f>
        <v>44.780472000000003</v>
      </c>
      <c r="E18" s="135">
        <f t="shared" si="1"/>
        <v>29.107306800000003</v>
      </c>
    </row>
    <row r="19" spans="1:5">
      <c r="A19" s="134"/>
      <c r="B19" s="133"/>
      <c r="C19" s="133"/>
      <c r="D19" s="135">
        <f>'GLA Summary Tables'!I$8</f>
        <v>44.780472000000003</v>
      </c>
      <c r="E19" s="135">
        <f t="shared" si="1"/>
        <v>29.107306800000003</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Props1.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3.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2024-02-02T17:03:58Z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y fmtid="{D5CDD505-2E9C-101B-9397-08002B2CF9AE}" pid="4" name="MSIP_Label_818d61c5-93d1-4091-b01b-ac48f4008754_Enabled">
    <vt:lpwstr>true</vt:lpwstr>
  </property>
  <property fmtid="{D5CDD505-2E9C-101B-9397-08002B2CF9AE}" pid="5" name="MSIP_Label_818d61c5-93d1-4091-b01b-ac48f4008754_SetDate">
    <vt:lpwstr>2024-02-02T17:03:28Z</vt:lpwstr>
  </property>
  <property fmtid="{D5CDD505-2E9C-101B-9397-08002B2CF9AE}" pid="6" name="MSIP_Label_818d61c5-93d1-4091-b01b-ac48f4008754_Method">
    <vt:lpwstr>Standard</vt:lpwstr>
  </property>
  <property fmtid="{D5CDD505-2E9C-101B-9397-08002B2CF9AE}" pid="7" name="MSIP_Label_818d61c5-93d1-4091-b01b-ac48f4008754_Name">
    <vt:lpwstr>818d61c5-93d1-4091-b01b-ac48f4008754</vt:lpwstr>
  </property>
  <property fmtid="{D5CDD505-2E9C-101B-9397-08002B2CF9AE}" pid="8" name="MSIP_Label_818d61c5-93d1-4091-b01b-ac48f4008754_SiteId">
    <vt:lpwstr>e30a82f4-3fdd-4882-820f-d2b6cfa037b5</vt:lpwstr>
  </property>
  <property fmtid="{D5CDD505-2E9C-101B-9397-08002B2CF9AE}" pid="9" name="MSIP_Label_818d61c5-93d1-4091-b01b-ac48f4008754_ActionId">
    <vt:lpwstr>b6cd7c25-bd88-4aac-a53f-05b180cded75</vt:lpwstr>
  </property>
  <property fmtid="{D5CDD505-2E9C-101B-9397-08002B2CF9AE}" pid="10" name="MSIP_Label_818d61c5-93d1-4091-b01b-ac48f4008754_ContentBits">
    <vt:lpwstr>0</vt:lpwstr>
  </property>
</Properties>
</file>