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ropbox (Scotch Partners)\Scotch Projects\1 Museum Street - 5259\04 - SP Documents\1 - Reports\2023 Planning\WLCA and CES\September 2023\"/>
    </mc:Choice>
  </mc:AlternateContent>
  <xr:revisionPtr revIDLastSave="0" documentId="13_ncr:1_{99B6BFB3-1204-4C6A-8B0D-56DCE4655023}" xr6:coauthVersionLast="47" xr6:coauthVersionMax="47" xr10:uidLastSave="{00000000-0000-0000-0000-000000000000}"/>
  <bookViews>
    <workbookView xWindow="-51720" yWindow="-2610" windowWidth="51840" windowHeight="21120" firstSheet="4"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04" i="11" l="1"/>
  <c r="H239" i="11"/>
  <c r="H238" i="11"/>
  <c r="H237" i="11"/>
  <c r="H236" i="11"/>
  <c r="H235" i="11"/>
  <c r="H234" i="11"/>
  <c r="H233" i="11"/>
  <c r="H232" i="11"/>
  <c r="H231" i="11"/>
  <c r="H230" i="11"/>
  <c r="H229" i="11"/>
  <c r="H228" i="11"/>
  <c r="H227" i="11"/>
  <c r="H226" i="11"/>
  <c r="H225" i="11"/>
  <c r="I206" i="11" l="1"/>
  <c r="I205" i="11"/>
  <c r="I202" i="11"/>
  <c r="H200" i="11"/>
  <c r="H197" i="11"/>
  <c r="D167" i="11" l="1"/>
  <c r="I183" i="11"/>
  <c r="I182" i="11"/>
  <c r="I181" i="11"/>
  <c r="I180" i="11"/>
  <c r="I179" i="11"/>
  <c r="I178" i="11"/>
  <c r="I177" i="11"/>
  <c r="I176" i="11"/>
  <c r="I175" i="11"/>
  <c r="I174" i="11"/>
  <c r="I173" i="11"/>
  <c r="I172" i="11"/>
  <c r="I171" i="11"/>
  <c r="I168" i="11"/>
  <c r="I167" i="11"/>
  <c r="I166" i="11"/>
  <c r="I165" i="11"/>
  <c r="I164" i="11"/>
  <c r="I187" i="11"/>
  <c r="I163" i="11"/>
  <c r="I161" i="11"/>
  <c r="I157" i="11"/>
  <c r="D147" i="11"/>
  <c r="D145" i="11"/>
  <c r="D109" i="11"/>
  <c r="D100" i="11"/>
  <c r="D107" i="11"/>
  <c r="D105" i="11"/>
  <c r="D99" i="11"/>
  <c r="D80" i="11"/>
  <c r="D71" i="11"/>
  <c r="I118" i="11"/>
  <c r="I128" i="11"/>
  <c r="H104" i="11"/>
  <c r="I126" i="11"/>
  <c r="I88" i="11"/>
  <c r="I137" i="11" l="1"/>
  <c r="I100" i="11"/>
  <c r="I102" i="11"/>
  <c r="I87" i="11"/>
  <c r="I72" i="11"/>
  <c r="I75" i="11"/>
  <c r="I70" i="11"/>
  <c r="I57" i="11"/>
  <c r="H107" i="11"/>
  <c r="I160" i="11"/>
  <c r="I159" i="11"/>
  <c r="I145" i="11"/>
  <c r="I129" i="11"/>
  <c r="I120" i="11"/>
  <c r="I121" i="11"/>
  <c r="I123" i="11"/>
  <c r="I124" i="11"/>
  <c r="I119" i="11"/>
  <c r="I105" i="11"/>
  <c r="I103" i="11"/>
  <c r="I99" i="11"/>
  <c r="I96" i="11"/>
  <c r="I80" i="11"/>
  <c r="I71" i="11"/>
  <c r="I69" i="11"/>
  <c r="I65" i="11"/>
  <c r="I66" i="11"/>
  <c r="I67" i="11"/>
  <c r="I58" i="11"/>
  <c r="I59" i="11"/>
  <c r="I60" i="11"/>
  <c r="I56" i="11"/>
  <c r="S100" i="9" l="1"/>
  <c r="D212" i="11" l="1"/>
  <c r="E26" i="11"/>
  <c r="E25" i="11"/>
  <c r="D26" i="11"/>
  <c r="D25" i="11"/>
  <c r="C26" i="11"/>
  <c r="C25" i="11"/>
  <c r="E44" i="9"/>
  <c r="E43" i="9"/>
  <c r="D44" i="9"/>
  <c r="D43" i="9"/>
  <c r="C44" i="9"/>
  <c r="C43" i="9"/>
  <c r="D26" i="10"/>
  <c r="C26" i="10"/>
  <c r="E26" i="10"/>
  <c r="E25" i="10"/>
  <c r="D25" i="10"/>
  <c r="C25" i="10"/>
  <c r="S83" i="10"/>
  <c r="N121" i="9" l="1"/>
  <c r="O121" i="9"/>
  <c r="F241" i="11" l="1"/>
  <c r="I104" i="10"/>
  <c r="F104" i="10"/>
  <c r="S227" i="11"/>
  <c r="F121" i="9" l="1"/>
  <c r="S103" i="10"/>
  <c r="S120" i="9"/>
  <c r="T241" i="11"/>
  <c r="S240" i="11"/>
  <c r="O241" i="11"/>
  <c r="G241" i="11"/>
  <c r="D76" i="10" l="1"/>
  <c r="I76" i="10"/>
  <c r="H76" i="10"/>
  <c r="I212" i="11"/>
  <c r="H212" i="11"/>
  <c r="I92" i="9"/>
  <c r="H92" i="9"/>
  <c r="D92" i="9"/>
  <c r="S236" i="11" l="1"/>
  <c r="S239" i="11"/>
  <c r="S238" i="11"/>
  <c r="S237" i="11"/>
  <c r="S234" i="11"/>
  <c r="L121" i="9" l="1"/>
  <c r="S101" i="9" l="1"/>
  <c r="S102" i="9"/>
  <c r="S103" i="9"/>
  <c r="S104" i="9"/>
  <c r="S105" i="9"/>
  <c r="S106" i="9"/>
  <c r="S107" i="9"/>
  <c r="S108" i="9"/>
  <c r="S109" i="9"/>
  <c r="S110" i="9"/>
  <c r="S111" i="9"/>
  <c r="S112" i="9"/>
  <c r="S113" i="9"/>
  <c r="S114" i="9"/>
  <c r="S115" i="9"/>
  <c r="S116" i="9"/>
  <c r="S117" i="9"/>
  <c r="S118" i="9"/>
  <c r="S119" i="9"/>
  <c r="I93" i="9"/>
  <c r="H93" i="9"/>
  <c r="D93" i="9"/>
  <c r="I213" i="11"/>
  <c r="H213" i="11"/>
  <c r="D213"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221" i="11"/>
  <c r="S222" i="11"/>
  <c r="S223" i="11"/>
  <c r="S224" i="11"/>
  <c r="S226" i="11"/>
  <c r="S228" i="11"/>
  <c r="S229" i="11"/>
  <c r="S230" i="11"/>
  <c r="S231" i="11"/>
  <c r="S232" i="11"/>
  <c r="S233" i="11"/>
  <c r="S235" i="11"/>
  <c r="S220" i="11"/>
  <c r="P241" i="11"/>
  <c r="Q241" i="11"/>
  <c r="Q242" i="11" s="1"/>
  <c r="R241" i="11"/>
  <c r="R242" i="11" s="1"/>
  <c r="N241" i="11"/>
  <c r="N242" i="11" s="1"/>
  <c r="L241" i="11"/>
  <c r="J241" i="11"/>
  <c r="J242" i="11" s="1"/>
  <c r="I241" i="11"/>
  <c r="I242" i="11" s="1"/>
  <c r="H241" i="11"/>
  <c r="F242" i="11"/>
  <c r="E241" i="11"/>
  <c r="E242" i="11" s="1"/>
  <c r="D40" i="9" l="1"/>
  <c r="D41" i="9" s="1"/>
  <c r="E22" i="10"/>
  <c r="E23" i="10" s="1"/>
  <c r="D105" i="10"/>
  <c r="C23" i="10"/>
  <c r="D22" i="10"/>
  <c r="D23" i="10" s="1"/>
  <c r="D122" i="9"/>
  <c r="C40" i="9"/>
  <c r="C41" i="9" s="1"/>
  <c r="E40" i="9"/>
  <c r="E41" i="9" s="1"/>
  <c r="P242" i="11"/>
  <c r="H22" i="11"/>
  <c r="H34" i="9" s="1"/>
  <c r="H242" i="11"/>
  <c r="S104" i="10"/>
  <c r="S105" i="10" s="1"/>
  <c r="S121" i="9"/>
  <c r="S122" i="9" s="1"/>
  <c r="O122" i="9"/>
  <c r="H40" i="9"/>
  <c r="H41" i="9" s="1"/>
  <c r="G122" i="9"/>
  <c r="F40" i="9"/>
  <c r="F41" i="9" s="1"/>
  <c r="T122" i="9"/>
  <c r="I40" i="9"/>
  <c r="I41" i="9" s="1"/>
  <c r="G22" i="11"/>
  <c r="G34" i="9" s="1"/>
  <c r="G242" i="11"/>
  <c r="T242" i="11"/>
  <c r="I22" i="11"/>
  <c r="I34" i="9" s="1"/>
  <c r="O105" i="10"/>
  <c r="G105" i="10"/>
  <c r="F22" i="10"/>
  <c r="F23" i="10" s="1"/>
  <c r="T105" i="10"/>
  <c r="C105" i="10"/>
  <c r="K105" i="10"/>
  <c r="L105" i="10"/>
  <c r="G23" i="10"/>
  <c r="O242" i="11"/>
  <c r="L242" i="11"/>
  <c r="C122" i="9"/>
  <c r="N122" i="9"/>
  <c r="J122" i="9"/>
  <c r="I23" i="10"/>
  <c r="H22" i="10"/>
  <c r="H23" i="10" s="1"/>
  <c r="I23" i="11" l="1"/>
  <c r="I35" i="9" s="1"/>
  <c r="H23" i="11"/>
  <c r="H35" i="9" s="1"/>
  <c r="G23" i="11"/>
  <c r="G35" i="9" s="1"/>
  <c r="I77" i="10"/>
  <c r="H77" i="10"/>
  <c r="D77" i="10"/>
  <c r="D241" i="11" l="1"/>
  <c r="C22" i="11" s="1"/>
  <c r="C241" i="11"/>
  <c r="C34" i="9" l="1"/>
  <c r="C242" i="11"/>
  <c r="D242" i="11"/>
  <c r="C23" i="11" l="1"/>
  <c r="C35" i="9" s="1"/>
  <c r="K241" i="11"/>
  <c r="D22" i="11" s="1"/>
  <c r="S225" i="11"/>
  <c r="S241" i="11" s="1"/>
  <c r="D23" i="11" l="1"/>
  <c r="D35" i="9" s="1"/>
  <c r="D34" i="9"/>
  <c r="F22" i="11"/>
  <c r="E22" i="11"/>
  <c r="E34" i="9" s="1"/>
  <c r="K242" i="11"/>
  <c r="S242" i="11"/>
  <c r="F23" i="11" l="1"/>
  <c r="F35" i="9" s="1"/>
  <c r="F34" i="9"/>
  <c r="E23" i="11"/>
  <c r="E35" i="9" s="1"/>
</calcChain>
</file>

<file path=xl/sharedStrings.xml><?xml version="1.0" encoding="utf-8"?>
<sst xmlns="http://schemas.openxmlformats.org/spreadsheetml/2006/main" count="1052" uniqueCount="448">
  <si>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</si>
  <si>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</si>
  <si>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</si>
  <si>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</si>
  <si>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</si>
  <si>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</si>
  <si>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</si>
  <si>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</si>
  <si>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</si>
  <si>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</si>
  <si>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</si>
  <si>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</si>
  <si>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</si>
  <si>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</si>
  <si>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</si>
  <si>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</si>
  <si>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</si>
  <si>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</si>
  <si>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</si>
  <si>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</si>
  <si>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</si>
  <si>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</si>
  <si>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</si>
  <si>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</si>
  <si>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</si>
  <si>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</si>
  <si>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</si>
  <si>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</si>
  <si>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</si>
  <si>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</si>
  <si>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</si>
  <si>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</si>
  <si>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</si>
  <si>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</si>
  <si>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</si>
  <si>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</si>
  <si>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</si>
  <si>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</si>
  <si>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</si>
  <si>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</si>
  <si>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</si>
  <si>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</si>
  <si>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</si>
  <si>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</si>
  <si>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</si>
  <si>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</si>
  <si>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</si>
  <si>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</si>
  <si>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</si>
  <si>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</si>
  <si>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</si>
  <si>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</si>
  <si>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</si>
  <si>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</si>
  <si>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</si>
  <si>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</si>
  <si>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</si>
  <si>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</si>
  <si>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</si>
  <si>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</si>
  <si>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</si>
  <si>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</si>
  <si>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</si>
  <si>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</si>
  <si>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</si>
  <si>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</si>
  <si>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</si>
  <si>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</si>
  <si>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</si>
  <si>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</si>
  <si>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</si>
  <si>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</si>
  <si>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</si>
  <si>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</si>
  <si>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</si>
  <si>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</si>
  <si>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</si>
  <si>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</si>
  <si>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</si>
  <si>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</si>
  <si>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</si>
  <si>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</si>
  <si>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</si>
  <si>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</si>
  <si>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</si>
  <si>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</si>
  <si>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</si>
  <si>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</si>
  <si>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</si>
  <si>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</si>
  <si>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</si>
  <si>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</si>
  <si>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</si>
  <si>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</si>
  <si>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</si>
  <si>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</si>
  <si>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</si>
  <si>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</si>
  <si>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</si>
  <si>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</si>
  <si>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</si>
  <si>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</si>
  <si>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</si>
  <si>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</si>
  <si>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</si>
  <si>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</si>
  <si>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</si>
  <si>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</si>
  <si>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</si>
  <si>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</si>
  <si>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</si>
  <si>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</si>
  <si>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</si>
  <si>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</si>
  <si>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</si>
  <si>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</si>
  <si>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</si>
  <si>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</si>
  <si>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</si>
  <si>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</si>
  <si>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</si>
  <si>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</si>
  <si>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</si>
  <si>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</si>
  <si>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</si>
  <si>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</si>
  <si>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</si>
  <si>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</si>
  <si>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</si>
  <si>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</si>
  <si>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</si>
  <si>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</si>
  <si>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</si>
  <si>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</si>
  <si>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</si>
  <si>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</si>
  <si>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</si>
  <si>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</si>
  <si>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</si>
  <si>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</si>
  <si>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</si>
  <si>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</si>
  <si>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</si>
  <si>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</si>
  <si>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</si>
  <si>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</si>
  <si>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</si>
  <si>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</si>
  <si>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</si>
  <si>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</si>
  <si>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</si>
  <si>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</si>
  <si>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</si>
  <si>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</si>
  <si>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</si>
  <si>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</si>
  <si>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</si>
  <si>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</si>
  <si>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</si>
  <si>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</si>
  <si>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</si>
  <si>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</si>
  <si>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</si>
  <si>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</si>
  <si>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</si>
  <si>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</si>
  <si>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</si>
  <si>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</si>
  <si>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</si>
  <si>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</si>
  <si>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</si>
  <si>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</si>
  <si>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</si>
  <si>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</si>
  <si>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</si>
  <si>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</si>
  <si>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</si>
  <si>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</si>
  <si>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</si>
  <si>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</si>
  <si>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</si>
  <si>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</si>
  <si>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</si>
  <si>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</si>
  <si>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</si>
  <si>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</si>
  <si>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</si>
  <si>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</si>
  <si>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</si>
  <si>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</si>
  <si>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</si>
  <si>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</si>
  <si>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</si>
  <si>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</si>
  <si>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</si>
  <si>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</si>
  <si>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</si>
  <si>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</si>
  <si>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</si>
  <si>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</si>
  <si>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</si>
  <si>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</si>
  <si>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</si>
  <si>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</si>
  <si>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</si>
  <si>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</si>
  <si>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</si>
  <si>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</si>
  <si>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</si>
  <si>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</si>
  <si>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</si>
  <si>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</si>
  <si>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</si>
  <si>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</si>
  <si>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</si>
  <si>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</si>
  <si>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</si>
  <si>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</si>
  <si>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</si>
  <si>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</si>
  <si>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</si>
  <si>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</si>
  <si>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</si>
  <si>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</si>
  <si>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</si>
  <si>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</si>
  <si>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</si>
  <si>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</si>
  <si>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</si>
  <si>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</si>
  <si>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</si>
  <si>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</si>
  <si>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</si>
  <si>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</si>
  <si>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</si>
  <si>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</si>
  <si>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</si>
  <si>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</si>
  <si>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</si>
  <si>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</si>
  <si>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</si>
  <si>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</si>
  <si>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</si>
  <si>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</si>
  <si>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</si>
  <si>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</si>
  <si>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</si>
  <si>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</si>
  <si>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</si>
  <si>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</si>
  <si>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</si>
  <si>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</si>
  <si>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</si>
  <si>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</si>
  <si>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</si>
  <si>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</si>
  <si>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</si>
  <si>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</si>
  <si>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</si>
  <si>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</si>
  <si>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</si>
  <si>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</si>
  <si>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</si>
  <si>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</si>
  <si>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</si>
  <si>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</si>
  <si>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</si>
  <si>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</si>
  <si>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</si>
  <si>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</si>
  <si>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</si>
  <si>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</si>
  <si>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</si>
  <si>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</si>
  <si>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</si>
  <si>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</si>
  <si>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</si>
  <si>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</si>
  <si>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</si>
  <si>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</si>
  <si>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</si>
  <si>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</si>
  <si>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</si>
  <si>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</si>
  <si>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</si>
  <si>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</si>
  <si>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</si>
  <si>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</si>
  <si>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</si>
  <si>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</si>
  <si>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</si>
  <si>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</si>
  <si>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</si>
  <si>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</si>
  <si>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</si>
  <si>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</si>
  <si>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</si>
  <si>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</si>
  <si>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</si>
  <si>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</si>
  <si>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</si>
  <si>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West Central Street</t>
  </si>
  <si>
    <t>Class C3 &amp; E</t>
  </si>
  <si>
    <t>Reinforcement rebar</t>
  </si>
  <si>
    <t>Readymix concrete C32/40</t>
  </si>
  <si>
    <t>Readymix concrete C40/50</t>
  </si>
  <si>
    <t>Structural steel profiles</t>
  </si>
  <si>
    <t>Wooden stairs</t>
  </si>
  <si>
    <t>Precast concrete staircase</t>
  </si>
  <si>
    <t>Gypsum plasterboard</t>
  </si>
  <si>
    <t>Single skin wall from bricks</t>
  </si>
  <si>
    <t>Masonry mortar</t>
  </si>
  <si>
    <t>Aluminium framed double glazed doors</t>
  </si>
  <si>
    <t>Multifunctional steel door</t>
  </si>
  <si>
    <t>External wooden door</t>
  </si>
  <si>
    <t>Flooring screed</t>
  </si>
  <si>
    <t>Wood flooring</t>
  </si>
  <si>
    <t>MDF board</t>
  </si>
  <si>
    <t>Satin finish paint for interior use</t>
  </si>
  <si>
    <t>Emulsion matte paint</t>
  </si>
  <si>
    <t>Hot water heater</t>
  </si>
  <si>
    <t>Air / water heat pump</t>
  </si>
  <si>
    <t>Acrylic bathtub</t>
  </si>
  <si>
    <t>Porcelain sink</t>
  </si>
  <si>
    <t>Porcelain WC kit</t>
  </si>
  <si>
    <t>Elevator components</t>
  </si>
  <si>
    <t>LED lighting</t>
  </si>
  <si>
    <t>Mechanical ventilation system</t>
  </si>
  <si>
    <t>Electric heated towel rail</t>
  </si>
  <si>
    <t>Pre-insulated round ductwork system</t>
  </si>
  <si>
    <t>Fan coil unit</t>
  </si>
  <si>
    <t>Sewage water drainage piping network</t>
  </si>
  <si>
    <t>Smoke detector</t>
  </si>
  <si>
    <t>Underfloor heating system</t>
  </si>
  <si>
    <t>Sprinkler system</t>
  </si>
  <si>
    <t>Pipesystem hot and cold water supply</t>
  </si>
  <si>
    <t>60 years / 0%</t>
  </si>
  <si>
    <t>60 years / 1%</t>
  </si>
  <si>
    <t>60 years / 2%</t>
  </si>
  <si>
    <t>30 years / 0%</t>
  </si>
  <si>
    <t>40 years / 1%</t>
  </si>
  <si>
    <t>30 years / 1%</t>
  </si>
  <si>
    <t>10 years / 2%</t>
  </si>
  <si>
    <t>20 years / 0%</t>
  </si>
  <si>
    <t>10 years / 1%</t>
  </si>
  <si>
    <t>45 years / 2%</t>
  </si>
  <si>
    <t>35 years / 0%</t>
  </si>
  <si>
    <t>Concrete crushed to aggegate</t>
  </si>
  <si>
    <t>Steel recycling</t>
  </si>
  <si>
    <t>Landfill</t>
  </si>
  <si>
    <t>Timber incineration</t>
  </si>
  <si>
    <t>Brick/ stone crushed to aggregate</t>
  </si>
  <si>
    <t>Aluminium recycling</t>
  </si>
  <si>
    <t>Gypsum recycling</t>
  </si>
  <si>
    <t>Brick / Stone used in backfill</t>
  </si>
  <si>
    <t>Cement / mortar used in backfill</t>
  </si>
  <si>
    <t>Glass recycling/ timber incineration</t>
  </si>
  <si>
    <t>Aluminium recycling &amp; Glass recycling</t>
  </si>
  <si>
    <t>Metal containing product recycling</t>
  </si>
  <si>
    <t>TM54</t>
  </si>
  <si>
    <t>Specification of 70% GGBS in substructure, compared to 20% GGBS (RICS recommendation)</t>
  </si>
  <si>
    <t xml:space="preserve">Specify 80% recycled content in steel profiles </t>
  </si>
  <si>
    <t>R32</t>
  </si>
  <si>
    <t>Façade options investigation</t>
  </si>
  <si>
    <t>A series of new and refurbished buildings rising to ground plus 5 storeys, providing residential accommodation (market, Low-cost rent and Intermediate rent) on upper levels (Class C3) and flexible town centre uses (Class E) at ground level.</t>
  </si>
  <si>
    <t>Increased retention from previous scheme. Increased structure and fabric retention.</t>
  </si>
  <si>
    <t>Fibre Cement Boards</t>
  </si>
  <si>
    <t>Double skin wall from bricks</t>
  </si>
  <si>
    <t>Asphalt</t>
  </si>
  <si>
    <t>Galvanized steel sheets</t>
  </si>
  <si>
    <t>Readymix concrete C30/37</t>
  </si>
  <si>
    <t>Glass fibre reinforced plastic</t>
  </si>
  <si>
    <t>Plywood</t>
  </si>
  <si>
    <t>Hardwood floorboards</t>
  </si>
  <si>
    <t>Hollow core concrete slabs</t>
  </si>
  <si>
    <t>Aluminium sheet</t>
  </si>
  <si>
    <t>Waterproofing membrane</t>
  </si>
  <si>
    <t>Render</t>
  </si>
  <si>
    <t>Clay Bricks</t>
  </si>
  <si>
    <t>Emulsion paint</t>
  </si>
  <si>
    <t>Concrete crushed to aggregate</t>
  </si>
  <si>
    <t>Red Brick</t>
  </si>
  <si>
    <t>Renderoc</t>
  </si>
  <si>
    <t>Lightweight concrete block</t>
  </si>
  <si>
    <t>Gypsum plaster</t>
  </si>
  <si>
    <t>Triple glazing window with wooden frame</t>
  </si>
  <si>
    <t>Steel frame glass door</t>
  </si>
  <si>
    <t>Triple glazed window with aluminium frame</t>
  </si>
  <si>
    <t>Aluminium entrance door</t>
  </si>
  <si>
    <t>Glass recycling/ steel recycling</t>
  </si>
  <si>
    <t>Glass recycling / Aluminium recycling</t>
  </si>
  <si>
    <t>Mortar</t>
  </si>
  <si>
    <t>Steel profiles</t>
  </si>
  <si>
    <t>Expanded clay concrete block</t>
  </si>
  <si>
    <t>Doors with wooden frame</t>
  </si>
  <si>
    <t>30 years / 10%</t>
  </si>
  <si>
    <t>35 years / 1%</t>
  </si>
  <si>
    <t>20 years / 1%</t>
  </si>
  <si>
    <t>25 years / 0%</t>
  </si>
  <si>
    <t>Structural sawn timber</t>
  </si>
  <si>
    <t>Electromagnetic door holders</t>
  </si>
  <si>
    <t>Kitchen Cabinet</t>
  </si>
  <si>
    <t>Output module</t>
  </si>
  <si>
    <t>Communication cable</t>
  </si>
  <si>
    <t>Audible signalling device</t>
  </si>
  <si>
    <t>Autonomous fire alarm system</t>
  </si>
  <si>
    <t>Metallic electrical equipment</t>
  </si>
  <si>
    <t>Multimedia box with telephone</t>
  </si>
  <si>
    <t>Indicator light push button</t>
  </si>
  <si>
    <t>PVC resin pipes</t>
  </si>
  <si>
    <t>Electrical control panel</t>
  </si>
  <si>
    <t>Power supply</t>
  </si>
  <si>
    <t>Copper data cable</t>
  </si>
  <si>
    <t>Acrylic shower tray</t>
  </si>
  <si>
    <t>Bath and shower faucets</t>
  </si>
  <si>
    <t>Brass sink faucets</t>
  </si>
  <si>
    <t>Rockwool insulation panels</t>
  </si>
  <si>
    <t>Glasswool insulation</t>
  </si>
  <si>
    <t>Water-borne intererior paint</t>
  </si>
  <si>
    <t>Electricity distribution system cabling</t>
  </si>
  <si>
    <t>10 years / 0%</t>
  </si>
  <si>
    <t>30 year / 0%</t>
  </si>
  <si>
    <t>15 years / 1%</t>
  </si>
  <si>
    <t xml:space="preserve">Specify lower carbon MEP with longer life expectancy </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</si>
  <si>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GreenGage Environmental , please see Appendix of report for certification.</t>
  </si>
  <si>
    <t>96.87% coverage of the cost plan has been accounted for in the assessment</t>
  </si>
  <si>
    <t>Clay soil</t>
  </si>
  <si>
    <t>Sand</t>
  </si>
  <si>
    <t xml:space="preserve">Used in backfill </t>
  </si>
  <si>
    <t>Wide planter</t>
  </si>
  <si>
    <t>12 years / 0%</t>
  </si>
  <si>
    <t>Timber Incineration</t>
  </si>
  <si>
    <t>Wooden bench</t>
  </si>
  <si>
    <t>Aggregate</t>
  </si>
  <si>
    <t>Used in backfill</t>
  </si>
  <si>
    <t>Glue laminated timber</t>
  </si>
  <si>
    <t>Ready-mix concrete C30/37</t>
  </si>
  <si>
    <t>Seed and mulch</t>
  </si>
  <si>
    <t>Facing bricks</t>
  </si>
  <si>
    <t>Stainless steel long products</t>
  </si>
  <si>
    <t>Stainless hand rail</t>
  </si>
  <si>
    <r>
      <t>Module B-C perform outside the WLC benchmark. This is largely due to high replacement in Module B3 for services.</t>
    </r>
    <r>
      <rPr>
        <sz val="10"/>
        <color rgb="FFFF0000"/>
        <rFont val="Arial"/>
        <family val="2"/>
      </rPr>
      <t xml:space="preserve"> </t>
    </r>
    <r>
      <rPr>
        <sz val="10"/>
        <color theme="1"/>
        <rFont val="Arial"/>
        <family val="2"/>
      </rPr>
      <t xml:space="preserve">The design team will work to reduce this to specify products with lower embodied carbon and longer life cycles during the next work stage. Module A performs within the benchmarks, however does not achieve the aspirational benchmarks largely due to the concrete substructure and frame, with elements of steel profiles. </t>
    </r>
  </si>
  <si>
    <t>TBD</t>
  </si>
  <si>
    <t>Specification of 50% GGBS in superstructure, compared to 20% GGBS (RICS recommendation)</t>
  </si>
  <si>
    <t>Brick/ stone used in backfill</t>
  </si>
  <si>
    <t>Reduce refrigerant charge by 20%</t>
  </si>
  <si>
    <t xml:space="preserve">The application scheme retains and refurbishes the majority of the West Central Street block - 10-12 Museum Street and 35-41 New Oxford Street. The proposals retain elements of the basement of the existing 16a-18 West Central Street within this block that is proposed to be demolished. 
Extensive analysis the retention and redevelopment options for 16a-18 WCS and can be found in the Clarifications and Responses on Demolition Justification including Pre-redevelopment Audit and Retention options appraisal.  </t>
  </si>
  <si>
    <t xml:space="preserve">An estimated 54% of the existing West Central Steet block will be retained and refurbished.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</si>
</sst>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4">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2"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0" fillId="7" borderId="41" xfId="0" applyFill="1" applyBorder="1" applyAlignment="1" applyProtection="1">
      <alignment horizontal="center" vertical="center"/>
      <protection locked="0"/>
    </xf>
    <xf numFmtId="0" fontId="14" fillId="0" borderId="0" xfId="0" applyFont="1"/>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0" fillId="7" borderId="41" xfId="0" applyFill="1" applyBorder="1" applyAlignment="1" applyProtection="1">
      <alignment horizont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0" xfId="0" applyFont="1" applyFill="1" applyAlignment="1">
      <alignment horizontal="left" vertical="center" wrapText="1"/>
    </xf>
    <xf numFmtId="0" fontId="1" fillId="8" borderId="25" xfId="0" applyFont="1" applyFill="1" applyBorder="1" applyAlignment="1">
      <alignment horizontal="left"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0" fillId="9" borderId="1" xfId="0" applyFill="1" applyBorder="1" applyAlignment="1" applyProtection="1">
      <alignment horizontal="left" vertical="center"/>
      <protection locked="0"/>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1" xfId="0" applyFont="1" applyBorder="1" applyAlignment="1">
      <alignment horizontal="center" vertical="center" wrapText="1"/>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2" xfId="0" applyFont="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4" fillId="0" borderId="0" xfId="0" applyFont="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1" fillId="8" borderId="24" xfId="0" applyFont="1" applyFill="1" applyBorder="1" applyAlignment="1">
      <alignment horizontal="left" vertical="center" wrapText="1"/>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4" fillId="9" borderId="1" xfId="0" applyFont="1" applyFill="1" applyBorder="1" applyAlignment="1" applyProtection="1">
      <alignment horizontal="left" vertical="center" wrapText="1"/>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0" fillId="11" borderId="1" xfId="0" applyFill="1" applyBorder="1" applyAlignment="1" applyProtection="1">
      <alignment horizontal="left" vertical="center"/>
      <protection locked="0"/>
    </xf>
    <xf numFmtId="0" fontId="0" fillId="11" borderId="1" xfId="0" applyFill="1" applyBorder="1" applyAlignment="1" applyProtection="1">
      <alignment horizontal="left" vertical="center" wrapText="1"/>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xf numFmtId="0" fontId="1" fillId="2" borderId="0" xfId="0" applyFont="1" applyFill="1" applyAlignment="1">
      <alignment horizontal="right"/>
    </xf>
    <xf numFmtId="0" fontId="1" fillId="2" borderId="0" xfId="0" applyFont="1" applyFill="1" applyAlignment="1">
      <alignment horizontal="left" vertical="center"/>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1" fillId="10" borderId="1" xfId="0" applyFont="1" applyFill="1" applyBorder="1" applyAlignment="1">
      <alignment horizontal="left" vertical="center"/>
    </xf>
    <xf numFmtId="14" fontId="0" fillId="11" borderId="1" xfId="0" applyNumberFormat="1"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0" fillId="13" borderId="41" xfId="0" applyFont="1" applyFill="1" applyBorder="1" applyAlignment="1" applyProtection="1">
      <alignment horizontal="center" vertical="center" wrapText="1"/>
      <protection locked="0"/>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10" borderId="0" xfId="0" applyFont="1" applyFill="1" applyAlignment="1">
      <alignment horizontal="left" vertical="center" wrapText="1"/>
    </xf>
    <xf numFmtId="0" fontId="1" fillId="10" borderId="23" xfId="0" applyFont="1" applyFill="1" applyBorder="1" applyAlignment="1">
      <alignment horizontal="left" vertical="center" wrapText="1"/>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1" fillId="10" borderId="1" xfId="0" applyFont="1" applyFill="1" applyBorder="1" applyAlignment="1">
      <alignment horizontal="right" vertical="center" wrapText="1"/>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15</xdr:row>
          <xdr:rowOff>1076325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66675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3" t="s">
        <v>1</v>
      </c>
      <c r="C5" s="184" t="s">
        <v>2</v>
      </c>
    </row>
    <row r="6" spans="2:3" ht="25" x14ac:dyDescent="0.25">
      <c r="B6" s="189" t="s">
        <v>3</v>
      </c>
      <c r="C6" s="185" t="s">
        <v>4</v>
      </c>
    </row>
    <row r="7" spans="2:3" x14ac:dyDescent="0.25">
      <c r="B7" s="190"/>
      <c r="C7" s="181" t="s">
        <v>5</v>
      </c>
    </row>
    <row r="8" spans="2:3" x14ac:dyDescent="0.25">
      <c r="B8" s="191" t="s">
        <v>6</v>
      </c>
      <c r="C8" s="181" t="s">
        <v>7</v>
      </c>
    </row>
    <row r="9" spans="2:3" ht="25" x14ac:dyDescent="0.25">
      <c r="B9" s="191"/>
      <c r="C9" s="181" t="s">
        <v>8</v>
      </c>
    </row>
    <row r="10" spans="2:3" x14ac:dyDescent="0.25">
      <c r="B10" s="191"/>
      <c r="C10" s="181" t="s">
        <v>9</v>
      </c>
    </row>
    <row r="11" spans="2:3" ht="25" x14ac:dyDescent="0.25">
      <c r="B11" s="191"/>
      <c r="C11" s="181" t="s">
        <v>10</v>
      </c>
    </row>
    <row r="12" spans="2:3" x14ac:dyDescent="0.25">
      <c r="B12" s="191"/>
      <c r="C12" s="181" t="s">
        <v>11</v>
      </c>
    </row>
    <row r="13" spans="2:3" x14ac:dyDescent="0.25">
      <c r="B13" s="191"/>
      <c r="C13" s="181" t="s">
        <v>12</v>
      </c>
    </row>
    <row r="14" spans="2:3" x14ac:dyDescent="0.25">
      <c r="B14" s="191"/>
      <c r="C14" s="181" t="s">
        <v>13</v>
      </c>
    </row>
    <row r="15" spans="2:3" ht="25" x14ac:dyDescent="0.25">
      <c r="B15" s="191"/>
      <c r="C15" s="181" t="s">
        <v>14</v>
      </c>
    </row>
    <row r="16" spans="2:3" ht="25" x14ac:dyDescent="0.25">
      <c r="B16" s="191"/>
      <c r="C16" s="181" t="s">
        <v>15</v>
      </c>
    </row>
    <row r="17" spans="2:3" ht="25" x14ac:dyDescent="0.25">
      <c r="B17" s="191"/>
      <c r="C17" s="181" t="s">
        <v>16</v>
      </c>
    </row>
    <row r="18" spans="2:3" x14ac:dyDescent="0.25">
      <c r="B18" s="191"/>
      <c r="C18" s="181" t="s">
        <v>17</v>
      </c>
    </row>
    <row r="19" spans="2:3" ht="27.75" customHeight="1" x14ac:dyDescent="0.25">
      <c r="B19" s="192"/>
      <c r="C19" s="182" t="s">
        <v>18</v>
      </c>
    </row>
    <row r="20" spans="2:3" ht="19.5" customHeight="1" x14ac:dyDescent="0.25">
      <c r="B20" s="190" t="s">
        <v>19</v>
      </c>
      <c r="C20" s="181" t="s">
        <v>20</v>
      </c>
    </row>
    <row r="21" spans="2:3" ht="26.25" customHeight="1" x14ac:dyDescent="0.25">
      <c r="B21" s="190"/>
      <c r="C21" s="181"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3" t="s">
        <v>24</v>
      </c>
      <c r="B5" s="193"/>
      <c r="C5" s="193"/>
      <c r="D5" s="193"/>
      <c r="E5" s="193"/>
      <c r="F5" s="193"/>
      <c r="G5" s="193"/>
      <c r="H5" s="193"/>
      <c r="I5" s="193"/>
      <c r="J5" s="193"/>
      <c r="K5" s="193"/>
      <c r="L5" s="193"/>
    </row>
    <row r="6" spans="1:12" ht="12.75" customHeight="1" x14ac:dyDescent="0.25">
      <c r="A6" s="193"/>
      <c r="B6" s="193"/>
      <c r="C6" s="193"/>
      <c r="D6" s="193"/>
      <c r="E6" s="193"/>
      <c r="F6" s="193"/>
      <c r="G6" s="193"/>
      <c r="H6" s="193"/>
      <c r="I6" s="193"/>
      <c r="J6" s="193"/>
      <c r="K6" s="193"/>
      <c r="L6" s="193"/>
    </row>
    <row r="7" spans="1:12" ht="12.75" customHeight="1" x14ac:dyDescent="0.25">
      <c r="A7" s="193"/>
      <c r="B7" s="193"/>
      <c r="C7" s="193"/>
      <c r="D7" s="193"/>
      <c r="E7" s="193"/>
      <c r="F7" s="193"/>
      <c r="G7" s="193"/>
      <c r="H7" s="193"/>
      <c r="I7" s="193"/>
      <c r="J7" s="193"/>
      <c r="K7" s="193"/>
      <c r="L7" s="193"/>
    </row>
    <row r="8" spans="1:12" ht="34.5" customHeight="1" x14ac:dyDescent="0.25">
      <c r="A8" s="195" t="s">
        <v>25</v>
      </c>
      <c r="B8" s="195"/>
      <c r="C8" s="195"/>
      <c r="D8" s="195"/>
      <c r="E8" s="195"/>
      <c r="F8" s="195"/>
      <c r="G8" s="195"/>
      <c r="H8" s="195"/>
      <c r="I8" s="195"/>
      <c r="J8" s="195"/>
      <c r="K8" s="195"/>
      <c r="L8" s="195"/>
    </row>
    <row r="9" spans="1:12" ht="15" customHeight="1" x14ac:dyDescent="0.25">
      <c r="A9" s="193" t="s">
        <v>26</v>
      </c>
      <c r="B9" s="193"/>
      <c r="C9" s="193"/>
      <c r="D9" s="193"/>
      <c r="E9" s="193"/>
      <c r="F9" s="193"/>
      <c r="G9" s="193"/>
      <c r="H9" s="193"/>
      <c r="I9" s="193"/>
      <c r="J9" s="193"/>
      <c r="K9" s="193"/>
      <c r="L9" s="193"/>
    </row>
    <row r="10" spans="1:12" ht="33" customHeight="1" x14ac:dyDescent="0.25">
      <c r="A10" s="193"/>
      <c r="B10" s="193"/>
      <c r="C10" s="193"/>
      <c r="D10" s="193"/>
      <c r="E10" s="193"/>
      <c r="F10" s="193"/>
      <c r="G10" s="193"/>
      <c r="H10" s="193"/>
      <c r="I10" s="193"/>
      <c r="J10" s="193"/>
      <c r="K10" s="193"/>
      <c r="L10" s="193"/>
    </row>
    <row r="11" spans="1:12" ht="15" customHeight="1" x14ac:dyDescent="0.25">
      <c r="A11" s="102" t="s">
        <v>27</v>
      </c>
      <c r="B11" s="101"/>
      <c r="C11" s="101"/>
      <c r="D11" s="99"/>
      <c r="E11" s="99"/>
      <c r="F11" s="99"/>
      <c r="G11" s="99"/>
      <c r="H11" s="99"/>
      <c r="I11" s="99"/>
      <c r="J11" s="99"/>
      <c r="K11" s="99"/>
      <c r="L11" s="99"/>
    </row>
    <row r="12" spans="1:12" x14ac:dyDescent="0.25">
      <c r="A12" s="193" t="s">
        <v>28</v>
      </c>
      <c r="B12" s="193"/>
      <c r="C12" s="193"/>
      <c r="D12" s="193"/>
      <c r="E12" s="193"/>
      <c r="F12" s="193"/>
      <c r="G12" s="193"/>
      <c r="H12" s="193"/>
      <c r="I12" s="193"/>
      <c r="J12" s="193"/>
      <c r="K12" s="193"/>
      <c r="L12" s="193"/>
    </row>
    <row r="13" spans="1:12" ht="35.25" customHeight="1" x14ac:dyDescent="0.25">
      <c r="A13" s="193"/>
      <c r="B13" s="193"/>
      <c r="C13" s="193"/>
      <c r="D13" s="193"/>
      <c r="E13" s="193"/>
      <c r="F13" s="193"/>
      <c r="G13" s="193"/>
      <c r="H13" s="193"/>
      <c r="I13" s="193"/>
      <c r="J13" s="193"/>
      <c r="K13" s="193"/>
      <c r="L13" s="193"/>
    </row>
    <row r="14" spans="1:12" ht="13" x14ac:dyDescent="0.25">
      <c r="A14" s="102" t="s">
        <v>29</v>
      </c>
      <c r="B14" s="99"/>
      <c r="C14" s="99"/>
      <c r="D14" s="99"/>
      <c r="E14" s="99"/>
      <c r="F14" s="99"/>
      <c r="G14" s="99"/>
      <c r="H14" s="99"/>
      <c r="I14" s="99"/>
      <c r="J14" s="99"/>
      <c r="K14" s="99"/>
      <c r="L14" s="99"/>
    </row>
    <row r="15" spans="1:12" x14ac:dyDescent="0.25">
      <c r="A15" s="193" t="s">
        <v>30</v>
      </c>
      <c r="B15" s="193"/>
      <c r="C15" s="193"/>
      <c r="D15" s="193"/>
      <c r="E15" s="193"/>
      <c r="F15" s="193"/>
      <c r="G15" s="193"/>
      <c r="H15" s="193"/>
      <c r="I15" s="193"/>
      <c r="J15" s="193"/>
      <c r="K15" s="193"/>
      <c r="L15" s="193"/>
    </row>
    <row r="16" spans="1:12" ht="35.25" customHeight="1" x14ac:dyDescent="0.25">
      <c r="A16" s="193"/>
      <c r="B16" s="193"/>
      <c r="C16" s="193"/>
      <c r="D16" s="193"/>
      <c r="E16" s="193"/>
      <c r="F16" s="193"/>
      <c r="G16" s="193"/>
      <c r="H16" s="193"/>
      <c r="I16" s="193"/>
      <c r="J16" s="193"/>
      <c r="K16" s="193"/>
      <c r="L16" s="193"/>
    </row>
    <row r="17" spans="1:12" ht="13" x14ac:dyDescent="0.25">
      <c r="A17" s="102" t="s">
        <v>31</v>
      </c>
      <c r="B17" s="99"/>
      <c r="C17" s="99"/>
      <c r="D17" s="99"/>
      <c r="E17" s="99"/>
      <c r="F17" s="99"/>
      <c r="G17" s="99"/>
      <c r="H17" s="99"/>
      <c r="I17" s="99"/>
      <c r="J17" s="99"/>
      <c r="K17" s="99"/>
      <c r="L17" s="99"/>
    </row>
    <row r="18" spans="1:12" x14ac:dyDescent="0.25">
      <c r="A18" s="193" t="s">
        <v>32</v>
      </c>
      <c r="B18" s="193"/>
      <c r="C18" s="193"/>
      <c r="D18" s="193"/>
      <c r="E18" s="193"/>
      <c r="F18" s="193"/>
      <c r="G18" s="193"/>
      <c r="H18" s="193"/>
      <c r="I18" s="193"/>
      <c r="J18" s="193"/>
      <c r="K18" s="193"/>
      <c r="L18" s="193"/>
    </row>
    <row r="19" spans="1:12" ht="20.25" customHeight="1" x14ac:dyDescent="0.25">
      <c r="A19" s="193"/>
      <c r="B19" s="193"/>
      <c r="C19" s="193"/>
      <c r="D19" s="193"/>
      <c r="E19" s="193"/>
      <c r="F19" s="193"/>
      <c r="G19" s="193"/>
      <c r="H19" s="193"/>
      <c r="I19" s="193"/>
      <c r="J19" s="193"/>
      <c r="K19" s="193"/>
      <c r="L19" s="193"/>
    </row>
    <row r="20" spans="1:12" ht="16.5" customHeight="1" x14ac:dyDescent="0.25">
      <c r="A20" s="193"/>
      <c r="B20" s="193"/>
      <c r="C20" s="193"/>
      <c r="D20" s="193"/>
      <c r="E20" s="193"/>
      <c r="F20" s="193"/>
      <c r="G20" s="193"/>
      <c r="H20" s="193"/>
      <c r="I20" s="193"/>
      <c r="J20" s="193"/>
      <c r="K20" s="193"/>
      <c r="L20" s="193"/>
    </row>
    <row r="21" spans="1:12" ht="14.25" customHeight="1" x14ac:dyDescent="0.25">
      <c r="A21" s="194" t="s">
        <v>33</v>
      </c>
      <c r="B21" s="194"/>
      <c r="C21" s="194"/>
      <c r="D21" s="194"/>
      <c r="E21" s="194"/>
      <c r="F21" s="194"/>
      <c r="G21" s="194"/>
      <c r="H21" s="194"/>
      <c r="I21" s="194"/>
      <c r="J21" s="194"/>
      <c r="K21" s="194"/>
      <c r="L21" s="194"/>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3" t="s">
        <v>35</v>
      </c>
      <c r="B25" s="193"/>
      <c r="C25" s="193"/>
      <c r="D25" s="193"/>
      <c r="E25" s="193"/>
      <c r="F25" s="193"/>
      <c r="G25" s="193"/>
      <c r="H25" s="193"/>
      <c r="I25" s="193"/>
      <c r="J25" s="193"/>
      <c r="K25" s="193"/>
      <c r="L25" s="193"/>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00" t="s">
        <v>36</v>
      </c>
      <c r="B1" s="201"/>
      <c r="C1" s="211"/>
      <c r="D1" s="211"/>
      <c r="E1" s="211"/>
      <c r="F1" s="211"/>
    </row>
    <row r="2" spans="1:8" ht="15.75" customHeight="1" x14ac:dyDescent="0.25">
      <c r="A2" s="198" t="s">
        <v>37</v>
      </c>
      <c r="B2" s="199"/>
      <c r="C2" s="212"/>
      <c r="D2" s="212"/>
      <c r="E2" s="212"/>
      <c r="F2" s="212"/>
    </row>
    <row r="3" spans="1:8" ht="15.75" customHeight="1" x14ac:dyDescent="0.25">
      <c r="A3" s="199" t="s">
        <v>38</v>
      </c>
      <c r="B3" s="202"/>
      <c r="C3" s="212"/>
      <c r="D3" s="212"/>
      <c r="E3" s="212"/>
      <c r="F3" s="212"/>
    </row>
    <row r="4" spans="1:8" ht="15.75" customHeight="1" x14ac:dyDescent="0.25">
      <c r="A4" s="198" t="s">
        <v>39</v>
      </c>
      <c r="B4" s="199"/>
      <c r="C4" s="212"/>
      <c r="D4" s="212"/>
      <c r="E4" s="212"/>
      <c r="F4" s="212"/>
    </row>
    <row r="5" spans="1:8" ht="15.75" customHeight="1" x14ac:dyDescent="0.25">
      <c r="A5" s="198" t="s">
        <v>40</v>
      </c>
      <c r="B5" s="199"/>
      <c r="C5" s="212"/>
      <c r="D5" s="212"/>
      <c r="E5" s="212"/>
      <c r="F5" s="212"/>
    </row>
    <row r="6" spans="1:8" ht="15.75" customHeight="1" x14ac:dyDescent="0.25">
      <c r="A6" s="198" t="s">
        <v>41</v>
      </c>
      <c r="B6" s="199"/>
      <c r="C6" s="212"/>
      <c r="D6" s="212"/>
      <c r="E6" s="212"/>
      <c r="F6" s="212"/>
    </row>
    <row r="7" spans="1:8" s="43" customFormat="1" ht="15.75" customHeight="1" x14ac:dyDescent="0.25">
      <c r="A7" s="198" t="s">
        <v>42</v>
      </c>
      <c r="B7" s="199"/>
      <c r="C7" s="212"/>
      <c r="D7" s="212"/>
      <c r="E7" s="212"/>
      <c r="F7" s="212"/>
    </row>
    <row r="8" spans="1:8" s="43" customFormat="1" ht="15.75" customHeight="1" x14ac:dyDescent="0.25">
      <c r="A8" s="198" t="s">
        <v>43</v>
      </c>
      <c r="B8" s="199"/>
      <c r="C8" s="218"/>
      <c r="D8" s="218"/>
      <c r="E8" s="218"/>
      <c r="F8" s="218"/>
      <c r="G8" s="44"/>
    </row>
    <row r="9" spans="1:8" s="43" customFormat="1" ht="15.75" customHeight="1" x14ac:dyDescent="0.25">
      <c r="A9" s="44"/>
      <c r="B9" s="44"/>
      <c r="C9" s="44"/>
      <c r="D9" s="44"/>
      <c r="E9" s="44"/>
      <c r="F9" s="44"/>
      <c r="G9" s="44"/>
    </row>
    <row r="10" spans="1:8" s="46" customFormat="1" ht="42.75" customHeight="1" x14ac:dyDescent="0.25">
      <c r="A10" s="219" t="s">
        <v>44</v>
      </c>
      <c r="B10" s="219" t="s">
        <v>45</v>
      </c>
      <c r="C10" s="220" t="s">
        <v>46</v>
      </c>
      <c r="D10" s="221"/>
      <c r="E10" s="223" t="s">
        <v>47</v>
      </c>
      <c r="F10" s="224"/>
      <c r="G10"/>
    </row>
    <row r="11" spans="1:8" ht="55.5" customHeight="1" x14ac:dyDescent="0.25">
      <c r="A11" s="205">
        <v>1</v>
      </c>
      <c r="B11" s="203" t="s">
        <v>48</v>
      </c>
      <c r="C11" s="207" t="s">
        <v>49</v>
      </c>
      <c r="D11" s="208"/>
      <c r="E11" s="162" t="s">
        <v>50</v>
      </c>
      <c r="F11" s="164" t="s">
        <v>51</v>
      </c>
      <c r="H11" s="165"/>
    </row>
    <row r="12" spans="1:8" ht="44.25" customHeight="1" x14ac:dyDescent="0.25">
      <c r="A12" s="206"/>
      <c r="B12" s="204"/>
      <c r="C12" s="209"/>
      <c r="D12" s="210"/>
      <c r="E12" s="162" t="s">
        <v>52</v>
      </c>
      <c r="F12" s="164" t="s">
        <v>53</v>
      </c>
      <c r="H12" s="165"/>
    </row>
    <row r="13" spans="1:8" ht="54" customHeight="1" x14ac:dyDescent="0.25">
      <c r="A13" s="206"/>
      <c r="B13" s="204"/>
      <c r="C13" s="209"/>
      <c r="D13" s="210"/>
      <c r="E13" s="163" t="s">
        <v>54</v>
      </c>
      <c r="F13" s="166" t="s">
        <v>55</v>
      </c>
      <c r="H13" s="165"/>
    </row>
    <row r="14" spans="1:8" ht="38.25" customHeight="1" x14ac:dyDescent="0.25">
      <c r="A14" s="42">
        <v>2</v>
      </c>
      <c r="B14" s="47" t="s">
        <v>56</v>
      </c>
      <c r="C14" s="196" t="s">
        <v>57</v>
      </c>
      <c r="D14" s="197"/>
      <c r="E14" s="217"/>
      <c r="F14" s="217"/>
    </row>
    <row r="15" spans="1:8" ht="68.25" customHeight="1" x14ac:dyDescent="0.25">
      <c r="A15" s="42">
        <v>3</v>
      </c>
      <c r="B15" s="47" t="s">
        <v>58</v>
      </c>
      <c r="C15" s="196" t="s">
        <v>59</v>
      </c>
      <c r="D15" s="197"/>
      <c r="E15" s="217"/>
      <c r="F15" s="217"/>
    </row>
    <row r="16" spans="1:8" ht="39.75" customHeight="1" x14ac:dyDescent="0.25">
      <c r="A16" s="42">
        <v>4</v>
      </c>
      <c r="B16" s="47" t="s">
        <v>60</v>
      </c>
      <c r="C16" s="196" t="s">
        <v>61</v>
      </c>
      <c r="D16" s="197"/>
      <c r="E16" s="217"/>
      <c r="F16" s="217"/>
    </row>
    <row r="17" spans="1:6" ht="54" customHeight="1" x14ac:dyDescent="0.25">
      <c r="A17" s="42">
        <v>5</v>
      </c>
      <c r="B17" s="47" t="s">
        <v>62</v>
      </c>
      <c r="C17" s="196" t="s">
        <v>63</v>
      </c>
      <c r="D17" s="197"/>
      <c r="E17" s="217"/>
      <c r="F17" s="217"/>
    </row>
    <row r="18" spans="1:6" ht="51" customHeight="1" x14ac:dyDescent="0.25">
      <c r="A18" s="42">
        <v>6</v>
      </c>
      <c r="B18" s="47" t="s">
        <v>64</v>
      </c>
      <c r="C18" s="196" t="s">
        <v>65</v>
      </c>
      <c r="D18" s="197"/>
      <c r="E18" s="217"/>
      <c r="F18" s="217"/>
    </row>
    <row r="19" spans="1:6" ht="67.5" customHeight="1" x14ac:dyDescent="0.25">
      <c r="A19" s="42">
        <v>7</v>
      </c>
      <c r="B19" s="47" t="s">
        <v>66</v>
      </c>
      <c r="C19" s="196" t="s">
        <v>67</v>
      </c>
      <c r="D19" s="197"/>
      <c r="E19" s="217"/>
      <c r="F19" s="217"/>
    </row>
    <row r="20" spans="1:6" ht="63" customHeight="1" x14ac:dyDescent="0.25">
      <c r="A20" s="42">
        <v>8</v>
      </c>
      <c r="B20" s="47" t="s">
        <v>68</v>
      </c>
      <c r="C20" s="196" t="s">
        <v>69</v>
      </c>
      <c r="D20" s="197"/>
      <c r="E20" s="217"/>
      <c r="F20" s="217"/>
    </row>
    <row r="21" spans="1:6" ht="85.5" customHeight="1" x14ac:dyDescent="0.25">
      <c r="A21" s="42">
        <v>9</v>
      </c>
      <c r="B21" s="47" t="s">
        <v>70</v>
      </c>
      <c r="C21" s="196" t="s">
        <v>71</v>
      </c>
      <c r="D21" s="197"/>
      <c r="E21" s="217"/>
      <c r="F21" s="217"/>
    </row>
    <row r="22" spans="1:6" ht="49.5" customHeight="1" x14ac:dyDescent="0.25">
      <c r="A22" s="42">
        <v>10</v>
      </c>
      <c r="B22" s="47" t="s">
        <v>72</v>
      </c>
      <c r="C22" s="196" t="s">
        <v>73</v>
      </c>
      <c r="D22" s="197"/>
      <c r="E22" s="217"/>
      <c r="F22" s="217"/>
    </row>
    <row r="23" spans="1:6" ht="85.5" customHeight="1" x14ac:dyDescent="0.25">
      <c r="A23" s="42">
        <v>11</v>
      </c>
      <c r="B23" s="47" t="s">
        <v>74</v>
      </c>
      <c r="C23" s="196" t="s">
        <v>75</v>
      </c>
      <c r="D23" s="197"/>
      <c r="E23" s="217"/>
      <c r="F23" s="217"/>
    </row>
    <row r="24" spans="1:6" ht="54.75" customHeight="1" x14ac:dyDescent="0.25">
      <c r="A24" s="42">
        <v>12</v>
      </c>
      <c r="B24" s="47" t="s">
        <v>76</v>
      </c>
      <c r="C24" s="196" t="s">
        <v>77</v>
      </c>
      <c r="D24" s="197"/>
      <c r="E24" s="217"/>
      <c r="F24" s="217"/>
    </row>
    <row r="25" spans="1:6" ht="78" customHeight="1" x14ac:dyDescent="0.25">
      <c r="A25" s="42">
        <v>13</v>
      </c>
      <c r="B25" s="47" t="s">
        <v>78</v>
      </c>
      <c r="C25" s="196" t="s">
        <v>79</v>
      </c>
      <c r="D25" s="197"/>
      <c r="E25" s="217"/>
      <c r="F25" s="217"/>
    </row>
    <row r="26" spans="1:6" ht="81" customHeight="1" x14ac:dyDescent="0.25">
      <c r="A26" s="42">
        <v>14</v>
      </c>
      <c r="B26" s="47" t="s">
        <v>80</v>
      </c>
      <c r="C26" s="196" t="s">
        <v>81</v>
      </c>
      <c r="D26" s="197"/>
      <c r="E26" s="217"/>
      <c r="F26" s="217"/>
    </row>
    <row r="27" spans="1:6" ht="81" customHeight="1" x14ac:dyDescent="0.25">
      <c r="A27" s="42">
        <v>15</v>
      </c>
      <c r="B27" s="47" t="s">
        <v>82</v>
      </c>
      <c r="C27" s="197" t="s">
        <v>83</v>
      </c>
      <c r="D27" s="216"/>
      <c r="E27" s="222"/>
      <c r="F27" s="222"/>
    </row>
    <row r="28" spans="1:6" ht="70.5" customHeight="1" x14ac:dyDescent="0.25">
      <c r="A28" s="42">
        <v>16</v>
      </c>
      <c r="B28" s="167" t="s">
        <v>84</v>
      </c>
      <c r="C28" s="214" t="s">
        <v>85</v>
      </c>
      <c r="D28" s="215"/>
      <c r="E28" s="217"/>
      <c r="F28" s="217"/>
    </row>
    <row r="29" spans="1:6" ht="13" x14ac:dyDescent="0.3">
      <c r="B29" s="213"/>
      <c r="C29" s="213"/>
      <c r="D29" s="213"/>
      <c r="E29" s="213"/>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 ref="C5:F5"/>
    <mergeCell ref="C6:F6"/>
    <mergeCell ref="C7:F7"/>
    <mergeCell ref="C8:F8"/>
    <mergeCell ref="A10:B10"/>
    <mergeCell ref="C10:D10"/>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333" t="s">
        <v>36</v>
      </c>
      <c r="B1" s="334"/>
      <c r="C1" s="335"/>
      <c r="D1" s="335"/>
      <c r="E1" s="335"/>
      <c r="F1" s="336"/>
      <c r="G1" s="168"/>
    </row>
    <row r="2" spans="1:19" ht="13" x14ac:dyDescent="0.3">
      <c r="A2" s="198" t="s">
        <v>37</v>
      </c>
      <c r="B2" s="198"/>
      <c r="C2" s="240"/>
      <c r="D2" s="240"/>
      <c r="E2" s="240"/>
      <c r="F2" s="240"/>
      <c r="G2" s="168"/>
      <c r="H2" s="347" t="s">
        <v>86</v>
      </c>
      <c r="I2" s="348"/>
      <c r="J2" s="349"/>
      <c r="K2" s="50"/>
    </row>
    <row r="3" spans="1:19" ht="13" x14ac:dyDescent="0.25">
      <c r="A3" s="199" t="s">
        <v>38</v>
      </c>
      <c r="B3" s="337"/>
      <c r="C3" s="240"/>
      <c r="D3" s="240"/>
      <c r="E3" s="240"/>
      <c r="F3" s="240"/>
      <c r="G3" s="168"/>
      <c r="H3" s="126"/>
      <c r="I3" s="345" t="s">
        <v>87</v>
      </c>
      <c r="J3" s="346"/>
      <c r="K3" s="46"/>
    </row>
    <row r="4" spans="1:19" ht="13" x14ac:dyDescent="0.25">
      <c r="A4" s="198" t="s">
        <v>88</v>
      </c>
      <c r="B4" s="198"/>
      <c r="C4" s="240"/>
      <c r="D4" s="240"/>
      <c r="E4" s="240"/>
      <c r="F4" s="240"/>
      <c r="G4" s="168"/>
      <c r="H4" s="39"/>
      <c r="I4" s="345" t="s">
        <v>89</v>
      </c>
      <c r="J4" s="346"/>
      <c r="K4" s="46"/>
    </row>
    <row r="5" spans="1:19" ht="21" customHeight="1" x14ac:dyDescent="0.25">
      <c r="A5" s="198" t="s">
        <v>40</v>
      </c>
      <c r="B5" s="198"/>
      <c r="C5" s="238"/>
      <c r="D5" s="240"/>
      <c r="E5" s="240"/>
      <c r="F5" s="240"/>
      <c r="G5" s="168"/>
      <c r="H5" s="145"/>
      <c r="I5" s="345" t="s">
        <v>90</v>
      </c>
      <c r="J5" s="346"/>
    </row>
    <row r="6" spans="1:19" ht="14.5" x14ac:dyDescent="0.25">
      <c r="A6" s="198" t="s">
        <v>41</v>
      </c>
      <c r="B6" s="198"/>
      <c r="C6" s="240"/>
      <c r="D6" s="240"/>
      <c r="E6" s="240"/>
      <c r="F6" s="240"/>
      <c r="G6" s="168"/>
    </row>
    <row r="7" spans="1:19" x14ac:dyDescent="0.25">
      <c r="A7"/>
      <c r="C7"/>
      <c r="D7"/>
      <c r="E7"/>
      <c r="F7"/>
      <c r="G7" s="168"/>
    </row>
    <row r="8" spans="1:19" ht="15" customHeight="1" x14ac:dyDescent="0.3">
      <c r="A8" s="333" t="s">
        <v>91</v>
      </c>
      <c r="B8" s="334"/>
      <c r="C8" s="335"/>
      <c r="D8" s="335"/>
      <c r="E8" s="335"/>
      <c r="F8" s="336"/>
      <c r="G8" s="168"/>
      <c r="H8" s="168"/>
    </row>
    <row r="9" spans="1:19" s="43" customFormat="1" x14ac:dyDescent="0.25">
      <c r="A9" s="198" t="s">
        <v>42</v>
      </c>
      <c r="B9" s="198"/>
      <c r="C9" s="240"/>
      <c r="D9" s="240"/>
      <c r="E9" s="240"/>
      <c r="F9" s="240"/>
      <c r="O9" s="49"/>
      <c r="P9" s="49"/>
      <c r="Q9" s="49"/>
      <c r="R9" s="49"/>
    </row>
    <row r="10" spans="1:19" s="43" customFormat="1" ht="13" x14ac:dyDescent="0.25">
      <c r="A10" s="198" t="s">
        <v>92</v>
      </c>
      <c r="B10" s="198"/>
      <c r="C10" s="357"/>
      <c r="D10" s="240"/>
      <c r="E10" s="240"/>
      <c r="F10" s="240"/>
      <c r="G10" s="44"/>
      <c r="O10" s="49"/>
      <c r="P10" s="49"/>
      <c r="Q10" s="49"/>
      <c r="R10" s="49"/>
    </row>
    <row r="11" spans="1:19" ht="13" x14ac:dyDescent="0.3">
      <c r="A11" s="104"/>
      <c r="B11" s="105" t="s">
        <v>93</v>
      </c>
      <c r="C11" s="106" t="s">
        <v>94</v>
      </c>
      <c r="D11" s="107"/>
      <c r="E11" s="107"/>
      <c r="F11" s="108"/>
      <c r="G11" s="50"/>
    </row>
    <row r="12" spans="1:19" ht="64.5" customHeight="1" x14ac:dyDescent="0.3">
      <c r="A12" s="199" t="s">
        <v>95</v>
      </c>
      <c r="B12" s="337"/>
      <c r="C12" s="341" t="s">
        <v>96</v>
      </c>
      <c r="D12" s="342"/>
      <c r="E12" s="342"/>
      <c r="F12" s="343"/>
      <c r="G12" s="169"/>
      <c r="H12" s="168"/>
      <c r="I12" s="168"/>
    </row>
    <row r="13" spans="1:19" ht="39" customHeight="1" x14ac:dyDescent="0.3">
      <c r="A13" s="198" t="s">
        <v>97</v>
      </c>
      <c r="B13" s="198"/>
      <c r="C13" s="238"/>
      <c r="D13" s="238"/>
      <c r="E13" s="238"/>
      <c r="F13" s="238"/>
      <c r="G13" s="170"/>
      <c r="H13" s="168"/>
      <c r="I13" s="168"/>
    </row>
    <row r="14" spans="1:19" ht="20.25" customHeight="1" x14ac:dyDescent="0.3">
      <c r="A14" s="199" t="s">
        <v>98</v>
      </c>
      <c r="B14" s="337"/>
      <c r="C14" s="338" t="s">
        <v>99</v>
      </c>
      <c r="D14" s="339"/>
      <c r="E14" s="339"/>
      <c r="F14" s="340"/>
      <c r="G14" s="169"/>
      <c r="H14" s="168"/>
      <c r="I14" s="168"/>
    </row>
    <row r="15" spans="1:19" ht="35.25" customHeight="1" x14ac:dyDescent="0.3">
      <c r="A15" s="277" t="s">
        <v>100</v>
      </c>
      <c r="B15" s="277"/>
      <c r="C15" s="238" t="s">
        <v>101</v>
      </c>
      <c r="D15" s="238"/>
      <c r="E15" s="238"/>
      <c r="F15" s="238"/>
      <c r="G15" s="169"/>
      <c r="H15" s="169"/>
      <c r="I15" s="169"/>
      <c r="J15" s="169"/>
      <c r="K15" s="169"/>
      <c r="L15" s="169"/>
      <c r="M15" s="168"/>
      <c r="N15" s="168"/>
      <c r="O15" s="171"/>
      <c r="P15" s="171"/>
      <c r="Q15" s="171"/>
      <c r="R15" s="171"/>
      <c r="S15" s="168"/>
    </row>
    <row r="16" spans="1:19" ht="27.75" customHeight="1" x14ac:dyDescent="0.3">
      <c r="A16" s="277" t="s">
        <v>102</v>
      </c>
      <c r="B16" s="277"/>
      <c r="C16" s="238"/>
      <c r="D16" s="238"/>
      <c r="E16" s="238"/>
      <c r="F16" s="238"/>
      <c r="G16" s="169"/>
      <c r="H16" s="169"/>
      <c r="I16" s="168"/>
      <c r="J16" s="168"/>
      <c r="K16" s="168"/>
      <c r="L16" s="168"/>
      <c r="M16" s="168"/>
      <c r="N16" s="168"/>
      <c r="O16" s="171"/>
      <c r="P16" s="171"/>
      <c r="Q16" s="171"/>
      <c r="R16" s="171"/>
      <c r="S16" s="168"/>
    </row>
    <row r="17" spans="1:19" ht="27.75" customHeight="1" x14ac:dyDescent="0.3">
      <c r="A17" s="350" t="s">
        <v>103</v>
      </c>
      <c r="B17" s="351"/>
      <c r="C17" s="341" t="s">
        <v>104</v>
      </c>
      <c r="D17" s="342"/>
      <c r="E17" s="342"/>
      <c r="F17" s="343"/>
      <c r="G17" s="169"/>
      <c r="H17" s="169"/>
      <c r="I17" s="168"/>
      <c r="J17" s="168"/>
      <c r="K17" s="168"/>
      <c r="L17" s="168"/>
      <c r="M17" s="168"/>
      <c r="N17" s="168"/>
      <c r="O17" s="171"/>
      <c r="P17" s="171"/>
      <c r="Q17" s="171"/>
      <c r="R17" s="171"/>
      <c r="S17" s="168"/>
    </row>
    <row r="18" spans="1:19" ht="27.75" customHeight="1" x14ac:dyDescent="0.3">
      <c r="A18" s="352"/>
      <c r="B18" s="353"/>
      <c r="C18" s="341" t="s">
        <v>105</v>
      </c>
      <c r="D18" s="342"/>
      <c r="E18" s="342"/>
      <c r="F18" s="343"/>
      <c r="G18" s="169"/>
      <c r="H18" s="169"/>
      <c r="I18" s="168"/>
    </row>
    <row r="19" spans="1:19" ht="13" x14ac:dyDescent="0.3">
      <c r="A19" s="51"/>
      <c r="B19" s="51"/>
      <c r="C19" s="51"/>
      <c r="D19" s="51"/>
      <c r="E19" s="51"/>
      <c r="F19" s="51"/>
      <c r="G19" s="51"/>
    </row>
    <row r="20" spans="1:19" ht="52.5" customHeight="1" x14ac:dyDescent="0.25">
      <c r="A20" s="344" t="s">
        <v>106</v>
      </c>
      <c r="B20" s="233"/>
      <c r="C20" s="233"/>
      <c r="D20" s="233"/>
      <c r="E20" s="233"/>
      <c r="F20" s="233"/>
      <c r="G20" s="233"/>
      <c r="H20" s="233"/>
      <c r="I20" s="233"/>
    </row>
    <row r="21" spans="1:19" s="46" customFormat="1" ht="33.75" customHeight="1" x14ac:dyDescent="0.25">
      <c r="A21" s="358"/>
      <c r="B21" s="359"/>
      <c r="C21" s="177" t="s">
        <v>107</v>
      </c>
      <c r="D21" s="137" t="s">
        <v>108</v>
      </c>
      <c r="E21" s="137" t="s">
        <v>109</v>
      </c>
      <c r="F21" s="53" t="s">
        <v>110</v>
      </c>
      <c r="G21" s="53" t="s">
        <v>111</v>
      </c>
      <c r="H21" s="53" t="s">
        <v>112</v>
      </c>
      <c r="I21" s="53" t="s">
        <v>113</v>
      </c>
      <c r="J21"/>
      <c r="K21"/>
      <c r="L21"/>
      <c r="M21"/>
      <c r="N21"/>
      <c r="O21" s="45"/>
      <c r="P21" s="45"/>
      <c r="Q21" s="45"/>
      <c r="R21" s="48"/>
    </row>
    <row r="22" spans="1:19" s="46" customFormat="1" ht="33.75" customHeight="1" x14ac:dyDescent="0.25">
      <c r="A22" s="354" t="s">
        <v>114</v>
      </c>
      <c r="B22" s="355"/>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90" t="s">
        <v>115</v>
      </c>
      <c r="B23" s="291"/>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354" t="s">
        <v>116</v>
      </c>
      <c r="B24" s="355"/>
      <c r="C24" s="360" t="s">
        <v>117</v>
      </c>
      <c r="D24" s="361"/>
      <c r="E24" s="362"/>
      <c r="F24" s="363"/>
      <c r="G24" s="364"/>
      <c r="H24" s="364"/>
      <c r="I24" s="365"/>
    </row>
    <row r="25" spans="1:19" ht="33.75" customHeight="1" x14ac:dyDescent="0.3">
      <c r="A25" s="354" t="s">
        <v>118</v>
      </c>
      <c r="B25" s="355"/>
      <c r="C25" s="138" t="str">
        <f>VLOOKUP($C$24,'WLC benchmarks'!$B$10:$E$13,2, TRUE)</f>
        <v>&lt;850</v>
      </c>
      <c r="D25" s="138" t="str">
        <f>VLOOKUP($C$24,'WLC benchmarks'!$B$10:$E$13,3, TRUE)</f>
        <v>&lt;350</v>
      </c>
      <c r="E25" s="138" t="str">
        <f>VLOOKUP($C$24,'WLC benchmarks'!$B$10:$E$13,4, TRUE)</f>
        <v>&lt;1200</v>
      </c>
      <c r="F25" s="366"/>
      <c r="G25" s="367"/>
      <c r="H25" s="367"/>
      <c r="I25" s="368"/>
      <c r="J25" s="168"/>
      <c r="K25" s="169"/>
    </row>
    <row r="26" spans="1:19"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369"/>
      <c r="G26" s="370"/>
      <c r="H26" s="370"/>
      <c r="I26" s="371"/>
    </row>
    <row r="27" spans="1:19" ht="69" customHeight="1" x14ac:dyDescent="0.25">
      <c r="A27" s="354" t="s">
        <v>120</v>
      </c>
      <c r="B27" s="355"/>
      <c r="C27" s="238" t="s">
        <v>121</v>
      </c>
      <c r="D27" s="238"/>
      <c r="E27" s="238"/>
      <c r="F27" s="238"/>
      <c r="G27" s="238"/>
      <c r="H27" s="238"/>
      <c r="I27" s="238"/>
    </row>
    <row r="28" spans="1:19" ht="15.75" customHeight="1" x14ac:dyDescent="0.3">
      <c r="A28" s="55"/>
      <c r="B28" s="55"/>
      <c r="C28" s="45"/>
      <c r="D28" s="45"/>
      <c r="E28" s="45"/>
      <c r="F28" s="45"/>
      <c r="G28" s="51"/>
    </row>
    <row r="29" spans="1:19" ht="15.75" customHeight="1" x14ac:dyDescent="0.25">
      <c r="A29" s="356" t="s">
        <v>122</v>
      </c>
      <c r="B29" s="356"/>
      <c r="C29" s="356"/>
      <c r="D29" s="356"/>
      <c r="E29" s="356"/>
      <c r="F29" s="356"/>
      <c r="G29" s="168"/>
    </row>
    <row r="30" spans="1:19" ht="27.75" customHeight="1" x14ac:dyDescent="0.3">
      <c r="A30" s="273" t="s">
        <v>50</v>
      </c>
      <c r="B30" s="273"/>
      <c r="C30" s="274" t="s">
        <v>123</v>
      </c>
      <c r="D30" s="275"/>
      <c r="E30" s="275"/>
      <c r="F30" s="276"/>
      <c r="G30" s="51"/>
    </row>
    <row r="31" spans="1:19" ht="27" customHeight="1" x14ac:dyDescent="0.3">
      <c r="A31" s="277" t="s">
        <v>124</v>
      </c>
      <c r="B31" s="277"/>
      <c r="C31" s="240" t="s">
        <v>53</v>
      </c>
      <c r="D31" s="240"/>
      <c r="E31" s="240"/>
      <c r="F31" s="240"/>
      <c r="G31" s="51"/>
    </row>
    <row r="32" spans="1:19" ht="27" customHeight="1" x14ac:dyDescent="0.3">
      <c r="A32" s="277" t="s">
        <v>54</v>
      </c>
      <c r="B32" s="277"/>
      <c r="C32" s="240" t="s">
        <v>55</v>
      </c>
      <c r="D32" s="240"/>
      <c r="E32" s="240"/>
      <c r="F32" s="240"/>
      <c r="G32" s="51"/>
    </row>
    <row r="33" spans="1:48" ht="15.75" customHeight="1" x14ac:dyDescent="0.3">
      <c r="A33" s="55"/>
      <c r="B33" s="55"/>
      <c r="C33" s="45"/>
      <c r="D33" s="45"/>
      <c r="E33" s="45"/>
      <c r="F33" s="45"/>
      <c r="G33" s="51"/>
    </row>
    <row r="34" spans="1:48" ht="33" customHeight="1" x14ac:dyDescent="0.3">
      <c r="A34" s="233" t="s">
        <v>125</v>
      </c>
      <c r="B34" s="234"/>
      <c r="C34" s="237" t="s">
        <v>126</v>
      </c>
      <c r="D34" s="237"/>
      <c r="E34" s="237"/>
      <c r="F34" s="58" t="s">
        <v>127</v>
      </c>
      <c r="G34" s="51"/>
      <c r="H34" s="56"/>
      <c r="I34" s="56"/>
      <c r="J34" s="54"/>
      <c r="K34" s="54"/>
      <c r="L34" s="54"/>
      <c r="M34" s="54"/>
      <c r="N34" s="57"/>
      <c r="O34" s="54"/>
      <c r="P34" s="54"/>
      <c r="Q34" s="54"/>
    </row>
    <row r="35" spans="1:48" ht="24.75" customHeight="1" x14ac:dyDescent="0.3">
      <c r="A35" s="233"/>
      <c r="B35" s="234"/>
      <c r="C35" s="238" t="s">
        <v>128</v>
      </c>
      <c r="D35" s="238"/>
      <c r="E35" s="238"/>
      <c r="F35" s="39"/>
      <c r="G35" s="51"/>
      <c r="H35" s="56"/>
      <c r="I35" s="56"/>
      <c r="J35" s="59"/>
      <c r="K35" s="59"/>
      <c r="L35" s="59"/>
      <c r="M35" s="59"/>
      <c r="N35" s="57"/>
      <c r="O35" s="54"/>
      <c r="P35" s="54"/>
      <c r="Q35" s="54"/>
    </row>
    <row r="36" spans="1:48" ht="12.75" customHeight="1" x14ac:dyDescent="0.3">
      <c r="A36" s="233"/>
      <c r="B36" s="234"/>
      <c r="C36" s="239"/>
      <c r="D36" s="239"/>
      <c r="E36" s="239"/>
      <c r="F36" s="39"/>
      <c r="G36" s="51"/>
      <c r="H36" s="56"/>
      <c r="I36" s="56"/>
      <c r="J36" s="54"/>
      <c r="K36" s="54"/>
      <c r="L36" s="54"/>
      <c r="M36" s="54"/>
      <c r="N36" s="57"/>
      <c r="O36" s="54"/>
      <c r="P36" s="54"/>
      <c r="Q36" s="54"/>
    </row>
    <row r="37" spans="1:48" ht="12.75" customHeight="1" x14ac:dyDescent="0.3">
      <c r="A37" s="233"/>
      <c r="B37" s="234"/>
      <c r="C37" s="239"/>
      <c r="D37" s="239"/>
      <c r="E37" s="239"/>
      <c r="F37" s="39"/>
      <c r="G37" s="51"/>
      <c r="H37" s="56"/>
      <c r="I37" s="56"/>
      <c r="J37" s="54"/>
      <c r="K37" s="54"/>
      <c r="L37" s="54"/>
      <c r="M37" s="54"/>
      <c r="N37" s="57"/>
      <c r="O37" s="54"/>
      <c r="P37" s="54"/>
      <c r="Q37" s="54"/>
    </row>
    <row r="38" spans="1:48" s="46" customFormat="1" ht="13" x14ac:dyDescent="0.3">
      <c r="A38" s="235"/>
      <c r="B38" s="236"/>
      <c r="C38" s="240"/>
      <c r="D38" s="240"/>
      <c r="E38" s="240"/>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33" t="s">
        <v>129</v>
      </c>
      <c r="B40" s="234"/>
      <c r="C40" s="237" t="s">
        <v>130</v>
      </c>
      <c r="D40" s="237"/>
      <c r="E40" s="237"/>
      <c r="F40" s="58" t="s">
        <v>131</v>
      </c>
      <c r="G40" s="51"/>
      <c r="O40" s="48"/>
      <c r="P40" s="48"/>
      <c r="Q40" s="48"/>
      <c r="R40" s="48"/>
    </row>
    <row r="41" spans="1:48" s="46" customFormat="1" ht="12.75" customHeight="1" x14ac:dyDescent="0.3">
      <c r="A41" s="233"/>
      <c r="B41" s="234"/>
      <c r="C41" s="240" t="s">
        <v>132</v>
      </c>
      <c r="D41" s="240"/>
      <c r="E41" s="240"/>
      <c r="F41" s="12"/>
      <c r="G41" s="51"/>
      <c r="O41" s="48"/>
      <c r="P41" s="48"/>
      <c r="Q41" s="48"/>
      <c r="R41" s="48"/>
    </row>
    <row r="42" spans="1:48" x14ac:dyDescent="0.25">
      <c r="A42" s="233"/>
      <c r="B42" s="234"/>
      <c r="C42" s="239"/>
      <c r="D42" s="239"/>
      <c r="E42" s="239"/>
      <c r="F42" s="12"/>
    </row>
    <row r="43" spans="1:48" x14ac:dyDescent="0.25">
      <c r="A43" s="233"/>
      <c r="B43" s="234"/>
      <c r="C43" s="243"/>
      <c r="D43" s="244"/>
      <c r="E43" s="245"/>
      <c r="F43" s="12"/>
      <c r="J43" s="46"/>
      <c r="K43" s="46"/>
      <c r="L43" s="46"/>
    </row>
    <row r="44" spans="1:48" x14ac:dyDescent="0.25">
      <c r="A44" s="233"/>
      <c r="B44" s="234"/>
      <c r="C44" s="243"/>
      <c r="D44" s="244"/>
      <c r="E44" s="245"/>
      <c r="F44" s="12"/>
      <c r="J44" s="46"/>
      <c r="K44" s="46"/>
      <c r="L44" s="46"/>
    </row>
    <row r="45" spans="1:48" x14ac:dyDescent="0.25">
      <c r="B45" s="225"/>
      <c r="C45" s="225"/>
      <c r="D45" s="225"/>
      <c r="E45" s="225"/>
      <c r="F45" s="225"/>
    </row>
    <row r="46" spans="1:48" s="52" customFormat="1" ht="13" x14ac:dyDescent="0.25">
      <c r="A46"/>
      <c r="B46" s="213"/>
      <c r="C46" s="213"/>
      <c r="D46" s="213"/>
      <c r="E46" s="213"/>
      <c r="F46" s="213"/>
      <c r="G46"/>
      <c r="H46"/>
      <c r="I46"/>
      <c r="J46"/>
      <c r="K46"/>
      <c r="L46"/>
      <c r="M46" s="168"/>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226" t="s">
        <v>133</v>
      </c>
      <c r="B47" s="226"/>
      <c r="C47" s="241" t="s">
        <v>134</v>
      </c>
      <c r="D47" s="242"/>
      <c r="E47" s="375" t="s">
        <v>135</v>
      </c>
      <c r="F47" s="253" t="s">
        <v>136</v>
      </c>
      <c r="G47" s="254"/>
      <c r="H47" s="241" t="s">
        <v>137</v>
      </c>
      <c r="I47" s="372"/>
      <c r="J47" s="168"/>
      <c r="K47" s="168"/>
      <c r="L47" s="168"/>
      <c r="M47" s="168"/>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373" t="s">
        <v>138</v>
      </c>
      <c r="B48" s="374"/>
      <c r="C48" s="64" t="s">
        <v>139</v>
      </c>
      <c r="D48" s="64" t="s">
        <v>140</v>
      </c>
      <c r="E48" s="376"/>
      <c r="F48" s="255"/>
      <c r="G48" s="256"/>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246" t="s">
        <v>143</v>
      </c>
      <c r="B49" s="247"/>
      <c r="C49" s="65" t="s">
        <v>144</v>
      </c>
      <c r="D49" s="66" t="s">
        <v>145</v>
      </c>
      <c r="E49" s="250" t="s">
        <v>146</v>
      </c>
      <c r="F49" s="227" t="s">
        <v>147</v>
      </c>
      <c r="G49" s="22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248"/>
      <c r="B50" s="249"/>
      <c r="C50" s="67" t="s">
        <v>150</v>
      </c>
      <c r="D50" s="66" t="s">
        <v>151</v>
      </c>
      <c r="E50" s="251"/>
      <c r="F50" s="229"/>
      <c r="G50" s="230"/>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248"/>
      <c r="B51" s="249"/>
      <c r="C51" s="67" t="s">
        <v>154</v>
      </c>
      <c r="D51" s="68" t="s">
        <v>155</v>
      </c>
      <c r="E51" s="252"/>
      <c r="F51" s="231"/>
      <c r="G51" s="232"/>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377"/>
      <c r="F52" s="270"/>
      <c r="G52" s="271"/>
      <c r="H52" s="11"/>
      <c r="I52" s="11"/>
      <c r="J52" s="319" t="s">
        <v>157</v>
      </c>
      <c r="K52" s="320"/>
      <c r="L52" s="320"/>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378"/>
      <c r="F53" s="270"/>
      <c r="G53" s="271"/>
      <c r="H53" s="11"/>
      <c r="I53" s="11"/>
      <c r="J53" s="229"/>
      <c r="K53" s="301"/>
      <c r="L53" s="30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378"/>
      <c r="F54" s="270"/>
      <c r="G54" s="271"/>
      <c r="H54" s="11"/>
      <c r="I54" s="11"/>
      <c r="J54" s="229"/>
      <c r="K54" s="301"/>
      <c r="L54" s="30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379"/>
      <c r="F55" s="270"/>
      <c r="G55" s="271"/>
      <c r="H55" s="11"/>
      <c r="I55" s="11"/>
      <c r="J55" s="229"/>
      <c r="K55" s="301"/>
      <c r="L55" s="30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70"/>
      <c r="G56" s="271"/>
      <c r="H56" s="11"/>
      <c r="I56" s="11"/>
      <c r="J56" s="229"/>
      <c r="K56" s="301"/>
      <c r="L56" s="30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70"/>
      <c r="G57" s="271"/>
      <c r="H57" s="11"/>
      <c r="I57" s="11"/>
      <c r="J57" s="229"/>
      <c r="K57" s="301"/>
      <c r="L57" s="30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70"/>
      <c r="G58" s="271"/>
      <c r="H58" s="11"/>
      <c r="I58" s="11"/>
      <c r="J58" s="229"/>
      <c r="K58" s="301"/>
      <c r="L58" s="30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70"/>
      <c r="G59" s="271"/>
      <c r="H59" s="11"/>
      <c r="I59" s="11"/>
      <c r="J59" s="229"/>
      <c r="K59" s="301"/>
      <c r="L59" s="30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70"/>
      <c r="G60" s="271"/>
      <c r="H60" s="11"/>
      <c r="I60" s="11"/>
      <c r="J60" s="229"/>
      <c r="K60" s="301"/>
      <c r="L60" s="30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70"/>
      <c r="G61" s="271"/>
      <c r="H61" s="11"/>
      <c r="I61" s="11"/>
      <c r="J61" s="229"/>
      <c r="K61" s="301"/>
      <c r="L61" s="30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70"/>
      <c r="G62" s="271"/>
      <c r="H62" s="11"/>
      <c r="I62" s="11"/>
      <c r="J62" s="229"/>
      <c r="K62" s="301"/>
      <c r="L62" s="30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70"/>
      <c r="G63" s="271"/>
      <c r="H63" s="11"/>
      <c r="I63" s="11"/>
      <c r="J63" s="229"/>
      <c r="K63" s="301"/>
      <c r="L63" s="30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70"/>
      <c r="G64" s="271"/>
      <c r="H64" s="11"/>
      <c r="I64" s="11"/>
      <c r="J64" s="229"/>
      <c r="K64" s="301"/>
      <c r="L64" s="30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29"/>
      <c r="K65" s="301"/>
      <c r="L65" s="30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29"/>
      <c r="K66" s="301"/>
      <c r="L66" s="30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29"/>
      <c r="K67" s="301"/>
      <c r="L67" s="30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29"/>
      <c r="K68" s="301"/>
      <c r="L68" s="30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29"/>
      <c r="K69" s="301"/>
      <c r="L69" s="30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29"/>
      <c r="K70" s="301"/>
      <c r="L70" s="30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17"/>
      <c r="G71" s="318"/>
      <c r="H71" s="11"/>
      <c r="I71" s="11"/>
      <c r="J71" s="229"/>
      <c r="K71" s="301"/>
      <c r="L71" s="30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30" t="s">
        <v>176</v>
      </c>
      <c r="B72" s="331"/>
      <c r="C72" s="64" t="s">
        <v>177</v>
      </c>
      <c r="D72" s="64" t="s">
        <v>178</v>
      </c>
      <c r="E72" s="161" t="s">
        <v>179</v>
      </c>
      <c r="F72" s="178" t="s">
        <v>180</v>
      </c>
      <c r="G72" s="178" t="s">
        <v>181</v>
      </c>
      <c r="H72" s="332"/>
      <c r="I72" s="332"/>
      <c r="J72" s="229"/>
      <c r="K72" s="301"/>
      <c r="L72" s="30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8"/>
      <c r="G73" s="158"/>
      <c r="H73" s="302"/>
      <c r="I73" s="303"/>
      <c r="J73" s="319" t="s">
        <v>184</v>
      </c>
      <c r="K73" s="320"/>
      <c r="L73" s="320"/>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8"/>
      <c r="G74" s="158"/>
      <c r="H74" s="159"/>
      <c r="I74" s="134"/>
      <c r="J74" s="229"/>
      <c r="K74" s="301"/>
      <c r="L74" s="30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50"/>
      <c r="D75" s="150"/>
      <c r="E75" s="150"/>
      <c r="F75" s="158"/>
      <c r="G75" s="158"/>
      <c r="H75" s="268"/>
      <c r="I75" s="269"/>
      <c r="J75" s="229"/>
      <c r="K75" s="301"/>
      <c r="L75" s="30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1" t="s">
        <v>189</v>
      </c>
      <c r="D76" s="152">
        <f>SUM(D52:D71)+SUM(D73:D75)</f>
        <v>0</v>
      </c>
      <c r="E76" s="266"/>
      <c r="F76" s="267"/>
      <c r="G76" s="267"/>
      <c r="H76" s="153">
        <f>SUM(H52:H71)</f>
        <v>0</v>
      </c>
      <c r="I76" s="153">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4" t="s">
        <v>190</v>
      </c>
      <c r="D77" s="155" t="e">
        <f>D76/$C$6</f>
        <v>#DIV/0!</v>
      </c>
      <c r="E77" s="266"/>
      <c r="F77" s="266"/>
      <c r="G77" s="266"/>
      <c r="H77" s="156" t="e">
        <f t="shared" ref="H77:I77" si="1">H76/$C$6</f>
        <v>#DIV/0!</v>
      </c>
      <c r="I77" s="156" t="e">
        <f t="shared" si="1"/>
        <v>#DIV/0!</v>
      </c>
      <c r="J77" s="327"/>
      <c r="K77" s="327"/>
      <c r="L77" s="327"/>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309" t="s">
        <v>191</v>
      </c>
      <c r="B79" s="310"/>
      <c r="C79" s="315" t="s">
        <v>192</v>
      </c>
      <c r="D79" s="315" t="s">
        <v>193</v>
      </c>
      <c r="E79" s="257" t="s">
        <v>194</v>
      </c>
      <c r="F79" s="259"/>
      <c r="G79" s="258" t="s">
        <v>195</v>
      </c>
      <c r="H79" s="258"/>
      <c r="I79" s="258"/>
      <c r="J79" s="258"/>
      <c r="K79" s="258"/>
      <c r="L79" s="258"/>
      <c r="M79" s="258"/>
      <c r="N79" s="258"/>
      <c r="O79" s="257" t="s">
        <v>196</v>
      </c>
      <c r="P79" s="258"/>
      <c r="Q79" s="258"/>
      <c r="R79" s="259"/>
      <c r="S79" s="263" t="s">
        <v>197</v>
      </c>
      <c r="T79" s="259" t="s">
        <v>198</v>
      </c>
    </row>
    <row r="80" spans="1:48" ht="39.4" customHeight="1" x14ac:dyDescent="0.25">
      <c r="A80" s="311"/>
      <c r="B80" s="312"/>
      <c r="C80" s="328"/>
      <c r="D80" s="316"/>
      <c r="E80" s="260"/>
      <c r="F80" s="262"/>
      <c r="G80" s="261"/>
      <c r="H80" s="261"/>
      <c r="I80" s="261"/>
      <c r="J80" s="261"/>
      <c r="K80" s="261"/>
      <c r="L80" s="261"/>
      <c r="M80" s="261"/>
      <c r="N80" s="261"/>
      <c r="O80" s="260"/>
      <c r="P80" s="261"/>
      <c r="Q80" s="261"/>
      <c r="R80" s="262"/>
      <c r="S80" s="264"/>
      <c r="T80" s="262"/>
    </row>
    <row r="81" spans="1:20" ht="24.75" customHeight="1" x14ac:dyDescent="0.25">
      <c r="A81" s="313"/>
      <c r="B81" s="314"/>
      <c r="C81" s="328"/>
      <c r="D81" s="298" t="s">
        <v>199</v>
      </c>
      <c r="E81" s="299"/>
      <c r="F81" s="300"/>
      <c r="G81" s="298" t="s">
        <v>200</v>
      </c>
      <c r="H81" s="299"/>
      <c r="I81" s="299"/>
      <c r="J81" s="299"/>
      <c r="K81" s="299"/>
      <c r="L81" s="299"/>
      <c r="M81" s="299"/>
      <c r="N81" s="300"/>
      <c r="O81" s="298" t="s">
        <v>201</v>
      </c>
      <c r="P81" s="299"/>
      <c r="Q81" s="299"/>
      <c r="R81" s="300"/>
      <c r="S81" s="264"/>
      <c r="T81" s="259" t="s">
        <v>113</v>
      </c>
    </row>
    <row r="82" spans="1:20" ht="27" customHeight="1" x14ac:dyDescent="0.25">
      <c r="A82" s="77" t="s">
        <v>138</v>
      </c>
      <c r="B82" s="78"/>
      <c r="C82" s="329"/>
      <c r="D82" s="79" t="s">
        <v>202</v>
      </c>
      <c r="E82" s="79" t="s">
        <v>203</v>
      </c>
      <c r="F82" s="79" t="s">
        <v>204</v>
      </c>
      <c r="G82" s="79" t="s">
        <v>205</v>
      </c>
      <c r="H82" s="79" t="s">
        <v>206</v>
      </c>
      <c r="I82" s="79" t="s">
        <v>207</v>
      </c>
      <c r="J82" s="79" t="s">
        <v>208</v>
      </c>
      <c r="K82" s="79" t="s">
        <v>209</v>
      </c>
      <c r="L82" s="298" t="s">
        <v>210</v>
      </c>
      <c r="M82" s="300"/>
      <c r="N82" s="79" t="s">
        <v>211</v>
      </c>
      <c r="O82" s="79" t="s">
        <v>212</v>
      </c>
      <c r="P82" s="79" t="s">
        <v>213</v>
      </c>
      <c r="Q82" s="79" t="s">
        <v>214</v>
      </c>
      <c r="R82" s="79" t="s">
        <v>215</v>
      </c>
      <c r="S82" s="265"/>
      <c r="T82" s="262"/>
    </row>
    <row r="83" spans="1:20" ht="30" customHeight="1" x14ac:dyDescent="0.25">
      <c r="A83" s="80">
        <v>0.1</v>
      </c>
      <c r="B83" s="72" t="s">
        <v>156</v>
      </c>
      <c r="C83" s="321"/>
      <c r="D83" s="322"/>
      <c r="E83" s="322"/>
      <c r="F83" s="322"/>
      <c r="G83" s="322"/>
      <c r="H83" s="322"/>
      <c r="I83" s="322"/>
      <c r="J83" s="322"/>
      <c r="K83" s="322"/>
      <c r="L83" s="322"/>
      <c r="M83" s="322"/>
      <c r="N83" s="323"/>
      <c r="O83" s="21" t="s">
        <v>216</v>
      </c>
      <c r="P83" s="21"/>
      <c r="Q83" s="21"/>
      <c r="R83" s="21"/>
      <c r="S83" s="124">
        <f>SUM(C83:R83)</f>
        <v>0</v>
      </c>
      <c r="T83" s="23"/>
    </row>
    <row r="84" spans="1:20" ht="30" customHeight="1" x14ac:dyDescent="0.25">
      <c r="A84" s="71">
        <v>0.2</v>
      </c>
      <c r="B84" s="72" t="s">
        <v>158</v>
      </c>
      <c r="C84" s="324"/>
      <c r="D84" s="325"/>
      <c r="E84" s="325"/>
      <c r="F84" s="325"/>
      <c r="G84" s="325"/>
      <c r="H84" s="325"/>
      <c r="I84" s="325"/>
      <c r="J84" s="325"/>
      <c r="K84" s="325"/>
      <c r="L84" s="325"/>
      <c r="M84" s="325"/>
      <c r="N84" s="326"/>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281"/>
      <c r="M85" s="282"/>
      <c r="N85" s="283"/>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284"/>
      <c r="M86" s="285"/>
      <c r="N86" s="286"/>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284"/>
      <c r="M87" s="285"/>
      <c r="N87" s="286"/>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284"/>
      <c r="M88" s="285"/>
      <c r="N88" s="286"/>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284"/>
      <c r="M89" s="285"/>
      <c r="N89" s="286"/>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284"/>
      <c r="M90" s="285"/>
      <c r="N90" s="286"/>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284"/>
      <c r="M91" s="285"/>
      <c r="N91" s="286"/>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284"/>
      <c r="M92" s="285"/>
      <c r="N92" s="286"/>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284"/>
      <c r="M93" s="285"/>
      <c r="N93" s="286"/>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284"/>
      <c r="M94" s="285"/>
      <c r="N94" s="286"/>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284"/>
      <c r="M95" s="285"/>
      <c r="N95" s="286"/>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284"/>
      <c r="M96" s="285"/>
      <c r="N96" s="286"/>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284"/>
      <c r="M97" s="285"/>
      <c r="N97" s="286"/>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287"/>
      <c r="M98" s="288"/>
      <c r="N98" s="289"/>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281"/>
      <c r="M100" s="282"/>
      <c r="N100" s="283"/>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284"/>
      <c r="M101" s="285"/>
      <c r="N101" s="286"/>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287"/>
      <c r="M102" s="288"/>
      <c r="N102" s="289"/>
      <c r="O102" s="21" t="s">
        <v>216</v>
      </c>
      <c r="P102" s="21"/>
      <c r="Q102" s="21"/>
      <c r="R102" s="21"/>
      <c r="S102" s="124">
        <f>SUM(C102:R102)</f>
        <v>0</v>
      </c>
      <c r="T102" s="23"/>
    </row>
    <row r="103" spans="1:47" ht="30" customHeight="1" x14ac:dyDescent="0.25">
      <c r="A103" s="307" t="s">
        <v>222</v>
      </c>
      <c r="B103" s="308"/>
      <c r="C103" s="304"/>
      <c r="D103" s="305"/>
      <c r="E103" s="306"/>
      <c r="F103" s="24"/>
      <c r="G103" s="278"/>
      <c r="H103" s="279"/>
      <c r="I103" s="279"/>
      <c r="J103" s="279"/>
      <c r="K103" s="279"/>
      <c r="L103" s="279"/>
      <c r="M103" s="279"/>
      <c r="N103" s="279"/>
      <c r="O103" s="279"/>
      <c r="P103" s="279"/>
      <c r="Q103" s="279"/>
      <c r="R103" s="280"/>
      <c r="S103" s="118">
        <f>F103</f>
        <v>0</v>
      </c>
      <c r="T103" s="136"/>
    </row>
    <row r="104" spans="1:47" ht="27" customHeight="1" x14ac:dyDescent="0.25">
      <c r="A104" s="290" t="s">
        <v>114</v>
      </c>
      <c r="B104" s="291"/>
      <c r="C104" s="148">
        <f>SUM(C85:C102)</f>
        <v>0</v>
      </c>
      <c r="D104" s="148">
        <f t="shared" ref="D104:K104" si="3">SUM(D85:D102)</f>
        <v>0</v>
      </c>
      <c r="E104" s="149">
        <f t="shared" si="3"/>
        <v>0</v>
      </c>
      <c r="F104" s="148">
        <f>SUM(F85:F103)</f>
        <v>0</v>
      </c>
      <c r="G104" s="148">
        <f t="shared" si="3"/>
        <v>0</v>
      </c>
      <c r="H104" s="148">
        <f t="shared" si="3"/>
        <v>0</v>
      </c>
      <c r="I104" s="148">
        <f>SUM(I85:I102)</f>
        <v>0</v>
      </c>
      <c r="J104" s="148">
        <f t="shared" si="3"/>
        <v>0</v>
      </c>
      <c r="K104" s="148">
        <f t="shared" si="3"/>
        <v>0</v>
      </c>
      <c r="L104" s="292" t="e">
        <f>L99+M99</f>
        <v>#VALUE!</v>
      </c>
      <c r="M104" s="293"/>
      <c r="N104" s="148" t="str">
        <f>N99</f>
        <v>Operational Water</v>
      </c>
      <c r="O104" s="148">
        <f>SUM(O83:O102)</f>
        <v>0</v>
      </c>
      <c r="P104" s="148">
        <f t="shared" ref="P104:T104" si="4">SUM(P83:P102)</f>
        <v>0</v>
      </c>
      <c r="Q104" s="148">
        <f t="shared" si="4"/>
        <v>0</v>
      </c>
      <c r="R104" s="148">
        <f t="shared" si="4"/>
        <v>0</v>
      </c>
      <c r="S104" s="148">
        <f>SUM(S83:S103)</f>
        <v>0</v>
      </c>
      <c r="T104" s="148">
        <f t="shared" si="4"/>
        <v>0</v>
      </c>
    </row>
    <row r="105" spans="1:47" ht="27" customHeight="1" x14ac:dyDescent="0.25">
      <c r="A105" s="294" t="s">
        <v>115</v>
      </c>
      <c r="B105" s="295"/>
      <c r="C105" s="147" t="e">
        <f t="shared" ref="C105:K105" si="5">C104/$C$6</f>
        <v>#DIV/0!</v>
      </c>
      <c r="D105" s="147" t="e">
        <f t="shared" si="5"/>
        <v>#DIV/0!</v>
      </c>
      <c r="E105" s="147" t="e">
        <f t="shared" si="5"/>
        <v>#DIV/0!</v>
      </c>
      <c r="F105" s="147" t="e">
        <f t="shared" si="5"/>
        <v>#DIV/0!</v>
      </c>
      <c r="G105" s="147" t="e">
        <f t="shared" si="5"/>
        <v>#DIV/0!</v>
      </c>
      <c r="H105" s="147" t="e">
        <f t="shared" si="5"/>
        <v>#DIV/0!</v>
      </c>
      <c r="I105" s="147" t="e">
        <f t="shared" si="5"/>
        <v>#DIV/0!</v>
      </c>
      <c r="J105" s="147" t="e">
        <f t="shared" si="5"/>
        <v>#DIV/0!</v>
      </c>
      <c r="K105" s="147" t="e">
        <f t="shared" si="5"/>
        <v>#DIV/0!</v>
      </c>
      <c r="L105" s="296" t="e">
        <f>L104/$C$6</f>
        <v>#VALUE!</v>
      </c>
      <c r="M105" s="297"/>
      <c r="N105" s="147" t="e">
        <f t="shared" ref="N105:T105" si="6">N104/$C$6</f>
        <v>#VALUE!</v>
      </c>
      <c r="O105" s="147" t="e">
        <f t="shared" si="6"/>
        <v>#DIV/0!</v>
      </c>
      <c r="P105" s="147" t="e">
        <f t="shared" si="6"/>
        <v>#DIV/0!</v>
      </c>
      <c r="Q105" s="147" t="e">
        <f t="shared" si="6"/>
        <v>#DIV/0!</v>
      </c>
      <c r="R105" s="147" t="e">
        <f t="shared" si="6"/>
        <v>#DIV/0!</v>
      </c>
      <c r="S105" s="147" t="e">
        <f t="shared" si="6"/>
        <v>#DIV/0!</v>
      </c>
      <c r="T105" s="147" t="e">
        <f t="shared" si="6"/>
        <v>#DIV/0!</v>
      </c>
    </row>
    <row r="106" spans="1:47" ht="13" x14ac:dyDescent="0.25">
      <c r="A106" s="272" t="s">
        <v>223</v>
      </c>
      <c r="B106" s="272"/>
      <c r="C106" s="272"/>
      <c r="D106" s="272"/>
      <c r="E106" s="272"/>
      <c r="F106" s="272"/>
      <c r="G106" s="272"/>
      <c r="H106" s="272"/>
      <c r="I106" s="272"/>
      <c r="J106" s="272"/>
      <c r="K106" s="272"/>
      <c r="L106" s="272"/>
      <c r="M106" s="272"/>
      <c r="N106" s="272"/>
      <c r="O106" s="272"/>
      <c r="P106" s="272"/>
      <c r="Q106" s="272"/>
      <c r="R106" s="272"/>
      <c r="S106" s="272"/>
      <c r="T106" s="272"/>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5"/>
      <c r="B108" s="135"/>
      <c r="C108" s="135"/>
      <c r="D108" s="135"/>
      <c r="E108" s="135"/>
      <c r="F108" s="135"/>
      <c r="G108" s="135"/>
      <c r="H108" s="135"/>
      <c r="I108" s="135"/>
      <c r="J108" s="135"/>
      <c r="K108" s="135"/>
      <c r="L108" s="135"/>
      <c r="M108" s="135"/>
      <c r="N108" s="135"/>
      <c r="O108" s="135"/>
      <c r="P108" s="135"/>
      <c r="Q108" s="146"/>
      <c r="R108" s="146"/>
      <c r="S108" s="146"/>
      <c r="T108" s="146"/>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5"/>
      <c r="B109" s="135"/>
      <c r="C109" s="135"/>
      <c r="D109" s="135"/>
      <c r="E109" s="135"/>
      <c r="F109" s="135"/>
      <c r="G109" s="135"/>
      <c r="H109" s="135"/>
      <c r="I109" s="135"/>
      <c r="J109" s="135"/>
      <c r="K109" s="135"/>
      <c r="L109" s="135"/>
      <c r="M109" s="135"/>
      <c r="N109" s="135"/>
      <c r="O109" s="135"/>
      <c r="P109" s="135"/>
      <c r="Q109" s="146"/>
      <c r="R109" s="146"/>
      <c r="S109" s="146"/>
      <c r="T109" s="146"/>
      <c r="U109" s="84"/>
      <c r="V109" s="84"/>
    </row>
    <row r="110" spans="1:47" ht="35.25" customHeight="1" x14ac:dyDescent="0.25">
      <c r="A110" s="135"/>
      <c r="B110" s="135"/>
      <c r="C110" s="135"/>
      <c r="D110" s="135"/>
      <c r="E110" s="135"/>
      <c r="F110" s="135"/>
      <c r="G110" s="135"/>
      <c r="H110" s="135"/>
      <c r="I110" s="135"/>
      <c r="J110" s="135"/>
      <c r="K110" s="135"/>
      <c r="L110" s="135"/>
      <c r="M110" s="135"/>
      <c r="N110" s="135"/>
      <c r="O110" s="135"/>
      <c r="P110" s="135"/>
      <c r="Q110" s="146"/>
      <c r="R110" s="146"/>
      <c r="S110" s="146"/>
      <c r="T110" s="146"/>
      <c r="U110" s="84"/>
      <c r="V110" s="84"/>
    </row>
    <row r="111" spans="1:47" ht="12.75" customHeight="1" x14ac:dyDescent="0.25">
      <c r="A111" s="135"/>
      <c r="B111" s="135"/>
      <c r="C111" s="135"/>
      <c r="D111" s="135"/>
      <c r="E111" s="135"/>
      <c r="F111" s="135"/>
      <c r="G111" s="135"/>
      <c r="H111" s="135"/>
      <c r="I111" s="135"/>
      <c r="J111" s="135"/>
      <c r="K111" s="135"/>
      <c r="L111" s="135"/>
      <c r="M111" s="135"/>
      <c r="N111" s="135"/>
      <c r="O111" s="135"/>
      <c r="P111" s="135"/>
      <c r="Q111" s="135"/>
      <c r="R111" s="135"/>
      <c r="S111" s="135"/>
      <c r="T111" s="135"/>
      <c r="U111" s="84"/>
      <c r="V111" s="84"/>
    </row>
    <row r="112" spans="1:47" ht="26.65" customHeight="1" x14ac:dyDescent="0.25">
      <c r="A112" s="135"/>
      <c r="B112" s="135"/>
      <c r="C112" s="135"/>
      <c r="D112" s="135"/>
      <c r="E112" s="135"/>
      <c r="F112" s="135"/>
      <c r="G112" s="135"/>
      <c r="H112" s="135"/>
      <c r="I112" s="135"/>
      <c r="J112" s="135"/>
      <c r="K112" s="135"/>
      <c r="L112" s="135"/>
      <c r="M112" s="135"/>
      <c r="N112" s="135"/>
      <c r="O112" s="135"/>
      <c r="P112" s="135"/>
      <c r="Q112" s="135"/>
      <c r="R112" s="135"/>
      <c r="S112" s="135"/>
      <c r="T112" s="135"/>
      <c r="U112" s="84"/>
      <c r="V112" s="84"/>
    </row>
    <row r="113" spans="1:22" ht="25.5" customHeight="1" x14ac:dyDescent="0.25">
      <c r="A113" s="135"/>
      <c r="B113" s="135"/>
      <c r="C113" s="135"/>
      <c r="D113" s="135"/>
      <c r="E113" s="135"/>
      <c r="F113" s="135"/>
      <c r="G113" s="135"/>
      <c r="H113" s="135"/>
      <c r="I113" s="135"/>
      <c r="J113" s="135"/>
      <c r="K113" s="135"/>
      <c r="L113" s="135"/>
      <c r="M113" s="135"/>
      <c r="N113" s="135"/>
      <c r="O113" s="135"/>
      <c r="P113" s="135"/>
      <c r="Q113" s="135"/>
      <c r="R113" s="135"/>
      <c r="S113" s="135"/>
      <c r="T113" s="135"/>
      <c r="U113" s="84"/>
      <c r="V113" s="84"/>
    </row>
    <row r="114" spans="1:22" ht="29.65" customHeight="1" x14ac:dyDescent="0.25">
      <c r="A114" s="135"/>
      <c r="B114" s="135"/>
      <c r="C114" s="135"/>
      <c r="D114" s="135"/>
      <c r="E114" s="135"/>
      <c r="F114" s="135"/>
      <c r="G114" s="135"/>
      <c r="H114" s="135"/>
      <c r="I114" s="135"/>
      <c r="J114" s="135"/>
      <c r="K114" s="135"/>
      <c r="L114" s="135"/>
      <c r="M114" s="135"/>
      <c r="N114" s="135"/>
      <c r="O114" s="135"/>
      <c r="P114" s="135"/>
      <c r="Q114" s="135"/>
      <c r="R114" s="135"/>
      <c r="S114" s="135"/>
      <c r="T114" s="135"/>
      <c r="U114" s="84"/>
      <c r="V114" s="84"/>
    </row>
    <row r="115" spans="1:22" ht="29.25" customHeight="1" x14ac:dyDescent="0.25">
      <c r="A115" s="135"/>
      <c r="B115" s="135"/>
      <c r="C115" s="135"/>
      <c r="D115" s="135"/>
      <c r="E115" s="135"/>
      <c r="F115" s="135"/>
      <c r="G115" s="135"/>
      <c r="H115" s="135"/>
      <c r="I115" s="135"/>
      <c r="J115" s="135"/>
      <c r="K115" s="135"/>
      <c r="L115" s="135"/>
      <c r="M115" s="135"/>
      <c r="N115" s="135"/>
      <c r="O115" s="135"/>
      <c r="P115" s="135"/>
      <c r="Q115" s="135"/>
      <c r="R115" s="135"/>
      <c r="S115" s="135"/>
      <c r="T115" s="135"/>
      <c r="U115" s="84"/>
      <c r="V115" s="84"/>
    </row>
    <row r="116" spans="1:22" ht="33" customHeight="1" x14ac:dyDescent="0.25">
      <c r="A116" s="135"/>
      <c r="B116" s="135"/>
      <c r="C116" s="135"/>
      <c r="D116" s="135"/>
      <c r="E116" s="135"/>
      <c r="F116" s="135"/>
      <c r="G116" s="135"/>
      <c r="H116" s="135"/>
      <c r="I116" s="135"/>
      <c r="J116" s="135"/>
      <c r="K116" s="135"/>
      <c r="L116" s="135"/>
      <c r="M116" s="135"/>
      <c r="N116" s="135"/>
      <c r="O116" s="135"/>
      <c r="P116" s="135"/>
      <c r="Q116" s="135"/>
      <c r="R116" s="135"/>
      <c r="S116" s="135"/>
      <c r="T116" s="135"/>
      <c r="U116" s="84"/>
      <c r="V116" s="84"/>
    </row>
    <row r="117" spans="1:22" ht="33" customHeight="1" x14ac:dyDescent="0.25">
      <c r="A117" s="135"/>
      <c r="B117" s="135"/>
      <c r="C117" s="135"/>
      <c r="D117" s="135"/>
      <c r="E117" s="135"/>
      <c r="F117" s="135"/>
      <c r="G117" s="135"/>
      <c r="H117" s="135"/>
      <c r="I117" s="135"/>
      <c r="J117" s="135"/>
      <c r="K117" s="135"/>
      <c r="L117" s="135"/>
      <c r="M117" s="135"/>
      <c r="N117" s="135"/>
      <c r="O117" s="135"/>
      <c r="P117" s="135"/>
      <c r="Q117" s="135"/>
      <c r="R117" s="135"/>
      <c r="S117" s="135"/>
      <c r="T117" s="135"/>
      <c r="U117" s="84"/>
      <c r="V117" s="84"/>
    </row>
    <row r="118" spans="1:22" ht="33.4" customHeight="1" x14ac:dyDescent="0.25">
      <c r="A118" s="135"/>
      <c r="B118" s="135"/>
      <c r="C118" s="135"/>
      <c r="D118" s="135"/>
      <c r="E118" s="135"/>
      <c r="F118" s="135"/>
      <c r="G118" s="135"/>
      <c r="H118" s="135"/>
      <c r="I118" s="135"/>
      <c r="J118" s="135"/>
      <c r="K118" s="135"/>
      <c r="L118" s="135"/>
      <c r="M118" s="135"/>
      <c r="N118" s="135"/>
      <c r="O118" s="135"/>
      <c r="P118" s="135"/>
      <c r="Q118" s="135"/>
      <c r="R118" s="135"/>
      <c r="S118" s="135"/>
      <c r="T118" s="135"/>
      <c r="U118" s="84"/>
      <c r="V118" s="84"/>
    </row>
    <row r="119" spans="1:22" ht="29.65" customHeight="1" x14ac:dyDescent="0.25">
      <c r="A119" s="135"/>
      <c r="B119" s="135"/>
      <c r="C119" s="135"/>
      <c r="D119" s="135"/>
      <c r="E119" s="135"/>
      <c r="F119" s="135"/>
      <c r="G119" s="135"/>
      <c r="H119" s="135"/>
      <c r="I119" s="135"/>
      <c r="J119" s="135"/>
      <c r="K119" s="135"/>
      <c r="L119" s="135"/>
      <c r="M119" s="135"/>
      <c r="N119" s="135"/>
      <c r="O119" s="135"/>
      <c r="P119" s="135"/>
      <c r="Q119" s="135"/>
      <c r="R119" s="135"/>
      <c r="S119" s="135"/>
      <c r="T119" s="135"/>
      <c r="U119" s="84"/>
      <c r="V119" s="84"/>
    </row>
    <row r="120" spans="1:22" ht="34.9" customHeight="1" x14ac:dyDescent="0.25">
      <c r="A120" s="135"/>
      <c r="B120" s="135"/>
      <c r="C120" s="135"/>
      <c r="D120" s="135"/>
      <c r="E120" s="135"/>
      <c r="F120" s="135"/>
      <c r="G120" s="135"/>
      <c r="H120" s="135"/>
      <c r="I120" s="135"/>
      <c r="J120" s="135"/>
      <c r="K120" s="135"/>
      <c r="L120" s="135"/>
      <c r="M120" s="135"/>
      <c r="N120" s="135"/>
      <c r="O120" s="135"/>
      <c r="P120" s="135"/>
      <c r="Q120" s="135"/>
      <c r="R120" s="135"/>
      <c r="S120" s="135"/>
      <c r="T120" s="135"/>
      <c r="U120" s="84"/>
      <c r="V120" s="84"/>
    </row>
    <row r="121" spans="1:22" ht="28.9" customHeight="1" x14ac:dyDescent="0.25">
      <c r="A121" s="135"/>
      <c r="B121" s="135"/>
      <c r="C121" s="135"/>
      <c r="D121" s="135"/>
      <c r="E121" s="135"/>
      <c r="F121" s="135"/>
      <c r="G121" s="135"/>
      <c r="H121" s="135"/>
      <c r="I121" s="135"/>
      <c r="J121" s="135"/>
      <c r="K121" s="135"/>
      <c r="L121" s="135"/>
      <c r="M121" s="135"/>
      <c r="N121" s="135"/>
      <c r="O121" s="135"/>
      <c r="P121" s="135"/>
      <c r="Q121" s="135"/>
      <c r="R121" s="135"/>
      <c r="S121" s="135"/>
      <c r="T121" s="135"/>
      <c r="U121" s="84"/>
      <c r="V121" s="84"/>
    </row>
    <row r="122" spans="1:22" ht="31.9" customHeight="1" x14ac:dyDescent="0.25">
      <c r="A122" s="135"/>
      <c r="B122" s="135"/>
      <c r="C122" s="135"/>
      <c r="D122" s="135"/>
      <c r="E122" s="135"/>
      <c r="F122" s="135"/>
      <c r="G122" s="135"/>
      <c r="H122" s="135"/>
      <c r="I122" s="135"/>
      <c r="J122" s="135"/>
      <c r="K122" s="135"/>
      <c r="L122" s="135"/>
      <c r="M122" s="135"/>
      <c r="N122" s="135"/>
      <c r="O122" s="135"/>
      <c r="P122" s="135"/>
      <c r="Q122" s="135"/>
      <c r="R122" s="135"/>
      <c r="S122" s="135"/>
      <c r="T122" s="135"/>
      <c r="U122" s="84"/>
      <c r="V122" s="84"/>
    </row>
    <row r="123" spans="1:22" ht="33" customHeight="1" x14ac:dyDescent="0.25">
      <c r="A123" s="135"/>
      <c r="B123" s="135"/>
      <c r="C123" s="135"/>
      <c r="D123" s="135"/>
      <c r="E123" s="135"/>
      <c r="F123" s="135"/>
      <c r="G123" s="135"/>
      <c r="H123" s="135"/>
      <c r="I123" s="135"/>
      <c r="J123" s="135"/>
      <c r="K123" s="135"/>
      <c r="L123" s="135"/>
      <c r="M123" s="135"/>
      <c r="N123" s="135"/>
      <c r="O123" s="135"/>
      <c r="P123" s="135"/>
      <c r="Q123" s="135"/>
      <c r="R123" s="135"/>
      <c r="S123" s="135"/>
      <c r="T123" s="135"/>
      <c r="U123" s="84"/>
      <c r="V123" s="84"/>
    </row>
    <row r="124" spans="1:22" ht="34.15" customHeight="1" x14ac:dyDescent="0.25">
      <c r="A124" s="135"/>
      <c r="B124" s="135"/>
      <c r="C124" s="135"/>
      <c r="D124" s="135"/>
      <c r="E124" s="135"/>
      <c r="F124" s="135"/>
      <c r="G124" s="135"/>
      <c r="H124" s="135"/>
      <c r="I124" s="135"/>
      <c r="J124" s="135"/>
      <c r="K124" s="135"/>
      <c r="L124" s="135"/>
      <c r="M124" s="135"/>
      <c r="N124" s="135"/>
      <c r="O124" s="135"/>
      <c r="P124" s="135"/>
      <c r="Q124" s="135"/>
      <c r="R124" s="135"/>
      <c r="S124" s="135"/>
      <c r="T124" s="135"/>
      <c r="U124" s="84"/>
      <c r="V124" s="84"/>
    </row>
    <row r="125" spans="1:22" ht="30.4" customHeight="1" x14ac:dyDescent="0.25">
      <c r="A125" s="135"/>
      <c r="B125" s="135"/>
      <c r="C125" s="135"/>
      <c r="D125" s="135"/>
      <c r="E125" s="135"/>
      <c r="F125" s="135"/>
      <c r="G125" s="135"/>
      <c r="H125" s="135"/>
      <c r="I125" s="135"/>
      <c r="J125" s="135"/>
      <c r="K125" s="135"/>
      <c r="L125" s="135"/>
      <c r="M125" s="135"/>
      <c r="N125" s="135"/>
      <c r="O125" s="135"/>
      <c r="P125" s="135"/>
      <c r="Q125" s="135"/>
      <c r="R125" s="135"/>
      <c r="S125" s="135"/>
      <c r="T125" s="135"/>
      <c r="U125" s="84"/>
      <c r="V125" s="84"/>
    </row>
    <row r="126" spans="1:22" ht="32.65" customHeight="1" x14ac:dyDescent="0.25">
      <c r="A126" s="135"/>
      <c r="B126" s="135"/>
      <c r="C126" s="135"/>
      <c r="D126" s="135"/>
      <c r="E126" s="135"/>
      <c r="F126" s="135"/>
      <c r="G126" s="135"/>
      <c r="H126" s="135"/>
      <c r="I126" s="135"/>
      <c r="J126" s="135"/>
      <c r="K126" s="135"/>
      <c r="L126" s="135"/>
      <c r="M126" s="135"/>
      <c r="N126" s="135"/>
      <c r="O126" s="135"/>
      <c r="P126" s="135"/>
      <c r="Q126" s="135"/>
      <c r="R126" s="135"/>
      <c r="S126" s="135"/>
      <c r="T126" s="135"/>
      <c r="U126" s="84"/>
      <c r="V126" s="84"/>
    </row>
    <row r="127" spans="1:22" ht="31.5" customHeight="1" x14ac:dyDescent="0.25">
      <c r="A127" s="135"/>
      <c r="B127" s="135"/>
      <c r="C127" s="135"/>
      <c r="D127" s="135"/>
      <c r="E127" s="135"/>
      <c r="F127" s="135"/>
      <c r="G127" s="135"/>
      <c r="H127" s="135"/>
      <c r="I127" s="135"/>
      <c r="J127" s="135"/>
      <c r="K127" s="135"/>
      <c r="L127" s="135"/>
      <c r="M127" s="135"/>
      <c r="N127" s="135"/>
      <c r="O127" s="135"/>
      <c r="P127" s="135"/>
      <c r="Q127" s="135"/>
      <c r="R127" s="135"/>
      <c r="S127" s="135"/>
      <c r="T127" s="135"/>
      <c r="U127" s="84"/>
      <c r="V127" s="84"/>
    </row>
    <row r="128" spans="1:22" ht="38.25" customHeight="1" x14ac:dyDescent="0.25">
      <c r="A128" s="135"/>
      <c r="B128" s="135"/>
      <c r="C128" s="135"/>
      <c r="D128" s="135"/>
      <c r="E128" s="135"/>
      <c r="F128" s="135"/>
      <c r="G128" s="135"/>
      <c r="H128" s="135"/>
      <c r="I128" s="135"/>
      <c r="J128" s="135"/>
      <c r="K128" s="135"/>
      <c r="L128" s="135"/>
      <c r="M128" s="135"/>
      <c r="N128" s="135"/>
      <c r="O128" s="135"/>
      <c r="P128" s="135"/>
      <c r="Q128" s="135"/>
      <c r="R128" s="135"/>
      <c r="S128" s="135"/>
      <c r="T128" s="135"/>
      <c r="U128" s="84"/>
      <c r="V128" s="84"/>
    </row>
    <row r="129" spans="1:22" ht="24.75" customHeight="1" x14ac:dyDescent="0.25">
      <c r="A129" s="135"/>
      <c r="B129" s="135"/>
      <c r="C129" s="135"/>
      <c r="D129" s="135"/>
      <c r="E129" s="135"/>
      <c r="F129" s="135"/>
      <c r="G129" s="135"/>
      <c r="H129" s="135"/>
      <c r="I129" s="135"/>
      <c r="J129" s="135"/>
      <c r="K129" s="135"/>
      <c r="L129" s="135"/>
      <c r="M129" s="135"/>
      <c r="N129" s="135"/>
      <c r="O129" s="135"/>
      <c r="P129" s="135"/>
      <c r="Q129" s="135"/>
      <c r="R129" s="135"/>
      <c r="S129" s="135"/>
      <c r="T129" s="135"/>
      <c r="U129" s="84"/>
      <c r="V129" s="84"/>
    </row>
    <row r="130" spans="1:22" ht="23" x14ac:dyDescent="0.25">
      <c r="A130" s="135"/>
      <c r="B130" s="135"/>
      <c r="C130" s="135"/>
      <c r="D130" s="135"/>
      <c r="E130" s="135"/>
      <c r="F130" s="135"/>
      <c r="G130" s="135"/>
      <c r="H130" s="135"/>
      <c r="I130" s="135"/>
      <c r="J130" s="135"/>
      <c r="K130" s="135"/>
      <c r="L130" s="135"/>
      <c r="M130" s="135"/>
      <c r="N130" s="135"/>
      <c r="O130" s="135"/>
      <c r="P130" s="135"/>
      <c r="Q130" s="135"/>
      <c r="R130" s="135"/>
      <c r="S130" s="135"/>
      <c r="T130" s="135"/>
      <c r="U130" s="84"/>
      <c r="V130" s="84"/>
    </row>
    <row r="131" spans="1:22" ht="31.5" customHeight="1" x14ac:dyDescent="0.25">
      <c r="A131" s="135"/>
      <c r="B131" s="135"/>
      <c r="C131" s="135"/>
      <c r="D131" s="135"/>
      <c r="E131" s="135"/>
      <c r="F131" s="135"/>
      <c r="G131" s="135"/>
      <c r="H131" s="135"/>
      <c r="I131" s="135"/>
      <c r="J131" s="135"/>
      <c r="K131" s="135"/>
      <c r="L131" s="135"/>
      <c r="M131" s="135"/>
      <c r="N131" s="135"/>
      <c r="O131" s="135"/>
      <c r="P131" s="135"/>
      <c r="Q131" s="135"/>
      <c r="R131" s="135"/>
      <c r="S131" s="135"/>
      <c r="T131" s="135"/>
      <c r="U131" s="84"/>
      <c r="V131" s="84"/>
    </row>
    <row r="132" spans="1:22" ht="25.9" customHeight="1" x14ac:dyDescent="0.25">
      <c r="A132" s="135"/>
      <c r="B132" s="135"/>
      <c r="C132" s="135"/>
      <c r="D132" s="135"/>
      <c r="E132" s="135"/>
      <c r="F132" s="135"/>
      <c r="G132" s="135"/>
      <c r="H132" s="135"/>
      <c r="I132" s="135"/>
      <c r="J132" s="135"/>
      <c r="K132" s="135"/>
      <c r="L132" s="135"/>
      <c r="M132" s="135"/>
      <c r="N132" s="135"/>
      <c r="O132" s="135"/>
      <c r="P132" s="135"/>
      <c r="Q132" s="135"/>
      <c r="R132" s="135"/>
      <c r="S132" s="135"/>
      <c r="T132" s="135"/>
      <c r="U132" s="84"/>
      <c r="V132" s="84"/>
    </row>
    <row r="133" spans="1:22" ht="33" customHeight="1" x14ac:dyDescent="0.25">
      <c r="A133" s="135"/>
      <c r="B133" s="135"/>
      <c r="C133" s="135"/>
      <c r="D133" s="135"/>
      <c r="E133" s="135"/>
      <c r="F133" s="135"/>
      <c r="G133" s="135"/>
      <c r="H133" s="135"/>
      <c r="I133" s="135"/>
      <c r="J133" s="135"/>
      <c r="K133" s="135"/>
      <c r="L133" s="135"/>
      <c r="M133" s="135"/>
      <c r="N133" s="135"/>
      <c r="O133" s="135"/>
      <c r="P133" s="135"/>
      <c r="Q133" s="135"/>
      <c r="R133" s="135"/>
      <c r="S133" s="135"/>
      <c r="T133" s="135"/>
      <c r="U133" s="84"/>
      <c r="V133" s="84"/>
    </row>
    <row r="134" spans="1:22" ht="37.9" customHeight="1" x14ac:dyDescent="0.25">
      <c r="A134" s="135"/>
      <c r="B134" s="135"/>
      <c r="C134" s="135"/>
      <c r="D134" s="135"/>
      <c r="E134" s="135"/>
      <c r="F134" s="135"/>
      <c r="G134" s="135"/>
      <c r="H134" s="135"/>
      <c r="I134" s="135"/>
      <c r="J134" s="135"/>
      <c r="K134" s="135"/>
      <c r="L134" s="135"/>
      <c r="M134" s="135"/>
      <c r="N134" s="135"/>
      <c r="O134" s="135"/>
      <c r="P134" s="135"/>
      <c r="Q134" s="135"/>
      <c r="R134" s="135"/>
      <c r="S134" s="135"/>
      <c r="T134" s="135"/>
      <c r="U134" s="84"/>
      <c r="V134" s="84"/>
    </row>
    <row r="135" spans="1:22" ht="37.9" customHeight="1" x14ac:dyDescent="0.25">
      <c r="A135" s="135"/>
      <c r="B135" s="135"/>
      <c r="C135" s="135"/>
      <c r="D135" s="135"/>
      <c r="E135" s="135"/>
      <c r="F135" s="135"/>
      <c r="G135" s="135"/>
      <c r="H135" s="135"/>
      <c r="I135" s="135"/>
      <c r="J135" s="135"/>
      <c r="K135" s="135"/>
      <c r="L135" s="135"/>
      <c r="M135" s="135"/>
      <c r="N135" s="135"/>
      <c r="O135" s="135"/>
      <c r="P135" s="135"/>
      <c r="Q135" s="135"/>
      <c r="R135" s="135"/>
      <c r="S135" s="135"/>
      <c r="T135" s="135"/>
      <c r="U135" s="84"/>
      <c r="V135" s="84"/>
    </row>
    <row r="136" spans="1:22" ht="23" x14ac:dyDescent="0.25">
      <c r="A136" s="135"/>
      <c r="B136" s="135"/>
      <c r="C136" s="135"/>
      <c r="D136" s="135"/>
      <c r="E136" s="135"/>
      <c r="F136" s="135"/>
      <c r="G136" s="135"/>
      <c r="H136" s="135"/>
      <c r="I136" s="135"/>
      <c r="J136" s="135"/>
      <c r="K136" s="135"/>
      <c r="L136" s="135"/>
      <c r="M136" s="135"/>
      <c r="N136" s="135"/>
      <c r="O136" s="135"/>
      <c r="P136" s="135"/>
      <c r="Q136" s="135"/>
      <c r="R136" s="135"/>
      <c r="S136" s="135"/>
      <c r="T136" s="135"/>
      <c r="U136" s="84"/>
      <c r="V136" s="84"/>
    </row>
    <row r="137" spans="1:22" ht="12.75" customHeight="1" x14ac:dyDescent="0.25">
      <c r="A137" s="135"/>
      <c r="B137" s="135"/>
      <c r="C137" s="135"/>
      <c r="D137" s="135"/>
      <c r="E137" s="135"/>
      <c r="F137" s="135"/>
      <c r="G137" s="135"/>
      <c r="H137" s="135"/>
      <c r="I137" s="135"/>
      <c r="J137" s="135"/>
      <c r="K137" s="135"/>
      <c r="L137" s="135"/>
      <c r="M137" s="135"/>
      <c r="N137" s="135"/>
      <c r="O137" s="135"/>
      <c r="P137" s="135"/>
      <c r="Q137" s="135"/>
      <c r="R137" s="135"/>
      <c r="S137" s="135"/>
      <c r="T137" s="135"/>
      <c r="U137" s="84"/>
      <c r="V137" s="84"/>
    </row>
    <row r="138" spans="1:22" ht="23" x14ac:dyDescent="0.25">
      <c r="A138" s="135"/>
      <c r="B138" s="135"/>
      <c r="C138" s="135"/>
      <c r="D138" s="135"/>
      <c r="E138" s="135"/>
      <c r="F138" s="135"/>
      <c r="G138" s="135"/>
      <c r="H138" s="135"/>
      <c r="I138" s="135"/>
      <c r="J138" s="135"/>
      <c r="K138" s="135"/>
      <c r="L138" s="135"/>
      <c r="M138" s="135"/>
      <c r="N138" s="135"/>
      <c r="O138" s="135"/>
      <c r="P138" s="135"/>
      <c r="Q138" s="135"/>
      <c r="R138" s="135"/>
      <c r="S138" s="135"/>
      <c r="T138" s="135"/>
      <c r="U138" s="84"/>
      <c r="V138" s="84"/>
    </row>
    <row r="139" spans="1:22" ht="23" x14ac:dyDescent="0.25">
      <c r="A139" s="135"/>
      <c r="B139" s="135"/>
      <c r="C139" s="135"/>
      <c r="D139" s="135"/>
      <c r="E139" s="135"/>
      <c r="F139" s="135"/>
      <c r="G139" s="135"/>
      <c r="H139" s="135"/>
      <c r="I139" s="135"/>
      <c r="J139" s="135"/>
      <c r="K139" s="135"/>
      <c r="L139" s="135"/>
      <c r="M139" s="135"/>
      <c r="N139" s="135"/>
      <c r="O139" s="135"/>
      <c r="P139" s="135"/>
      <c r="Q139" s="135"/>
      <c r="R139" s="135"/>
      <c r="S139" s="135"/>
      <c r="T139" s="135"/>
      <c r="U139" s="84"/>
      <c r="V139" s="84"/>
    </row>
    <row r="140" spans="1:22" ht="23" x14ac:dyDescent="0.25">
      <c r="A140" s="135"/>
      <c r="B140" s="135"/>
      <c r="C140" s="135"/>
      <c r="D140" s="135"/>
      <c r="E140" s="135"/>
      <c r="F140" s="135"/>
      <c r="G140" s="135"/>
      <c r="H140" s="135"/>
      <c r="I140" s="135"/>
      <c r="J140" s="135"/>
      <c r="K140" s="135"/>
      <c r="L140" s="135"/>
      <c r="M140" s="135"/>
      <c r="N140" s="135"/>
      <c r="O140" s="135"/>
      <c r="P140" s="135"/>
      <c r="Q140" s="135"/>
      <c r="R140" s="135"/>
      <c r="S140" s="135"/>
      <c r="T140" s="135"/>
      <c r="U140" s="84"/>
      <c r="V140" s="84"/>
    </row>
    <row r="141" spans="1:22" ht="23" x14ac:dyDescent="0.25">
      <c r="A141" s="135"/>
      <c r="B141" s="135"/>
      <c r="C141" s="135"/>
      <c r="D141" s="135"/>
      <c r="E141" s="135"/>
      <c r="F141" s="135"/>
      <c r="G141" s="135"/>
      <c r="H141" s="135"/>
      <c r="I141" s="135"/>
      <c r="J141" s="135"/>
      <c r="K141" s="135"/>
      <c r="L141" s="135"/>
      <c r="M141" s="135"/>
      <c r="N141" s="135"/>
      <c r="O141" s="135"/>
      <c r="P141" s="135"/>
      <c r="Q141" s="135"/>
      <c r="R141" s="135"/>
      <c r="S141" s="135"/>
      <c r="T141" s="135"/>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O79:R80"/>
    <mergeCell ref="S79:S82"/>
    <mergeCell ref="E76:G76"/>
    <mergeCell ref="H75:I75"/>
    <mergeCell ref="F56:G56"/>
    <mergeCell ref="F57:G57"/>
    <mergeCell ref="F58:G58"/>
    <mergeCell ref="F59:G59"/>
    <mergeCell ref="F60:G60"/>
    <mergeCell ref="F61:G61"/>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80"/>
  <sheetViews>
    <sheetView showGridLines="0" tabSelected="1" topLeftCell="A17" zoomScale="85" zoomScaleNormal="85" workbookViewId="0">
      <selection activeCell="J34" sqref="J34"/>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2.26953125" customWidth="1"/>
    <col min="17" max="17" width="23.54296875" customWidth="1"/>
    <col min="18" max="18" width="22.453125" customWidth="1"/>
    <col min="19" max="19" width="23.81640625" customWidth="1"/>
    <col min="20" max="20" width="26.453125" customWidth="1"/>
    <col min="26" max="26" width="46" bestFit="1" customWidth="1"/>
    <col min="27" max="27" width="126.453125" customWidth="1"/>
  </cols>
  <sheetData>
    <row r="1" spans="1:11" ht="13" x14ac:dyDescent="0.3">
      <c r="A1" s="409" t="s">
        <v>36</v>
      </c>
      <c r="B1" s="409"/>
      <c r="C1" s="410"/>
      <c r="D1" s="410"/>
      <c r="E1" s="410"/>
      <c r="F1" s="410"/>
    </row>
    <row r="2" spans="1:11" ht="13" x14ac:dyDescent="0.3">
      <c r="A2" s="198" t="s">
        <v>37</v>
      </c>
      <c r="B2" s="198"/>
      <c r="C2" s="240" t="s">
        <v>301</v>
      </c>
      <c r="D2" s="240"/>
      <c r="E2" s="240"/>
      <c r="F2" s="240"/>
      <c r="H2" s="430" t="s">
        <v>86</v>
      </c>
      <c r="I2" s="430"/>
      <c r="J2" s="430"/>
      <c r="K2" s="50"/>
    </row>
    <row r="3" spans="1:11" ht="13" x14ac:dyDescent="0.25">
      <c r="A3" s="199" t="s">
        <v>38</v>
      </c>
      <c r="B3" s="337"/>
      <c r="C3" s="240"/>
      <c r="D3" s="240"/>
      <c r="E3" s="240"/>
      <c r="F3" s="240"/>
      <c r="H3" s="126"/>
      <c r="I3" s="345" t="s">
        <v>87</v>
      </c>
      <c r="J3" s="346"/>
      <c r="K3" s="46"/>
    </row>
    <row r="4" spans="1:11" ht="13" x14ac:dyDescent="0.25">
      <c r="A4" s="198" t="s">
        <v>88</v>
      </c>
      <c r="B4" s="198"/>
      <c r="C4" s="240" t="s">
        <v>302</v>
      </c>
      <c r="D4" s="240"/>
      <c r="E4" s="240"/>
      <c r="F4" s="240"/>
      <c r="H4" s="157"/>
      <c r="I4" s="428" t="s">
        <v>89</v>
      </c>
      <c r="J4" s="429"/>
      <c r="K4" s="46"/>
    </row>
    <row r="5" spans="1:11" ht="35.25" customHeight="1" x14ac:dyDescent="0.3">
      <c r="A5" s="198" t="s">
        <v>40</v>
      </c>
      <c r="B5" s="198"/>
      <c r="C5" s="240" t="s">
        <v>364</v>
      </c>
      <c r="D5" s="240"/>
      <c r="E5" s="240"/>
      <c r="F5" s="240"/>
      <c r="H5" s="145"/>
      <c r="I5" s="426" t="s">
        <v>90</v>
      </c>
      <c r="J5" s="427"/>
    </row>
    <row r="6" spans="1:11" ht="14.5" x14ac:dyDescent="0.25">
      <c r="A6" s="198" t="s">
        <v>41</v>
      </c>
      <c r="B6" s="198"/>
      <c r="C6" s="240">
        <v>3247</v>
      </c>
      <c r="D6" s="240"/>
      <c r="E6" s="240"/>
      <c r="F6" s="240"/>
    </row>
    <row r="7" spans="1:11" x14ac:dyDescent="0.25">
      <c r="A7"/>
      <c r="C7"/>
      <c r="D7"/>
      <c r="E7"/>
      <c r="F7"/>
    </row>
    <row r="8" spans="1:11" ht="22.5" customHeight="1" x14ac:dyDescent="0.25">
      <c r="A8" s="380" t="s">
        <v>91</v>
      </c>
      <c r="B8" s="381"/>
      <c r="C8" s="381"/>
      <c r="D8" s="381"/>
      <c r="E8" s="381"/>
      <c r="F8" s="382"/>
    </row>
    <row r="9" spans="1:11" s="43" customFormat="1" x14ac:dyDescent="0.25">
      <c r="A9" s="198" t="s">
        <v>42</v>
      </c>
      <c r="B9" s="198"/>
      <c r="C9" s="240" t="s">
        <v>298</v>
      </c>
      <c r="D9" s="240"/>
      <c r="E9" s="240"/>
      <c r="F9" s="240"/>
    </row>
    <row r="10" spans="1:11" s="43" customFormat="1" ht="13" x14ac:dyDescent="0.25">
      <c r="A10" s="198" t="s">
        <v>92</v>
      </c>
      <c r="B10" s="198"/>
      <c r="C10" s="357">
        <v>45187</v>
      </c>
      <c r="D10" s="240"/>
      <c r="E10" s="240"/>
      <c r="F10" s="240"/>
      <c r="G10" s="44"/>
    </row>
    <row r="11" spans="1:11" ht="13" x14ac:dyDescent="0.3">
      <c r="A11" s="104"/>
      <c r="B11" s="105" t="s">
        <v>93</v>
      </c>
      <c r="C11" s="106" t="s">
        <v>359</v>
      </c>
      <c r="D11" s="107"/>
      <c r="E11" s="107"/>
      <c r="F11" s="108"/>
      <c r="G11" s="50"/>
    </row>
    <row r="12" spans="1:11" ht="64.5" customHeight="1" x14ac:dyDescent="0.3">
      <c r="A12" s="199" t="s">
        <v>95</v>
      </c>
      <c r="B12" s="337"/>
      <c r="C12" s="238" t="s">
        <v>96</v>
      </c>
      <c r="D12" s="238"/>
      <c r="E12" s="238"/>
      <c r="F12" s="238"/>
      <c r="G12" s="50"/>
    </row>
    <row r="13" spans="1:11" ht="39" customHeight="1" x14ac:dyDescent="0.3">
      <c r="A13" s="198" t="s">
        <v>97</v>
      </c>
      <c r="B13" s="198"/>
      <c r="C13" s="238" t="s">
        <v>299</v>
      </c>
      <c r="D13" s="238"/>
      <c r="E13" s="238"/>
      <c r="F13" s="238"/>
      <c r="G13" s="51"/>
    </row>
    <row r="14" spans="1:11" ht="39.75" customHeight="1" x14ac:dyDescent="0.3">
      <c r="A14" s="199" t="s">
        <v>225</v>
      </c>
      <c r="B14" s="337"/>
      <c r="C14" s="338" t="s">
        <v>300</v>
      </c>
      <c r="D14" s="339"/>
      <c r="E14" s="339"/>
      <c r="F14" s="340"/>
      <c r="G14" s="51"/>
    </row>
    <row r="15" spans="1:11" ht="39.75" customHeight="1" x14ac:dyDescent="0.3">
      <c r="A15" s="277" t="s">
        <v>100</v>
      </c>
      <c r="B15" s="277"/>
      <c r="C15" s="238" t="s">
        <v>425</v>
      </c>
      <c r="D15" s="238"/>
      <c r="E15" s="238"/>
      <c r="F15" s="238"/>
      <c r="G15" s="51"/>
    </row>
    <row r="16" spans="1:11" ht="90.65" customHeight="1" x14ac:dyDescent="0.3">
      <c r="A16" s="277" t="s">
        <v>227</v>
      </c>
      <c r="B16" s="277"/>
      <c r="C16" s="413" t="s">
        <v>424</v>
      </c>
      <c r="D16" s="238"/>
      <c r="E16" s="238"/>
      <c r="F16" s="238"/>
      <c r="G16" s="51"/>
    </row>
    <row r="17" spans="1:17" ht="39.75" customHeight="1" x14ac:dyDescent="0.3">
      <c r="A17" s="350" t="s">
        <v>103</v>
      </c>
      <c r="B17" s="351"/>
      <c r="C17" s="238" t="s">
        <v>104</v>
      </c>
      <c r="D17" s="238"/>
      <c r="E17" s="238"/>
      <c r="F17" s="238"/>
      <c r="G17" s="51"/>
    </row>
    <row r="18" spans="1:17" ht="39.75" customHeight="1" x14ac:dyDescent="0.3">
      <c r="A18" s="352"/>
      <c r="B18" s="353"/>
      <c r="C18" s="341" t="s">
        <v>105</v>
      </c>
      <c r="D18" s="342"/>
      <c r="E18" s="342"/>
      <c r="F18" s="343"/>
      <c r="G18" s="51"/>
    </row>
    <row r="19" spans="1:17" ht="16.149999999999999" customHeight="1" x14ac:dyDescent="0.3">
      <c r="A19" s="51"/>
      <c r="B19" s="51"/>
      <c r="C19" s="51"/>
      <c r="D19" s="51"/>
      <c r="E19" s="51"/>
      <c r="F19" s="51"/>
      <c r="G19" s="51"/>
    </row>
    <row r="20" spans="1:17" ht="40.15" customHeight="1" x14ac:dyDescent="0.25">
      <c r="A20" s="344" t="s">
        <v>228</v>
      </c>
      <c r="B20" s="233"/>
      <c r="C20" s="233"/>
      <c r="D20" s="233"/>
      <c r="E20" s="233"/>
      <c r="F20" s="233"/>
      <c r="G20" s="233"/>
      <c r="H20" s="233"/>
      <c r="I20" s="233"/>
    </row>
    <row r="21" spans="1:17" s="46" customFormat="1" ht="33.75" customHeight="1" x14ac:dyDescent="0.25">
      <c r="A21" s="358"/>
      <c r="B21" s="359"/>
      <c r="C21" s="137" t="s">
        <v>107</v>
      </c>
      <c r="D21" s="137" t="s">
        <v>108</v>
      </c>
      <c r="E21" s="137" t="s">
        <v>229</v>
      </c>
      <c r="F21" s="86" t="s">
        <v>110</v>
      </c>
      <c r="G21" s="86" t="s">
        <v>111</v>
      </c>
      <c r="H21" s="86" t="s">
        <v>112</v>
      </c>
      <c r="I21" s="86" t="s">
        <v>113</v>
      </c>
      <c r="K21"/>
      <c r="L21"/>
      <c r="M21"/>
      <c r="N21"/>
      <c r="O21"/>
      <c r="P21"/>
      <c r="Q21"/>
    </row>
    <row r="22" spans="1:17" s="46" customFormat="1" ht="33.75" customHeight="1" x14ac:dyDescent="0.25">
      <c r="A22" s="354" t="s">
        <v>114</v>
      </c>
      <c r="B22" s="355"/>
      <c r="C22" s="112">
        <f>D241+E241+F241</f>
        <v>1907356.9770000002</v>
      </c>
      <c r="D22" s="112">
        <f>G241+H241+I241+J241+K241+O241+P241+Q241+R241</f>
        <v>1222995.0997700002</v>
      </c>
      <c r="E22" s="112">
        <f>C241+D241+E241+F241+G241+H241+I241+J241+K241+O241+P241+Q241+R241</f>
        <v>3020895.3007699996</v>
      </c>
      <c r="F22" s="112">
        <f>G241+H241+I241+J241+K241</f>
        <v>1063731.9227700001</v>
      </c>
      <c r="G22" s="112">
        <f>L241+N241</f>
        <v>2092270.598</v>
      </c>
      <c r="H22" s="112">
        <f>O241+P241+Q241+R241</f>
        <v>159263.17700000003</v>
      </c>
      <c r="I22" s="112">
        <f>T241</f>
        <v>-572199.61700000009</v>
      </c>
      <c r="K22"/>
      <c r="L22"/>
      <c r="M22"/>
      <c r="N22"/>
      <c r="O22"/>
      <c r="P22"/>
      <c r="Q22"/>
    </row>
    <row r="23" spans="1:17" s="46" customFormat="1" ht="33.75" customHeight="1" x14ac:dyDescent="0.25">
      <c r="A23" s="290" t="s">
        <v>115</v>
      </c>
      <c r="B23" s="291"/>
      <c r="C23" s="113">
        <f t="shared" ref="C23:I23" si="0">C22/$C$6</f>
        <v>587.42130489682791</v>
      </c>
      <c r="D23" s="113">
        <f t="shared" si="0"/>
        <v>376.65386503541737</v>
      </c>
      <c r="E23" s="113">
        <f t="shared" si="0"/>
        <v>930.36504489374795</v>
      </c>
      <c r="F23" s="113">
        <f t="shared" si="0"/>
        <v>327.6045342685556</v>
      </c>
      <c r="G23" s="113">
        <f t="shared" si="0"/>
        <v>644.37037203572527</v>
      </c>
      <c r="H23" s="113">
        <f t="shared" si="0"/>
        <v>49.049330766861729</v>
      </c>
      <c r="I23" s="113">
        <f t="shared" si="0"/>
        <v>-176.22408900523564</v>
      </c>
      <c r="K23"/>
      <c r="L23"/>
      <c r="M23"/>
      <c r="N23"/>
      <c r="O23"/>
      <c r="P23"/>
      <c r="Q23"/>
    </row>
    <row r="24" spans="1:17" s="46" customFormat="1" ht="33.75" customHeight="1" x14ac:dyDescent="0.25">
      <c r="A24" s="354" t="s">
        <v>116</v>
      </c>
      <c r="B24" s="355"/>
      <c r="C24" s="414" t="s">
        <v>117</v>
      </c>
      <c r="D24" s="415"/>
      <c r="E24" s="416"/>
      <c r="F24" s="417"/>
      <c r="G24" s="418"/>
      <c r="H24" s="418"/>
      <c r="I24" s="419"/>
      <c r="K24"/>
      <c r="L24"/>
      <c r="M24"/>
      <c r="N24"/>
      <c r="O24"/>
      <c r="P24"/>
      <c r="Q24"/>
    </row>
    <row r="25" spans="1:17" s="46" customFormat="1" ht="33.75" customHeight="1" x14ac:dyDescent="0.25">
      <c r="A25" s="354" t="s">
        <v>230</v>
      </c>
      <c r="B25" s="355"/>
      <c r="C25" s="138" t="str">
        <f>VLOOKUP($C$24,'WLC benchmarks'!$B$10:$E$13,2, TRUE)</f>
        <v>&lt;850</v>
      </c>
      <c r="D25" s="138" t="str">
        <f>VLOOKUP($C$24,'WLC benchmarks'!$B$10:$E$13,3, TRUE)</f>
        <v>&lt;350</v>
      </c>
      <c r="E25" s="138" t="str">
        <f>VLOOKUP($C$24,'WLC benchmarks'!$B$10:$E$13,4, TRUE)</f>
        <v>&lt;1200</v>
      </c>
      <c r="F25" s="420"/>
      <c r="G25" s="421"/>
      <c r="H25" s="421"/>
      <c r="I25" s="422"/>
      <c r="K25"/>
      <c r="L25"/>
      <c r="M25"/>
      <c r="N25"/>
      <c r="O25"/>
      <c r="P25"/>
      <c r="Q25"/>
    </row>
    <row r="26" spans="1:17" s="46" customFormat="1" ht="33.75" customHeight="1" x14ac:dyDescent="0.25">
      <c r="A26" s="354" t="s">
        <v>119</v>
      </c>
      <c r="B26" s="355"/>
      <c r="C26" s="138" t="str">
        <f>VLOOKUP($C$24,'WLC benchmarks'!$B$16:$E$19,2, TRUE)</f>
        <v>&lt;500</v>
      </c>
      <c r="D26" s="138" t="str">
        <f>VLOOKUP($C$24,'WLC benchmarks'!$B$16:$E$19,3, TRUE)</f>
        <v>&lt;300</v>
      </c>
      <c r="E26" s="138" t="str">
        <f>VLOOKUP($C$24,'WLC benchmarks'!$B$16:$E$19,4, TRUE)</f>
        <v>&lt;800</v>
      </c>
      <c r="F26" s="423"/>
      <c r="G26" s="424"/>
      <c r="H26" s="424"/>
      <c r="I26" s="425"/>
      <c r="K26"/>
      <c r="L26"/>
      <c r="M26"/>
      <c r="N26"/>
      <c r="O26"/>
      <c r="P26"/>
      <c r="Q26"/>
    </row>
    <row r="27" spans="1:17" ht="57.75" customHeight="1" x14ac:dyDescent="0.25">
      <c r="A27" s="354" t="s">
        <v>120</v>
      </c>
      <c r="B27" s="355"/>
      <c r="C27" s="238" t="s">
        <v>441</v>
      </c>
      <c r="D27" s="238"/>
      <c r="E27" s="238"/>
      <c r="F27" s="238"/>
      <c r="G27" s="238"/>
      <c r="H27" s="238"/>
      <c r="I27" s="238"/>
    </row>
    <row r="28" spans="1:17" ht="15.75" customHeight="1" x14ac:dyDescent="0.3">
      <c r="A28" s="55"/>
      <c r="B28" s="55"/>
      <c r="C28" s="45"/>
      <c r="D28" s="45"/>
      <c r="E28" s="45"/>
      <c r="F28" s="45"/>
      <c r="G28" s="51"/>
      <c r="H28" s="56"/>
    </row>
    <row r="29" spans="1:17" ht="15.75" customHeight="1" x14ac:dyDescent="0.3">
      <c r="A29" s="344" t="s">
        <v>122</v>
      </c>
      <c r="B29" s="233"/>
      <c r="C29" s="233"/>
      <c r="D29" s="233"/>
      <c r="E29" s="233"/>
      <c r="F29" s="233"/>
      <c r="G29" s="51"/>
      <c r="H29" s="56"/>
    </row>
    <row r="30" spans="1:17" ht="39" customHeight="1" x14ac:dyDescent="0.3">
      <c r="A30" s="277" t="s">
        <v>50</v>
      </c>
      <c r="B30" s="277"/>
      <c r="C30" s="238" t="s">
        <v>446</v>
      </c>
      <c r="D30" s="238"/>
      <c r="E30" s="238"/>
      <c r="F30" s="238"/>
      <c r="G30" s="51"/>
      <c r="H30" s="56"/>
    </row>
    <row r="31" spans="1:17" ht="42" customHeight="1" x14ac:dyDescent="0.3">
      <c r="A31" s="277" t="s">
        <v>52</v>
      </c>
      <c r="B31" s="277"/>
      <c r="C31" s="240">
        <v>162350</v>
      </c>
      <c r="D31" s="240"/>
      <c r="E31" s="240"/>
      <c r="F31" s="240"/>
      <c r="G31" s="51"/>
      <c r="H31" s="56"/>
    </row>
    <row r="32" spans="1:17" ht="39" customHeight="1" x14ac:dyDescent="0.3">
      <c r="A32" s="277" t="s">
        <v>54</v>
      </c>
      <c r="B32" s="277"/>
      <c r="C32" s="240" t="s">
        <v>447</v>
      </c>
      <c r="D32" s="240"/>
      <c r="E32" s="240"/>
      <c r="F32" s="240"/>
      <c r="G32" s="51"/>
      <c r="H32" s="56"/>
    </row>
    <row r="33" spans="1:47" ht="15.75" customHeight="1" x14ac:dyDescent="0.3">
      <c r="A33" s="55"/>
      <c r="B33" s="55"/>
      <c r="C33" s="45"/>
      <c r="D33" s="45"/>
      <c r="E33" s="45"/>
      <c r="F33" s="45"/>
      <c r="G33" s="51"/>
      <c r="H33" s="56"/>
    </row>
    <row r="34" spans="1:47" ht="40.5" customHeight="1" x14ac:dyDescent="0.3">
      <c r="A34" s="233" t="s">
        <v>125</v>
      </c>
      <c r="B34" s="234"/>
      <c r="C34" s="237" t="s">
        <v>126</v>
      </c>
      <c r="D34" s="237"/>
      <c r="E34" s="237"/>
      <c r="F34" s="58" t="s">
        <v>231</v>
      </c>
      <c r="G34" s="51"/>
      <c r="H34" s="56"/>
      <c r="I34" s="56"/>
      <c r="J34" s="54"/>
      <c r="K34" s="54"/>
      <c r="L34" s="54"/>
      <c r="M34" s="54"/>
      <c r="N34" s="57"/>
      <c r="O34" s="57"/>
      <c r="P34" s="57"/>
      <c r="Q34" s="57"/>
    </row>
    <row r="35" spans="1:47" ht="12.75" customHeight="1" x14ac:dyDescent="0.3">
      <c r="A35" s="233"/>
      <c r="B35" s="234"/>
      <c r="C35" s="238" t="s">
        <v>360</v>
      </c>
      <c r="D35" s="238"/>
      <c r="E35" s="238"/>
      <c r="F35" s="39">
        <v>30</v>
      </c>
      <c r="G35" s="51"/>
      <c r="H35" s="56"/>
      <c r="I35" s="56"/>
      <c r="J35" s="59"/>
      <c r="K35" s="59"/>
      <c r="L35" s="59"/>
      <c r="M35" s="59"/>
      <c r="N35" s="57"/>
      <c r="O35" s="57"/>
      <c r="P35" s="57"/>
      <c r="Q35" s="57"/>
    </row>
    <row r="36" spans="1:47" ht="12.75" customHeight="1" x14ac:dyDescent="0.3">
      <c r="A36" s="233"/>
      <c r="B36" s="234"/>
      <c r="C36" s="338" t="s">
        <v>361</v>
      </c>
      <c r="D36" s="411"/>
      <c r="E36" s="412"/>
      <c r="F36" s="125">
        <v>25</v>
      </c>
      <c r="G36" s="51"/>
      <c r="H36" s="56"/>
      <c r="I36" s="56"/>
      <c r="J36" s="54"/>
      <c r="K36" s="54"/>
      <c r="L36" s="54"/>
      <c r="M36" s="54"/>
      <c r="N36" s="57"/>
      <c r="O36" s="57"/>
      <c r="P36" s="57"/>
      <c r="Q36" s="57"/>
    </row>
    <row r="37" spans="1:47" s="46" customFormat="1" ht="13" x14ac:dyDescent="0.25">
      <c r="A37" s="233"/>
      <c r="B37" s="234"/>
      <c r="C37" s="238" t="s">
        <v>443</v>
      </c>
      <c r="D37" s="238"/>
      <c r="E37" s="238"/>
      <c r="F37" s="39">
        <v>22</v>
      </c>
      <c r="H37" s="56"/>
      <c r="I37" s="56"/>
      <c r="J37" s="59"/>
      <c r="K37" s="59"/>
      <c r="L37" s="59"/>
      <c r="M37" s="59"/>
      <c r="N37" s="57"/>
      <c r="O37" s="57"/>
      <c r="P37" s="57"/>
      <c r="Q37" s="57"/>
    </row>
    <row r="38" spans="1:47" s="46" customFormat="1" ht="13" x14ac:dyDescent="0.3">
      <c r="A38" s="235"/>
      <c r="B38" s="236"/>
      <c r="C38" s="240" t="s">
        <v>365</v>
      </c>
      <c r="D38" s="240"/>
      <c r="E38" s="240"/>
      <c r="F38" s="39" t="s">
        <v>442</v>
      </c>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33" t="s">
        <v>129</v>
      </c>
      <c r="B40" s="234"/>
      <c r="C40" s="237" t="s">
        <v>130</v>
      </c>
      <c r="D40" s="237"/>
      <c r="E40" s="237"/>
      <c r="F40" s="58" t="s">
        <v>131</v>
      </c>
      <c r="G40" s="51"/>
      <c r="H40" s="56"/>
      <c r="I40" s="56"/>
      <c r="J40" s="59"/>
      <c r="K40" s="59"/>
      <c r="L40" s="59"/>
      <c r="M40" s="59"/>
      <c r="N40" s="57"/>
      <c r="O40" s="57"/>
      <c r="P40" s="57"/>
      <c r="Q40" s="57"/>
    </row>
    <row r="41" spans="1:47" s="46" customFormat="1" ht="13" x14ac:dyDescent="0.3">
      <c r="A41" s="233"/>
      <c r="B41" s="234"/>
      <c r="C41" s="240" t="s">
        <v>445</v>
      </c>
      <c r="D41" s="240"/>
      <c r="E41" s="240"/>
      <c r="F41" s="125">
        <v>11.4</v>
      </c>
      <c r="G41" s="51"/>
      <c r="H41" s="56"/>
      <c r="I41" s="56"/>
      <c r="J41" s="59"/>
      <c r="K41" s="59"/>
      <c r="L41" s="59"/>
      <c r="M41" s="59"/>
      <c r="N41" s="57"/>
      <c r="O41" s="57"/>
      <c r="P41" s="57"/>
      <c r="Q41" s="57"/>
    </row>
    <row r="42" spans="1:47" s="46" customFormat="1" ht="13" x14ac:dyDescent="0.3">
      <c r="A42" s="233"/>
      <c r="B42" s="234"/>
      <c r="C42" s="338" t="s">
        <v>423</v>
      </c>
      <c r="D42" s="411"/>
      <c r="E42" s="412"/>
      <c r="F42" s="125">
        <v>30</v>
      </c>
      <c r="G42" s="51"/>
      <c r="H42" s="56"/>
      <c r="I42" s="56"/>
      <c r="J42" s="59"/>
      <c r="K42" s="59"/>
      <c r="L42" s="59"/>
      <c r="M42" s="59"/>
      <c r="N42" s="57"/>
      <c r="O42" s="57"/>
      <c r="P42" s="57"/>
      <c r="Q42" s="57"/>
    </row>
    <row r="43" spans="1:47" s="46" customFormat="1" ht="13" x14ac:dyDescent="0.3">
      <c r="A43" s="233"/>
      <c r="B43" s="234"/>
      <c r="C43" s="338" t="s">
        <v>363</v>
      </c>
      <c r="D43" s="411"/>
      <c r="E43" s="412"/>
      <c r="F43" s="125" t="s">
        <v>442</v>
      </c>
      <c r="G43" s="51"/>
      <c r="H43" s="56"/>
      <c r="I43" s="56"/>
      <c r="J43" s="59"/>
      <c r="K43" s="59"/>
      <c r="L43" s="59"/>
      <c r="M43" s="59"/>
      <c r="N43" s="57"/>
      <c r="O43" s="57"/>
      <c r="P43" s="57"/>
      <c r="Q43" s="57"/>
    </row>
    <row r="44" spans="1:47" s="46" customFormat="1" ht="13" x14ac:dyDescent="0.3">
      <c r="A44" s="233"/>
      <c r="B44" s="234"/>
      <c r="C44" s="338"/>
      <c r="D44" s="411"/>
      <c r="E44" s="412"/>
      <c r="F44" s="125"/>
      <c r="G44" s="51"/>
      <c r="H44" s="56"/>
      <c r="I44" s="56"/>
      <c r="J44" s="59"/>
      <c r="K44" s="59"/>
      <c r="L44" s="59"/>
      <c r="M44" s="59"/>
      <c r="N44" s="57"/>
      <c r="O44" s="57"/>
      <c r="P44" s="57"/>
      <c r="Q44" s="57"/>
    </row>
    <row r="45" spans="1:47" x14ac:dyDescent="0.25">
      <c r="B45" s="225"/>
      <c r="C45" s="225"/>
      <c r="D45" s="225"/>
      <c r="E45" s="225"/>
      <c r="F45" s="225"/>
    </row>
    <row r="46" spans="1:47" s="52" customFormat="1" ht="12.75" customHeight="1" x14ac:dyDescent="0.25">
      <c r="A46"/>
      <c r="B46" s="213"/>
      <c r="C46" s="213"/>
      <c r="D46" s="213"/>
      <c r="E46" s="213"/>
      <c r="F46" s="2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226" t="s">
        <v>133</v>
      </c>
      <c r="B47" s="226"/>
      <c r="C47" s="241" t="s">
        <v>134</v>
      </c>
      <c r="D47" s="242"/>
      <c r="E47" s="375" t="s">
        <v>232</v>
      </c>
      <c r="F47" s="253" t="s">
        <v>136</v>
      </c>
      <c r="G47" s="254"/>
      <c r="H47" s="241" t="s">
        <v>137</v>
      </c>
      <c r="I47" s="372"/>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373" t="s">
        <v>138</v>
      </c>
      <c r="B48" s="374"/>
      <c r="C48" s="64" t="s">
        <v>139</v>
      </c>
      <c r="D48" s="64" t="s">
        <v>140</v>
      </c>
      <c r="E48" s="376"/>
      <c r="F48" s="255"/>
      <c r="G48" s="256"/>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246" t="s">
        <v>143</v>
      </c>
      <c r="B49" s="247"/>
      <c r="C49" s="65" t="s">
        <v>144</v>
      </c>
      <c r="D49" s="88" t="s">
        <v>145</v>
      </c>
      <c r="E49" s="250" t="s">
        <v>146</v>
      </c>
      <c r="F49" s="227" t="s">
        <v>147</v>
      </c>
      <c r="G49" s="22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248"/>
      <c r="B50" s="249"/>
      <c r="C50" s="67" t="s">
        <v>150</v>
      </c>
      <c r="D50" s="88" t="s">
        <v>151</v>
      </c>
      <c r="E50" s="251"/>
      <c r="F50" s="229"/>
      <c r="G50" s="230"/>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248"/>
      <c r="B51" s="249"/>
      <c r="C51" s="67" t="s">
        <v>154</v>
      </c>
      <c r="D51" s="89" t="s">
        <v>155</v>
      </c>
      <c r="E51" s="252"/>
      <c r="F51" s="231"/>
      <c r="G51" s="232"/>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9"/>
      <c r="D52" s="9"/>
      <c r="E52" s="377"/>
      <c r="F52" s="270"/>
      <c r="G52" s="271"/>
      <c r="H52" s="11"/>
      <c r="I52" s="11"/>
      <c r="J52" s="319" t="s">
        <v>157</v>
      </c>
      <c r="K52" s="320"/>
      <c r="L52" s="320"/>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9"/>
      <c r="D53" s="9"/>
      <c r="E53" s="378"/>
      <c r="F53" s="270"/>
      <c r="G53" s="271"/>
      <c r="H53" s="11"/>
      <c r="I53" s="11"/>
      <c r="J53" s="229"/>
      <c r="K53" s="301"/>
      <c r="L53" s="30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9"/>
      <c r="D54" s="9"/>
      <c r="E54" s="378"/>
      <c r="F54" s="270"/>
      <c r="G54" s="271"/>
      <c r="H54" s="11"/>
      <c r="I54" s="11"/>
      <c r="J54" s="229"/>
      <c r="K54" s="301"/>
      <c r="L54" s="30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9"/>
      <c r="D55" s="9"/>
      <c r="E55" s="379"/>
      <c r="F55" s="270"/>
      <c r="G55" s="271"/>
      <c r="H55" s="11"/>
      <c r="I55" s="11"/>
      <c r="J55" s="229"/>
      <c r="K55" s="301"/>
      <c r="L55" s="30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9" t="s">
        <v>304</v>
      </c>
      <c r="D56" s="188">
        <v>2301312</v>
      </c>
      <c r="E56" s="9" t="s">
        <v>336</v>
      </c>
      <c r="F56" s="270" t="s">
        <v>347</v>
      </c>
      <c r="G56" s="271"/>
      <c r="H56" s="11">
        <v>0</v>
      </c>
      <c r="I56" s="11">
        <f>D56</f>
        <v>2301312</v>
      </c>
      <c r="J56" s="229"/>
      <c r="K56" s="301"/>
      <c r="L56" s="301"/>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9" t="s">
        <v>366</v>
      </c>
      <c r="D57" s="188">
        <v>8026.2</v>
      </c>
      <c r="E57" s="9" t="s">
        <v>336</v>
      </c>
      <c r="F57" s="109" t="s">
        <v>347</v>
      </c>
      <c r="G57" s="110"/>
      <c r="H57" s="11">
        <v>0</v>
      </c>
      <c r="I57" s="11">
        <f>D57</f>
        <v>8026.2</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9" t="s">
        <v>303</v>
      </c>
      <c r="D58" s="188">
        <v>186550.12</v>
      </c>
      <c r="E58" s="9" t="s">
        <v>336</v>
      </c>
      <c r="F58" s="109" t="s">
        <v>348</v>
      </c>
      <c r="G58" s="110"/>
      <c r="H58" s="11">
        <v>0</v>
      </c>
      <c r="I58" s="11">
        <f t="shared" ref="I58:I67" si="1">D58</f>
        <v>186550.12</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9" t="s">
        <v>367</v>
      </c>
      <c r="D59" s="188">
        <v>32327.1</v>
      </c>
      <c r="E59" s="9" t="s">
        <v>336</v>
      </c>
      <c r="F59" s="109" t="s">
        <v>351</v>
      </c>
      <c r="G59" s="110"/>
      <c r="H59" s="11">
        <v>0</v>
      </c>
      <c r="I59" s="11">
        <f t="shared" si="1"/>
        <v>32327.1</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9" t="s">
        <v>306</v>
      </c>
      <c r="D60" s="188">
        <v>2375.9</v>
      </c>
      <c r="E60" s="9" t="s">
        <v>336</v>
      </c>
      <c r="F60" s="109" t="s">
        <v>348</v>
      </c>
      <c r="G60" s="110"/>
      <c r="H60" s="11">
        <v>0</v>
      </c>
      <c r="I60" s="11">
        <f t="shared" si="1"/>
        <v>2375.9</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9" t="s">
        <v>368</v>
      </c>
      <c r="D61" s="188">
        <v>133400</v>
      </c>
      <c r="E61" s="9" t="s">
        <v>336</v>
      </c>
      <c r="F61" s="109" t="s">
        <v>349</v>
      </c>
      <c r="G61" s="110"/>
      <c r="H61" s="11">
        <v>0</v>
      </c>
      <c r="I61" s="11">
        <v>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9"/>
      <c r="D62" s="188"/>
      <c r="E62" s="9"/>
      <c r="F62" s="109"/>
      <c r="G62" s="110"/>
      <c r="H62" s="11"/>
      <c r="I62" s="11"/>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v>2.1</v>
      </c>
      <c r="B63" s="72" t="s">
        <v>162</v>
      </c>
      <c r="C63" s="9" t="s">
        <v>399</v>
      </c>
      <c r="D63" s="188">
        <v>19011.349999999999</v>
      </c>
      <c r="E63" s="9" t="s">
        <v>336</v>
      </c>
      <c r="F63" s="270" t="s">
        <v>350</v>
      </c>
      <c r="G63" s="271"/>
      <c r="H63" s="11">
        <v>0</v>
      </c>
      <c r="I63" s="11">
        <v>0</v>
      </c>
      <c r="J63" s="229"/>
      <c r="K63" s="301"/>
      <c r="L63" s="301"/>
      <c r="M63"/>
      <c r="N63"/>
      <c r="O63"/>
      <c r="P63"/>
      <c r="Q63"/>
      <c r="R63"/>
      <c r="S63"/>
      <c r="T63"/>
      <c r="U63"/>
      <c r="V63"/>
      <c r="W63"/>
      <c r="X63"/>
      <c r="Y63"/>
      <c r="Z63"/>
      <c r="AA63"/>
      <c r="AB63"/>
      <c r="AC63"/>
      <c r="AD63"/>
      <c r="AE63"/>
      <c r="AF63"/>
      <c r="AG63"/>
      <c r="AH63"/>
      <c r="AI63"/>
      <c r="AJ63"/>
      <c r="AK63"/>
      <c r="AL63"/>
      <c r="AM63"/>
    </row>
    <row r="64" spans="1:39" s="52" customFormat="1" ht="30" hidden="1" customHeight="1" x14ac:dyDescent="0.25">
      <c r="A64" s="71"/>
      <c r="B64" s="72"/>
      <c r="C64" s="9"/>
      <c r="D64" s="188"/>
      <c r="E64" s="9"/>
      <c r="F64" s="109"/>
      <c r="G64" s="110"/>
      <c r="H64" s="11"/>
      <c r="I64" s="11"/>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9" t="s">
        <v>303</v>
      </c>
      <c r="D65" s="188">
        <v>37525.81</v>
      </c>
      <c r="E65" s="9" t="s">
        <v>336</v>
      </c>
      <c r="F65" s="109" t="s">
        <v>348</v>
      </c>
      <c r="G65" s="110"/>
      <c r="H65" s="11">
        <v>0</v>
      </c>
      <c r="I65" s="11">
        <f t="shared" si="1"/>
        <v>37525.81</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9" t="s">
        <v>306</v>
      </c>
      <c r="D66" s="188">
        <v>5232.1400000000003</v>
      </c>
      <c r="E66" s="9" t="s">
        <v>336</v>
      </c>
      <c r="F66" s="109" t="s">
        <v>348</v>
      </c>
      <c r="G66" s="110"/>
      <c r="H66" s="11">
        <v>0</v>
      </c>
      <c r="I66" s="11">
        <f t="shared" si="1"/>
        <v>5232.1400000000003</v>
      </c>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c r="B67" s="72"/>
      <c r="C67" s="9" t="s">
        <v>304</v>
      </c>
      <c r="D67" s="188">
        <v>322608</v>
      </c>
      <c r="E67" s="9" t="s">
        <v>336</v>
      </c>
      <c r="F67" s="109" t="s">
        <v>347</v>
      </c>
      <c r="G67" s="110"/>
      <c r="H67" s="11">
        <v>0</v>
      </c>
      <c r="I67" s="11">
        <f t="shared" si="1"/>
        <v>322608</v>
      </c>
      <c r="J67" s="111"/>
      <c r="K67" s="95"/>
      <c r="L67" s="95"/>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9"/>
      <c r="D68" s="188"/>
      <c r="E68" s="9"/>
      <c r="F68" s="109"/>
      <c r="G68" s="110"/>
      <c r="H68" s="11"/>
      <c r="I68" s="11"/>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v>2.2000000000000002</v>
      </c>
      <c r="B69" s="72" t="s">
        <v>163</v>
      </c>
      <c r="C69" s="9" t="s">
        <v>304</v>
      </c>
      <c r="D69" s="188">
        <v>1006237.44</v>
      </c>
      <c r="E69" s="9" t="s">
        <v>336</v>
      </c>
      <c r="F69" s="270" t="s">
        <v>347</v>
      </c>
      <c r="G69" s="271"/>
      <c r="H69" s="11">
        <v>0</v>
      </c>
      <c r="I69" s="11">
        <f>D69</f>
        <v>1006237.44</v>
      </c>
      <c r="J69" s="229"/>
      <c r="K69" s="301"/>
      <c r="L69" s="301"/>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9" t="s">
        <v>370</v>
      </c>
      <c r="D70" s="188">
        <v>68390.399999999994</v>
      </c>
      <c r="E70" s="9" t="s">
        <v>336</v>
      </c>
      <c r="F70" s="109" t="s">
        <v>347</v>
      </c>
      <c r="G70" s="110"/>
      <c r="H70" s="11">
        <v>0</v>
      </c>
      <c r="I70" s="11">
        <f>D70</f>
        <v>68390.399999999994</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9" t="s">
        <v>303</v>
      </c>
      <c r="D71" s="188">
        <f>3447.47+4173.03+87329.57</f>
        <v>94950.07</v>
      </c>
      <c r="E71" s="9" t="s">
        <v>336</v>
      </c>
      <c r="F71" s="109" t="s">
        <v>348</v>
      </c>
      <c r="G71" s="110"/>
      <c r="H71" s="11">
        <v>0</v>
      </c>
      <c r="I71" s="11">
        <f>D71</f>
        <v>94950.07</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9" t="s">
        <v>369</v>
      </c>
      <c r="D72" s="188">
        <v>393.75</v>
      </c>
      <c r="E72" s="9" t="s">
        <v>336</v>
      </c>
      <c r="F72" s="109" t="s">
        <v>348</v>
      </c>
      <c r="G72" s="110"/>
      <c r="H72" s="11">
        <v>0</v>
      </c>
      <c r="I72" s="11">
        <f t="shared" ref="I72:I75" si="2">D72</f>
        <v>393.75</v>
      </c>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9" t="s">
        <v>371</v>
      </c>
      <c r="D73" s="188">
        <v>577.30999999999995</v>
      </c>
      <c r="E73" s="9" t="s">
        <v>339</v>
      </c>
      <c r="F73" s="109" t="s">
        <v>349</v>
      </c>
      <c r="G73" s="110"/>
      <c r="H73" s="11">
        <v>0</v>
      </c>
      <c r="I73" s="11">
        <v>0</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9" t="s">
        <v>372</v>
      </c>
      <c r="D74" s="188">
        <v>6186.27</v>
      </c>
      <c r="E74" s="9" t="s">
        <v>340</v>
      </c>
      <c r="F74" s="109" t="s">
        <v>350</v>
      </c>
      <c r="G74" s="110"/>
      <c r="H74" s="11">
        <v>0</v>
      </c>
      <c r="I74" s="11">
        <v>0</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9" t="s">
        <v>305</v>
      </c>
      <c r="D75" s="188">
        <v>33096.959999999999</v>
      </c>
      <c r="E75" s="9" t="s">
        <v>336</v>
      </c>
      <c r="F75" s="109" t="s">
        <v>347</v>
      </c>
      <c r="G75" s="110"/>
      <c r="H75" s="11">
        <v>0</v>
      </c>
      <c r="I75" s="11">
        <f t="shared" si="2"/>
        <v>33096.959999999999</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9" t="s">
        <v>373</v>
      </c>
      <c r="D76" s="188">
        <v>2321.89</v>
      </c>
      <c r="E76" s="9" t="s">
        <v>337</v>
      </c>
      <c r="F76" s="109" t="s">
        <v>350</v>
      </c>
      <c r="G76" s="110"/>
      <c r="H76" s="11">
        <v>0</v>
      </c>
      <c r="I76" s="11">
        <v>0</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9" t="s">
        <v>416</v>
      </c>
      <c r="D77" s="188">
        <v>31359.74</v>
      </c>
      <c r="E77" s="9" t="s">
        <v>336</v>
      </c>
      <c r="F77" s="109" t="s">
        <v>349</v>
      </c>
      <c r="G77" s="110"/>
      <c r="H77" s="11">
        <v>0</v>
      </c>
      <c r="I77" s="11">
        <v>0</v>
      </c>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c r="B78" s="72"/>
      <c r="C78" s="9"/>
      <c r="D78" s="188"/>
      <c r="E78" s="9"/>
      <c r="F78" s="109"/>
      <c r="G78" s="110"/>
      <c r="H78" s="11"/>
      <c r="I78" s="11"/>
      <c r="J78" s="111"/>
      <c r="K78" s="95"/>
      <c r="L78" s="95"/>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9"/>
      <c r="D79" s="188"/>
      <c r="E79" s="9"/>
      <c r="F79" s="109"/>
      <c r="G79" s="110"/>
      <c r="H79" s="11"/>
      <c r="I79" s="11"/>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v>2.2999999999999998</v>
      </c>
      <c r="B80" s="72" t="s">
        <v>164</v>
      </c>
      <c r="C80" s="9" t="s">
        <v>374</v>
      </c>
      <c r="D80" s="188">
        <f>52500+107520</f>
        <v>160020</v>
      </c>
      <c r="E80" s="9" t="s">
        <v>336</v>
      </c>
      <c r="F80" s="270" t="s">
        <v>347</v>
      </c>
      <c r="G80" s="271"/>
      <c r="H80" s="11">
        <v>0</v>
      </c>
      <c r="I80" s="11">
        <f>D80</f>
        <v>160020</v>
      </c>
      <c r="J80" s="229"/>
      <c r="K80" s="301"/>
      <c r="L80" s="301"/>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9" t="s">
        <v>376</v>
      </c>
      <c r="D81" s="188">
        <v>326.7</v>
      </c>
      <c r="E81" s="9" t="s">
        <v>395</v>
      </c>
      <c r="F81" s="109" t="s">
        <v>349</v>
      </c>
      <c r="G81" s="110"/>
      <c r="H81" s="11">
        <v>0</v>
      </c>
      <c r="I81" s="11">
        <v>0</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hidden="1" customHeight="1" x14ac:dyDescent="0.25">
      <c r="A82" s="71"/>
      <c r="B82" s="72"/>
      <c r="C82" s="9"/>
      <c r="D82" s="188"/>
      <c r="E82" s="9"/>
      <c r="F82" s="109"/>
      <c r="G82" s="110"/>
      <c r="H82" s="11"/>
      <c r="I82" s="11"/>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hidden="1" customHeight="1" x14ac:dyDescent="0.25">
      <c r="A83" s="71"/>
      <c r="B83" s="72"/>
      <c r="C83" s="9"/>
      <c r="D83" s="188"/>
      <c r="E83" s="9"/>
      <c r="F83" s="109"/>
      <c r="G83" s="110"/>
      <c r="H83" s="11"/>
      <c r="I83" s="11"/>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hidden="1" customHeight="1" x14ac:dyDescent="0.25">
      <c r="A84" s="71"/>
      <c r="B84" s="72"/>
      <c r="C84" s="9"/>
      <c r="D84" s="188"/>
      <c r="E84" s="9"/>
      <c r="F84" s="109"/>
      <c r="G84" s="110"/>
      <c r="H84" s="11"/>
      <c r="I84" s="11"/>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hidden="1" customHeight="1" x14ac:dyDescent="0.25">
      <c r="A85" s="71"/>
      <c r="B85" s="72"/>
      <c r="C85" s="9"/>
      <c r="D85" s="188"/>
      <c r="E85" s="9"/>
      <c r="F85" s="109"/>
      <c r="G85" s="110"/>
      <c r="H85" s="11"/>
      <c r="I85" s="11"/>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hidden="1" customHeight="1" x14ac:dyDescent="0.25">
      <c r="A86" s="71"/>
      <c r="B86" s="72"/>
      <c r="C86" s="9"/>
      <c r="D86" s="188"/>
      <c r="E86" s="9"/>
      <c r="F86" s="109"/>
      <c r="G86" s="110"/>
      <c r="H86" s="11"/>
      <c r="I86" s="11"/>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9" t="s">
        <v>375</v>
      </c>
      <c r="D87" s="188">
        <v>705.31</v>
      </c>
      <c r="E87" s="9" t="s">
        <v>339</v>
      </c>
      <c r="F87" s="109" t="s">
        <v>352</v>
      </c>
      <c r="G87" s="110"/>
      <c r="H87" s="11">
        <v>0</v>
      </c>
      <c r="I87" s="11">
        <f>D87</f>
        <v>705.31</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9" t="s">
        <v>303</v>
      </c>
      <c r="D88" s="188">
        <v>17976.53</v>
      </c>
      <c r="E88" s="9" t="s">
        <v>336</v>
      </c>
      <c r="F88" s="109" t="s">
        <v>348</v>
      </c>
      <c r="G88" s="110"/>
      <c r="H88" s="11">
        <v>0</v>
      </c>
      <c r="I88" s="11">
        <f>D88</f>
        <v>17976.53</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9" t="s">
        <v>416</v>
      </c>
      <c r="D89" s="188">
        <v>3930.77</v>
      </c>
      <c r="E89" s="9" t="s">
        <v>336</v>
      </c>
      <c r="F89" s="109" t="s">
        <v>349</v>
      </c>
      <c r="G89" s="110"/>
      <c r="H89" s="11">
        <v>0</v>
      </c>
      <c r="I89" s="11">
        <v>0</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hidden="1" customHeight="1" x14ac:dyDescent="0.25">
      <c r="A90" s="71"/>
      <c r="B90" s="72"/>
      <c r="C90" s="9"/>
      <c r="D90" s="188"/>
      <c r="E90" s="9"/>
      <c r="F90" s="109"/>
      <c r="G90" s="110"/>
      <c r="H90" s="11"/>
      <c r="I90" s="11"/>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hidden="1" customHeight="1" x14ac:dyDescent="0.25">
      <c r="A91" s="71"/>
      <c r="B91" s="72"/>
      <c r="C91" s="9"/>
      <c r="D91" s="188"/>
      <c r="E91" s="9"/>
      <c r="F91" s="109"/>
      <c r="G91" s="110"/>
      <c r="H91" s="11"/>
      <c r="I91" s="11"/>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hidden="1" customHeight="1" x14ac:dyDescent="0.25">
      <c r="A92" s="71"/>
      <c r="B92" s="72"/>
      <c r="C92" s="9"/>
      <c r="D92" s="188"/>
      <c r="E92" s="9"/>
      <c r="F92" s="109"/>
      <c r="G92" s="110"/>
      <c r="H92" s="11"/>
      <c r="I92" s="11"/>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hidden="1" customHeight="1" x14ac:dyDescent="0.25">
      <c r="A93" s="71"/>
      <c r="B93" s="72"/>
      <c r="C93" s="9"/>
      <c r="D93" s="188"/>
      <c r="E93" s="9"/>
      <c r="F93" s="109"/>
      <c r="G93" s="110"/>
      <c r="H93" s="11"/>
      <c r="I93" s="11"/>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c r="B94" s="72"/>
      <c r="C94" s="9"/>
      <c r="D94" s="188"/>
      <c r="E94" s="9"/>
      <c r="F94" s="109"/>
      <c r="G94" s="110"/>
      <c r="H94" s="11"/>
      <c r="I94" s="11"/>
      <c r="J94" s="111"/>
      <c r="K94" s="95"/>
      <c r="L94" s="95"/>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v>2.4</v>
      </c>
      <c r="B95" s="72" t="s">
        <v>165</v>
      </c>
      <c r="C95" s="9" t="s">
        <v>307</v>
      </c>
      <c r="D95" s="188">
        <v>869.95</v>
      </c>
      <c r="E95" s="9" t="s">
        <v>336</v>
      </c>
      <c r="F95" s="270" t="s">
        <v>350</v>
      </c>
      <c r="G95" s="271"/>
      <c r="H95" s="11">
        <v>0</v>
      </c>
      <c r="I95" s="11">
        <v>0</v>
      </c>
      <c r="J95" s="229"/>
      <c r="K95" s="301"/>
      <c r="L95" s="301"/>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9" t="s">
        <v>308</v>
      </c>
      <c r="D96" s="188">
        <v>148427</v>
      </c>
      <c r="E96" s="9" t="s">
        <v>336</v>
      </c>
      <c r="F96" s="109" t="s">
        <v>347</v>
      </c>
      <c r="G96" s="110"/>
      <c r="H96" s="11">
        <v>0</v>
      </c>
      <c r="I96" s="11">
        <f>D96</f>
        <v>148427</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hidden="1" customHeight="1" x14ac:dyDescent="0.25">
      <c r="A97" s="71"/>
      <c r="B97" s="72"/>
      <c r="C97" s="9"/>
      <c r="D97" s="188"/>
      <c r="E97" s="9"/>
      <c r="F97" s="109"/>
      <c r="G97" s="110"/>
      <c r="H97" s="11"/>
      <c r="I97" s="11"/>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9"/>
      <c r="D98" s="188"/>
      <c r="E98" s="9"/>
      <c r="F98" s="109"/>
      <c r="G98" s="110"/>
      <c r="H98" s="11"/>
      <c r="I98" s="11"/>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v>2.5</v>
      </c>
      <c r="B99" s="72" t="s">
        <v>166</v>
      </c>
      <c r="C99" s="9" t="s">
        <v>383</v>
      </c>
      <c r="D99" s="188">
        <f>3552.97+23466.12+50452.16</f>
        <v>77471.25</v>
      </c>
      <c r="E99" s="9" t="s">
        <v>337</v>
      </c>
      <c r="F99" s="270" t="s">
        <v>380</v>
      </c>
      <c r="G99" s="271"/>
      <c r="H99" s="11">
        <v>0</v>
      </c>
      <c r="I99" s="11">
        <f>D99</f>
        <v>77471.25</v>
      </c>
      <c r="J99" s="229"/>
      <c r="K99" s="301"/>
      <c r="L99" s="301"/>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9" t="s">
        <v>384</v>
      </c>
      <c r="D100" s="188">
        <f>93.23+1323.8</f>
        <v>1417.03</v>
      </c>
      <c r="E100" s="9" t="s">
        <v>339</v>
      </c>
      <c r="F100" s="109" t="s">
        <v>353</v>
      </c>
      <c r="G100" s="110"/>
      <c r="H100" s="11">
        <v>0</v>
      </c>
      <c r="I100" s="11">
        <f>D100</f>
        <v>1417.03</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9" t="s">
        <v>377</v>
      </c>
      <c r="D101" s="188">
        <v>12435.65</v>
      </c>
      <c r="E101" s="9" t="s">
        <v>339</v>
      </c>
      <c r="F101" s="109" t="s">
        <v>349</v>
      </c>
      <c r="G101" s="110"/>
      <c r="H101" s="11">
        <v>0</v>
      </c>
      <c r="I101" s="11">
        <v>0</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9" t="s">
        <v>382</v>
      </c>
      <c r="D102" s="188">
        <v>1301.76</v>
      </c>
      <c r="E102" s="9" t="s">
        <v>336</v>
      </c>
      <c r="F102" s="109" t="s">
        <v>380</v>
      </c>
      <c r="G102" s="110"/>
      <c r="H102" s="11">
        <v>0</v>
      </c>
      <c r="I102" s="11">
        <f>D102</f>
        <v>1301.76</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9" t="s">
        <v>304</v>
      </c>
      <c r="D103" s="188">
        <v>74605.440000000002</v>
      </c>
      <c r="E103" s="9" t="s">
        <v>336</v>
      </c>
      <c r="F103" s="109" t="s">
        <v>380</v>
      </c>
      <c r="G103" s="110"/>
      <c r="H103" s="11">
        <v>0</v>
      </c>
      <c r="I103" s="11">
        <f>D103</f>
        <v>74605.440000000002</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9" t="s">
        <v>381</v>
      </c>
      <c r="D104" s="188">
        <v>3350.29</v>
      </c>
      <c r="E104" s="9" t="s">
        <v>336</v>
      </c>
      <c r="F104" s="109" t="s">
        <v>354</v>
      </c>
      <c r="G104" s="110"/>
      <c r="H104" s="11">
        <f>D104</f>
        <v>3350.29</v>
      </c>
      <c r="I104" s="11">
        <v>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9" t="s">
        <v>309</v>
      </c>
      <c r="D105" s="188">
        <f>301.65+4283.44</f>
        <v>4585.0899999999992</v>
      </c>
      <c r="E105" s="9" t="s">
        <v>337</v>
      </c>
      <c r="F105" s="109" t="s">
        <v>353</v>
      </c>
      <c r="G105" s="110"/>
      <c r="H105" s="11">
        <v>0</v>
      </c>
      <c r="I105" s="11">
        <f>D105</f>
        <v>4585.0899999999992</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9" t="s">
        <v>416</v>
      </c>
      <c r="D106" s="188">
        <v>9734.4</v>
      </c>
      <c r="E106" s="9" t="s">
        <v>336</v>
      </c>
      <c r="F106" s="109" t="s">
        <v>349</v>
      </c>
      <c r="G106" s="110"/>
      <c r="H106" s="11">
        <v>0</v>
      </c>
      <c r="I106" s="11">
        <v>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9" t="s">
        <v>378</v>
      </c>
      <c r="D107" s="188">
        <f>4233.6+4233.6</f>
        <v>8467.2000000000007</v>
      </c>
      <c r="E107" s="9" t="s">
        <v>336</v>
      </c>
      <c r="F107" s="109" t="s">
        <v>354</v>
      </c>
      <c r="G107" s="110"/>
      <c r="H107" s="11">
        <f>D107</f>
        <v>8467.2000000000007</v>
      </c>
      <c r="I107" s="11">
        <v>0</v>
      </c>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hidden="1" customHeight="1" x14ac:dyDescent="0.25">
      <c r="A108" s="71"/>
      <c r="B108" s="72"/>
      <c r="C108" s="9"/>
      <c r="D108" s="188"/>
      <c r="E108" s="9"/>
      <c r="F108" s="109"/>
      <c r="G108" s="110"/>
      <c r="H108" s="11"/>
      <c r="I108" s="11"/>
      <c r="J108" s="111"/>
      <c r="K108" s="95"/>
      <c r="L108" s="95"/>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9" t="s">
        <v>311</v>
      </c>
      <c r="D109" s="188">
        <f>1220.4+1220.4+510.19+694.95+3249.32+6986.03</f>
        <v>13881.29</v>
      </c>
      <c r="E109" s="9" t="s">
        <v>339</v>
      </c>
      <c r="F109" s="109" t="s">
        <v>355</v>
      </c>
      <c r="G109" s="110"/>
      <c r="H109" s="11">
        <v>0</v>
      </c>
      <c r="I109" s="11">
        <v>13881</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9" t="s">
        <v>310</v>
      </c>
      <c r="D110" s="188">
        <v>124667.38</v>
      </c>
      <c r="E110" s="9" t="s">
        <v>338</v>
      </c>
      <c r="F110" s="109" t="s">
        <v>354</v>
      </c>
      <c r="G110" s="110"/>
      <c r="H110" s="11">
        <v>0</v>
      </c>
      <c r="I110" s="11">
        <v>124667</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hidden="1" customHeight="1" x14ac:dyDescent="0.25">
      <c r="A111" s="71"/>
      <c r="B111" s="72"/>
      <c r="C111" s="9"/>
      <c r="D111" s="188"/>
      <c r="E111" s="9"/>
      <c r="F111" s="109"/>
      <c r="G111" s="110"/>
      <c r="H111" s="11"/>
      <c r="I111" s="11"/>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9" t="s">
        <v>379</v>
      </c>
      <c r="D112" s="188">
        <v>5.28</v>
      </c>
      <c r="E112" s="9" t="s">
        <v>342</v>
      </c>
      <c r="F112" s="109" t="s">
        <v>349</v>
      </c>
      <c r="G112" s="110"/>
      <c r="H112" s="11">
        <v>0</v>
      </c>
      <c r="I112" s="11">
        <v>0</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hidden="1" customHeight="1" x14ac:dyDescent="0.25">
      <c r="A113" s="71"/>
      <c r="B113" s="72"/>
      <c r="C113" s="9"/>
      <c r="D113" s="188"/>
      <c r="E113" s="9"/>
      <c r="F113" s="109"/>
      <c r="G113" s="110"/>
      <c r="H113" s="11"/>
      <c r="I113" s="11"/>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hidden="1" customHeight="1" x14ac:dyDescent="0.25">
      <c r="A114" s="71"/>
      <c r="B114" s="72"/>
      <c r="C114" s="9"/>
      <c r="D114" s="188"/>
      <c r="E114" s="9"/>
      <c r="F114" s="109"/>
      <c r="G114" s="110"/>
      <c r="H114" s="11"/>
      <c r="I114" s="11"/>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9" t="s">
        <v>317</v>
      </c>
      <c r="D115" s="188">
        <v>2111.4499999999998</v>
      </c>
      <c r="E115" s="9" t="s">
        <v>336</v>
      </c>
      <c r="F115" s="109" t="s">
        <v>350</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9"/>
      <c r="D116" s="188"/>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9"/>
      <c r="D117" s="188"/>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v>2.6</v>
      </c>
      <c r="B118" s="72" t="s">
        <v>167</v>
      </c>
      <c r="C118" s="9" t="s">
        <v>385</v>
      </c>
      <c r="D118" s="188">
        <v>6177</v>
      </c>
      <c r="E118" s="9" t="s">
        <v>396</v>
      </c>
      <c r="F118" s="270" t="s">
        <v>356</v>
      </c>
      <c r="G118" s="271"/>
      <c r="H118" s="11">
        <v>0</v>
      </c>
      <c r="I118" s="11">
        <f>D118/2</f>
        <v>3088.5</v>
      </c>
      <c r="J118" s="229"/>
      <c r="K118" s="301"/>
      <c r="L118" s="301"/>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9" t="s">
        <v>386</v>
      </c>
      <c r="D119" s="188">
        <v>268.20999999999998</v>
      </c>
      <c r="E119" s="9" t="s">
        <v>346</v>
      </c>
      <c r="F119" s="109" t="s">
        <v>389</v>
      </c>
      <c r="G119" s="110"/>
      <c r="H119" s="11">
        <v>0</v>
      </c>
      <c r="I119" s="11">
        <f>D119</f>
        <v>268.20999999999998</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9" t="s">
        <v>387</v>
      </c>
      <c r="D120" s="188">
        <v>5817.24</v>
      </c>
      <c r="E120" s="9" t="s">
        <v>396</v>
      </c>
      <c r="F120" s="109" t="s">
        <v>390</v>
      </c>
      <c r="G120" s="110"/>
      <c r="H120" s="11">
        <v>0</v>
      </c>
      <c r="I120" s="11">
        <f t="shared" ref="I120:I124" si="3">D120</f>
        <v>5817.24</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9" t="s">
        <v>312</v>
      </c>
      <c r="D121" s="188">
        <v>1468.53</v>
      </c>
      <c r="E121" s="9" t="s">
        <v>396</v>
      </c>
      <c r="F121" s="109" t="s">
        <v>357</v>
      </c>
      <c r="G121" s="110"/>
      <c r="H121" s="11">
        <v>0</v>
      </c>
      <c r="I121" s="11">
        <f t="shared" si="3"/>
        <v>1468.53</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hidden="1" customHeight="1" x14ac:dyDescent="0.25">
      <c r="A122" s="71"/>
      <c r="B122" s="72"/>
      <c r="C122" s="9"/>
      <c r="D122" s="188"/>
      <c r="E122" s="9"/>
      <c r="F122" s="109"/>
      <c r="G122" s="110"/>
      <c r="H122" s="11"/>
      <c r="I122" s="11"/>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9" t="s">
        <v>388</v>
      </c>
      <c r="D123" s="188">
        <v>1322.6</v>
      </c>
      <c r="E123" s="9" t="s">
        <v>346</v>
      </c>
      <c r="F123" s="109" t="s">
        <v>352</v>
      </c>
      <c r="G123" s="110"/>
      <c r="H123" s="11">
        <v>0</v>
      </c>
      <c r="I123" s="11">
        <f t="shared" si="3"/>
        <v>1322.6</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9" t="s">
        <v>313</v>
      </c>
      <c r="D124" s="188">
        <v>2479.5</v>
      </c>
      <c r="E124" s="9" t="s">
        <v>346</v>
      </c>
      <c r="F124" s="109" t="s">
        <v>348</v>
      </c>
      <c r="G124" s="110"/>
      <c r="H124" s="11">
        <v>0</v>
      </c>
      <c r="I124" s="11">
        <f t="shared" si="3"/>
        <v>2479.5</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9" t="s">
        <v>314</v>
      </c>
      <c r="D125" s="188">
        <v>2018.65</v>
      </c>
      <c r="E125" s="9" t="s">
        <v>396</v>
      </c>
      <c r="F125" s="109" t="s">
        <v>350</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9" t="s">
        <v>400</v>
      </c>
      <c r="D126" s="188">
        <v>30.35</v>
      </c>
      <c r="E126" s="9" t="s">
        <v>396</v>
      </c>
      <c r="F126" s="109" t="s">
        <v>358</v>
      </c>
      <c r="G126" s="110"/>
      <c r="H126" s="11">
        <v>0</v>
      </c>
      <c r="I126" s="11">
        <f>D126</f>
        <v>30.35</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9"/>
      <c r="D127" s="188"/>
      <c r="E127" s="9"/>
      <c r="F127" s="109"/>
      <c r="G127" s="110"/>
      <c r="H127" s="11"/>
      <c r="I127" s="11"/>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v>2.7</v>
      </c>
      <c r="B128" s="72" t="s">
        <v>168</v>
      </c>
      <c r="C128" s="9" t="s">
        <v>392</v>
      </c>
      <c r="D128" s="188">
        <v>1524.05</v>
      </c>
      <c r="E128" s="9" t="s">
        <v>339</v>
      </c>
      <c r="F128" s="270" t="s">
        <v>348</v>
      </c>
      <c r="G128" s="271"/>
      <c r="H128" s="11">
        <v>0</v>
      </c>
      <c r="I128" s="11">
        <f>D128</f>
        <v>1524.05</v>
      </c>
      <c r="J128" s="229"/>
      <c r="K128" s="301"/>
      <c r="L128" s="301"/>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9" t="s">
        <v>393</v>
      </c>
      <c r="D129" s="188">
        <v>43624.57</v>
      </c>
      <c r="E129" s="9" t="s">
        <v>341</v>
      </c>
      <c r="F129" s="109" t="s">
        <v>353</v>
      </c>
      <c r="G129" s="110"/>
      <c r="H129" s="11">
        <v>0</v>
      </c>
      <c r="I129" s="11">
        <f t="shared" ref="I129" si="4">D129</f>
        <v>43624.57</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hidden="1" customHeight="1" x14ac:dyDescent="0.25">
      <c r="A130" s="71"/>
      <c r="B130" s="72"/>
      <c r="C130" s="9"/>
      <c r="D130" s="188"/>
      <c r="E130" s="9"/>
      <c r="F130" s="109"/>
      <c r="G130" s="110"/>
      <c r="H130" s="11"/>
      <c r="I130" s="11"/>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9" t="s">
        <v>417</v>
      </c>
      <c r="D131" s="188">
        <v>1771.2</v>
      </c>
      <c r="E131" s="9" t="s">
        <v>421</v>
      </c>
      <c r="F131" s="109" t="s">
        <v>349</v>
      </c>
      <c r="G131" s="110"/>
      <c r="H131" s="11">
        <v>0</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9" t="s">
        <v>391</v>
      </c>
      <c r="D132" s="188">
        <v>9458.1</v>
      </c>
      <c r="E132" s="9" t="s">
        <v>339</v>
      </c>
      <c r="F132" s="109" t="s">
        <v>355</v>
      </c>
      <c r="G132" s="110"/>
      <c r="H132" s="11">
        <v>0</v>
      </c>
      <c r="I132" s="11">
        <v>3458</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hidden="1" customHeight="1" x14ac:dyDescent="0.25">
      <c r="A133" s="71"/>
      <c r="B133" s="72"/>
      <c r="C133" s="9"/>
      <c r="D133" s="188"/>
      <c r="E133" s="9"/>
      <c r="F133" s="109"/>
      <c r="G133" s="110"/>
      <c r="H133" s="11"/>
      <c r="I133" s="11"/>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hidden="1" customHeight="1" x14ac:dyDescent="0.25">
      <c r="A134" s="71"/>
      <c r="B134" s="72"/>
      <c r="C134" s="9"/>
      <c r="D134" s="188"/>
      <c r="E134" s="9"/>
      <c r="F134" s="109"/>
      <c r="G134" s="110"/>
      <c r="H134" s="11"/>
      <c r="I134" s="11"/>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hidden="1" customHeight="1" x14ac:dyDescent="0.25">
      <c r="A135" s="71"/>
      <c r="B135" s="72"/>
      <c r="C135" s="9"/>
      <c r="D135" s="188"/>
      <c r="E135" s="9"/>
      <c r="F135" s="109"/>
      <c r="G135" s="110"/>
      <c r="H135" s="11"/>
      <c r="I135" s="11"/>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hidden="1" customHeight="1" x14ac:dyDescent="0.25">
      <c r="A136" s="71"/>
      <c r="B136" s="72"/>
      <c r="C136" s="9"/>
      <c r="D136" s="188"/>
      <c r="E136" s="9"/>
      <c r="F136" s="109"/>
      <c r="G136" s="110"/>
      <c r="H136" s="11"/>
      <c r="I136" s="11"/>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9" t="s">
        <v>382</v>
      </c>
      <c r="D137" s="188">
        <v>14187.15</v>
      </c>
      <c r="E137" s="9" t="s">
        <v>336</v>
      </c>
      <c r="F137" s="109" t="s">
        <v>380</v>
      </c>
      <c r="G137" s="110"/>
      <c r="H137" s="11">
        <v>0</v>
      </c>
      <c r="I137" s="11">
        <f>D137</f>
        <v>14187.15</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customHeight="1" x14ac:dyDescent="0.25">
      <c r="A138" s="71"/>
      <c r="B138" s="72"/>
      <c r="C138" s="9"/>
      <c r="D138" s="188"/>
      <c r="E138" s="9"/>
      <c r="F138" s="109"/>
      <c r="G138" s="110"/>
      <c r="H138" s="11"/>
      <c r="I138" s="11"/>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customHeight="1" x14ac:dyDescent="0.25">
      <c r="A139" s="71">
        <v>2.8</v>
      </c>
      <c r="B139" s="72" t="s">
        <v>169</v>
      </c>
      <c r="C139" s="9" t="s">
        <v>394</v>
      </c>
      <c r="D139" s="188">
        <v>2231.14</v>
      </c>
      <c r="E139" s="9" t="s">
        <v>396</v>
      </c>
      <c r="F139" s="270" t="s">
        <v>350</v>
      </c>
      <c r="G139" s="271"/>
      <c r="H139" s="11">
        <v>0</v>
      </c>
      <c r="I139" s="11">
        <v>0</v>
      </c>
      <c r="J139" s="229"/>
      <c r="K139" s="301"/>
      <c r="L139" s="301"/>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9"/>
      <c r="D140" s="188"/>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v>3</v>
      </c>
      <c r="B141" s="72" t="s">
        <v>170</v>
      </c>
      <c r="C141" s="9" t="s">
        <v>315</v>
      </c>
      <c r="D141" s="188">
        <v>241662.7</v>
      </c>
      <c r="E141" s="9" t="s">
        <v>336</v>
      </c>
      <c r="F141" s="270" t="s">
        <v>355</v>
      </c>
      <c r="G141" s="271"/>
      <c r="H141" s="11">
        <v>0</v>
      </c>
      <c r="I141" s="11">
        <v>241663</v>
      </c>
      <c r="J141" s="229"/>
      <c r="K141" s="301"/>
      <c r="L141" s="301"/>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9" t="s">
        <v>316</v>
      </c>
      <c r="D142" s="188">
        <v>6683.18</v>
      </c>
      <c r="E142" s="9" t="s">
        <v>343</v>
      </c>
      <c r="F142" s="109" t="s">
        <v>350</v>
      </c>
      <c r="G142" s="110"/>
      <c r="H142" s="11">
        <v>0</v>
      </c>
      <c r="I142" s="11">
        <v>0</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hidden="1" customHeight="1" x14ac:dyDescent="0.25">
      <c r="A143" s="71"/>
      <c r="B143" s="72"/>
      <c r="C143" s="9"/>
      <c r="D143" s="188"/>
      <c r="E143" s="9"/>
      <c r="F143" s="109"/>
      <c r="G143" s="110"/>
      <c r="H143" s="11"/>
      <c r="I143" s="11"/>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9" t="s">
        <v>317</v>
      </c>
      <c r="D144" s="188">
        <v>17150.7</v>
      </c>
      <c r="E144" s="9" t="s">
        <v>337</v>
      </c>
      <c r="F144" s="109" t="s">
        <v>350</v>
      </c>
      <c r="G144" s="110"/>
      <c r="H144" s="11">
        <v>0</v>
      </c>
      <c r="I144" s="11">
        <v>0</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9" t="s">
        <v>309</v>
      </c>
      <c r="D145" s="188">
        <f>15830.62+15830.62+7002.15+16189.88</f>
        <v>54853.27</v>
      </c>
      <c r="E145" s="9" t="s">
        <v>341</v>
      </c>
      <c r="F145" s="109" t="s">
        <v>353</v>
      </c>
      <c r="G145" s="110"/>
      <c r="H145" s="11">
        <v>0</v>
      </c>
      <c r="I145" s="11">
        <f t="shared" ref="I145" si="5">D145</f>
        <v>54853.27</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9" t="s">
        <v>318</v>
      </c>
      <c r="D146" s="188">
        <v>291.27999999999997</v>
      </c>
      <c r="E146" s="9" t="s">
        <v>344</v>
      </c>
      <c r="F146" s="109" t="s">
        <v>349</v>
      </c>
      <c r="G146" s="110"/>
      <c r="H146" s="11">
        <v>0</v>
      </c>
      <c r="I146" s="11">
        <v>0</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9" t="s">
        <v>319</v>
      </c>
      <c r="D147" s="188">
        <f>82.24+281.42+576.05</f>
        <v>939.71</v>
      </c>
      <c r="E147" s="9" t="s">
        <v>344</v>
      </c>
      <c r="F147" s="109" t="s">
        <v>349</v>
      </c>
      <c r="G147" s="110"/>
      <c r="H147" s="11">
        <v>0</v>
      </c>
      <c r="I147" s="11">
        <v>0</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9" t="s">
        <v>418</v>
      </c>
      <c r="D148" s="188">
        <v>193.6</v>
      </c>
      <c r="E148" s="9" t="s">
        <v>420</v>
      </c>
      <c r="F148" s="109" t="s">
        <v>349</v>
      </c>
      <c r="G148" s="110"/>
      <c r="H148" s="11">
        <v>0</v>
      </c>
      <c r="I148" s="11">
        <v>0</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9"/>
      <c r="D149" s="188"/>
      <c r="E149" s="9"/>
      <c r="F149" s="109"/>
      <c r="G149" s="110"/>
      <c r="H149" s="11"/>
      <c r="I149" s="11"/>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v>4</v>
      </c>
      <c r="B150" s="72" t="s">
        <v>171</v>
      </c>
      <c r="C150" s="9" t="s">
        <v>401</v>
      </c>
      <c r="D150" s="188">
        <v>1189.76</v>
      </c>
      <c r="E150" s="9" t="s">
        <v>397</v>
      </c>
      <c r="F150" s="270" t="s">
        <v>350</v>
      </c>
      <c r="G150" s="271"/>
      <c r="H150" s="11">
        <v>0</v>
      </c>
      <c r="I150" s="11">
        <v>0</v>
      </c>
      <c r="J150" s="229"/>
      <c r="K150" s="301"/>
      <c r="L150" s="301"/>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9" t="s">
        <v>322</v>
      </c>
      <c r="D151" s="188">
        <v>540.79999999999995</v>
      </c>
      <c r="E151" s="9" t="s">
        <v>337</v>
      </c>
      <c r="F151" s="109" t="s">
        <v>349</v>
      </c>
      <c r="G151" s="110"/>
      <c r="H151" s="11">
        <v>0</v>
      </c>
      <c r="I151" s="11">
        <v>0</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9" t="s">
        <v>323</v>
      </c>
      <c r="D152" s="188">
        <v>769.6</v>
      </c>
      <c r="E152" s="9" t="s">
        <v>397</v>
      </c>
      <c r="F152" s="109" t="s">
        <v>349</v>
      </c>
      <c r="G152" s="110"/>
      <c r="H152" s="11">
        <v>0</v>
      </c>
      <c r="I152" s="11">
        <v>0</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9" t="s">
        <v>324</v>
      </c>
      <c r="D153" s="188">
        <v>972.4</v>
      </c>
      <c r="E153" s="9" t="s">
        <v>397</v>
      </c>
      <c r="F153" s="109" t="s">
        <v>349</v>
      </c>
      <c r="G153" s="110"/>
      <c r="H153" s="11">
        <v>0</v>
      </c>
      <c r="I153" s="11">
        <v>0</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9" t="s">
        <v>413</v>
      </c>
      <c r="D154" s="188">
        <v>832</v>
      </c>
      <c r="E154" s="9" t="s">
        <v>336</v>
      </c>
      <c r="F154" s="109" t="s">
        <v>349</v>
      </c>
      <c r="G154" s="110"/>
      <c r="H154" s="11">
        <v>0</v>
      </c>
      <c r="I154" s="11">
        <v>0</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customHeight="1" x14ac:dyDescent="0.25">
      <c r="A155" s="71"/>
      <c r="B155" s="72"/>
      <c r="C155" s="9" t="s">
        <v>414</v>
      </c>
      <c r="D155" s="188">
        <v>65.040000000000006</v>
      </c>
      <c r="E155" s="9" t="s">
        <v>336</v>
      </c>
      <c r="F155" s="109" t="s">
        <v>349</v>
      </c>
      <c r="G155" s="110"/>
      <c r="H155" s="11">
        <v>0</v>
      </c>
      <c r="I155" s="11">
        <v>0</v>
      </c>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customHeight="1" x14ac:dyDescent="0.25">
      <c r="A156" s="71"/>
      <c r="B156" s="72"/>
      <c r="C156" s="9" t="s">
        <v>415</v>
      </c>
      <c r="D156" s="188">
        <v>47.4</v>
      </c>
      <c r="E156" s="9" t="s">
        <v>336</v>
      </c>
      <c r="F156" s="109" t="s">
        <v>358</v>
      </c>
      <c r="G156" s="110"/>
      <c r="H156" s="11">
        <v>0</v>
      </c>
      <c r="I156" s="11">
        <v>47.4</v>
      </c>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9" t="s">
        <v>328</v>
      </c>
      <c r="D157" s="188">
        <v>291.49</v>
      </c>
      <c r="E157" s="9" t="s">
        <v>397</v>
      </c>
      <c r="F157" s="109" t="s">
        <v>358</v>
      </c>
      <c r="G157" s="110"/>
      <c r="H157" s="11">
        <v>0</v>
      </c>
      <c r="I157" s="11">
        <f t="shared" ref="I157" si="6">D157</f>
        <v>291.49</v>
      </c>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c r="B158" s="72"/>
      <c r="C158" s="9"/>
      <c r="D158" s="188"/>
      <c r="E158" s="9"/>
      <c r="F158" s="109"/>
      <c r="G158" s="110"/>
      <c r="H158" s="11"/>
      <c r="I158" s="11"/>
      <c r="J158" s="111"/>
      <c r="K158" s="95"/>
      <c r="L158" s="95"/>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v>5</v>
      </c>
      <c r="B159" s="72" t="s">
        <v>172</v>
      </c>
      <c r="C159" s="9" t="s">
        <v>320</v>
      </c>
      <c r="D159" s="188">
        <v>3295</v>
      </c>
      <c r="E159" s="9" t="s">
        <v>343</v>
      </c>
      <c r="F159" s="270" t="s">
        <v>358</v>
      </c>
      <c r="G159" s="271"/>
      <c r="H159" s="11">
        <v>0</v>
      </c>
      <c r="I159" s="11">
        <f t="shared" ref="I159:I161" si="7">D159</f>
        <v>3295</v>
      </c>
      <c r="J159" s="229"/>
      <c r="K159" s="301"/>
      <c r="L159" s="301"/>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9" t="s">
        <v>321</v>
      </c>
      <c r="D160" s="188">
        <v>5022.5</v>
      </c>
      <c r="E160" s="9" t="s">
        <v>343</v>
      </c>
      <c r="F160" s="109" t="s">
        <v>358</v>
      </c>
      <c r="G160" s="110"/>
      <c r="H160" s="11">
        <v>0</v>
      </c>
      <c r="I160" s="11">
        <f t="shared" si="7"/>
        <v>5022.5</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5">
      <c r="A161" s="71"/>
      <c r="B161" s="72"/>
      <c r="C161" s="9" t="s">
        <v>325</v>
      </c>
      <c r="D161" s="188">
        <v>8470</v>
      </c>
      <c r="E161" s="9" t="s">
        <v>343</v>
      </c>
      <c r="F161" s="109" t="s">
        <v>358</v>
      </c>
      <c r="G161" s="110"/>
      <c r="H161" s="11">
        <v>0</v>
      </c>
      <c r="I161" s="11">
        <f t="shared" si="7"/>
        <v>8470</v>
      </c>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9" t="s">
        <v>326</v>
      </c>
      <c r="D162" s="188">
        <v>1123.07</v>
      </c>
      <c r="E162" s="9" t="s">
        <v>343</v>
      </c>
      <c r="F162" s="109" t="s">
        <v>349</v>
      </c>
      <c r="G162" s="110"/>
      <c r="H162" s="11">
        <v>0</v>
      </c>
      <c r="I162" s="11">
        <v>0</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9" t="s">
        <v>327</v>
      </c>
      <c r="D163" s="188">
        <v>372.89</v>
      </c>
      <c r="E163" s="9" t="s">
        <v>397</v>
      </c>
      <c r="F163" s="109" t="s">
        <v>358</v>
      </c>
      <c r="G163" s="110"/>
      <c r="H163" s="11">
        <v>0</v>
      </c>
      <c r="I163" s="11">
        <f t="shared" ref="I163:I168" si="8">D163</f>
        <v>372.89</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9" t="s">
        <v>329</v>
      </c>
      <c r="D164" s="188">
        <v>7499.02</v>
      </c>
      <c r="E164" s="9" t="s">
        <v>343</v>
      </c>
      <c r="F164" s="109" t="s">
        <v>358</v>
      </c>
      <c r="G164" s="110"/>
      <c r="H164" s="11">
        <v>0</v>
      </c>
      <c r="I164" s="11">
        <f t="shared" si="8"/>
        <v>7499.02</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9" t="s">
        <v>330</v>
      </c>
      <c r="D165" s="188">
        <v>1131.2</v>
      </c>
      <c r="E165" s="9" t="s">
        <v>397</v>
      </c>
      <c r="F165" s="109" t="s">
        <v>358</v>
      </c>
      <c r="G165" s="110"/>
      <c r="H165" s="11">
        <v>0</v>
      </c>
      <c r="I165" s="11">
        <f t="shared" si="8"/>
        <v>1131.2</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9" t="s">
        <v>331</v>
      </c>
      <c r="D166" s="188">
        <v>681.19</v>
      </c>
      <c r="E166" s="9" t="s">
        <v>398</v>
      </c>
      <c r="F166" s="109" t="s">
        <v>358</v>
      </c>
      <c r="G166" s="110"/>
      <c r="H166" s="11">
        <v>0</v>
      </c>
      <c r="I166" s="11">
        <f t="shared" si="8"/>
        <v>681.19</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9" t="s">
        <v>332</v>
      </c>
      <c r="D167" s="188">
        <f>45.95+102.08</f>
        <v>148.03</v>
      </c>
      <c r="E167" s="9" t="s">
        <v>345</v>
      </c>
      <c r="F167" s="109" t="s">
        <v>358</v>
      </c>
      <c r="G167" s="110"/>
      <c r="H167" s="11">
        <v>0</v>
      </c>
      <c r="I167" s="11">
        <f t="shared" si="8"/>
        <v>148.03</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9" t="s">
        <v>333</v>
      </c>
      <c r="D168" s="188">
        <v>16715.5</v>
      </c>
      <c r="E168" s="9" t="s">
        <v>397</v>
      </c>
      <c r="F168" s="109" t="s">
        <v>358</v>
      </c>
      <c r="G168" s="110"/>
      <c r="H168" s="11">
        <v>0</v>
      </c>
      <c r="I168" s="11">
        <f t="shared" si="8"/>
        <v>16715.5</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9" t="s">
        <v>334</v>
      </c>
      <c r="D169" s="188">
        <v>4391.1000000000004</v>
      </c>
      <c r="E169" s="9" t="s">
        <v>346</v>
      </c>
      <c r="F169" s="109" t="s">
        <v>349</v>
      </c>
      <c r="G169" s="110"/>
      <c r="H169" s="11">
        <v>0</v>
      </c>
      <c r="I169" s="11">
        <v>0</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c r="B170" s="72"/>
      <c r="C170" s="9" t="s">
        <v>335</v>
      </c>
      <c r="D170" s="188">
        <v>453.05</v>
      </c>
      <c r="E170" s="9" t="s">
        <v>346</v>
      </c>
      <c r="F170" s="109" t="s">
        <v>349</v>
      </c>
      <c r="G170" s="110"/>
      <c r="H170" s="11">
        <v>0</v>
      </c>
      <c r="I170" s="11">
        <v>0</v>
      </c>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c r="B171" s="72"/>
      <c r="C171" s="9" t="s">
        <v>402</v>
      </c>
      <c r="D171" s="188">
        <v>2.11</v>
      </c>
      <c r="E171" s="9" t="s">
        <v>422</v>
      </c>
      <c r="F171" s="109" t="s">
        <v>358</v>
      </c>
      <c r="G171" s="110"/>
      <c r="H171" s="11">
        <v>0</v>
      </c>
      <c r="I171" s="11">
        <f>D171</f>
        <v>2.11</v>
      </c>
      <c r="J171" s="111"/>
      <c r="K171" s="95"/>
      <c r="L171" s="95"/>
      <c r="M171"/>
      <c r="N171"/>
      <c r="O171"/>
      <c r="P171"/>
      <c r="Q171"/>
      <c r="R171"/>
      <c r="S171"/>
      <c r="T171"/>
      <c r="U171"/>
      <c r="V171"/>
      <c r="W171"/>
      <c r="X171"/>
      <c r="Y171"/>
      <c r="Z171"/>
      <c r="AA171"/>
      <c r="AB171"/>
      <c r="AC171"/>
      <c r="AD171"/>
      <c r="AE171"/>
      <c r="AF171"/>
      <c r="AG171"/>
      <c r="AH171"/>
      <c r="AI171"/>
      <c r="AJ171"/>
      <c r="AK171"/>
      <c r="AL171"/>
      <c r="AM171"/>
    </row>
    <row r="172" spans="1:39" s="52" customFormat="1" ht="30" customHeight="1" x14ac:dyDescent="0.25">
      <c r="A172" s="71"/>
      <c r="B172" s="72"/>
      <c r="C172" s="9" t="s">
        <v>403</v>
      </c>
      <c r="D172" s="188">
        <v>642.29999999999995</v>
      </c>
      <c r="E172" s="9" t="s">
        <v>422</v>
      </c>
      <c r="F172" s="109" t="s">
        <v>358</v>
      </c>
      <c r="G172" s="110"/>
      <c r="H172" s="11">
        <v>0</v>
      </c>
      <c r="I172" s="11">
        <f t="shared" ref="I172:I183" si="9">D172</f>
        <v>642.29999999999995</v>
      </c>
      <c r="J172" s="111"/>
      <c r="K172" s="95"/>
      <c r="L172" s="95"/>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5">
      <c r="A173" s="71"/>
      <c r="B173" s="72"/>
      <c r="C173" s="9" t="s">
        <v>404</v>
      </c>
      <c r="D173" s="188">
        <v>20.74</v>
      </c>
      <c r="E173" s="9" t="s">
        <v>422</v>
      </c>
      <c r="F173" s="109" t="s">
        <v>358</v>
      </c>
      <c r="G173" s="110"/>
      <c r="H173" s="11">
        <v>0</v>
      </c>
      <c r="I173" s="11">
        <f t="shared" si="9"/>
        <v>20.74</v>
      </c>
      <c r="J173" s="111"/>
      <c r="K173" s="95"/>
      <c r="L173" s="95"/>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c r="B174" s="72"/>
      <c r="C174" s="9" t="s">
        <v>405</v>
      </c>
      <c r="D174" s="188">
        <v>9.8800000000000008</v>
      </c>
      <c r="E174" s="9" t="s">
        <v>422</v>
      </c>
      <c r="F174" s="109" t="s">
        <v>358</v>
      </c>
      <c r="G174" s="110"/>
      <c r="H174" s="11">
        <v>0</v>
      </c>
      <c r="I174" s="11">
        <f t="shared" si="9"/>
        <v>9.8800000000000008</v>
      </c>
      <c r="J174" s="111"/>
      <c r="K174" s="95"/>
      <c r="L174" s="95"/>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c r="B175" s="72"/>
      <c r="C175" s="9" t="s">
        <v>406</v>
      </c>
      <c r="D175" s="188">
        <v>25.35</v>
      </c>
      <c r="E175" s="9" t="s">
        <v>422</v>
      </c>
      <c r="F175" s="109" t="s">
        <v>358</v>
      </c>
      <c r="G175" s="110"/>
      <c r="H175" s="11">
        <v>0</v>
      </c>
      <c r="I175" s="11">
        <f t="shared" si="9"/>
        <v>25.35</v>
      </c>
      <c r="J175" s="111"/>
      <c r="K175" s="95"/>
      <c r="L175" s="95"/>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c r="B176" s="72"/>
      <c r="C176" s="9" t="s">
        <v>407</v>
      </c>
      <c r="D176" s="188">
        <v>5.25</v>
      </c>
      <c r="E176" s="9" t="s">
        <v>422</v>
      </c>
      <c r="F176" s="109" t="s">
        <v>358</v>
      </c>
      <c r="G176" s="110"/>
      <c r="H176" s="11">
        <v>0</v>
      </c>
      <c r="I176" s="11">
        <f t="shared" si="9"/>
        <v>5.25</v>
      </c>
      <c r="J176" s="111"/>
      <c r="K176" s="95"/>
      <c r="L176" s="95"/>
      <c r="M176"/>
      <c r="N176"/>
      <c r="O176"/>
      <c r="P176"/>
      <c r="Q176"/>
      <c r="R176"/>
      <c r="S176"/>
      <c r="T176"/>
      <c r="U176"/>
      <c r="V176"/>
      <c r="W176"/>
      <c r="X176"/>
      <c r="Y176"/>
      <c r="Z176"/>
      <c r="AA176"/>
      <c r="AB176"/>
      <c r="AC176"/>
      <c r="AD176"/>
      <c r="AE176"/>
      <c r="AF176"/>
      <c r="AG176"/>
      <c r="AH176"/>
      <c r="AI176"/>
      <c r="AJ176"/>
      <c r="AK176"/>
      <c r="AL176"/>
      <c r="AM176"/>
    </row>
    <row r="177" spans="1:39" s="52" customFormat="1" ht="30" customHeight="1" x14ac:dyDescent="0.25">
      <c r="A177" s="71"/>
      <c r="B177" s="72"/>
      <c r="C177" s="9" t="s">
        <v>408</v>
      </c>
      <c r="D177" s="188">
        <v>1.79</v>
      </c>
      <c r="E177" s="9" t="s">
        <v>422</v>
      </c>
      <c r="F177" s="109" t="s">
        <v>358</v>
      </c>
      <c r="G177" s="110"/>
      <c r="H177" s="11">
        <v>0</v>
      </c>
      <c r="I177" s="11">
        <f t="shared" si="9"/>
        <v>1.79</v>
      </c>
      <c r="J177" s="111"/>
      <c r="K177" s="95"/>
      <c r="L177" s="95"/>
      <c r="M177"/>
      <c r="N177"/>
      <c r="O177"/>
      <c r="P177"/>
      <c r="Q177"/>
      <c r="R177"/>
      <c r="S177"/>
      <c r="T177"/>
      <c r="U177"/>
      <c r="V177"/>
      <c r="W177"/>
      <c r="X177"/>
      <c r="Y177"/>
      <c r="Z177"/>
      <c r="AA177"/>
      <c r="AB177"/>
      <c r="AC177"/>
      <c r="AD177"/>
      <c r="AE177"/>
      <c r="AF177"/>
      <c r="AG177"/>
      <c r="AH177"/>
      <c r="AI177"/>
      <c r="AJ177"/>
      <c r="AK177"/>
      <c r="AL177"/>
      <c r="AM177"/>
    </row>
    <row r="178" spans="1:39" s="52" customFormat="1" ht="30" hidden="1" customHeight="1" x14ac:dyDescent="0.25">
      <c r="A178" s="71"/>
      <c r="B178" s="72"/>
      <c r="C178" s="9" t="s">
        <v>409</v>
      </c>
      <c r="D178" s="188">
        <v>462.16</v>
      </c>
      <c r="E178" s="9" t="s">
        <v>397</v>
      </c>
      <c r="F178" s="109" t="s">
        <v>358</v>
      </c>
      <c r="G178" s="110"/>
      <c r="H178" s="11">
        <v>0</v>
      </c>
      <c r="I178" s="11">
        <f t="shared" si="9"/>
        <v>462.16</v>
      </c>
      <c r="J178" s="111"/>
      <c r="K178" s="95"/>
      <c r="L178" s="95"/>
      <c r="M178"/>
      <c r="N178"/>
      <c r="O178"/>
      <c r="P178"/>
      <c r="Q178"/>
      <c r="R178"/>
      <c r="S178"/>
      <c r="T178"/>
      <c r="U178"/>
      <c r="V178"/>
      <c r="W178"/>
      <c r="X178"/>
      <c r="Y178"/>
      <c r="Z178"/>
      <c r="AA178"/>
      <c r="AB178"/>
      <c r="AC178"/>
      <c r="AD178"/>
      <c r="AE178"/>
      <c r="AF178"/>
      <c r="AG178"/>
      <c r="AH178"/>
      <c r="AI178"/>
      <c r="AJ178"/>
      <c r="AK178"/>
      <c r="AL178"/>
      <c r="AM178"/>
    </row>
    <row r="179" spans="1:39" s="52" customFormat="1" ht="30" customHeight="1" x14ac:dyDescent="0.25">
      <c r="A179" s="71"/>
      <c r="B179" s="72"/>
      <c r="C179" s="9" t="s">
        <v>410</v>
      </c>
      <c r="D179" s="188">
        <v>5.23</v>
      </c>
      <c r="E179" s="9" t="s">
        <v>422</v>
      </c>
      <c r="F179" s="109" t="s">
        <v>358</v>
      </c>
      <c r="G179" s="110"/>
      <c r="H179" s="11">
        <v>0</v>
      </c>
      <c r="I179" s="11">
        <f t="shared" si="9"/>
        <v>5.23</v>
      </c>
      <c r="J179" s="111"/>
      <c r="K179" s="95"/>
      <c r="L179" s="95"/>
      <c r="M179"/>
      <c r="N179"/>
      <c r="O179"/>
      <c r="P179"/>
      <c r="Q179"/>
      <c r="R179"/>
      <c r="S179"/>
      <c r="T179"/>
      <c r="U179"/>
      <c r="V179"/>
      <c r="W179"/>
      <c r="X179"/>
      <c r="Y179"/>
      <c r="Z179"/>
      <c r="AA179"/>
      <c r="AB179"/>
      <c r="AC179"/>
      <c r="AD179"/>
      <c r="AE179"/>
      <c r="AF179"/>
      <c r="AG179"/>
      <c r="AH179"/>
      <c r="AI179"/>
      <c r="AJ179"/>
      <c r="AK179"/>
      <c r="AL179"/>
      <c r="AM179"/>
    </row>
    <row r="180" spans="1:39" s="52" customFormat="1" ht="30" customHeight="1" x14ac:dyDescent="0.25">
      <c r="A180" s="71"/>
      <c r="B180" s="72"/>
      <c r="C180" s="9" t="s">
        <v>411</v>
      </c>
      <c r="D180" s="188">
        <v>0.14000000000000001</v>
      </c>
      <c r="E180" s="9" t="s">
        <v>422</v>
      </c>
      <c r="F180" s="109" t="s">
        <v>358</v>
      </c>
      <c r="G180" s="110"/>
      <c r="H180" s="11">
        <v>0</v>
      </c>
      <c r="I180" s="11">
        <f t="shared" si="9"/>
        <v>0.14000000000000001</v>
      </c>
      <c r="J180" s="111"/>
      <c r="K180" s="95"/>
      <c r="L180" s="95"/>
      <c r="M180"/>
      <c r="N180"/>
      <c r="O180"/>
      <c r="P180"/>
      <c r="Q180"/>
      <c r="R180"/>
      <c r="S180"/>
      <c r="T180"/>
      <c r="U180"/>
      <c r="V180"/>
      <c r="W180"/>
      <c r="X180"/>
      <c r="Y180"/>
      <c r="Z180"/>
      <c r="AA180"/>
      <c r="AB180"/>
      <c r="AC180"/>
      <c r="AD180"/>
      <c r="AE180"/>
      <c r="AF180"/>
      <c r="AG180"/>
      <c r="AH180"/>
      <c r="AI180"/>
      <c r="AJ180"/>
      <c r="AK180"/>
      <c r="AL180"/>
      <c r="AM180"/>
    </row>
    <row r="181" spans="1:39" s="52" customFormat="1" ht="30" customHeight="1" x14ac:dyDescent="0.25">
      <c r="A181" s="71"/>
      <c r="B181" s="72"/>
      <c r="C181" s="9" t="s">
        <v>412</v>
      </c>
      <c r="D181" s="188">
        <v>7.98</v>
      </c>
      <c r="E181" s="9" t="s">
        <v>422</v>
      </c>
      <c r="F181" s="109" t="s">
        <v>358</v>
      </c>
      <c r="G181" s="110"/>
      <c r="H181" s="11">
        <v>0</v>
      </c>
      <c r="I181" s="11">
        <f t="shared" si="9"/>
        <v>7.98</v>
      </c>
      <c r="J181" s="111"/>
      <c r="K181" s="95"/>
      <c r="L181" s="95"/>
      <c r="M181"/>
      <c r="N181"/>
      <c r="O181"/>
      <c r="P181"/>
      <c r="Q181"/>
      <c r="R181"/>
      <c r="S181"/>
      <c r="T181"/>
      <c r="U181"/>
      <c r="V181"/>
      <c r="W181"/>
      <c r="X181"/>
      <c r="Y181"/>
      <c r="Z181"/>
      <c r="AA181"/>
      <c r="AB181"/>
      <c r="AC181"/>
      <c r="AD181"/>
      <c r="AE181"/>
      <c r="AF181"/>
      <c r="AG181"/>
      <c r="AH181"/>
      <c r="AI181"/>
      <c r="AJ181"/>
      <c r="AK181"/>
      <c r="AL181"/>
      <c r="AM181"/>
    </row>
    <row r="182" spans="1:39" s="52" customFormat="1" ht="30" customHeight="1" x14ac:dyDescent="0.25">
      <c r="A182" s="71"/>
      <c r="B182" s="72"/>
      <c r="C182" s="9" t="s">
        <v>419</v>
      </c>
      <c r="D182" s="188">
        <v>13938.61</v>
      </c>
      <c r="E182" s="9" t="s">
        <v>341</v>
      </c>
      <c r="F182" s="109" t="s">
        <v>358</v>
      </c>
      <c r="G182" s="110"/>
      <c r="H182" s="11">
        <v>0</v>
      </c>
      <c r="I182" s="11">
        <f t="shared" si="9"/>
        <v>13938.61</v>
      </c>
      <c r="J182" s="111"/>
      <c r="K182" s="95"/>
      <c r="L182" s="95"/>
      <c r="M182"/>
      <c r="N182"/>
      <c r="O182"/>
      <c r="P182"/>
      <c r="Q182"/>
      <c r="R182"/>
      <c r="S182"/>
      <c r="T182"/>
      <c r="U182"/>
      <c r="V182"/>
      <c r="W182"/>
      <c r="X182"/>
      <c r="Y182"/>
      <c r="Z182"/>
      <c r="AA182"/>
      <c r="AB182"/>
      <c r="AC182"/>
      <c r="AD182"/>
      <c r="AE182"/>
      <c r="AF182"/>
      <c r="AG182"/>
      <c r="AH182"/>
      <c r="AI182"/>
      <c r="AJ182"/>
      <c r="AK182"/>
      <c r="AL182"/>
      <c r="AM182"/>
    </row>
    <row r="183" spans="1:39" s="52" customFormat="1" ht="30" customHeight="1" x14ac:dyDescent="0.25">
      <c r="A183" s="71"/>
      <c r="B183" s="72"/>
      <c r="C183" s="9" t="s">
        <v>409</v>
      </c>
      <c r="D183" s="188">
        <v>462.16</v>
      </c>
      <c r="E183" s="9" t="s">
        <v>422</v>
      </c>
      <c r="F183" s="109" t="s">
        <v>358</v>
      </c>
      <c r="G183" s="110"/>
      <c r="H183" s="11"/>
      <c r="I183" s="11">
        <f t="shared" si="9"/>
        <v>462.16</v>
      </c>
      <c r="J183" s="111"/>
      <c r="K183" s="95"/>
      <c r="L183" s="95"/>
      <c r="M183"/>
      <c r="N183"/>
      <c r="O183"/>
      <c r="P183"/>
      <c r="Q183"/>
      <c r="R183"/>
      <c r="S183"/>
      <c r="T183"/>
      <c r="U183"/>
      <c r="V183"/>
      <c r="W183"/>
      <c r="X183"/>
      <c r="Y183"/>
      <c r="Z183"/>
      <c r="AA183"/>
      <c r="AB183"/>
      <c r="AC183"/>
      <c r="AD183"/>
      <c r="AE183"/>
      <c r="AF183"/>
      <c r="AG183"/>
      <c r="AH183"/>
      <c r="AI183"/>
      <c r="AJ183"/>
      <c r="AK183"/>
      <c r="AL183"/>
      <c r="AM183"/>
    </row>
    <row r="184" spans="1:39" s="52" customFormat="1" ht="30" customHeight="1" x14ac:dyDescent="0.25">
      <c r="A184" s="71"/>
      <c r="B184" s="72"/>
      <c r="C184" s="9"/>
      <c r="D184" s="188"/>
      <c r="E184" s="9"/>
      <c r="F184" s="109"/>
      <c r="G184" s="110"/>
      <c r="H184" s="11"/>
      <c r="I184" s="11"/>
      <c r="J184" s="111"/>
      <c r="K184" s="95"/>
      <c r="L184" s="95"/>
      <c r="M184"/>
      <c r="N184"/>
      <c r="O184"/>
      <c r="P184"/>
      <c r="Q184"/>
      <c r="R184"/>
      <c r="S184"/>
      <c r="T184"/>
      <c r="U184"/>
      <c r="V184"/>
      <c r="W184"/>
      <c r="X184"/>
      <c r="Y184"/>
      <c r="Z184"/>
      <c r="AA184"/>
      <c r="AB184"/>
      <c r="AC184"/>
      <c r="AD184"/>
      <c r="AE184"/>
      <c r="AF184"/>
      <c r="AG184"/>
      <c r="AH184"/>
      <c r="AI184"/>
      <c r="AJ184"/>
      <c r="AK184"/>
      <c r="AL184"/>
      <c r="AM184"/>
    </row>
    <row r="185" spans="1:39" s="52" customFormat="1" ht="30" hidden="1" customHeight="1" x14ac:dyDescent="0.25">
      <c r="A185" s="71"/>
      <c r="B185" s="72"/>
      <c r="C185" s="9"/>
      <c r="D185" s="188"/>
      <c r="E185" s="9"/>
      <c r="F185" s="109"/>
      <c r="G185" s="110"/>
      <c r="H185" s="11"/>
      <c r="I185" s="11"/>
      <c r="J185" s="111"/>
      <c r="K185" s="95"/>
      <c r="L185" s="95"/>
      <c r="M185"/>
      <c r="N185"/>
      <c r="O185"/>
      <c r="P185"/>
      <c r="Q185"/>
      <c r="R185"/>
      <c r="S185"/>
      <c r="T185"/>
      <c r="U185"/>
      <c r="V185"/>
      <c r="W185"/>
      <c r="X185"/>
      <c r="Y185"/>
      <c r="Z185"/>
      <c r="AA185"/>
      <c r="AB185"/>
      <c r="AC185"/>
      <c r="AD185"/>
      <c r="AE185"/>
      <c r="AF185"/>
      <c r="AG185"/>
      <c r="AH185"/>
      <c r="AI185"/>
      <c r="AJ185"/>
      <c r="AK185"/>
      <c r="AL185"/>
      <c r="AM185"/>
    </row>
    <row r="186" spans="1:39" s="52" customFormat="1" ht="30" hidden="1" customHeight="1" x14ac:dyDescent="0.25">
      <c r="A186" s="71"/>
      <c r="B186" s="72"/>
      <c r="C186" s="9"/>
      <c r="D186" s="188"/>
      <c r="E186" s="9"/>
      <c r="F186" s="109"/>
      <c r="G186" s="110"/>
      <c r="H186" s="11"/>
      <c r="I186" s="11"/>
      <c r="J186" s="111"/>
      <c r="K186" s="95"/>
      <c r="L186" s="95"/>
      <c r="M186"/>
      <c r="N186"/>
      <c r="O186"/>
      <c r="P186"/>
      <c r="Q186"/>
      <c r="R186"/>
      <c r="S186"/>
      <c r="T186"/>
      <c r="U186"/>
      <c r="V186"/>
      <c r="W186"/>
      <c r="X186"/>
      <c r="Y186"/>
      <c r="Z186"/>
      <c r="AA186"/>
      <c r="AB186"/>
      <c r="AC186"/>
      <c r="AD186"/>
      <c r="AE186"/>
      <c r="AF186"/>
      <c r="AG186"/>
      <c r="AH186"/>
      <c r="AI186"/>
      <c r="AJ186"/>
      <c r="AK186"/>
      <c r="AL186"/>
      <c r="AM186"/>
    </row>
    <row r="187" spans="1:39" s="52" customFormat="1" ht="30" hidden="1" customHeight="1" x14ac:dyDescent="0.25">
      <c r="A187" s="71"/>
      <c r="B187" s="72"/>
      <c r="C187" s="9"/>
      <c r="D187" s="188"/>
      <c r="E187" s="9"/>
      <c r="F187" s="109" t="s">
        <v>358</v>
      </c>
      <c r="G187" s="110"/>
      <c r="H187" s="11">
        <v>0</v>
      </c>
      <c r="I187" s="11">
        <f t="shared" ref="I187" si="10">D187</f>
        <v>0</v>
      </c>
      <c r="J187" s="111"/>
      <c r="K187" s="95"/>
      <c r="L187" s="95"/>
      <c r="M187"/>
      <c r="N187"/>
      <c r="O187"/>
      <c r="P187"/>
      <c r="Q187"/>
      <c r="R187"/>
      <c r="S187"/>
      <c r="T187"/>
      <c r="U187"/>
      <c r="V187"/>
      <c r="W187"/>
      <c r="X187"/>
      <c r="Y187"/>
      <c r="Z187"/>
      <c r="AA187"/>
      <c r="AB187"/>
      <c r="AC187"/>
      <c r="AD187"/>
      <c r="AE187"/>
      <c r="AF187"/>
      <c r="AG187"/>
      <c r="AH187"/>
      <c r="AI187"/>
      <c r="AJ187"/>
      <c r="AK187"/>
      <c r="AL187"/>
      <c r="AM187"/>
    </row>
    <row r="188" spans="1:39" s="52" customFormat="1" ht="30" hidden="1" customHeight="1" x14ac:dyDescent="0.25">
      <c r="A188" s="71"/>
      <c r="B188" s="72"/>
      <c r="C188" s="9"/>
      <c r="D188" s="188"/>
      <c r="E188" s="9"/>
      <c r="F188" s="109"/>
      <c r="G188" s="110"/>
      <c r="H188" s="11"/>
      <c r="I188" s="11"/>
      <c r="J188" s="111"/>
      <c r="K188" s="95"/>
      <c r="L188" s="95"/>
      <c r="M188"/>
      <c r="N188"/>
      <c r="O188"/>
      <c r="P188"/>
      <c r="Q188"/>
      <c r="R188"/>
      <c r="S188"/>
      <c r="T188"/>
      <c r="U188"/>
      <c r="V188"/>
      <c r="W188"/>
      <c r="X188"/>
      <c r="Y188"/>
      <c r="Z188"/>
      <c r="AA188"/>
      <c r="AB188"/>
      <c r="AC188"/>
      <c r="AD188"/>
      <c r="AE188"/>
      <c r="AF188"/>
      <c r="AG188"/>
      <c r="AH188"/>
      <c r="AI188"/>
      <c r="AJ188"/>
      <c r="AK188"/>
      <c r="AL188"/>
      <c r="AM188"/>
    </row>
    <row r="189" spans="1:39" s="52" customFormat="1" ht="30" hidden="1" customHeight="1" x14ac:dyDescent="0.25">
      <c r="A189" s="71"/>
      <c r="B189" s="72"/>
      <c r="C189" s="9"/>
      <c r="D189" s="188"/>
      <c r="E189" s="9"/>
      <c r="F189" s="109"/>
      <c r="G189" s="110"/>
      <c r="H189" s="11"/>
      <c r="I189" s="11"/>
      <c r="J189" s="111"/>
      <c r="K189" s="95"/>
      <c r="L189" s="95"/>
      <c r="M189"/>
      <c r="N189"/>
      <c r="O189"/>
      <c r="P189"/>
      <c r="Q189"/>
      <c r="R189"/>
      <c r="S189"/>
      <c r="T189"/>
      <c r="U189"/>
      <c r="V189"/>
      <c r="W189"/>
      <c r="X189"/>
      <c r="Y189"/>
      <c r="Z189"/>
      <c r="AA189"/>
      <c r="AB189"/>
      <c r="AC189"/>
      <c r="AD189"/>
      <c r="AE189"/>
      <c r="AF189"/>
      <c r="AG189"/>
      <c r="AH189"/>
      <c r="AI189"/>
      <c r="AJ189"/>
      <c r="AK189"/>
      <c r="AL189"/>
      <c r="AM189"/>
    </row>
    <row r="190" spans="1:39" s="52" customFormat="1" ht="30" hidden="1" customHeight="1" x14ac:dyDescent="0.25">
      <c r="A190" s="71"/>
      <c r="B190" s="72"/>
      <c r="C190" s="9"/>
      <c r="D190" s="188"/>
      <c r="E190" s="9"/>
      <c r="F190" s="109"/>
      <c r="G190" s="110"/>
      <c r="H190" s="11"/>
      <c r="I190" s="11"/>
      <c r="J190" s="111"/>
      <c r="K190" s="95"/>
      <c r="L190" s="95"/>
      <c r="M190"/>
      <c r="N190"/>
      <c r="O190"/>
      <c r="P190"/>
      <c r="Q190"/>
      <c r="R190"/>
      <c r="S190"/>
      <c r="T190"/>
      <c r="U190"/>
      <c r="V190"/>
      <c r="W190"/>
      <c r="X190"/>
      <c r="Y190"/>
      <c r="Z190"/>
      <c r="AA190"/>
      <c r="AB190"/>
      <c r="AC190"/>
      <c r="AD190"/>
      <c r="AE190"/>
      <c r="AF190"/>
      <c r="AG190"/>
      <c r="AH190"/>
      <c r="AI190"/>
      <c r="AJ190"/>
      <c r="AK190"/>
      <c r="AL190"/>
      <c r="AM190"/>
    </row>
    <row r="191" spans="1:39" s="52" customFormat="1" ht="30" hidden="1" customHeight="1" x14ac:dyDescent="0.25">
      <c r="A191" s="71"/>
      <c r="B191" s="72"/>
      <c r="C191" s="9"/>
      <c r="D191" s="188"/>
      <c r="E191" s="9"/>
      <c r="F191" s="109"/>
      <c r="G191" s="110"/>
      <c r="H191" s="11"/>
      <c r="I191" s="11"/>
      <c r="J191" s="111"/>
      <c r="K191" s="95"/>
      <c r="L191" s="95"/>
      <c r="M191"/>
      <c r="N191"/>
      <c r="O191"/>
      <c r="P191"/>
      <c r="Q191"/>
      <c r="R191"/>
      <c r="S191"/>
      <c r="T191"/>
      <c r="U191"/>
      <c r="V191"/>
      <c r="W191"/>
      <c r="X191"/>
      <c r="Y191"/>
      <c r="Z191"/>
      <c r="AA191"/>
      <c r="AB191"/>
      <c r="AC191"/>
      <c r="AD191"/>
      <c r="AE191"/>
      <c r="AF191"/>
      <c r="AG191"/>
      <c r="AH191"/>
      <c r="AI191"/>
      <c r="AJ191"/>
      <c r="AK191"/>
      <c r="AL191"/>
      <c r="AM191"/>
    </row>
    <row r="192" spans="1:39" s="52" customFormat="1" ht="30" hidden="1" customHeight="1" x14ac:dyDescent="0.25">
      <c r="A192" s="71"/>
      <c r="B192" s="72"/>
      <c r="C192" s="9"/>
      <c r="D192" s="186"/>
      <c r="E192" s="9"/>
      <c r="F192" s="109"/>
      <c r="G192" s="110"/>
      <c r="H192" s="11"/>
      <c r="I192" s="11"/>
      <c r="J192" s="111"/>
      <c r="K192" s="95"/>
      <c r="L192" s="95"/>
      <c r="M192"/>
      <c r="N192"/>
      <c r="O192"/>
      <c r="P192"/>
      <c r="Q192"/>
      <c r="R192"/>
      <c r="S192"/>
      <c r="T192"/>
      <c r="U192"/>
      <c r="V192"/>
      <c r="W192"/>
      <c r="X192"/>
      <c r="Y192"/>
      <c r="Z192"/>
      <c r="AA192"/>
      <c r="AB192"/>
      <c r="AC192"/>
      <c r="AD192"/>
      <c r="AE192"/>
      <c r="AF192"/>
      <c r="AG192"/>
      <c r="AH192"/>
      <c r="AI192"/>
      <c r="AJ192"/>
      <c r="AK192"/>
      <c r="AL192"/>
      <c r="AM192"/>
    </row>
    <row r="193" spans="1:39" s="52" customFormat="1" ht="30" hidden="1" customHeight="1" x14ac:dyDescent="0.25">
      <c r="A193" s="71"/>
      <c r="B193" s="72"/>
      <c r="C193" s="9"/>
      <c r="D193" s="187"/>
      <c r="E193" s="9"/>
      <c r="F193" s="109"/>
      <c r="G193" s="110"/>
      <c r="H193" s="11"/>
      <c r="I193" s="11"/>
      <c r="J193" s="111"/>
      <c r="K193" s="95"/>
      <c r="L193" s="95"/>
      <c r="M193"/>
      <c r="N193"/>
      <c r="O193"/>
      <c r="P193"/>
      <c r="Q193"/>
      <c r="R193"/>
      <c r="S193"/>
      <c r="T193"/>
      <c r="U193"/>
      <c r="V193"/>
      <c r="W193"/>
      <c r="X193"/>
      <c r="Y193"/>
      <c r="Z193"/>
      <c r="AA193"/>
      <c r="AB193"/>
      <c r="AC193"/>
      <c r="AD193"/>
      <c r="AE193"/>
      <c r="AF193"/>
      <c r="AG193"/>
      <c r="AH193"/>
      <c r="AI193"/>
      <c r="AJ193"/>
      <c r="AK193"/>
      <c r="AL193"/>
      <c r="AM193"/>
    </row>
    <row r="194" spans="1:39" s="52" customFormat="1" ht="30" customHeight="1" x14ac:dyDescent="0.25">
      <c r="A194" s="71">
        <v>6</v>
      </c>
      <c r="B194" s="72" t="s">
        <v>173</v>
      </c>
      <c r="C194" s="9"/>
      <c r="D194" s="186"/>
      <c r="E194" s="9"/>
      <c r="F194" s="270"/>
      <c r="G194" s="271"/>
      <c r="H194" s="11"/>
      <c r="I194" s="11"/>
      <c r="J194" s="229"/>
      <c r="K194" s="301"/>
      <c r="L194" s="301"/>
      <c r="M194"/>
      <c r="N194"/>
      <c r="O194"/>
      <c r="P194"/>
      <c r="Q194"/>
      <c r="R194"/>
      <c r="S194"/>
      <c r="T194"/>
      <c r="U194"/>
      <c r="V194"/>
      <c r="W194"/>
      <c r="X194"/>
      <c r="Y194"/>
      <c r="Z194"/>
      <c r="AA194"/>
      <c r="AB194"/>
      <c r="AC194"/>
      <c r="AD194"/>
      <c r="AE194"/>
      <c r="AF194"/>
      <c r="AG194"/>
      <c r="AH194"/>
      <c r="AI194"/>
      <c r="AJ194"/>
      <c r="AK194"/>
      <c r="AL194"/>
      <c r="AM194"/>
    </row>
    <row r="195" spans="1:39" s="52" customFormat="1" ht="30" customHeight="1" x14ac:dyDescent="0.25">
      <c r="A195" s="71">
        <v>7</v>
      </c>
      <c r="B195" s="72" t="s">
        <v>174</v>
      </c>
      <c r="C195" s="9"/>
      <c r="D195" s="9"/>
      <c r="E195" s="9"/>
      <c r="F195" s="270"/>
      <c r="G195" s="271"/>
      <c r="H195" s="11"/>
      <c r="I195" s="11"/>
      <c r="J195" s="229"/>
      <c r="K195" s="301"/>
      <c r="L195" s="301"/>
      <c r="M195"/>
      <c r="N195"/>
      <c r="O195"/>
      <c r="P195"/>
      <c r="Q195"/>
      <c r="R195"/>
      <c r="S195"/>
      <c r="T195"/>
      <c r="U195"/>
      <c r="V195"/>
      <c r="W195"/>
      <c r="X195"/>
      <c r="Y195"/>
      <c r="Z195"/>
      <c r="AA195"/>
      <c r="AB195"/>
      <c r="AC195"/>
      <c r="AD195"/>
      <c r="AE195"/>
      <c r="AF195"/>
      <c r="AG195"/>
      <c r="AH195"/>
      <c r="AI195"/>
      <c r="AJ195"/>
      <c r="AK195"/>
      <c r="AL195"/>
      <c r="AM195"/>
    </row>
    <row r="196" spans="1:39" s="52" customFormat="1" ht="30" customHeight="1" x14ac:dyDescent="0.25">
      <c r="A196" s="71">
        <v>8</v>
      </c>
      <c r="B196" s="72" t="s">
        <v>175</v>
      </c>
      <c r="C196" s="9" t="s">
        <v>426</v>
      </c>
      <c r="D196" s="187">
        <v>54400</v>
      </c>
      <c r="E196" s="9" t="s">
        <v>336</v>
      </c>
      <c r="F196" s="109" t="s">
        <v>349</v>
      </c>
      <c r="G196" s="110"/>
      <c r="H196" s="11">
        <v>0</v>
      </c>
      <c r="I196" s="11">
        <v>0</v>
      </c>
      <c r="J196" s="229"/>
      <c r="K196" s="301"/>
      <c r="L196" s="301"/>
      <c r="M196"/>
      <c r="N196"/>
      <c r="O196"/>
      <c r="P196"/>
      <c r="Q196"/>
      <c r="R196"/>
      <c r="S196"/>
      <c r="T196"/>
      <c r="U196"/>
      <c r="V196"/>
      <c r="W196"/>
      <c r="X196"/>
      <c r="Y196"/>
      <c r="Z196"/>
      <c r="AA196"/>
      <c r="AB196"/>
      <c r="AC196"/>
      <c r="AD196"/>
      <c r="AE196"/>
      <c r="AF196"/>
      <c r="AG196"/>
      <c r="AH196"/>
      <c r="AI196"/>
      <c r="AJ196"/>
      <c r="AK196"/>
      <c r="AL196"/>
      <c r="AM196"/>
    </row>
    <row r="197" spans="1:39" s="52" customFormat="1" ht="30" customHeight="1" x14ac:dyDescent="0.25">
      <c r="A197" s="71"/>
      <c r="B197" s="72"/>
      <c r="C197" s="9" t="s">
        <v>427</v>
      </c>
      <c r="D197" s="187">
        <v>5651</v>
      </c>
      <c r="E197" s="9" t="s">
        <v>336</v>
      </c>
      <c r="F197" s="109" t="s">
        <v>428</v>
      </c>
      <c r="G197" s="110"/>
      <c r="H197" s="11">
        <f>D197</f>
        <v>5651</v>
      </c>
      <c r="I197" s="11">
        <v>0</v>
      </c>
      <c r="J197" s="111"/>
      <c r="K197" s="95"/>
      <c r="L197" s="95"/>
      <c r="M197"/>
      <c r="N197"/>
      <c r="O197"/>
      <c r="P197"/>
      <c r="Q197"/>
      <c r="R197"/>
      <c r="S197"/>
      <c r="T197"/>
      <c r="U197"/>
      <c r="V197"/>
      <c r="W197"/>
      <c r="X197"/>
      <c r="Y197"/>
      <c r="Z197"/>
      <c r="AA197"/>
      <c r="AB197"/>
      <c r="AC197"/>
      <c r="AD197"/>
      <c r="AE197"/>
      <c r="AF197"/>
      <c r="AG197"/>
      <c r="AH197"/>
      <c r="AI197"/>
      <c r="AJ197"/>
      <c r="AK197"/>
      <c r="AL197"/>
      <c r="AM197"/>
    </row>
    <row r="198" spans="1:39" s="52" customFormat="1" ht="30" customHeight="1" x14ac:dyDescent="0.25">
      <c r="A198" s="71"/>
      <c r="B198" s="72"/>
      <c r="C198" s="9" t="s">
        <v>429</v>
      </c>
      <c r="D198" s="9">
        <v>23.24</v>
      </c>
      <c r="E198" s="9" t="s">
        <v>430</v>
      </c>
      <c r="F198" s="109" t="s">
        <v>431</v>
      </c>
      <c r="G198" s="110"/>
      <c r="H198" s="11">
        <v>0</v>
      </c>
      <c r="I198" s="11">
        <v>0</v>
      </c>
      <c r="J198" s="111"/>
      <c r="K198" s="95"/>
      <c r="L198" s="95"/>
      <c r="M198"/>
      <c r="N198"/>
      <c r="O198"/>
      <c r="P198"/>
      <c r="Q198"/>
      <c r="R198"/>
      <c r="S198"/>
      <c r="T198"/>
      <c r="U198"/>
      <c r="V198"/>
      <c r="W198"/>
      <c r="X198"/>
      <c r="Y198"/>
      <c r="Z198"/>
      <c r="AA198"/>
      <c r="AB198"/>
      <c r="AC198"/>
      <c r="AD198"/>
      <c r="AE198"/>
      <c r="AF198"/>
      <c r="AG198"/>
      <c r="AH198"/>
      <c r="AI198"/>
      <c r="AJ198"/>
      <c r="AK198"/>
      <c r="AL198"/>
      <c r="AM198"/>
    </row>
    <row r="199" spans="1:39" s="52" customFormat="1" ht="30" customHeight="1" x14ac:dyDescent="0.25">
      <c r="A199" s="71"/>
      <c r="B199" s="72"/>
      <c r="C199" s="9" t="s">
        <v>432</v>
      </c>
      <c r="D199" s="9">
        <v>14.04</v>
      </c>
      <c r="E199" s="9" t="s">
        <v>430</v>
      </c>
      <c r="F199" s="109" t="s">
        <v>431</v>
      </c>
      <c r="G199" s="110"/>
      <c r="H199" s="11">
        <v>0</v>
      </c>
      <c r="I199" s="11">
        <v>0</v>
      </c>
      <c r="J199" s="111"/>
      <c r="K199" s="95"/>
      <c r="L199" s="95"/>
      <c r="M199"/>
      <c r="N199"/>
      <c r="O199"/>
      <c r="P199"/>
      <c r="Q199"/>
      <c r="R199"/>
      <c r="S199"/>
      <c r="T199"/>
      <c r="U199"/>
      <c r="V199"/>
      <c r="W199"/>
      <c r="X199"/>
      <c r="Y199"/>
      <c r="Z199"/>
      <c r="AA199"/>
      <c r="AB199"/>
      <c r="AC199"/>
      <c r="AD199"/>
      <c r="AE199"/>
      <c r="AF199"/>
      <c r="AG199"/>
      <c r="AH199"/>
      <c r="AI199"/>
      <c r="AJ199"/>
      <c r="AK199"/>
      <c r="AL199"/>
      <c r="AM199"/>
    </row>
    <row r="200" spans="1:39" s="52" customFormat="1" ht="30" customHeight="1" x14ac:dyDescent="0.25">
      <c r="A200" s="71"/>
      <c r="B200" s="72"/>
      <c r="C200" s="9" t="s">
        <v>433</v>
      </c>
      <c r="D200" s="187">
        <v>17920</v>
      </c>
      <c r="E200" s="9" t="s">
        <v>336</v>
      </c>
      <c r="F200" s="109" t="s">
        <v>434</v>
      </c>
      <c r="G200" s="110"/>
      <c r="H200" s="11">
        <f>D200</f>
        <v>17920</v>
      </c>
      <c r="I200" s="11">
        <v>0</v>
      </c>
      <c r="J200" s="111"/>
      <c r="K200" s="95"/>
      <c r="L200" s="95"/>
      <c r="M200"/>
      <c r="N200"/>
      <c r="O200"/>
      <c r="P200"/>
      <c r="Q200"/>
      <c r="R200"/>
      <c r="S200"/>
      <c r="T200"/>
      <c r="U200"/>
      <c r="V200"/>
      <c r="W200"/>
      <c r="X200"/>
      <c r="Y200"/>
      <c r="Z200"/>
      <c r="AA200"/>
      <c r="AB200"/>
      <c r="AC200"/>
      <c r="AD200"/>
      <c r="AE200"/>
      <c r="AF200"/>
      <c r="AG200"/>
      <c r="AH200"/>
      <c r="AI200"/>
      <c r="AJ200"/>
      <c r="AK200"/>
      <c r="AL200"/>
      <c r="AM200"/>
    </row>
    <row r="201" spans="1:39" s="52" customFormat="1" ht="30" customHeight="1" x14ac:dyDescent="0.25">
      <c r="A201" s="71"/>
      <c r="B201" s="72"/>
      <c r="C201" s="9" t="s">
        <v>435</v>
      </c>
      <c r="D201" s="9">
        <v>197.22</v>
      </c>
      <c r="E201" s="9" t="s">
        <v>336</v>
      </c>
      <c r="F201" s="109" t="s">
        <v>431</v>
      </c>
      <c r="G201" s="110"/>
      <c r="H201" s="11">
        <v>0</v>
      </c>
      <c r="I201" s="11">
        <v>0</v>
      </c>
      <c r="J201" s="111"/>
      <c r="K201" s="95"/>
      <c r="L201" s="95"/>
      <c r="M201"/>
      <c r="N201"/>
      <c r="O201"/>
      <c r="P201"/>
      <c r="Q201"/>
      <c r="R201"/>
      <c r="S201"/>
      <c r="T201"/>
      <c r="U201"/>
      <c r="V201"/>
      <c r="W201"/>
      <c r="X201"/>
      <c r="Y201"/>
      <c r="Z201"/>
      <c r="AA201"/>
      <c r="AB201"/>
      <c r="AC201"/>
      <c r="AD201"/>
      <c r="AE201"/>
      <c r="AF201"/>
      <c r="AG201"/>
      <c r="AH201"/>
      <c r="AI201"/>
      <c r="AJ201"/>
      <c r="AK201"/>
      <c r="AL201"/>
      <c r="AM201"/>
    </row>
    <row r="202" spans="1:39" s="52" customFormat="1" ht="30" customHeight="1" x14ac:dyDescent="0.25">
      <c r="A202" s="71"/>
      <c r="B202" s="72"/>
      <c r="C202" s="9" t="s">
        <v>436</v>
      </c>
      <c r="D202" s="187">
        <v>19968</v>
      </c>
      <c r="E202" s="9" t="s">
        <v>336</v>
      </c>
      <c r="F202" s="109" t="s">
        <v>380</v>
      </c>
      <c r="G202" s="110"/>
      <c r="H202" s="11">
        <v>0</v>
      </c>
      <c r="I202" s="11">
        <f>D202</f>
        <v>19968</v>
      </c>
      <c r="J202" s="111"/>
      <c r="K202" s="95"/>
      <c r="L202" s="95"/>
      <c r="M202"/>
      <c r="N202"/>
      <c r="O202"/>
      <c r="P202"/>
      <c r="Q202"/>
      <c r="R202"/>
      <c r="S202"/>
      <c r="T202"/>
      <c r="U202"/>
      <c r="V202"/>
      <c r="W202"/>
      <c r="X202"/>
      <c r="Y202"/>
      <c r="Z202"/>
      <c r="AA202"/>
      <c r="AB202"/>
      <c r="AC202"/>
      <c r="AD202"/>
      <c r="AE202"/>
      <c r="AF202"/>
      <c r="AG202"/>
      <c r="AH202"/>
      <c r="AI202"/>
      <c r="AJ202"/>
      <c r="AK202"/>
      <c r="AL202"/>
      <c r="AM202"/>
    </row>
    <row r="203" spans="1:39" s="52" customFormat="1" ht="30" customHeight="1" x14ac:dyDescent="0.25">
      <c r="A203" s="71"/>
      <c r="B203" s="72"/>
      <c r="C203" s="9" t="s">
        <v>437</v>
      </c>
      <c r="D203" s="9">
        <v>54</v>
      </c>
      <c r="E203" s="9" t="s">
        <v>336</v>
      </c>
      <c r="F203" s="109" t="s">
        <v>349</v>
      </c>
      <c r="G203" s="110"/>
      <c r="H203" s="11">
        <v>0</v>
      </c>
      <c r="I203" s="11">
        <v>0</v>
      </c>
      <c r="J203" s="111"/>
      <c r="K203" s="95"/>
      <c r="L203" s="95"/>
      <c r="M203"/>
      <c r="N203"/>
      <c r="O203"/>
      <c r="P203"/>
      <c r="Q203"/>
      <c r="R203"/>
      <c r="S203"/>
      <c r="T203"/>
      <c r="U203"/>
      <c r="V203"/>
      <c r="W203"/>
      <c r="X203"/>
      <c r="Y203"/>
      <c r="Z203"/>
      <c r="AA203"/>
      <c r="AB203"/>
      <c r="AC203"/>
      <c r="AD203"/>
      <c r="AE203"/>
      <c r="AF203"/>
      <c r="AG203"/>
      <c r="AH203"/>
      <c r="AI203"/>
      <c r="AJ203"/>
      <c r="AK203"/>
      <c r="AL203"/>
      <c r="AM203"/>
    </row>
    <row r="204" spans="1:39" s="52" customFormat="1" ht="30" customHeight="1" x14ac:dyDescent="0.25">
      <c r="A204" s="71"/>
      <c r="B204" s="72"/>
      <c r="C204" s="9" t="s">
        <v>438</v>
      </c>
      <c r="D204" s="186">
        <v>11995.2</v>
      </c>
      <c r="E204" s="9" t="s">
        <v>336</v>
      </c>
      <c r="F204" s="109" t="s">
        <v>444</v>
      </c>
      <c r="G204" s="110"/>
      <c r="H204" s="11">
        <f>D204</f>
        <v>11995.2</v>
      </c>
      <c r="I204" s="11">
        <v>0</v>
      </c>
      <c r="J204" s="111"/>
      <c r="K204" s="95"/>
      <c r="L204" s="95"/>
      <c r="M204"/>
      <c r="N204"/>
      <c r="O204"/>
      <c r="P204"/>
      <c r="Q204"/>
      <c r="R204"/>
      <c r="S204"/>
      <c r="T204"/>
      <c r="U204"/>
      <c r="V204"/>
      <c r="W204"/>
      <c r="X204"/>
      <c r="Y204"/>
      <c r="Z204"/>
      <c r="AA204"/>
      <c r="AB204"/>
      <c r="AC204"/>
      <c r="AD204"/>
      <c r="AE204"/>
      <c r="AF204"/>
      <c r="AG204"/>
      <c r="AH204"/>
      <c r="AI204"/>
      <c r="AJ204"/>
      <c r="AK204"/>
      <c r="AL204"/>
      <c r="AM204"/>
    </row>
    <row r="205" spans="1:39" s="52" customFormat="1" ht="30" customHeight="1" x14ac:dyDescent="0.25">
      <c r="A205" s="71"/>
      <c r="B205" s="72"/>
      <c r="C205" s="9" t="s">
        <v>439</v>
      </c>
      <c r="D205" s="186">
        <v>5263.38</v>
      </c>
      <c r="E205" s="9" t="s">
        <v>336</v>
      </c>
      <c r="F205" s="109" t="s">
        <v>348</v>
      </c>
      <c r="G205" s="110"/>
      <c r="H205" s="11">
        <v>0</v>
      </c>
      <c r="I205" s="11">
        <f>D205</f>
        <v>5263.38</v>
      </c>
      <c r="J205" s="111"/>
      <c r="K205" s="95"/>
      <c r="L205" s="95"/>
      <c r="M205"/>
      <c r="N205"/>
      <c r="O205"/>
      <c r="P205"/>
      <c r="Q205"/>
      <c r="R205"/>
      <c r="S205"/>
      <c r="T205"/>
      <c r="U205"/>
      <c r="V205"/>
      <c r="W205"/>
      <c r="X205"/>
      <c r="Y205"/>
      <c r="Z205"/>
      <c r="AA205"/>
      <c r="AB205"/>
      <c r="AC205"/>
      <c r="AD205"/>
      <c r="AE205"/>
      <c r="AF205"/>
      <c r="AG205"/>
      <c r="AH205"/>
      <c r="AI205"/>
      <c r="AJ205"/>
      <c r="AK205"/>
      <c r="AL205"/>
      <c r="AM205"/>
    </row>
    <row r="206" spans="1:39" s="52" customFormat="1" ht="30" customHeight="1" x14ac:dyDescent="0.25">
      <c r="A206" s="71"/>
      <c r="B206" s="72"/>
      <c r="C206" s="9" t="s">
        <v>440</v>
      </c>
      <c r="D206" s="9">
        <v>58.94</v>
      </c>
      <c r="E206" s="9" t="s">
        <v>336</v>
      </c>
      <c r="F206" s="109" t="s">
        <v>348</v>
      </c>
      <c r="G206" s="110"/>
      <c r="H206" s="11">
        <v>0</v>
      </c>
      <c r="I206" s="11">
        <f>D206</f>
        <v>58.94</v>
      </c>
      <c r="J206" s="111"/>
      <c r="K206" s="95"/>
      <c r="L206" s="95"/>
      <c r="M206"/>
      <c r="N206"/>
      <c r="O206"/>
      <c r="P206"/>
      <c r="Q206"/>
      <c r="R206"/>
      <c r="S206"/>
      <c r="T206"/>
      <c r="U206"/>
      <c r="V206"/>
      <c r="W206"/>
      <c r="X206"/>
      <c r="Y206"/>
      <c r="Z206"/>
      <c r="AA206"/>
      <c r="AB206"/>
      <c r="AC206"/>
      <c r="AD206"/>
      <c r="AE206"/>
      <c r="AF206"/>
      <c r="AG206"/>
      <c r="AH206"/>
      <c r="AI206"/>
      <c r="AJ206"/>
      <c r="AK206"/>
      <c r="AL206"/>
      <c r="AM206"/>
    </row>
    <row r="207" spans="1:39" s="52" customFormat="1" ht="30" customHeight="1" x14ac:dyDescent="0.25">
      <c r="A207" s="71"/>
      <c r="B207" s="72"/>
      <c r="C207" s="9"/>
      <c r="D207" s="9"/>
      <c r="E207" s="9"/>
      <c r="F207" s="270"/>
      <c r="G207" s="271"/>
      <c r="H207" s="11"/>
      <c r="I207" s="11"/>
      <c r="J207" s="229"/>
      <c r="K207" s="301"/>
      <c r="L207" s="301"/>
      <c r="M207"/>
      <c r="N207"/>
      <c r="O207"/>
      <c r="P207"/>
      <c r="Q207"/>
      <c r="R207"/>
      <c r="S207"/>
      <c r="T207"/>
      <c r="U207"/>
      <c r="V207"/>
      <c r="W207"/>
      <c r="X207"/>
      <c r="Y207"/>
      <c r="Z207"/>
      <c r="AA207"/>
      <c r="AB207"/>
      <c r="AC207"/>
      <c r="AD207"/>
      <c r="AE207"/>
      <c r="AF207"/>
      <c r="AG207"/>
      <c r="AH207"/>
      <c r="AI207"/>
      <c r="AJ207"/>
      <c r="AK207"/>
      <c r="AL207"/>
      <c r="AM207"/>
    </row>
    <row r="208" spans="1:39" s="52" customFormat="1" ht="30" customHeight="1" x14ac:dyDescent="0.25">
      <c r="A208" s="330" t="s">
        <v>176</v>
      </c>
      <c r="B208" s="331"/>
      <c r="C208" s="64" t="s">
        <v>177</v>
      </c>
      <c r="D208" s="64" t="s">
        <v>233</v>
      </c>
      <c r="E208" s="129" t="s">
        <v>234</v>
      </c>
      <c r="F208" s="178" t="s">
        <v>180</v>
      </c>
      <c r="G208" s="178" t="s">
        <v>181</v>
      </c>
      <c r="H208" s="431"/>
      <c r="I208" s="303"/>
      <c r="J208" s="229"/>
      <c r="K208" s="301"/>
      <c r="L208" s="301"/>
      <c r="M208"/>
      <c r="N208"/>
      <c r="O208"/>
      <c r="P208"/>
      <c r="Q208"/>
      <c r="R208"/>
      <c r="S208"/>
      <c r="T208"/>
      <c r="U208"/>
      <c r="V208"/>
      <c r="W208"/>
      <c r="X208"/>
      <c r="Y208"/>
      <c r="Z208"/>
      <c r="AA208"/>
      <c r="AB208"/>
      <c r="AC208"/>
      <c r="AD208"/>
      <c r="AE208"/>
      <c r="AF208"/>
      <c r="AG208"/>
      <c r="AH208"/>
      <c r="AI208"/>
      <c r="AJ208"/>
      <c r="AK208"/>
      <c r="AL208"/>
      <c r="AM208"/>
    </row>
    <row r="209" spans="1:47" s="52" customFormat="1" ht="30" customHeight="1" x14ac:dyDescent="0.25">
      <c r="A209" s="71" t="s">
        <v>182</v>
      </c>
      <c r="B209" s="72" t="s">
        <v>183</v>
      </c>
      <c r="C209" s="9" t="s">
        <v>362</v>
      </c>
      <c r="D209" s="9">
        <v>75.599999999999994</v>
      </c>
      <c r="E209" s="9">
        <v>4</v>
      </c>
      <c r="F209" s="158">
        <v>675</v>
      </c>
      <c r="G209" s="158">
        <v>98</v>
      </c>
      <c r="H209" s="302"/>
      <c r="I209" s="303"/>
      <c r="J209" s="319" t="s">
        <v>184</v>
      </c>
      <c r="K209" s="320"/>
      <c r="L209" s="320"/>
      <c r="M209"/>
      <c r="N209"/>
      <c r="O209"/>
      <c r="P209"/>
      <c r="Q209"/>
      <c r="R209"/>
      <c r="S209"/>
      <c r="T209"/>
      <c r="U209"/>
      <c r="V209"/>
      <c r="W209"/>
      <c r="X209"/>
      <c r="Y209"/>
      <c r="Z209"/>
      <c r="AA209"/>
      <c r="AB209"/>
      <c r="AC209"/>
      <c r="AD209"/>
      <c r="AE209"/>
      <c r="AF209"/>
      <c r="AG209"/>
      <c r="AH209"/>
      <c r="AI209"/>
      <c r="AJ209"/>
      <c r="AK209"/>
      <c r="AL209"/>
      <c r="AM209"/>
    </row>
    <row r="210" spans="1:47" s="52" customFormat="1" ht="30" customHeight="1" x14ac:dyDescent="0.25">
      <c r="A210" s="71" t="s">
        <v>185</v>
      </c>
      <c r="B210" s="72" t="s">
        <v>186</v>
      </c>
      <c r="C210" s="9"/>
      <c r="D210" s="9"/>
      <c r="E210" s="9"/>
      <c r="F210" s="158"/>
      <c r="G210" s="158"/>
      <c r="H210" s="159"/>
      <c r="I210" s="134"/>
      <c r="J210" s="229"/>
      <c r="K210" s="301"/>
      <c r="L210" s="301"/>
      <c r="M210"/>
      <c r="N210"/>
      <c r="O210"/>
      <c r="P210"/>
      <c r="Q210"/>
      <c r="R210"/>
      <c r="S210"/>
      <c r="T210"/>
      <c r="U210"/>
      <c r="V210"/>
      <c r="W210"/>
      <c r="X210"/>
      <c r="Y210"/>
      <c r="Z210"/>
      <c r="AA210"/>
      <c r="AB210"/>
      <c r="AC210"/>
      <c r="AD210"/>
      <c r="AE210"/>
      <c r="AF210"/>
      <c r="AG210"/>
      <c r="AH210"/>
      <c r="AI210"/>
      <c r="AJ210"/>
      <c r="AK210"/>
      <c r="AL210"/>
      <c r="AM210"/>
    </row>
    <row r="211" spans="1:47" s="52" customFormat="1" ht="30" customHeight="1" x14ac:dyDescent="0.25">
      <c r="A211" s="71" t="s">
        <v>187</v>
      </c>
      <c r="B211" s="72" t="s">
        <v>188</v>
      </c>
      <c r="C211" s="9"/>
      <c r="D211" s="9"/>
      <c r="E211" s="9"/>
      <c r="F211" s="158"/>
      <c r="G211" s="158"/>
      <c r="H211" s="302"/>
      <c r="I211" s="303"/>
      <c r="J211" s="229"/>
      <c r="K211" s="301"/>
      <c r="L211" s="301"/>
      <c r="M211"/>
      <c r="N211"/>
      <c r="O211"/>
      <c r="P211"/>
      <c r="Q211"/>
      <c r="R211"/>
      <c r="S211"/>
      <c r="T211"/>
      <c r="U211"/>
      <c r="V211"/>
      <c r="W211"/>
      <c r="X211"/>
      <c r="Y211"/>
      <c r="Z211"/>
      <c r="AA211"/>
      <c r="AB211"/>
      <c r="AC211"/>
      <c r="AD211"/>
      <c r="AE211"/>
      <c r="AF211"/>
      <c r="AG211"/>
      <c r="AH211"/>
      <c r="AI211"/>
      <c r="AJ211"/>
      <c r="AK211"/>
      <c r="AL211"/>
      <c r="AM211"/>
    </row>
    <row r="212" spans="1:47" s="76" customFormat="1" ht="33" customHeight="1" x14ac:dyDescent="0.25">
      <c r="A212" s="52"/>
      <c r="B212" s="52"/>
      <c r="C212" s="74" t="s">
        <v>189</v>
      </c>
      <c r="D212" s="119">
        <f>SUM(D52:D207)+SUM(D209:D211)</f>
        <v>5557540.3100000015</v>
      </c>
      <c r="E212" s="397"/>
      <c r="F212" s="398"/>
      <c r="G212" s="398"/>
      <c r="H212" s="121">
        <f>SUM(H52:H207)</f>
        <v>47383.69</v>
      </c>
      <c r="I212" s="121">
        <f>SUM(I52:I207)</f>
        <v>5182416.5100000026</v>
      </c>
      <c r="J212"/>
      <c r="K212"/>
      <c r="L212"/>
      <c r="M212"/>
      <c r="N212"/>
      <c r="O212"/>
      <c r="P212"/>
      <c r="Q212"/>
      <c r="R212"/>
      <c r="S212"/>
      <c r="T212"/>
      <c r="U212"/>
      <c r="V212"/>
      <c r="W212"/>
      <c r="X212"/>
      <c r="Y212"/>
      <c r="Z212"/>
      <c r="AA212"/>
      <c r="AB212"/>
      <c r="AC212"/>
      <c r="AD212"/>
      <c r="AE212"/>
      <c r="AF212"/>
      <c r="AG212"/>
      <c r="AH212"/>
      <c r="AI212"/>
      <c r="AJ212"/>
      <c r="AK212"/>
    </row>
    <row r="213" spans="1:47" s="76" customFormat="1" ht="33" customHeight="1" thickBot="1" x14ac:dyDescent="0.3">
      <c r="A213" s="55"/>
      <c r="B213" s="55"/>
      <c r="C213" s="75" t="s">
        <v>190</v>
      </c>
      <c r="D213" s="120">
        <f>D212/$C$6</f>
        <v>1711.5923344625812</v>
      </c>
      <c r="E213" s="399"/>
      <c r="F213" s="399"/>
      <c r="G213" s="399"/>
      <c r="H213" s="122">
        <f t="shared" ref="H213:I213" si="11">H212/$C$6</f>
        <v>14.593067446874038</v>
      </c>
      <c r="I213" s="122">
        <f t="shared" si="11"/>
        <v>1596.0629842931944</v>
      </c>
      <c r="J213"/>
      <c r="K213"/>
      <c r="L213"/>
      <c r="M213"/>
      <c r="N213"/>
      <c r="O213"/>
      <c r="P213"/>
      <c r="Q213"/>
      <c r="R213"/>
      <c r="S213"/>
      <c r="T213"/>
      <c r="U213"/>
      <c r="V213"/>
      <c r="W213"/>
      <c r="X213"/>
      <c r="Y213"/>
      <c r="Z213"/>
      <c r="AA213"/>
      <c r="AB213"/>
      <c r="AC213"/>
      <c r="AD213"/>
      <c r="AE213"/>
      <c r="AF213"/>
      <c r="AG213"/>
      <c r="AH213"/>
      <c r="AI213"/>
      <c r="AJ213"/>
      <c r="AK213"/>
    </row>
    <row r="214" spans="1:47" s="76" customFormat="1" ht="27" customHeight="1" x14ac:dyDescent="0.25">
      <c r="A214" s="55"/>
      <c r="B214" s="55"/>
      <c r="C214" s="54"/>
      <c r="D214" s="54"/>
      <c r="E214" s="54"/>
      <c r="F214" s="54"/>
      <c r="G214"/>
      <c r="H214"/>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row>
    <row r="215" spans="1:47" s="76" customFormat="1" ht="36" customHeight="1" x14ac:dyDescent="0.25">
      <c r="A215" s="404"/>
      <c r="B215" s="404"/>
      <c r="C215" s="404"/>
      <c r="D215" s="404"/>
      <c r="E215" s="404"/>
      <c r="F215" s="404"/>
      <c r="G215" s="404"/>
      <c r="H215" s="404"/>
      <c r="I215" s="404"/>
      <c r="J215" s="404"/>
      <c r="K215" s="404"/>
      <c r="L215" s="404"/>
      <c r="M215" s="404"/>
      <c r="N215" s="404"/>
      <c r="O215" s="404"/>
      <c r="P215" s="404"/>
      <c r="Q215" s="404"/>
      <c r="R215" s="404"/>
      <c r="S215" s="404"/>
      <c r="T215" s="404"/>
      <c r="U215"/>
      <c r="V215"/>
      <c r="W215"/>
      <c r="X215"/>
      <c r="Y215"/>
      <c r="Z215"/>
      <c r="AA215"/>
      <c r="AB215"/>
      <c r="AC215"/>
      <c r="AD215"/>
      <c r="AE215"/>
      <c r="AF215"/>
      <c r="AG215"/>
      <c r="AH215"/>
      <c r="AI215"/>
      <c r="AJ215"/>
      <c r="AK215"/>
      <c r="AL215"/>
      <c r="AM215"/>
      <c r="AN215"/>
      <c r="AO215"/>
      <c r="AP215"/>
      <c r="AQ215"/>
      <c r="AR215"/>
      <c r="AS215"/>
      <c r="AT215"/>
      <c r="AU215"/>
    </row>
    <row r="216" spans="1:47" ht="23.25" customHeight="1" x14ac:dyDescent="0.25">
      <c r="A216" s="309" t="s">
        <v>235</v>
      </c>
      <c r="B216" s="310"/>
      <c r="C216" s="315" t="s">
        <v>236</v>
      </c>
      <c r="D216" s="315" t="s">
        <v>193</v>
      </c>
      <c r="E216" s="257" t="s">
        <v>194</v>
      </c>
      <c r="F216" s="259"/>
      <c r="G216" s="258" t="s">
        <v>195</v>
      </c>
      <c r="H216" s="258"/>
      <c r="I216" s="258"/>
      <c r="J216" s="258"/>
      <c r="K216" s="258"/>
      <c r="L216" s="258"/>
      <c r="M216" s="258"/>
      <c r="N216" s="258"/>
      <c r="O216" s="257" t="s">
        <v>196</v>
      </c>
      <c r="P216" s="258"/>
      <c r="Q216" s="258"/>
      <c r="R216" s="259"/>
      <c r="S216" s="263" t="s">
        <v>197</v>
      </c>
      <c r="T216" s="259" t="s">
        <v>198</v>
      </c>
    </row>
    <row r="217" spans="1:47" ht="39.4" customHeight="1" x14ac:dyDescent="0.25">
      <c r="A217" s="405"/>
      <c r="B217" s="406"/>
      <c r="C217" s="328"/>
      <c r="D217" s="316"/>
      <c r="E217" s="260"/>
      <c r="F217" s="262"/>
      <c r="G217" s="261"/>
      <c r="H217" s="261"/>
      <c r="I217" s="261"/>
      <c r="J217" s="261"/>
      <c r="K217" s="261"/>
      <c r="L217" s="261"/>
      <c r="M217" s="261"/>
      <c r="N217" s="261"/>
      <c r="O217" s="260"/>
      <c r="P217" s="261"/>
      <c r="Q217" s="261"/>
      <c r="R217" s="262"/>
      <c r="S217" s="264"/>
      <c r="T217" s="262"/>
    </row>
    <row r="218" spans="1:47" ht="24.75" customHeight="1" x14ac:dyDescent="0.25">
      <c r="A218" s="407"/>
      <c r="B218" s="408"/>
      <c r="C218" s="329"/>
      <c r="D218" s="298" t="s">
        <v>199</v>
      </c>
      <c r="E218" s="299"/>
      <c r="F218" s="300"/>
      <c r="G218" s="298" t="s">
        <v>200</v>
      </c>
      <c r="H218" s="299"/>
      <c r="I218" s="299"/>
      <c r="J218" s="299"/>
      <c r="K218" s="299"/>
      <c r="L218" s="299"/>
      <c r="M218" s="299"/>
      <c r="N218" s="300"/>
      <c r="O218" s="298" t="s">
        <v>201</v>
      </c>
      <c r="P218" s="299"/>
      <c r="Q218" s="299"/>
      <c r="R218" s="300"/>
      <c r="S218" s="264"/>
      <c r="T218" s="259" t="s">
        <v>113</v>
      </c>
    </row>
    <row r="219" spans="1:47" ht="30" customHeight="1" x14ac:dyDescent="0.25">
      <c r="A219" s="77" t="s">
        <v>138</v>
      </c>
      <c r="B219" s="78"/>
      <c r="C219" s="79"/>
      <c r="D219" s="79" t="s">
        <v>202</v>
      </c>
      <c r="E219" s="79" t="s">
        <v>203</v>
      </c>
      <c r="F219" s="79" t="s">
        <v>204</v>
      </c>
      <c r="G219" s="79" t="s">
        <v>205</v>
      </c>
      <c r="H219" s="79" t="s">
        <v>206</v>
      </c>
      <c r="I219" s="79" t="s">
        <v>207</v>
      </c>
      <c r="J219" s="79" t="s">
        <v>208</v>
      </c>
      <c r="K219" s="79" t="s">
        <v>209</v>
      </c>
      <c r="L219" s="298" t="s">
        <v>210</v>
      </c>
      <c r="M219" s="300"/>
      <c r="N219" s="79" t="s">
        <v>211</v>
      </c>
      <c r="O219" s="79" t="s">
        <v>212</v>
      </c>
      <c r="P219" s="79" t="s">
        <v>213</v>
      </c>
      <c r="Q219" s="79" t="s">
        <v>214</v>
      </c>
      <c r="R219" s="79" t="s">
        <v>215</v>
      </c>
      <c r="S219" s="265"/>
      <c r="T219" s="262"/>
    </row>
    <row r="220" spans="1:47" ht="30" customHeight="1" x14ac:dyDescent="0.25">
      <c r="A220" s="80">
        <v>0.1</v>
      </c>
      <c r="B220" s="72" t="s">
        <v>156</v>
      </c>
      <c r="C220" s="321"/>
      <c r="D220" s="322"/>
      <c r="E220" s="322"/>
      <c r="F220" s="322"/>
      <c r="G220" s="322"/>
      <c r="H220" s="322"/>
      <c r="I220" s="322"/>
      <c r="J220" s="322"/>
      <c r="K220" s="322"/>
      <c r="L220" s="322"/>
      <c r="M220" s="322"/>
      <c r="N220" s="323"/>
      <c r="O220" s="28" t="s">
        <v>216</v>
      </c>
      <c r="P220" s="28"/>
      <c r="Q220" s="28"/>
      <c r="R220" s="28"/>
      <c r="S220" s="118">
        <f>SUM(C220:R220)</f>
        <v>0</v>
      </c>
      <c r="T220" s="25"/>
    </row>
    <row r="221" spans="1:47" ht="30" customHeight="1" x14ac:dyDescent="0.25">
      <c r="A221" s="71">
        <v>0.2</v>
      </c>
      <c r="B221" s="72" t="s">
        <v>158</v>
      </c>
      <c r="C221" s="324"/>
      <c r="D221" s="325"/>
      <c r="E221" s="325"/>
      <c r="F221" s="325"/>
      <c r="G221" s="325"/>
      <c r="H221" s="325"/>
      <c r="I221" s="325"/>
      <c r="J221" s="325"/>
      <c r="K221" s="325"/>
      <c r="L221" s="325"/>
      <c r="M221" s="325"/>
      <c r="N221" s="326"/>
      <c r="O221" s="28">
        <v>10267</v>
      </c>
      <c r="P221" s="28"/>
      <c r="Q221" s="28"/>
      <c r="R221" s="28"/>
      <c r="S221" s="118">
        <f t="shared" ref="S221:S235" si="12">SUM(C221:R221)</f>
        <v>10267</v>
      </c>
      <c r="T221" s="24"/>
    </row>
    <row r="222" spans="1:47" ht="30" customHeight="1" x14ac:dyDescent="0.25">
      <c r="A222" s="71">
        <v>0.3</v>
      </c>
      <c r="B222" s="72" t="s">
        <v>159</v>
      </c>
      <c r="C222" s="24"/>
      <c r="D222" s="24"/>
      <c r="E222" s="26"/>
      <c r="F222" s="27"/>
      <c r="G222" s="27"/>
      <c r="H222" s="28"/>
      <c r="I222" s="28"/>
      <c r="J222" s="28"/>
      <c r="K222" s="28"/>
      <c r="L222" s="385"/>
      <c r="M222" s="386"/>
      <c r="N222" s="387"/>
      <c r="O222" s="28" t="s">
        <v>216</v>
      </c>
      <c r="P222" s="28"/>
      <c r="Q222" s="28"/>
      <c r="R222" s="28"/>
      <c r="S222" s="118">
        <f t="shared" si="12"/>
        <v>0</v>
      </c>
      <c r="T222" s="24"/>
    </row>
    <row r="223" spans="1:47" ht="30" customHeight="1" x14ac:dyDescent="0.25">
      <c r="A223" s="71">
        <v>0.4</v>
      </c>
      <c r="B223" s="72" t="s">
        <v>160</v>
      </c>
      <c r="C223" s="24"/>
      <c r="D223" s="24"/>
      <c r="E223" s="26"/>
      <c r="F223" s="27"/>
      <c r="G223" s="29"/>
      <c r="H223" s="28"/>
      <c r="I223" s="28"/>
      <c r="J223" s="28"/>
      <c r="K223" s="28"/>
      <c r="L223" s="321"/>
      <c r="M223" s="322"/>
      <c r="N223" s="323"/>
      <c r="O223" s="28" t="s">
        <v>216</v>
      </c>
      <c r="P223" s="28"/>
      <c r="Q223" s="28"/>
      <c r="R223" s="28"/>
      <c r="S223" s="118">
        <f t="shared" si="12"/>
        <v>0</v>
      </c>
      <c r="T223" s="28"/>
    </row>
    <row r="224" spans="1:47" ht="30" customHeight="1" x14ac:dyDescent="0.25">
      <c r="A224" s="71">
        <v>0.5</v>
      </c>
      <c r="B224" s="72" t="s">
        <v>217</v>
      </c>
      <c r="C224" s="24"/>
      <c r="D224" s="24"/>
      <c r="E224" s="26"/>
      <c r="F224" s="27"/>
      <c r="G224" s="29"/>
      <c r="H224" s="28"/>
      <c r="I224" s="28"/>
      <c r="J224" s="28"/>
      <c r="K224" s="28"/>
      <c r="L224" s="321"/>
      <c r="M224" s="322"/>
      <c r="N224" s="323"/>
      <c r="O224" s="28" t="s">
        <v>216</v>
      </c>
      <c r="P224" s="28"/>
      <c r="Q224" s="28"/>
      <c r="R224" s="28"/>
      <c r="S224" s="118">
        <f t="shared" si="12"/>
        <v>0</v>
      </c>
      <c r="T224" s="28"/>
    </row>
    <row r="225" spans="1:20" ht="30" customHeight="1" x14ac:dyDescent="0.25">
      <c r="A225" s="71">
        <v>1</v>
      </c>
      <c r="B225" s="78" t="s">
        <v>161</v>
      </c>
      <c r="C225" s="24">
        <v>0</v>
      </c>
      <c r="D225" s="24">
        <v>277499.62900000002</v>
      </c>
      <c r="E225" s="30">
        <v>61820.825000000004</v>
      </c>
      <c r="F225" s="24">
        <v>15236.683000000003</v>
      </c>
      <c r="G225" s="28"/>
      <c r="H225" s="28">
        <f>(SUM(D225:F225))*0.01</f>
        <v>3545.5713700000006</v>
      </c>
      <c r="I225" s="28">
        <v>0</v>
      </c>
      <c r="J225" s="28"/>
      <c r="K225" s="28"/>
      <c r="L225" s="321"/>
      <c r="M225" s="322"/>
      <c r="N225" s="323"/>
      <c r="O225" s="28" t="s">
        <v>216</v>
      </c>
      <c r="P225" s="28">
        <v>15266.823000000002</v>
      </c>
      <c r="Q225" s="28">
        <v>1331.7040000000002</v>
      </c>
      <c r="R225" s="28"/>
      <c r="S225" s="118">
        <f t="shared" si="12"/>
        <v>374701.23537000007</v>
      </c>
      <c r="T225" s="28">
        <v>-68364.285000000003</v>
      </c>
    </row>
    <row r="226" spans="1:20" ht="30" customHeight="1" x14ac:dyDescent="0.25">
      <c r="A226" s="71">
        <v>2.1</v>
      </c>
      <c r="B226" s="72" t="s">
        <v>162</v>
      </c>
      <c r="C226" s="24">
        <v>-30639.609</v>
      </c>
      <c r="D226" s="24">
        <v>56362.559000000008</v>
      </c>
      <c r="E226" s="30">
        <v>16204.958000000002</v>
      </c>
      <c r="F226" s="24">
        <v>4453.8670000000002</v>
      </c>
      <c r="G226" s="28"/>
      <c r="H226" s="28">
        <f t="shared" ref="H226:H239" si="13">(SUM(D226:F226))*0.01</f>
        <v>770.21384000000012</v>
      </c>
      <c r="I226" s="28">
        <v>0</v>
      </c>
      <c r="J226" s="28">
        <v>4705.0740000000005</v>
      </c>
      <c r="K226" s="28">
        <v>0</v>
      </c>
      <c r="L226" s="321"/>
      <c r="M226" s="322"/>
      <c r="N226" s="323"/>
      <c r="O226" s="28" t="s">
        <v>216</v>
      </c>
      <c r="P226" s="28">
        <v>2683.01</v>
      </c>
      <c r="Q226" s="28">
        <v>31076.760000000002</v>
      </c>
      <c r="R226" s="28"/>
      <c r="S226" s="118">
        <f t="shared" si="12"/>
        <v>85616.832840000017</v>
      </c>
      <c r="T226" s="24">
        <v>-27975.288000000004</v>
      </c>
    </row>
    <row r="227" spans="1:20" ht="30" customHeight="1" x14ac:dyDescent="0.25">
      <c r="A227" s="71">
        <v>2.2000000000000002</v>
      </c>
      <c r="B227" s="72" t="s">
        <v>163</v>
      </c>
      <c r="C227" s="24">
        <v>-12676.895000000002</v>
      </c>
      <c r="D227" s="24">
        <v>198938.08000000002</v>
      </c>
      <c r="E227" s="30">
        <v>32034.079000000002</v>
      </c>
      <c r="F227" s="24">
        <v>11665.863000000001</v>
      </c>
      <c r="G227" s="28"/>
      <c r="H227" s="28">
        <f t="shared" si="13"/>
        <v>2426.3802200000005</v>
      </c>
      <c r="I227" s="28">
        <v>0</v>
      </c>
      <c r="J227" s="28">
        <v>6435.5280000000002</v>
      </c>
      <c r="K227" s="28">
        <v>0</v>
      </c>
      <c r="L227" s="321"/>
      <c r="M227" s="322"/>
      <c r="N227" s="323"/>
      <c r="O227" s="28" t="s">
        <v>216</v>
      </c>
      <c r="P227" s="28">
        <v>7291.1850000000013</v>
      </c>
      <c r="Q227" s="28">
        <v>14622.652</v>
      </c>
      <c r="R227" s="28"/>
      <c r="S227" s="118">
        <f>SUM(C227:R227)</f>
        <v>260736.87222000002</v>
      </c>
      <c r="T227" s="24">
        <v>-41514.286000000007</v>
      </c>
    </row>
    <row r="228" spans="1:20" ht="30" customHeight="1" x14ac:dyDescent="0.25">
      <c r="A228" s="71">
        <v>2.2999999999999998</v>
      </c>
      <c r="B228" s="72" t="s">
        <v>164</v>
      </c>
      <c r="C228" s="24">
        <v>0</v>
      </c>
      <c r="D228" s="24">
        <v>38868.621000000006</v>
      </c>
      <c r="E228" s="30">
        <v>14754.399000000001</v>
      </c>
      <c r="F228" s="24">
        <v>1535.864</v>
      </c>
      <c r="G228" s="28"/>
      <c r="H228" s="28">
        <f t="shared" si="13"/>
        <v>551.58884000000012</v>
      </c>
      <c r="I228" s="28">
        <v>0</v>
      </c>
      <c r="J228" s="28">
        <v>37005.177000000003</v>
      </c>
      <c r="K228" s="28">
        <v>0</v>
      </c>
      <c r="L228" s="321"/>
      <c r="M228" s="322"/>
      <c r="N228" s="323"/>
      <c r="O228" s="28" t="s">
        <v>216</v>
      </c>
      <c r="P228" s="28">
        <v>1277.8480000000002</v>
      </c>
      <c r="Q228" s="28">
        <v>778.173</v>
      </c>
      <c r="R228" s="28">
        <v>10.406000000000002</v>
      </c>
      <c r="S228" s="118">
        <f t="shared" si="12"/>
        <v>94782.076839999994</v>
      </c>
      <c r="T228" s="24">
        <v>-21585.795000000002</v>
      </c>
    </row>
    <row r="229" spans="1:20" ht="30" customHeight="1" x14ac:dyDescent="0.25">
      <c r="A229" s="71">
        <v>2.4</v>
      </c>
      <c r="B229" s="72" t="s">
        <v>165</v>
      </c>
      <c r="C229" s="24">
        <v>-1320.1650000000002</v>
      </c>
      <c r="D229" s="24">
        <v>65036.96100000001</v>
      </c>
      <c r="E229" s="30">
        <v>10698.501</v>
      </c>
      <c r="F229" s="24">
        <v>195.38200000000003</v>
      </c>
      <c r="G229" s="28"/>
      <c r="H229" s="28">
        <f t="shared" si="13"/>
        <v>759.30844000000013</v>
      </c>
      <c r="I229" s="28">
        <v>0</v>
      </c>
      <c r="J229" s="28">
        <v>807.26800000000003</v>
      </c>
      <c r="K229" s="28">
        <v>0</v>
      </c>
      <c r="L229" s="321"/>
      <c r="M229" s="322"/>
      <c r="N229" s="323"/>
      <c r="O229" s="28" t="s">
        <v>216</v>
      </c>
      <c r="P229" s="28">
        <v>481.08500000000004</v>
      </c>
      <c r="Q229" s="28">
        <v>1508.7160000000001</v>
      </c>
      <c r="R229" s="28"/>
      <c r="S229" s="118">
        <f t="shared" si="12"/>
        <v>78167.05644</v>
      </c>
      <c r="T229" s="24">
        <v>-7900.4860000000008</v>
      </c>
    </row>
    <row r="230" spans="1:20" ht="30" customHeight="1" x14ac:dyDescent="0.25">
      <c r="A230" s="71">
        <v>2.5</v>
      </c>
      <c r="B230" s="72" t="s">
        <v>166</v>
      </c>
      <c r="C230" s="24">
        <v>-4179.4830000000002</v>
      </c>
      <c r="D230" s="24">
        <v>88841.918000000005</v>
      </c>
      <c r="E230" s="30">
        <v>16470.982000000004</v>
      </c>
      <c r="F230" s="24">
        <v>6784.6240000000007</v>
      </c>
      <c r="G230" s="28"/>
      <c r="H230" s="28">
        <f t="shared" si="13"/>
        <v>1120.97524</v>
      </c>
      <c r="I230" s="28">
        <v>0</v>
      </c>
      <c r="J230" s="28">
        <v>1541.4960000000001</v>
      </c>
      <c r="K230" s="28">
        <v>0</v>
      </c>
      <c r="L230" s="321"/>
      <c r="M230" s="322"/>
      <c r="N230" s="323"/>
      <c r="O230" s="28" t="s">
        <v>216</v>
      </c>
      <c r="P230" s="28">
        <v>1070.0030000000002</v>
      </c>
      <c r="Q230" s="28">
        <v>4321.7130000000006</v>
      </c>
      <c r="R230" s="28">
        <v>3.5970000000000004</v>
      </c>
      <c r="S230" s="118">
        <f t="shared" si="12"/>
        <v>115975.82523999999</v>
      </c>
      <c r="T230" s="24">
        <v>-6253.4780000000001</v>
      </c>
    </row>
    <row r="231" spans="1:20" ht="30" customHeight="1" x14ac:dyDescent="0.25">
      <c r="A231" s="71">
        <v>2.6</v>
      </c>
      <c r="B231" s="72" t="s">
        <v>167</v>
      </c>
      <c r="C231" s="24">
        <v>-8648.5959999999995</v>
      </c>
      <c r="D231" s="24">
        <v>92607.514999999999</v>
      </c>
      <c r="E231" s="30">
        <v>6496.1160000000009</v>
      </c>
      <c r="F231" s="24">
        <v>0</v>
      </c>
      <c r="G231" s="28"/>
      <c r="H231" s="28">
        <f t="shared" si="13"/>
        <v>991.03630999999996</v>
      </c>
      <c r="I231" s="28">
        <v>1313.6860000000001</v>
      </c>
      <c r="J231" s="28">
        <v>103467.683</v>
      </c>
      <c r="K231" s="28">
        <v>0</v>
      </c>
      <c r="L231" s="321"/>
      <c r="M231" s="322"/>
      <c r="N231" s="323"/>
      <c r="O231" s="28" t="s">
        <v>216</v>
      </c>
      <c r="P231" s="28">
        <v>748.30799999999999</v>
      </c>
      <c r="Q231" s="28">
        <v>8689.0980000000018</v>
      </c>
      <c r="R231" s="28">
        <v>10.109</v>
      </c>
      <c r="S231" s="118">
        <f t="shared" si="12"/>
        <v>205674.95530999996</v>
      </c>
      <c r="T231" s="24">
        <v>-17178.194000000003</v>
      </c>
    </row>
    <row r="232" spans="1:20" ht="30" customHeight="1" x14ac:dyDescent="0.25">
      <c r="A232" s="71">
        <v>2.7</v>
      </c>
      <c r="B232" s="72" t="s">
        <v>168</v>
      </c>
      <c r="C232" s="24">
        <v>0</v>
      </c>
      <c r="D232" s="24">
        <v>45054.063999999998</v>
      </c>
      <c r="E232" s="30">
        <v>4218.2910000000002</v>
      </c>
      <c r="F232" s="24">
        <v>2533.8830000000003</v>
      </c>
      <c r="G232" s="28"/>
      <c r="H232" s="28">
        <f t="shared" si="13"/>
        <v>518.06237999999996</v>
      </c>
      <c r="I232" s="28">
        <v>0</v>
      </c>
      <c r="J232" s="28">
        <v>27528.314000000006</v>
      </c>
      <c r="K232" s="28">
        <v>0</v>
      </c>
      <c r="L232" s="321"/>
      <c r="M232" s="322"/>
      <c r="N232" s="323"/>
      <c r="O232" s="28" t="s">
        <v>216</v>
      </c>
      <c r="P232" s="28">
        <v>313.12600000000003</v>
      </c>
      <c r="Q232" s="28">
        <v>32.450000000000003</v>
      </c>
      <c r="R232" s="28">
        <v>9.0530000000000008</v>
      </c>
      <c r="S232" s="118">
        <f t="shared" si="12"/>
        <v>80207.243380000014</v>
      </c>
      <c r="T232" s="24">
        <v>-3361.3910000000001</v>
      </c>
    </row>
    <row r="233" spans="1:20" ht="30" customHeight="1" x14ac:dyDescent="0.25">
      <c r="A233" s="71">
        <v>2.8</v>
      </c>
      <c r="B233" s="72" t="s">
        <v>169</v>
      </c>
      <c r="C233" s="24">
        <v>-4499.4620000000004</v>
      </c>
      <c r="D233" s="24">
        <v>2436.6979999999999</v>
      </c>
      <c r="E233" s="30">
        <v>783.21100000000001</v>
      </c>
      <c r="F233" s="24">
        <v>0</v>
      </c>
      <c r="G233" s="28"/>
      <c r="H233" s="28">
        <f t="shared" si="13"/>
        <v>32.199089999999998</v>
      </c>
      <c r="I233" s="28">
        <v>0</v>
      </c>
      <c r="J233" s="28">
        <v>3255.8240000000005</v>
      </c>
      <c r="K233" s="28">
        <v>0</v>
      </c>
      <c r="L233" s="321"/>
      <c r="M233" s="322"/>
      <c r="N233" s="323"/>
      <c r="O233" s="28" t="s">
        <v>216</v>
      </c>
      <c r="P233" s="28">
        <v>9.3940000000000001</v>
      </c>
      <c r="Q233" s="28">
        <v>4524.7070000000003</v>
      </c>
      <c r="R233" s="28">
        <v>1.276</v>
      </c>
      <c r="S233" s="118">
        <f t="shared" si="12"/>
        <v>6543.8470900000002</v>
      </c>
      <c r="T233" s="24">
        <v>0</v>
      </c>
    </row>
    <row r="234" spans="1:20" ht="30" customHeight="1" x14ac:dyDescent="0.25">
      <c r="A234" s="71">
        <v>3</v>
      </c>
      <c r="B234" s="78" t="s">
        <v>170</v>
      </c>
      <c r="C234" s="24">
        <v>-45448.567999999999</v>
      </c>
      <c r="D234" s="24">
        <v>66860.002000000008</v>
      </c>
      <c r="E234" s="24">
        <v>9401.9310000000005</v>
      </c>
      <c r="F234" s="24">
        <v>10767.966</v>
      </c>
      <c r="G234" s="28"/>
      <c r="H234" s="28">
        <f t="shared" si="13"/>
        <v>870.29899000000012</v>
      </c>
      <c r="I234" s="28">
        <v>12777.677000000001</v>
      </c>
      <c r="J234" s="28">
        <v>59684.724000000002</v>
      </c>
      <c r="K234" s="28">
        <v>0</v>
      </c>
      <c r="L234" s="321"/>
      <c r="M234" s="322"/>
      <c r="N234" s="323"/>
      <c r="O234" s="28" t="s">
        <v>216</v>
      </c>
      <c r="P234" s="28">
        <v>1955.3930000000003</v>
      </c>
      <c r="Q234" s="28">
        <v>45855.931000000004</v>
      </c>
      <c r="R234" s="28">
        <v>3.7070000000000003</v>
      </c>
      <c r="S234" s="118">
        <f t="shared" ref="S234" si="14">SUM(C234:R234)</f>
        <v>162729.06199000002</v>
      </c>
      <c r="T234" s="24">
        <v>-55935.330000000009</v>
      </c>
    </row>
    <row r="235" spans="1:20" ht="30" customHeight="1" x14ac:dyDescent="0.25">
      <c r="A235" s="71">
        <v>4</v>
      </c>
      <c r="B235" s="78" t="s">
        <v>218</v>
      </c>
      <c r="C235" s="24">
        <v>-1600.269</v>
      </c>
      <c r="D235" s="24">
        <v>3394.82</v>
      </c>
      <c r="E235" s="30">
        <v>256.67400000000004</v>
      </c>
      <c r="F235" s="24">
        <v>146.79499999999999</v>
      </c>
      <c r="G235" s="28"/>
      <c r="H235" s="28">
        <f t="shared" si="13"/>
        <v>37.982890000000005</v>
      </c>
      <c r="I235" s="28">
        <v>0</v>
      </c>
      <c r="J235" s="28">
        <v>14679.654</v>
      </c>
      <c r="K235" s="28">
        <v>0</v>
      </c>
      <c r="L235" s="324"/>
      <c r="M235" s="325"/>
      <c r="N235" s="326"/>
      <c r="O235" s="28" t="s">
        <v>216</v>
      </c>
      <c r="P235" s="28">
        <v>4.8180000000000005</v>
      </c>
      <c r="Q235" s="28">
        <v>1613.2050000000002</v>
      </c>
      <c r="R235" s="28">
        <v>0.64900000000000002</v>
      </c>
      <c r="S235" s="118">
        <f t="shared" si="12"/>
        <v>18534.328890000004</v>
      </c>
      <c r="T235" s="27">
        <v>0</v>
      </c>
    </row>
    <row r="236" spans="1:20" ht="30" customHeight="1" x14ac:dyDescent="0.25">
      <c r="A236" s="71">
        <v>5</v>
      </c>
      <c r="B236" s="78" t="s">
        <v>172</v>
      </c>
      <c r="C236" s="24">
        <v>0</v>
      </c>
      <c r="D236" s="24">
        <v>345448.45500000002</v>
      </c>
      <c r="E236" s="30">
        <v>14346.365000000002</v>
      </c>
      <c r="F236" s="24">
        <v>2870.241</v>
      </c>
      <c r="G236" s="28">
        <v>138087.18000000002</v>
      </c>
      <c r="H236" s="28">
        <f t="shared" si="13"/>
        <v>3626.6506100000001</v>
      </c>
      <c r="I236" s="28">
        <v>3226.4210000000003</v>
      </c>
      <c r="J236" s="28">
        <v>633172.18799999997</v>
      </c>
      <c r="K236" s="28">
        <v>0</v>
      </c>
      <c r="L236" s="21">
        <v>1537409</v>
      </c>
      <c r="M236" s="21">
        <v>544506</v>
      </c>
      <c r="N236" s="21">
        <v>10355.598000000002</v>
      </c>
      <c r="O236" s="28" t="s">
        <v>216</v>
      </c>
      <c r="P236" s="28">
        <v>2451.0970000000002</v>
      </c>
      <c r="Q236" s="28">
        <v>217.327</v>
      </c>
      <c r="R236" s="28">
        <v>44.253</v>
      </c>
      <c r="S236" s="118">
        <f t="shared" ref="S236:S239" si="15">SUM(C236:R236)</f>
        <v>3235760.7756100004</v>
      </c>
      <c r="T236" s="27">
        <v>-313114.53800000006</v>
      </c>
    </row>
    <row r="237" spans="1:20" ht="30" customHeight="1" x14ac:dyDescent="0.25">
      <c r="A237" s="71">
        <v>6</v>
      </c>
      <c r="B237" s="78" t="s">
        <v>173</v>
      </c>
      <c r="C237" s="24"/>
      <c r="D237" s="24"/>
      <c r="E237" s="30"/>
      <c r="F237" s="24"/>
      <c r="G237" s="28"/>
      <c r="H237" s="28">
        <f t="shared" si="13"/>
        <v>0</v>
      </c>
      <c r="I237" s="28"/>
      <c r="J237" s="28"/>
      <c r="K237" s="28"/>
      <c r="L237" s="388"/>
      <c r="M237" s="389"/>
      <c r="N237" s="390"/>
      <c r="O237" s="28" t="s">
        <v>216</v>
      </c>
      <c r="P237" s="28"/>
      <c r="Q237" s="28"/>
      <c r="R237" s="28"/>
      <c r="S237" s="118">
        <f t="shared" si="15"/>
        <v>0</v>
      </c>
      <c r="T237" s="24"/>
    </row>
    <row r="238" spans="1:20" ht="30" customHeight="1" x14ac:dyDescent="0.25">
      <c r="A238" s="71">
        <v>7</v>
      </c>
      <c r="B238" s="78" t="s">
        <v>174</v>
      </c>
      <c r="C238" s="24"/>
      <c r="D238" s="24"/>
      <c r="E238" s="30"/>
      <c r="F238" s="24"/>
      <c r="G238" s="28"/>
      <c r="H238" s="28">
        <f t="shared" si="13"/>
        <v>0</v>
      </c>
      <c r="I238" s="28"/>
      <c r="J238" s="28"/>
      <c r="K238" s="28"/>
      <c r="L238" s="391"/>
      <c r="M238" s="392"/>
      <c r="N238" s="393"/>
      <c r="O238" s="28" t="s">
        <v>216</v>
      </c>
      <c r="P238" s="28"/>
      <c r="Q238" s="28"/>
      <c r="R238" s="28"/>
      <c r="S238" s="118">
        <f t="shared" si="15"/>
        <v>0</v>
      </c>
      <c r="T238" s="24"/>
    </row>
    <row r="239" spans="1:20" ht="30" customHeight="1" x14ac:dyDescent="0.25">
      <c r="A239" s="71">
        <v>8</v>
      </c>
      <c r="B239" s="78" t="s">
        <v>175</v>
      </c>
      <c r="C239" s="24">
        <v>-443.72900000000004</v>
      </c>
      <c r="D239" s="24">
        <v>27263.753000000001</v>
      </c>
      <c r="E239" s="30">
        <v>3832.7190000000001</v>
      </c>
      <c r="F239" s="24">
        <v>914.68299999999999</v>
      </c>
      <c r="G239" s="28"/>
      <c r="H239" s="28">
        <f t="shared" si="13"/>
        <v>320.11155000000002</v>
      </c>
      <c r="I239" s="28"/>
      <c r="J239" s="28">
        <v>473.649</v>
      </c>
      <c r="K239" s="28"/>
      <c r="L239" s="394"/>
      <c r="M239" s="395"/>
      <c r="N239" s="396"/>
      <c r="O239" s="28" t="s">
        <v>216</v>
      </c>
      <c r="P239" s="28">
        <v>318.31800000000004</v>
      </c>
      <c r="Q239" s="28">
        <v>470.11800000000005</v>
      </c>
      <c r="R239" s="28">
        <v>0.16500000000000001</v>
      </c>
      <c r="S239" s="118">
        <f t="shared" si="15"/>
        <v>33149.787550000008</v>
      </c>
      <c r="T239" s="24">
        <v>-9016.5460000000021</v>
      </c>
    </row>
    <row r="240" spans="1:20" ht="30" customHeight="1" x14ac:dyDescent="0.25">
      <c r="A240" s="307" t="s">
        <v>222</v>
      </c>
      <c r="B240" s="308"/>
      <c r="C240" s="304"/>
      <c r="D240" s="305"/>
      <c r="E240" s="306"/>
      <c r="F240" s="24">
        <v>350319</v>
      </c>
      <c r="G240" s="278"/>
      <c r="H240" s="279"/>
      <c r="I240" s="279"/>
      <c r="J240" s="279"/>
      <c r="K240" s="279"/>
      <c r="L240" s="279"/>
      <c r="M240" s="279"/>
      <c r="N240" s="279"/>
      <c r="O240" s="279"/>
      <c r="P240" s="279"/>
      <c r="Q240" s="279"/>
      <c r="R240" s="280"/>
      <c r="S240" s="118">
        <f>F240</f>
        <v>350319</v>
      </c>
      <c r="T240" s="136"/>
    </row>
    <row r="241" spans="1:47" ht="27" customHeight="1" x14ac:dyDescent="0.25">
      <c r="A241" s="354" t="s">
        <v>114</v>
      </c>
      <c r="B241" s="355"/>
      <c r="C241" s="114">
        <f>SUM(C222:C239)</f>
        <v>-109456.776</v>
      </c>
      <c r="D241" s="114">
        <f t="shared" ref="D241:K241" si="16">SUM(D222:D239)</f>
        <v>1308613.0750000002</v>
      </c>
      <c r="E241" s="115">
        <f t="shared" si="16"/>
        <v>191319.05100000004</v>
      </c>
      <c r="F241" s="114">
        <f>SUM(F222:F240)</f>
        <v>407424.85100000002</v>
      </c>
      <c r="G241" s="114">
        <f>SUM(G222:G239)</f>
        <v>138087.18000000002</v>
      </c>
      <c r="H241" s="114">
        <f t="shared" si="16"/>
        <v>15570.37977</v>
      </c>
      <c r="I241" s="114">
        <f t="shared" si="16"/>
        <v>17317.784</v>
      </c>
      <c r="J241" s="114">
        <f t="shared" si="16"/>
        <v>892756.57900000003</v>
      </c>
      <c r="K241" s="114">
        <f t="shared" si="16"/>
        <v>0</v>
      </c>
      <c r="L241" s="400">
        <f>L236+M236</f>
        <v>2081915</v>
      </c>
      <c r="M241" s="401"/>
      <c r="N241" s="114">
        <f>N236</f>
        <v>10355.598000000002</v>
      </c>
      <c r="O241" s="114">
        <f>SUM(O220:O239)</f>
        <v>10267</v>
      </c>
      <c r="P241" s="114">
        <f t="shared" ref="P241:R241" si="17">SUM(P220:P239)</f>
        <v>33870.408000000003</v>
      </c>
      <c r="Q241" s="114">
        <f t="shared" si="17"/>
        <v>115042.55400000002</v>
      </c>
      <c r="R241" s="114">
        <f t="shared" si="17"/>
        <v>83.215000000000018</v>
      </c>
      <c r="S241" s="114">
        <f>SUM(S220:S240)</f>
        <v>5113165.8987700008</v>
      </c>
      <c r="T241" s="114">
        <f>SUM(T220:T239)</f>
        <v>-572199.61700000009</v>
      </c>
    </row>
    <row r="242" spans="1:47" ht="27" customHeight="1" x14ac:dyDescent="0.25">
      <c r="A242" s="354" t="s">
        <v>237</v>
      </c>
      <c r="B242" s="355"/>
      <c r="C242" s="116">
        <f t="shared" ref="C242:K242" si="18">C241/$C$6</f>
        <v>-33.710125038497075</v>
      </c>
      <c r="D242" s="116">
        <f t="shared" si="18"/>
        <v>403.02219741299666</v>
      </c>
      <c r="E242" s="116">
        <f t="shared" si="18"/>
        <v>58.921789651986458</v>
      </c>
      <c r="F242" s="116">
        <f t="shared" si="18"/>
        <v>125.47731783184479</v>
      </c>
      <c r="G242" s="116">
        <f t="shared" si="18"/>
        <v>42.527619340930094</v>
      </c>
      <c r="H242" s="116">
        <f t="shared" si="18"/>
        <v>4.7953125254080691</v>
      </c>
      <c r="I242" s="116">
        <f t="shared" si="18"/>
        <v>5.3334721281182631</v>
      </c>
      <c r="J242" s="116">
        <f t="shared" si="18"/>
        <v>274.94813027409919</v>
      </c>
      <c r="K242" s="116">
        <f t="shared" si="18"/>
        <v>0</v>
      </c>
      <c r="L242" s="402">
        <f>L241/$C$6</f>
        <v>641.18109023714203</v>
      </c>
      <c r="M242" s="403"/>
      <c r="N242" s="116">
        <f t="shared" ref="N242" si="19">N241/$C$6</f>
        <v>3.1892817985833082</v>
      </c>
      <c r="O242" s="116">
        <f t="shared" ref="O242" si="20">O241/$C$6</f>
        <v>3.161995688327687</v>
      </c>
      <c r="P242" s="116">
        <f t="shared" ref="P242" si="21">P241/$C$6</f>
        <v>10.431292885740685</v>
      </c>
      <c r="Q242" s="116">
        <f t="shared" ref="Q242" si="22">Q241/$C$6</f>
        <v>35.430413920542044</v>
      </c>
      <c r="R242" s="116">
        <f t="shared" ref="R242" si="23">R241/$C$6</f>
        <v>2.5628272251308905E-2</v>
      </c>
      <c r="S242" s="116">
        <f t="shared" ref="S242" si="24">S241/$C$6</f>
        <v>1574.7354169294736</v>
      </c>
      <c r="T242" s="116">
        <f t="shared" ref="T242" si="25">T241/$C$6</f>
        <v>-176.22408900523564</v>
      </c>
    </row>
    <row r="243" spans="1:47" ht="15.75" customHeight="1" x14ac:dyDescent="0.25">
      <c r="A243" s="383" t="s">
        <v>223</v>
      </c>
      <c r="B243" s="384"/>
      <c r="C243" s="384"/>
      <c r="D243" s="384"/>
      <c r="E243" s="384"/>
      <c r="F243" s="384"/>
      <c r="G243" s="384"/>
      <c r="H243" s="384"/>
      <c r="I243" s="384"/>
      <c r="J243" s="384"/>
      <c r="K243" s="384"/>
      <c r="L243" s="384"/>
      <c r="M243" s="384"/>
      <c r="N243" s="384"/>
      <c r="O243" s="384"/>
      <c r="P243" s="384"/>
      <c r="Q243" s="384"/>
      <c r="R243" s="384"/>
      <c r="S243" s="384"/>
      <c r="T243" s="384"/>
    </row>
    <row r="244" spans="1:47" ht="15" customHeight="1" x14ac:dyDescent="0.25">
      <c r="A244" s="81" t="s">
        <v>224</v>
      </c>
      <c r="B244" s="81"/>
      <c r="C244" s="81"/>
      <c r="D244" s="81"/>
      <c r="E244" s="81"/>
      <c r="F244" s="81"/>
      <c r="G244" s="81"/>
      <c r="H244" s="81"/>
      <c r="I244" s="81"/>
      <c r="J244" s="81"/>
      <c r="K244" s="81"/>
      <c r="L244" s="81"/>
      <c r="M244" s="81"/>
      <c r="N244" s="81"/>
      <c r="O244" s="81"/>
      <c r="P244" s="135"/>
      <c r="Q244" s="135"/>
      <c r="R244" s="135"/>
      <c r="S244" s="135"/>
      <c r="T244" s="135"/>
    </row>
    <row r="245" spans="1:47" s="85" customFormat="1" ht="37.5" customHeight="1" x14ac:dyDescent="0.25">
      <c r="A245" s="135"/>
      <c r="B245" s="135"/>
      <c r="C245" s="135"/>
      <c r="D245" s="135"/>
      <c r="E245" s="135"/>
      <c r="F245" s="135"/>
      <c r="G245" s="135"/>
      <c r="H245" s="135"/>
      <c r="I245" s="135"/>
      <c r="J245" s="135"/>
      <c r="K245" s="135"/>
      <c r="L245" s="135"/>
      <c r="M245" s="135"/>
      <c r="N245" s="135"/>
      <c r="O245" s="135"/>
      <c r="P245" s="135"/>
      <c r="Q245" s="135"/>
      <c r="R245" s="135"/>
      <c r="S245" s="135"/>
      <c r="T245" s="135"/>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c r="AR245" s="84"/>
      <c r="AS245" s="84"/>
      <c r="AT245" s="84"/>
      <c r="AU245" s="84"/>
    </row>
    <row r="246" spans="1:47" ht="12.75" customHeight="1" x14ac:dyDescent="0.25">
      <c r="A246" s="135"/>
      <c r="B246" s="135"/>
      <c r="C246" s="135"/>
      <c r="D246" s="135"/>
      <c r="E246" s="135"/>
      <c r="F246" s="135"/>
      <c r="G246" s="135"/>
      <c r="H246" s="135"/>
      <c r="I246" s="135"/>
      <c r="J246" s="135"/>
      <c r="K246" s="135"/>
      <c r="L246" s="135"/>
      <c r="M246" s="135"/>
      <c r="N246" s="135"/>
      <c r="O246" s="135"/>
      <c r="P246" s="135"/>
      <c r="Q246" s="135"/>
      <c r="R246" s="135"/>
      <c r="S246" s="135"/>
      <c r="T246" s="135"/>
    </row>
    <row r="247" spans="1:47" ht="65.25" customHeight="1" x14ac:dyDescent="0.25">
      <c r="A247" s="135"/>
      <c r="B247" s="135"/>
      <c r="C247" s="135"/>
      <c r="D247" s="135"/>
      <c r="E247" s="135"/>
      <c r="F247" s="135"/>
      <c r="G247" s="135"/>
      <c r="H247" s="135"/>
      <c r="I247" s="135"/>
      <c r="J247" s="135"/>
      <c r="K247" s="135"/>
      <c r="L247" s="135"/>
      <c r="M247" s="135"/>
      <c r="N247" s="135"/>
      <c r="O247" s="135"/>
      <c r="P247" s="135"/>
      <c r="Q247" s="135"/>
      <c r="R247" s="135"/>
      <c r="S247" s="135"/>
      <c r="T247" s="135"/>
      <c r="U247" s="84"/>
    </row>
    <row r="248" spans="1:47" ht="12.75" customHeight="1" x14ac:dyDescent="0.25">
      <c r="A248" s="135"/>
      <c r="B248" s="135"/>
      <c r="C248" s="135"/>
      <c r="D248" s="135"/>
      <c r="E248" s="135"/>
      <c r="F248" s="135"/>
      <c r="G248" s="135"/>
      <c r="H248" s="135"/>
      <c r="I248" s="135"/>
      <c r="J248" s="135"/>
      <c r="K248" s="135"/>
      <c r="L248" s="135"/>
      <c r="M248" s="135"/>
      <c r="N248" s="135"/>
      <c r="O248" s="135"/>
      <c r="P248" s="135"/>
      <c r="Q248" s="135"/>
      <c r="R248" s="135"/>
      <c r="S248" s="135"/>
      <c r="T248" s="135"/>
    </row>
    <row r="249" spans="1:47" ht="26.65" customHeight="1" x14ac:dyDescent="0.25">
      <c r="A249" s="135"/>
      <c r="B249" s="135"/>
      <c r="C249" s="135"/>
      <c r="D249" s="135"/>
      <c r="E249" s="135"/>
      <c r="F249" s="135"/>
      <c r="G249" s="135"/>
      <c r="H249" s="135"/>
      <c r="I249" s="135"/>
      <c r="J249" s="135"/>
      <c r="K249" s="135"/>
      <c r="L249" s="135"/>
      <c r="M249" s="135"/>
      <c r="N249" s="135"/>
      <c r="O249" s="135"/>
      <c r="P249" s="135"/>
      <c r="Q249" s="135"/>
      <c r="R249" s="135"/>
      <c r="S249" s="135"/>
      <c r="T249" s="135"/>
      <c r="U249" s="84"/>
    </row>
    <row r="250" spans="1:47" ht="25.5" customHeight="1" x14ac:dyDescent="0.25">
      <c r="A250" s="135"/>
      <c r="B250" s="135"/>
      <c r="C250" s="135"/>
      <c r="D250" s="135"/>
      <c r="E250" s="135"/>
      <c r="F250" s="135"/>
      <c r="G250" s="135"/>
      <c r="H250" s="135"/>
      <c r="I250" s="135"/>
      <c r="J250" s="135"/>
      <c r="K250" s="135"/>
      <c r="L250" s="135"/>
      <c r="M250" s="135"/>
      <c r="N250" s="135"/>
      <c r="O250" s="135"/>
      <c r="P250" s="135"/>
      <c r="Q250" s="135"/>
      <c r="R250" s="135"/>
      <c r="S250" s="135"/>
      <c r="T250" s="135"/>
    </row>
    <row r="251" spans="1:47" ht="29.65" customHeight="1" x14ac:dyDescent="0.25">
      <c r="A251" s="135"/>
      <c r="B251" s="135"/>
      <c r="C251" s="135"/>
      <c r="D251" s="135"/>
      <c r="E251" s="135"/>
      <c r="F251" s="135"/>
      <c r="G251" s="135"/>
      <c r="H251" s="135"/>
      <c r="I251" s="135"/>
      <c r="J251" s="135"/>
      <c r="K251" s="135"/>
      <c r="L251" s="135"/>
      <c r="M251" s="135"/>
      <c r="N251" s="135"/>
      <c r="O251" s="135"/>
      <c r="P251" s="135"/>
      <c r="Q251" s="135"/>
      <c r="R251" s="135"/>
      <c r="S251" s="135"/>
      <c r="T251" s="135"/>
      <c r="U251" s="84"/>
    </row>
    <row r="252" spans="1:47" ht="29.25" customHeight="1" x14ac:dyDescent="0.25">
      <c r="A252" s="135"/>
      <c r="B252" s="135"/>
      <c r="C252" s="135"/>
      <c r="D252" s="135"/>
      <c r="E252" s="135"/>
      <c r="F252" s="135"/>
      <c r="G252" s="135"/>
      <c r="H252" s="135"/>
      <c r="I252" s="135"/>
      <c r="J252" s="135"/>
      <c r="K252" s="135"/>
      <c r="L252" s="135"/>
      <c r="M252" s="135"/>
      <c r="N252" s="135"/>
      <c r="O252" s="135"/>
      <c r="P252" s="135"/>
      <c r="Q252" s="135"/>
      <c r="R252" s="135"/>
      <c r="S252" s="135"/>
      <c r="T252" s="135"/>
    </row>
    <row r="253" spans="1:47" ht="33" customHeight="1" x14ac:dyDescent="0.25">
      <c r="A253" s="135"/>
      <c r="B253" s="135"/>
      <c r="C253" s="135"/>
      <c r="D253" s="135"/>
      <c r="E253" s="135"/>
      <c r="F253" s="135"/>
      <c r="G253" s="135"/>
      <c r="H253" s="135"/>
      <c r="I253" s="135"/>
      <c r="J253" s="135"/>
      <c r="K253" s="135"/>
      <c r="L253" s="135"/>
      <c r="M253" s="135"/>
      <c r="N253" s="135"/>
      <c r="O253" s="135"/>
      <c r="P253" s="135"/>
      <c r="Q253" s="135"/>
      <c r="R253" s="135"/>
      <c r="S253" s="135"/>
      <c r="T253" s="135"/>
      <c r="U253" s="84"/>
    </row>
    <row r="254" spans="1:47" ht="33" customHeight="1" x14ac:dyDescent="0.25">
      <c r="A254" s="135"/>
      <c r="B254" s="135"/>
      <c r="C254" s="135"/>
      <c r="D254" s="135"/>
      <c r="E254" s="135"/>
      <c r="F254" s="135"/>
      <c r="G254" s="135"/>
      <c r="H254" s="135"/>
      <c r="I254" s="135"/>
      <c r="J254" s="135"/>
      <c r="K254" s="135"/>
      <c r="L254" s="135"/>
      <c r="M254" s="135"/>
      <c r="N254" s="135"/>
      <c r="O254" s="135"/>
      <c r="P254" s="135"/>
      <c r="Q254" s="135"/>
      <c r="R254" s="135"/>
      <c r="S254" s="135"/>
      <c r="T254" s="135"/>
    </row>
    <row r="255" spans="1:47" ht="33.4" customHeight="1" x14ac:dyDescent="0.25">
      <c r="A255" s="135"/>
      <c r="B255" s="135"/>
      <c r="C255" s="135"/>
      <c r="D255" s="135"/>
      <c r="E255" s="135"/>
      <c r="F255" s="135"/>
      <c r="G255" s="135"/>
      <c r="H255" s="135"/>
      <c r="I255" s="135"/>
      <c r="J255" s="135"/>
      <c r="K255" s="135"/>
      <c r="L255" s="135"/>
      <c r="M255" s="135"/>
      <c r="N255" s="135"/>
      <c r="O255" s="135"/>
      <c r="P255" s="135"/>
      <c r="Q255" s="135"/>
      <c r="R255" s="135"/>
      <c r="S255" s="135"/>
      <c r="T255" s="135"/>
      <c r="U255" s="84"/>
    </row>
    <row r="256" spans="1:47" ht="29.65" customHeight="1" x14ac:dyDescent="0.25">
      <c r="A256" s="135"/>
      <c r="B256" s="135"/>
      <c r="C256" s="135"/>
      <c r="D256" s="135"/>
      <c r="E256" s="135"/>
      <c r="F256" s="135"/>
      <c r="G256" s="135"/>
      <c r="H256" s="135"/>
      <c r="I256" s="135"/>
      <c r="J256" s="135"/>
      <c r="K256" s="135"/>
      <c r="L256" s="135"/>
      <c r="M256" s="135"/>
      <c r="N256" s="135"/>
      <c r="O256" s="135"/>
      <c r="P256" s="135"/>
      <c r="Q256" s="135"/>
      <c r="R256" s="135"/>
      <c r="S256" s="135"/>
      <c r="T256" s="135"/>
    </row>
    <row r="257" spans="1:21" ht="34.9" customHeight="1" x14ac:dyDescent="0.25">
      <c r="A257" s="135"/>
      <c r="B257" s="135"/>
      <c r="C257" s="135"/>
      <c r="D257" s="135"/>
      <c r="E257" s="135"/>
      <c r="F257" s="135"/>
      <c r="G257" s="135"/>
      <c r="H257" s="135"/>
      <c r="I257" s="135"/>
      <c r="J257" s="135"/>
      <c r="K257" s="135"/>
      <c r="L257" s="135"/>
      <c r="M257" s="135"/>
      <c r="N257" s="135"/>
      <c r="O257" s="135"/>
      <c r="P257" s="135"/>
      <c r="Q257" s="135"/>
      <c r="R257" s="135"/>
      <c r="S257" s="135"/>
      <c r="T257" s="135"/>
      <c r="U257" s="84"/>
    </row>
    <row r="258" spans="1:21" ht="28.9" customHeight="1" x14ac:dyDescent="0.25">
      <c r="A258" s="135"/>
      <c r="B258" s="135"/>
      <c r="C258" s="135"/>
      <c r="D258" s="135"/>
      <c r="E258" s="135"/>
      <c r="F258" s="135"/>
      <c r="G258" s="135"/>
      <c r="H258" s="135"/>
      <c r="I258" s="135"/>
      <c r="J258" s="135"/>
      <c r="K258" s="135"/>
      <c r="L258" s="135"/>
      <c r="M258" s="135"/>
      <c r="N258" s="135"/>
      <c r="O258" s="135"/>
      <c r="P258" s="135"/>
      <c r="Q258" s="135"/>
      <c r="R258" s="135"/>
      <c r="S258" s="135"/>
      <c r="T258" s="135"/>
    </row>
    <row r="259" spans="1:21" ht="31.9" customHeight="1" x14ac:dyDescent="0.25">
      <c r="A259" s="135"/>
      <c r="B259" s="135"/>
      <c r="C259" s="135"/>
      <c r="D259" s="135"/>
      <c r="E259" s="135"/>
      <c r="F259" s="135"/>
      <c r="G259" s="135"/>
      <c r="H259" s="135"/>
      <c r="I259" s="135"/>
      <c r="J259" s="135"/>
      <c r="K259" s="135"/>
      <c r="L259" s="135"/>
      <c r="M259" s="135"/>
      <c r="N259" s="135"/>
      <c r="O259" s="135"/>
      <c r="P259" s="135"/>
      <c r="Q259" s="135"/>
      <c r="R259" s="135"/>
      <c r="S259" s="135"/>
      <c r="T259" s="135"/>
      <c r="U259" s="84"/>
    </row>
    <row r="260" spans="1:21" ht="33" customHeight="1" x14ac:dyDescent="0.25">
      <c r="A260" s="135"/>
      <c r="B260" s="135"/>
      <c r="C260" s="135"/>
      <c r="D260" s="135"/>
      <c r="E260" s="135"/>
      <c r="F260" s="135"/>
      <c r="G260" s="135"/>
      <c r="H260" s="135"/>
      <c r="I260" s="135"/>
      <c r="J260" s="135"/>
      <c r="K260" s="135"/>
      <c r="L260" s="135"/>
      <c r="M260" s="135"/>
      <c r="N260" s="135"/>
      <c r="O260" s="135"/>
      <c r="P260" s="135"/>
      <c r="Q260" s="135"/>
      <c r="R260" s="135"/>
      <c r="S260" s="135"/>
      <c r="T260" s="135"/>
    </row>
    <row r="261" spans="1:21" ht="34.15" customHeight="1" x14ac:dyDescent="0.25">
      <c r="A261" s="135"/>
      <c r="B261" s="135"/>
      <c r="C261" s="135"/>
      <c r="D261" s="135"/>
      <c r="E261" s="135"/>
      <c r="F261" s="135"/>
      <c r="G261" s="135"/>
      <c r="H261" s="135"/>
      <c r="I261" s="135"/>
      <c r="J261" s="135"/>
      <c r="K261" s="135"/>
      <c r="L261" s="135"/>
      <c r="M261" s="135"/>
      <c r="N261" s="135"/>
      <c r="O261" s="135"/>
      <c r="P261" s="135"/>
      <c r="Q261" s="135"/>
      <c r="R261" s="135"/>
      <c r="S261" s="135"/>
      <c r="T261" s="135"/>
      <c r="U261" s="84"/>
    </row>
    <row r="262" spans="1:21" ht="30.4" customHeight="1" x14ac:dyDescent="0.25">
      <c r="A262" s="135"/>
      <c r="B262" s="135"/>
      <c r="C262" s="135"/>
      <c r="D262" s="135"/>
      <c r="E262" s="135"/>
      <c r="F262" s="135"/>
      <c r="G262" s="135"/>
      <c r="H262" s="135"/>
      <c r="I262" s="135"/>
      <c r="J262" s="135"/>
      <c r="K262" s="135"/>
      <c r="L262" s="135"/>
      <c r="M262" s="135"/>
      <c r="N262" s="135"/>
      <c r="O262" s="135"/>
      <c r="P262" s="135"/>
      <c r="Q262" s="135"/>
      <c r="R262" s="135"/>
      <c r="S262" s="135"/>
      <c r="T262" s="135"/>
    </row>
    <row r="263" spans="1:21" ht="32.65" customHeight="1" x14ac:dyDescent="0.25">
      <c r="A263" s="135"/>
      <c r="B263" s="135"/>
      <c r="C263" s="135"/>
      <c r="D263" s="135"/>
      <c r="E263" s="135"/>
      <c r="F263" s="135"/>
      <c r="G263" s="135"/>
      <c r="H263" s="135"/>
      <c r="I263" s="135"/>
      <c r="J263" s="135"/>
      <c r="K263" s="135"/>
      <c r="L263" s="135"/>
      <c r="M263" s="135"/>
      <c r="N263" s="135"/>
      <c r="O263" s="135"/>
      <c r="P263" s="135"/>
      <c r="Q263" s="135"/>
      <c r="R263" s="135"/>
      <c r="S263" s="135"/>
      <c r="T263" s="135"/>
      <c r="U263" s="84"/>
    </row>
    <row r="264" spans="1:21" ht="31.5" customHeight="1" x14ac:dyDescent="0.25">
      <c r="A264" s="135"/>
      <c r="B264" s="135"/>
      <c r="C264" s="135"/>
      <c r="D264" s="135"/>
      <c r="E264" s="135"/>
      <c r="F264" s="135"/>
      <c r="G264" s="135"/>
      <c r="H264" s="135"/>
      <c r="I264" s="135"/>
      <c r="J264" s="135"/>
      <c r="K264" s="135"/>
      <c r="L264" s="135"/>
      <c r="M264" s="135"/>
      <c r="N264" s="135"/>
      <c r="O264" s="135"/>
      <c r="P264" s="135"/>
      <c r="Q264" s="135"/>
      <c r="R264" s="135"/>
      <c r="S264" s="135"/>
      <c r="T264" s="135"/>
    </row>
    <row r="265" spans="1:21" ht="38.25" customHeight="1" x14ac:dyDescent="0.25">
      <c r="A265" s="135"/>
      <c r="B265" s="135"/>
      <c r="C265" s="135"/>
      <c r="D265" s="135"/>
      <c r="E265" s="135"/>
      <c r="F265" s="135"/>
      <c r="G265" s="135"/>
      <c r="H265" s="135"/>
      <c r="I265" s="135"/>
      <c r="J265" s="135"/>
      <c r="K265" s="135"/>
      <c r="L265" s="135"/>
      <c r="M265" s="135"/>
      <c r="N265" s="135"/>
      <c r="O265" s="135"/>
      <c r="P265" s="135"/>
      <c r="Q265" s="135"/>
      <c r="R265" s="135"/>
      <c r="S265" s="135"/>
      <c r="T265" s="135"/>
      <c r="U265" s="84"/>
    </row>
    <row r="266" spans="1:21" ht="24.75" customHeight="1" x14ac:dyDescent="0.25">
      <c r="A266" s="135"/>
      <c r="B266" s="135"/>
      <c r="C266" s="135"/>
      <c r="D266" s="135"/>
      <c r="E266" s="135"/>
      <c r="F266" s="135"/>
      <c r="G266" s="135"/>
      <c r="H266" s="135"/>
      <c r="I266" s="135"/>
      <c r="J266" s="135"/>
      <c r="K266" s="135"/>
      <c r="L266" s="135"/>
      <c r="M266" s="135"/>
      <c r="N266" s="135"/>
      <c r="O266" s="135"/>
      <c r="P266" s="135"/>
      <c r="Q266" s="135"/>
      <c r="R266" s="135"/>
      <c r="S266" s="135"/>
      <c r="T266" s="135"/>
    </row>
    <row r="267" spans="1:21" ht="25.5" customHeight="1" x14ac:dyDescent="0.25">
      <c r="A267" s="135"/>
      <c r="B267" s="135"/>
      <c r="C267" s="135"/>
      <c r="D267" s="135"/>
      <c r="E267" s="135"/>
      <c r="F267" s="135"/>
      <c r="G267" s="135"/>
      <c r="H267" s="135"/>
      <c r="I267" s="135"/>
      <c r="J267" s="135"/>
      <c r="K267" s="135"/>
      <c r="L267" s="135"/>
      <c r="M267" s="135"/>
      <c r="N267" s="135"/>
      <c r="O267" s="135"/>
      <c r="P267" s="135"/>
      <c r="Q267" s="135"/>
      <c r="R267" s="135"/>
      <c r="S267" s="135"/>
      <c r="T267" s="135"/>
      <c r="U267" s="84"/>
    </row>
    <row r="268" spans="1:21" ht="31.5" customHeight="1" x14ac:dyDescent="0.25">
      <c r="A268" s="135"/>
      <c r="B268" s="135"/>
      <c r="C268" s="135"/>
      <c r="D268" s="135"/>
      <c r="E268" s="135"/>
      <c r="F268" s="135"/>
      <c r="G268" s="135"/>
      <c r="H268" s="135"/>
      <c r="I268" s="135"/>
      <c r="J268" s="135"/>
      <c r="K268" s="135"/>
      <c r="L268" s="135"/>
      <c r="M268" s="135"/>
      <c r="N268" s="135"/>
      <c r="O268" s="135"/>
      <c r="P268" s="135"/>
      <c r="Q268" s="135"/>
      <c r="R268" s="135"/>
      <c r="S268" s="135"/>
      <c r="T268" s="135"/>
    </row>
    <row r="269" spans="1:21" ht="25.9" customHeight="1" x14ac:dyDescent="0.25">
      <c r="A269" s="135"/>
      <c r="B269" s="135"/>
      <c r="C269" s="135"/>
      <c r="D269" s="135"/>
      <c r="E269" s="135"/>
      <c r="F269" s="135"/>
      <c r="G269" s="135"/>
      <c r="H269" s="135"/>
      <c r="I269" s="135"/>
      <c r="J269" s="135"/>
      <c r="K269" s="135"/>
      <c r="L269" s="135"/>
      <c r="M269" s="135"/>
      <c r="N269" s="135"/>
      <c r="O269" s="135"/>
      <c r="P269" s="135"/>
      <c r="Q269" s="135"/>
      <c r="R269" s="135"/>
      <c r="S269" s="135"/>
      <c r="T269" s="135"/>
      <c r="U269" s="84"/>
    </row>
    <row r="270" spans="1:21" ht="33" customHeight="1" x14ac:dyDescent="0.25">
      <c r="A270" s="135"/>
      <c r="B270" s="135"/>
      <c r="C270" s="135"/>
      <c r="D270" s="135"/>
      <c r="E270" s="135"/>
      <c r="F270" s="135"/>
      <c r="G270" s="135"/>
      <c r="H270" s="135"/>
      <c r="I270" s="135"/>
      <c r="J270" s="135"/>
      <c r="K270" s="135"/>
      <c r="L270" s="135"/>
      <c r="M270" s="135"/>
      <c r="N270" s="135"/>
      <c r="O270" s="135"/>
      <c r="P270" s="135"/>
      <c r="Q270" s="135"/>
      <c r="R270" s="135"/>
      <c r="S270" s="135"/>
      <c r="T270" s="135"/>
    </row>
    <row r="271" spans="1:21" ht="37.9" customHeight="1" x14ac:dyDescent="0.25">
      <c r="A271" s="135"/>
      <c r="B271" s="135"/>
      <c r="C271" s="135"/>
      <c r="D271" s="135"/>
      <c r="E271" s="135"/>
      <c r="F271" s="135"/>
      <c r="G271" s="135"/>
      <c r="H271" s="135"/>
      <c r="I271" s="135"/>
      <c r="J271" s="135"/>
      <c r="K271" s="135"/>
      <c r="L271" s="135"/>
      <c r="M271" s="135"/>
      <c r="N271" s="135"/>
      <c r="O271" s="135"/>
      <c r="P271" s="135"/>
      <c r="Q271" s="135"/>
      <c r="R271" s="135"/>
      <c r="S271" s="135"/>
      <c r="T271" s="135"/>
      <c r="U271" s="84"/>
    </row>
    <row r="272" spans="1:21" ht="37.9" customHeight="1" x14ac:dyDescent="0.25">
      <c r="A272" s="135"/>
      <c r="B272" s="135"/>
      <c r="C272" s="135"/>
      <c r="D272" s="135"/>
      <c r="E272" s="135"/>
      <c r="F272" s="135"/>
      <c r="G272" s="135"/>
      <c r="H272" s="135"/>
      <c r="I272" s="135"/>
      <c r="J272" s="135"/>
      <c r="K272" s="135"/>
      <c r="L272" s="135"/>
      <c r="M272" s="135"/>
      <c r="N272" s="135"/>
      <c r="O272" s="135"/>
      <c r="P272" s="135"/>
      <c r="Q272" s="135"/>
      <c r="R272" s="135"/>
      <c r="S272" s="135"/>
      <c r="T272" s="135"/>
    </row>
    <row r="273" spans="1:21" ht="23" x14ac:dyDescent="0.25">
      <c r="A273" s="135"/>
      <c r="B273" s="135"/>
      <c r="C273" s="135"/>
      <c r="D273" s="135"/>
      <c r="E273" s="135"/>
      <c r="F273" s="135"/>
      <c r="G273" s="135"/>
      <c r="H273" s="135"/>
      <c r="I273" s="135"/>
      <c r="J273" s="135"/>
      <c r="K273" s="135"/>
      <c r="L273" s="135"/>
      <c r="M273" s="135"/>
      <c r="N273" s="135"/>
      <c r="O273" s="135"/>
      <c r="P273" s="135"/>
      <c r="Q273" s="135"/>
      <c r="R273" s="135"/>
      <c r="S273" s="135"/>
      <c r="T273" s="135"/>
      <c r="U273" s="84"/>
    </row>
    <row r="274" spans="1:21" ht="12.75" customHeight="1" x14ac:dyDescent="0.25">
      <c r="A274" s="135"/>
      <c r="B274" s="135"/>
      <c r="C274" s="135"/>
      <c r="D274" s="135"/>
      <c r="E274" s="135"/>
      <c r="F274" s="135"/>
      <c r="G274" s="135"/>
      <c r="H274" s="135"/>
      <c r="I274" s="135"/>
      <c r="J274" s="135"/>
      <c r="K274" s="135"/>
      <c r="L274" s="135"/>
      <c r="M274" s="135"/>
      <c r="N274" s="135"/>
      <c r="O274" s="135"/>
      <c r="P274" s="135"/>
      <c r="Q274" s="135"/>
      <c r="R274" s="135"/>
      <c r="S274" s="135"/>
      <c r="T274" s="135"/>
    </row>
    <row r="275" spans="1:21" ht="23" x14ac:dyDescent="0.25">
      <c r="A275" s="135"/>
      <c r="B275" s="135"/>
      <c r="C275" s="135"/>
      <c r="D275" s="135"/>
      <c r="E275" s="135"/>
      <c r="F275" s="135"/>
      <c r="G275" s="135"/>
      <c r="H275" s="135"/>
      <c r="I275" s="135"/>
      <c r="J275" s="135"/>
      <c r="K275" s="135"/>
      <c r="L275" s="135"/>
      <c r="M275" s="135"/>
      <c r="N275" s="135"/>
      <c r="O275" s="135"/>
      <c r="P275" s="135"/>
      <c r="Q275" s="135"/>
      <c r="R275" s="135"/>
      <c r="S275" s="135"/>
      <c r="T275" s="135"/>
      <c r="U275" s="84"/>
    </row>
    <row r="276" spans="1:21" ht="23" x14ac:dyDescent="0.25">
      <c r="A276" s="135"/>
      <c r="B276" s="135"/>
      <c r="C276" s="135"/>
      <c r="D276" s="135"/>
      <c r="E276" s="135"/>
      <c r="F276" s="135"/>
      <c r="G276" s="135"/>
      <c r="H276" s="135"/>
      <c r="I276" s="135"/>
      <c r="J276" s="135"/>
      <c r="K276" s="135"/>
      <c r="L276" s="135"/>
      <c r="M276" s="135"/>
      <c r="N276" s="135"/>
      <c r="O276" s="135"/>
      <c r="P276" s="135"/>
      <c r="Q276" s="135"/>
      <c r="R276" s="135"/>
      <c r="S276" s="135"/>
      <c r="T276" s="135"/>
    </row>
    <row r="277" spans="1:21" ht="23" x14ac:dyDescent="0.25">
      <c r="A277" s="135"/>
      <c r="B277" s="135"/>
      <c r="C277" s="135"/>
      <c r="D277" s="135"/>
      <c r="E277" s="135"/>
      <c r="F277" s="135"/>
      <c r="G277" s="135"/>
      <c r="H277" s="135"/>
      <c r="I277" s="135"/>
      <c r="J277" s="135"/>
      <c r="K277" s="135"/>
      <c r="L277" s="135"/>
      <c r="M277" s="135"/>
      <c r="N277" s="135"/>
      <c r="O277" s="135"/>
      <c r="P277" s="135"/>
      <c r="Q277" s="135"/>
      <c r="R277" s="135"/>
      <c r="S277" s="135"/>
      <c r="T277" s="135"/>
      <c r="U277" s="84"/>
    </row>
    <row r="278" spans="1:21" ht="23" x14ac:dyDescent="0.25">
      <c r="A278" s="135"/>
      <c r="B278" s="135"/>
      <c r="C278" s="135"/>
      <c r="D278" s="135"/>
      <c r="E278" s="135"/>
      <c r="F278" s="135"/>
      <c r="G278" s="135"/>
      <c r="H278" s="135"/>
      <c r="I278" s="135"/>
      <c r="J278" s="135"/>
      <c r="K278" s="135"/>
      <c r="L278" s="135"/>
      <c r="M278" s="135"/>
      <c r="N278" s="135"/>
      <c r="O278" s="135"/>
      <c r="P278" s="135"/>
      <c r="Q278" s="135"/>
      <c r="R278" s="135"/>
      <c r="S278" s="135"/>
      <c r="T278" s="135"/>
    </row>
    <row r="279" spans="1:21" ht="23" x14ac:dyDescent="0.25">
      <c r="A279" s="135"/>
      <c r="B279" s="135"/>
      <c r="C279" s="135"/>
      <c r="D279" s="135"/>
      <c r="E279" s="135"/>
      <c r="F279" s="135"/>
      <c r="G279" s="135"/>
      <c r="H279" s="135"/>
      <c r="I279" s="135"/>
      <c r="J279" s="135"/>
      <c r="K279" s="135"/>
      <c r="L279" s="135"/>
      <c r="M279" s="135"/>
      <c r="N279" s="135"/>
      <c r="O279" s="135"/>
      <c r="P279" s="135"/>
      <c r="Q279" s="135"/>
      <c r="R279" s="135"/>
      <c r="S279" s="135"/>
      <c r="T279" s="135"/>
      <c r="U279" s="84"/>
    </row>
    <row r="280" spans="1:21" ht="23" x14ac:dyDescent="0.25">
      <c r="A280" s="135"/>
      <c r="B280" s="135"/>
      <c r="C280" s="135"/>
      <c r="D280" s="135"/>
      <c r="E280" s="135"/>
      <c r="F280" s="135"/>
      <c r="G280" s="135"/>
      <c r="H280" s="135"/>
      <c r="I280" s="135"/>
      <c r="J280" s="135"/>
      <c r="K280" s="135"/>
      <c r="L280" s="135"/>
      <c r="M280" s="135"/>
      <c r="N280" s="135"/>
      <c r="O280" s="135"/>
      <c r="P280" s="135"/>
      <c r="Q280" s="135"/>
      <c r="R280" s="135"/>
      <c r="S280" s="135"/>
      <c r="T280" s="135"/>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9">
    <mergeCell ref="I5:J5"/>
    <mergeCell ref="A29:F29"/>
    <mergeCell ref="A17:B18"/>
    <mergeCell ref="C17:F17"/>
    <mergeCell ref="I4:J4"/>
    <mergeCell ref="I3:J3"/>
    <mergeCell ref="H2:J2"/>
    <mergeCell ref="J211:L211"/>
    <mergeCell ref="A208:B208"/>
    <mergeCell ref="H208:I208"/>
    <mergeCell ref="H209:I209"/>
    <mergeCell ref="H211:I211"/>
    <mergeCell ref="F207:G207"/>
    <mergeCell ref="F195:G195"/>
    <mergeCell ref="F194:G194"/>
    <mergeCell ref="F159:G159"/>
    <mergeCell ref="J99:L99"/>
    <mergeCell ref="J118:L118"/>
    <mergeCell ref="J128:L128"/>
    <mergeCell ref="J139:L139"/>
    <mergeCell ref="J141:L141"/>
    <mergeCell ref="J150:L150"/>
    <mergeCell ref="J208:L208"/>
    <mergeCell ref="J209:L209"/>
    <mergeCell ref="J210:L210"/>
    <mergeCell ref="J196:L196"/>
    <mergeCell ref="J207:L207"/>
    <mergeCell ref="J52:L52"/>
    <mergeCell ref="J53:L53"/>
    <mergeCell ref="J54:L54"/>
    <mergeCell ref="J55:L55"/>
    <mergeCell ref="J56:L56"/>
    <mergeCell ref="J63:L63"/>
    <mergeCell ref="J69:L69"/>
    <mergeCell ref="J80:L80"/>
    <mergeCell ref="J95:L95"/>
    <mergeCell ref="J194:L194"/>
    <mergeCell ref="J195:L195"/>
    <mergeCell ref="J159:L159"/>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C32:F32"/>
    <mergeCell ref="A20:I20"/>
    <mergeCell ref="C27:I27"/>
    <mergeCell ref="A24:B24"/>
    <mergeCell ref="C24:E24"/>
    <mergeCell ref="F24:I26"/>
    <mergeCell ref="F128:G128"/>
    <mergeCell ref="F139:G139"/>
    <mergeCell ref="F141:G141"/>
    <mergeCell ref="F150:G150"/>
    <mergeCell ref="C41:E41"/>
    <mergeCell ref="C42:E42"/>
    <mergeCell ref="C43:E43"/>
    <mergeCell ref="C38:E38"/>
    <mergeCell ref="C34:E34"/>
    <mergeCell ref="C35:E35"/>
    <mergeCell ref="B45:F46"/>
    <mergeCell ref="F69:G69"/>
    <mergeCell ref="F80:G80"/>
    <mergeCell ref="A215:T215"/>
    <mergeCell ref="A216:B218"/>
    <mergeCell ref="C216:C218"/>
    <mergeCell ref="D216:D217"/>
    <mergeCell ref="E216:F217"/>
    <mergeCell ref="G216:N217"/>
    <mergeCell ref="O216:R217"/>
    <mergeCell ref="S216:S219"/>
    <mergeCell ref="A1:B1"/>
    <mergeCell ref="C1:F1"/>
    <mergeCell ref="A2:B2"/>
    <mergeCell ref="C2:F2"/>
    <mergeCell ref="C3:F3"/>
    <mergeCell ref="A4:B4"/>
    <mergeCell ref="C4:F4"/>
    <mergeCell ref="A13:B13"/>
    <mergeCell ref="C13:F13"/>
    <mergeCell ref="A10:B10"/>
    <mergeCell ref="C10:F10"/>
    <mergeCell ref="A12:B12"/>
    <mergeCell ref="C12:F12"/>
    <mergeCell ref="A5:B5"/>
    <mergeCell ref="F99:G99"/>
    <mergeCell ref="F118:G118"/>
    <mergeCell ref="A241:B241"/>
    <mergeCell ref="L241:M241"/>
    <mergeCell ref="A242:B242"/>
    <mergeCell ref="L242:M242"/>
    <mergeCell ref="C240:E240"/>
    <mergeCell ref="T216:T217"/>
    <mergeCell ref="D218:F218"/>
    <mergeCell ref="G218:N218"/>
    <mergeCell ref="O218:R218"/>
    <mergeCell ref="T218:T219"/>
    <mergeCell ref="L219:M219"/>
    <mergeCell ref="A240:B240"/>
    <mergeCell ref="A243:T243"/>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40:R240"/>
    <mergeCell ref="C220:N221"/>
    <mergeCell ref="L222:N235"/>
    <mergeCell ref="L237:N239"/>
    <mergeCell ref="F56:G56"/>
    <mergeCell ref="F63:G63"/>
    <mergeCell ref="E212:G212"/>
    <mergeCell ref="E213:G213"/>
    <mergeCell ref="F95:G95"/>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15</xdr:row>
                    <xdr:rowOff>1079500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69850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64" t="s">
        <v>36</v>
      </c>
      <c r="B1" s="464"/>
      <c r="C1" s="464"/>
      <c r="D1" s="464"/>
      <c r="E1" s="464"/>
      <c r="F1" s="464"/>
    </row>
    <row r="2" spans="1:11" ht="13" x14ac:dyDescent="0.3">
      <c r="A2" s="198" t="s">
        <v>37</v>
      </c>
      <c r="B2" s="198"/>
      <c r="C2" s="435"/>
      <c r="D2" s="435"/>
      <c r="E2" s="435"/>
      <c r="F2" s="435"/>
      <c r="H2" s="473" t="s">
        <v>86</v>
      </c>
      <c r="I2" s="474"/>
      <c r="J2" s="475"/>
    </row>
    <row r="3" spans="1:11" ht="13" x14ac:dyDescent="0.25">
      <c r="A3" s="199" t="s">
        <v>38</v>
      </c>
      <c r="B3" s="337"/>
      <c r="C3" s="435"/>
      <c r="D3" s="435"/>
      <c r="E3" s="435"/>
      <c r="F3" s="435"/>
      <c r="H3" s="126"/>
      <c r="I3" s="476" t="s">
        <v>87</v>
      </c>
      <c r="J3" s="477"/>
      <c r="K3" s="143"/>
    </row>
    <row r="4" spans="1:11" ht="13" x14ac:dyDescent="0.25">
      <c r="A4" s="198" t="s">
        <v>88</v>
      </c>
      <c r="B4" s="198"/>
      <c r="C4" s="435"/>
      <c r="D4" s="435"/>
      <c r="E4" s="435"/>
      <c r="F4" s="435"/>
      <c r="H4" s="144"/>
      <c r="I4" s="476" t="s">
        <v>89</v>
      </c>
      <c r="J4" s="477"/>
      <c r="K4" s="143"/>
    </row>
    <row r="5" spans="1:11" ht="22.5" customHeight="1" x14ac:dyDescent="0.25">
      <c r="A5" s="198" t="s">
        <v>40</v>
      </c>
      <c r="B5" s="198"/>
      <c r="C5" s="435"/>
      <c r="D5" s="435"/>
      <c r="E5" s="435"/>
      <c r="F5" s="435"/>
      <c r="H5" s="145"/>
      <c r="I5" s="489" t="s">
        <v>90</v>
      </c>
      <c r="J5" s="336"/>
    </row>
    <row r="6" spans="1:11" ht="14.5" x14ac:dyDescent="0.25">
      <c r="A6" s="198" t="s">
        <v>41</v>
      </c>
      <c r="B6" s="198"/>
      <c r="C6" s="435"/>
      <c r="D6" s="435"/>
      <c r="E6" s="435"/>
      <c r="F6" s="435"/>
    </row>
    <row r="7" spans="1:11" x14ac:dyDescent="0.25">
      <c r="A7"/>
      <c r="C7"/>
      <c r="D7"/>
      <c r="E7"/>
      <c r="F7"/>
    </row>
    <row r="8" spans="1:11" ht="21" customHeight="1" x14ac:dyDescent="0.25">
      <c r="A8" s="464" t="s">
        <v>91</v>
      </c>
      <c r="B8" s="464"/>
      <c r="C8" s="464"/>
      <c r="D8" s="464"/>
      <c r="E8" s="464"/>
      <c r="F8" s="464"/>
    </row>
    <row r="9" spans="1:11" s="43" customFormat="1" x14ac:dyDescent="0.25">
      <c r="A9" s="198" t="s">
        <v>42</v>
      </c>
      <c r="B9" s="198"/>
      <c r="C9" s="435"/>
      <c r="D9" s="435"/>
      <c r="E9" s="435"/>
      <c r="F9" s="435"/>
      <c r="G9" s="175"/>
      <c r="H9" s="175"/>
      <c r="I9" s="175"/>
      <c r="J9" s="175"/>
    </row>
    <row r="10" spans="1:11" s="43" customFormat="1" ht="13" x14ac:dyDescent="0.25">
      <c r="A10" s="198" t="s">
        <v>92</v>
      </c>
      <c r="B10" s="198"/>
      <c r="C10" s="465"/>
      <c r="D10" s="465"/>
      <c r="E10" s="465"/>
      <c r="F10" s="465"/>
      <c r="G10" s="176"/>
      <c r="H10" s="175"/>
      <c r="I10" s="175"/>
      <c r="J10" s="175"/>
    </row>
    <row r="11" spans="1:11" ht="13" x14ac:dyDescent="0.3">
      <c r="A11" s="104"/>
      <c r="B11" s="105" t="s">
        <v>93</v>
      </c>
      <c r="C11" s="470" t="s">
        <v>94</v>
      </c>
      <c r="D11" s="471"/>
      <c r="E11" s="471"/>
      <c r="F11" s="472"/>
      <c r="G11" s="169"/>
      <c r="H11" s="168"/>
      <c r="I11" s="168"/>
      <c r="J11" s="168"/>
    </row>
    <row r="12" spans="1:11" ht="64.5" customHeight="1" x14ac:dyDescent="0.3">
      <c r="A12" s="199" t="s">
        <v>95</v>
      </c>
      <c r="B12" s="337"/>
      <c r="C12" s="466" t="s">
        <v>96</v>
      </c>
      <c r="D12" s="467"/>
      <c r="E12" s="467"/>
      <c r="F12" s="468"/>
      <c r="G12" s="169"/>
      <c r="H12" s="168"/>
      <c r="I12" s="168"/>
      <c r="J12" s="168"/>
    </row>
    <row r="13" spans="1:11" ht="32.25" customHeight="1" x14ac:dyDescent="0.3">
      <c r="A13" s="198" t="s">
        <v>97</v>
      </c>
      <c r="B13" s="198"/>
      <c r="C13" s="436" t="s">
        <v>238</v>
      </c>
      <c r="D13" s="436"/>
      <c r="E13" s="436"/>
      <c r="F13" s="436"/>
      <c r="G13" s="170"/>
      <c r="H13" s="168"/>
      <c r="I13" s="168"/>
      <c r="J13" s="168"/>
    </row>
    <row r="14" spans="1:11" ht="32.25" customHeight="1" x14ac:dyDescent="0.3">
      <c r="A14" s="199" t="s">
        <v>98</v>
      </c>
      <c r="B14" s="337"/>
      <c r="C14" s="435" t="s">
        <v>99</v>
      </c>
      <c r="D14" s="435"/>
      <c r="E14" s="435"/>
      <c r="F14" s="435"/>
      <c r="G14" s="169"/>
      <c r="H14" s="169"/>
      <c r="I14" s="168"/>
      <c r="J14" s="168"/>
    </row>
    <row r="15" spans="1:11" ht="32.25" customHeight="1" x14ac:dyDescent="0.3">
      <c r="A15" s="277" t="s">
        <v>100</v>
      </c>
      <c r="B15" s="277"/>
      <c r="C15" s="436" t="s">
        <v>226</v>
      </c>
      <c r="D15" s="436"/>
      <c r="E15" s="436"/>
      <c r="F15" s="436"/>
      <c r="G15" s="170"/>
      <c r="H15" s="168"/>
      <c r="I15" s="168"/>
      <c r="J15" s="168"/>
    </row>
    <row r="16" spans="1:11" ht="37.15" customHeight="1" x14ac:dyDescent="0.3">
      <c r="A16" s="277" t="s">
        <v>227</v>
      </c>
      <c r="B16" s="277"/>
      <c r="C16" s="436"/>
      <c r="D16" s="436"/>
      <c r="E16" s="436"/>
      <c r="F16" s="436"/>
      <c r="G16" s="51"/>
    </row>
    <row r="17" spans="1:47" ht="37.15" customHeight="1" x14ac:dyDescent="0.3">
      <c r="A17" s="350" t="s">
        <v>103</v>
      </c>
      <c r="B17" s="351"/>
      <c r="C17" s="466" t="s">
        <v>104</v>
      </c>
      <c r="D17" s="467"/>
      <c r="E17" s="467"/>
      <c r="F17" s="468"/>
      <c r="G17" s="51"/>
    </row>
    <row r="18" spans="1:47" ht="37.15" customHeight="1" x14ac:dyDescent="0.3">
      <c r="A18" s="352"/>
      <c r="B18" s="353"/>
      <c r="C18" s="466" t="s">
        <v>105</v>
      </c>
      <c r="D18" s="467"/>
      <c r="E18" s="467"/>
      <c r="F18" s="468"/>
      <c r="G18" s="51"/>
    </row>
    <row r="19" spans="1:47" ht="37.15" customHeight="1" x14ac:dyDescent="0.3">
      <c r="A19" s="51"/>
      <c r="B19" s="51"/>
      <c r="C19" s="51"/>
      <c r="D19" s="51"/>
      <c r="E19" s="51"/>
      <c r="F19" s="51"/>
      <c r="G19" s="51"/>
    </row>
    <row r="20" spans="1:47" ht="29.25" customHeight="1" x14ac:dyDescent="0.3">
      <c r="A20" s="482" t="s">
        <v>239</v>
      </c>
      <c r="B20" s="440"/>
      <c r="C20" s="237" t="s">
        <v>240</v>
      </c>
      <c r="D20" s="237"/>
      <c r="E20" s="237"/>
      <c r="F20" s="58" t="s">
        <v>241</v>
      </c>
      <c r="G20" s="51"/>
    </row>
    <row r="21" spans="1:47" ht="37.15" customHeight="1" x14ac:dyDescent="0.3">
      <c r="A21" s="482"/>
      <c r="B21" s="440"/>
      <c r="C21" s="435" t="s">
        <v>242</v>
      </c>
      <c r="D21" s="435"/>
      <c r="E21" s="435"/>
      <c r="F21" s="41"/>
      <c r="G21" s="51"/>
    </row>
    <row r="22" spans="1:47" ht="37.15" customHeight="1" x14ac:dyDescent="0.3">
      <c r="A22" s="482"/>
      <c r="B22" s="440"/>
      <c r="C22" s="486"/>
      <c r="D22" s="486"/>
      <c r="E22" s="486"/>
      <c r="F22" s="41"/>
      <c r="G22" s="51"/>
    </row>
    <row r="23" spans="1:47" ht="37.15" customHeight="1" x14ac:dyDescent="0.3">
      <c r="A23" s="483"/>
      <c r="B23" s="442"/>
      <c r="C23" s="435"/>
      <c r="D23" s="435"/>
      <c r="E23" s="435"/>
      <c r="F23" s="41"/>
      <c r="G23" s="51"/>
    </row>
    <row r="24" spans="1:47" ht="32.25" customHeight="1" x14ac:dyDescent="0.3">
      <c r="A24" s="51"/>
      <c r="B24" s="51"/>
      <c r="C24" s="51"/>
      <c r="D24" s="51"/>
      <c r="E24" s="51"/>
      <c r="F24" s="51"/>
      <c r="G24" s="51"/>
    </row>
    <row r="25" spans="1:47" ht="32.25" customHeight="1" x14ac:dyDescent="0.3">
      <c r="A25" s="493" t="s">
        <v>243</v>
      </c>
      <c r="B25" s="493"/>
      <c r="C25" s="464"/>
      <c r="D25" s="464"/>
      <c r="E25" s="464"/>
      <c r="F25" s="464"/>
      <c r="G25" s="51"/>
    </row>
    <row r="26" spans="1:47" ht="32.25" customHeight="1" x14ac:dyDescent="0.3">
      <c r="A26" s="277" t="s">
        <v>244</v>
      </c>
      <c r="B26" s="277"/>
      <c r="C26" s="436" t="s">
        <v>226</v>
      </c>
      <c r="D26" s="436"/>
      <c r="E26" s="436"/>
      <c r="F26" s="436"/>
      <c r="G26" s="51"/>
    </row>
    <row r="27" spans="1:47" ht="32.25" customHeight="1" x14ac:dyDescent="0.3">
      <c r="A27" s="277" t="s">
        <v>245</v>
      </c>
      <c r="B27" s="277"/>
      <c r="C27" s="436" t="s">
        <v>226</v>
      </c>
      <c r="D27" s="436"/>
      <c r="E27" s="436"/>
      <c r="F27" s="436"/>
      <c r="G27" s="51"/>
    </row>
    <row r="28" spans="1:47" ht="32.25" customHeight="1" x14ac:dyDescent="0.3">
      <c r="A28" s="277" t="s">
        <v>246</v>
      </c>
      <c r="B28" s="277"/>
      <c r="C28" s="436" t="s">
        <v>226</v>
      </c>
      <c r="D28" s="436"/>
      <c r="E28" s="436"/>
      <c r="F28" s="436"/>
      <c r="G28" s="51"/>
    </row>
    <row r="29" spans="1:47" ht="32.25" customHeight="1" x14ac:dyDescent="0.3">
      <c r="A29" s="277" t="s">
        <v>247</v>
      </c>
      <c r="B29" s="277"/>
      <c r="C29" s="436" t="s">
        <v>226</v>
      </c>
      <c r="D29" s="436"/>
      <c r="E29" s="436"/>
      <c r="F29" s="436"/>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48"/>
      <c r="B31" s="448"/>
      <c r="C31" s="449"/>
      <c r="D31" s="449"/>
      <c r="E31" s="449"/>
      <c r="F31" s="449"/>
      <c r="G31" s="51"/>
    </row>
    <row r="32" spans="1:47" ht="40.15" customHeight="1" x14ac:dyDescent="0.25">
      <c r="A32" s="439" t="s">
        <v>248</v>
      </c>
      <c r="B32" s="482"/>
      <c r="C32" s="482"/>
      <c r="D32" s="482"/>
      <c r="E32" s="482"/>
      <c r="F32" s="482"/>
      <c r="G32" s="482"/>
      <c r="H32" s="482"/>
      <c r="I32" s="482"/>
    </row>
    <row r="33" spans="1:47" s="46" customFormat="1" ht="33.75" customHeight="1" x14ac:dyDescent="0.25">
      <c r="A33" s="358"/>
      <c r="B33" s="359"/>
      <c r="C33" s="137" t="s">
        <v>107</v>
      </c>
      <c r="D33" s="137" t="s">
        <v>108</v>
      </c>
      <c r="E33" s="137" t="s">
        <v>249</v>
      </c>
      <c r="F33" s="86" t="s">
        <v>110</v>
      </c>
      <c r="G33" s="86" t="s">
        <v>111</v>
      </c>
      <c r="H33" s="86" t="s">
        <v>112</v>
      </c>
      <c r="I33" s="86" t="s">
        <v>113</v>
      </c>
      <c r="J33"/>
      <c r="K33"/>
      <c r="L33"/>
      <c r="M33"/>
      <c r="N33"/>
      <c r="O33"/>
      <c r="P33"/>
    </row>
    <row r="34" spans="1:47" s="46" customFormat="1" ht="33.75" customHeight="1" x14ac:dyDescent="0.25">
      <c r="A34" s="354" t="s">
        <v>114</v>
      </c>
      <c r="B34" s="355"/>
      <c r="C34" s="112">
        <f>'Detailed planning stage'!C22</f>
        <v>1907356.9770000002</v>
      </c>
      <c r="D34" s="112">
        <f>'Detailed planning stage'!D22</f>
        <v>1222995.0997700002</v>
      </c>
      <c r="E34" s="112">
        <f>'Detailed planning stage'!E22</f>
        <v>3020895.3007699996</v>
      </c>
      <c r="F34" s="112">
        <f>'Detailed planning stage'!F22</f>
        <v>1063731.9227700001</v>
      </c>
      <c r="G34" s="112">
        <f>'Detailed planning stage'!G22</f>
        <v>2092270.598</v>
      </c>
      <c r="H34" s="112">
        <f>'Detailed planning stage'!H22</f>
        <v>159263.17700000003</v>
      </c>
      <c r="I34" s="112">
        <f>'Detailed planning stage'!I22</f>
        <v>-572199.61700000009</v>
      </c>
      <c r="J34"/>
      <c r="K34"/>
      <c r="L34"/>
      <c r="M34"/>
      <c r="N34"/>
      <c r="O34"/>
      <c r="P34"/>
    </row>
    <row r="35" spans="1:47" ht="33.75" customHeight="1" x14ac:dyDescent="0.25">
      <c r="A35" s="354" t="s">
        <v>115</v>
      </c>
      <c r="B35" s="355"/>
      <c r="C35" s="113">
        <f>'Detailed planning stage'!C23</f>
        <v>587.42130489682791</v>
      </c>
      <c r="D35" s="113">
        <f>'Detailed planning stage'!D23</f>
        <v>376.65386503541737</v>
      </c>
      <c r="E35" s="113">
        <f>'Detailed planning stage'!E23</f>
        <v>930.36504489374795</v>
      </c>
      <c r="F35" s="113">
        <f>'Detailed planning stage'!F23</f>
        <v>327.6045342685556</v>
      </c>
      <c r="G35" s="113">
        <f>'Detailed planning stage'!G23</f>
        <v>644.37037203572527</v>
      </c>
      <c r="H35" s="113">
        <f>'Detailed planning stage'!H23</f>
        <v>49.049330766861729</v>
      </c>
      <c r="I35" s="113">
        <f>'Detailed planning stage'!I23</f>
        <v>-176.22408900523564</v>
      </c>
      <c r="Q35" s="57"/>
    </row>
    <row r="36" spans="1:47" s="52" customFormat="1" ht="13" x14ac:dyDescent="0.3">
      <c r="A36" s="448"/>
      <c r="B36" s="448"/>
      <c r="C36" s="449"/>
      <c r="D36" s="449"/>
      <c r="E36" s="449"/>
      <c r="F36" s="449"/>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1" t="s">
        <v>250</v>
      </c>
      <c r="B38" s="483"/>
      <c r="C38" s="483"/>
      <c r="D38" s="483"/>
      <c r="E38" s="483"/>
      <c r="F38" s="483"/>
      <c r="G38" s="483"/>
      <c r="H38" s="483"/>
      <c r="I38" s="483"/>
      <c r="Q38" s="57"/>
    </row>
    <row r="39" spans="1:47" ht="33.75" customHeight="1" x14ac:dyDescent="0.25">
      <c r="A39" s="480"/>
      <c r="B39" s="481"/>
      <c r="C39" s="53" t="s">
        <v>251</v>
      </c>
      <c r="D39" s="137" t="s">
        <v>108</v>
      </c>
      <c r="E39" s="137" t="s">
        <v>249</v>
      </c>
      <c r="F39" s="53" t="s">
        <v>110</v>
      </c>
      <c r="G39" s="53" t="s">
        <v>111</v>
      </c>
      <c r="H39" s="53" t="s">
        <v>112</v>
      </c>
      <c r="I39" s="53" t="s">
        <v>113</v>
      </c>
      <c r="Q39" s="57"/>
    </row>
    <row r="40" spans="1:47" ht="35.65" customHeight="1" x14ac:dyDescent="0.25">
      <c r="A40" s="354" t="s">
        <v>114</v>
      </c>
      <c r="B40" s="355"/>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354" t="s">
        <v>115</v>
      </c>
      <c r="B41" s="355"/>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354" t="s">
        <v>116</v>
      </c>
      <c r="B42" s="355"/>
      <c r="C42" s="445"/>
      <c r="D42" s="446"/>
      <c r="E42" s="447"/>
      <c r="F42" s="417"/>
      <c r="G42" s="418"/>
      <c r="H42" s="418"/>
      <c r="I42" s="419"/>
      <c r="Q42" s="57"/>
    </row>
    <row r="43" spans="1:47" ht="37.9" customHeight="1" x14ac:dyDescent="0.25">
      <c r="A43" s="354" t="s">
        <v>230</v>
      </c>
      <c r="B43" s="355"/>
      <c r="C43" s="138" t="e">
        <f>VLOOKUP($C$42,'WLC benchmarks'!$B$10:$E$13,2, TRUE)</f>
        <v>#N/A</v>
      </c>
      <c r="D43" s="138" t="e">
        <f>VLOOKUP($C$42,'WLC benchmarks'!$B$10:$E$13,3, TRUE)</f>
        <v>#N/A</v>
      </c>
      <c r="E43" s="138" t="e">
        <f>VLOOKUP($C$42,'WLC benchmarks'!$B$10:$E$13,4, TRUE)</f>
        <v>#N/A</v>
      </c>
      <c r="F43" s="420"/>
      <c r="G43" s="421"/>
      <c r="H43" s="421"/>
      <c r="I43" s="422"/>
      <c r="Q43" s="57"/>
    </row>
    <row r="44" spans="1:47" ht="37.9" customHeight="1" x14ac:dyDescent="0.25">
      <c r="A44" s="354" t="s">
        <v>252</v>
      </c>
      <c r="B44" s="355"/>
      <c r="C44" s="139" t="e">
        <f>VLOOKUP($C$42,'WLC benchmarks'!$B$16:$E$19,2, TRUE)</f>
        <v>#N/A</v>
      </c>
      <c r="D44" s="139" t="e">
        <f>VLOOKUP($C$42,'WLC benchmarks'!$B$16:$E$19,3, TRUE)</f>
        <v>#N/A</v>
      </c>
      <c r="E44" s="139" t="e">
        <f>VLOOKUP($C$42,'WLC benchmarks'!$B$16:$E$19,4, TRUE)</f>
        <v>#N/A</v>
      </c>
      <c r="F44" s="423"/>
      <c r="G44" s="424"/>
      <c r="H44" s="424"/>
      <c r="I44" s="425"/>
      <c r="Q44" s="57"/>
    </row>
    <row r="45" spans="1:47" ht="47.25" customHeight="1" x14ac:dyDescent="0.25">
      <c r="A45" s="354" t="s">
        <v>253</v>
      </c>
      <c r="B45" s="355"/>
      <c r="C45" s="436" t="s">
        <v>254</v>
      </c>
      <c r="D45" s="436"/>
      <c r="E45" s="436"/>
      <c r="F45" s="436"/>
      <c r="G45" s="436"/>
      <c r="H45" s="436"/>
      <c r="I45" s="436"/>
      <c r="Q45" s="57"/>
    </row>
    <row r="46" spans="1:47" ht="84" customHeight="1" x14ac:dyDescent="0.25">
      <c r="A46" s="354" t="s">
        <v>255</v>
      </c>
      <c r="B46" s="355"/>
      <c r="C46" s="435" t="s">
        <v>121</v>
      </c>
      <c r="D46" s="435"/>
      <c r="E46" s="435"/>
      <c r="F46" s="435"/>
      <c r="G46" s="435"/>
      <c r="H46" s="435"/>
      <c r="I46" s="435"/>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90" t="s">
        <v>122</v>
      </c>
      <c r="B48" s="491"/>
      <c r="C48" s="491"/>
      <c r="D48" s="491"/>
      <c r="E48" s="491"/>
      <c r="F48" s="492"/>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77" t="s">
        <v>256</v>
      </c>
      <c r="B49" s="277"/>
      <c r="C49" s="436"/>
      <c r="D49" s="436"/>
      <c r="E49" s="436"/>
      <c r="F49" s="436"/>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77" t="s">
        <v>257</v>
      </c>
      <c r="B50" s="277"/>
      <c r="C50" s="435"/>
      <c r="D50" s="435"/>
      <c r="E50" s="435"/>
      <c r="F50" s="435"/>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77" t="s">
        <v>258</v>
      </c>
      <c r="B51" s="277"/>
      <c r="C51" s="435" t="s">
        <v>55</v>
      </c>
      <c r="D51" s="435"/>
      <c r="E51" s="435"/>
      <c r="F51" s="435"/>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82" t="s">
        <v>259</v>
      </c>
      <c r="B53" s="440"/>
      <c r="C53" s="237" t="s">
        <v>260</v>
      </c>
      <c r="D53" s="237"/>
      <c r="E53" s="237"/>
      <c r="F53" s="58" t="s">
        <v>261</v>
      </c>
      <c r="G53" s="51"/>
      <c r="H53" s="56"/>
      <c r="I53" s="56"/>
      <c r="J53" s="59"/>
      <c r="K53" s="59"/>
      <c r="L53" s="59"/>
      <c r="M53" s="59"/>
      <c r="N53" s="57"/>
      <c r="O53" s="57"/>
      <c r="P53" s="57"/>
      <c r="Q53" s="57"/>
    </row>
    <row r="54" spans="1:49" s="63" customFormat="1" ht="13" x14ac:dyDescent="0.3">
      <c r="A54" s="482"/>
      <c r="B54" s="440"/>
      <c r="C54" s="435" t="s">
        <v>128</v>
      </c>
      <c r="D54" s="435"/>
      <c r="E54" s="435"/>
      <c r="F54" s="41"/>
      <c r="G54" s="51"/>
    </row>
    <row r="55" spans="1:49" s="46" customFormat="1" ht="13" x14ac:dyDescent="0.3">
      <c r="A55" s="482"/>
      <c r="B55" s="440"/>
      <c r="C55" s="486"/>
      <c r="D55" s="486"/>
      <c r="E55" s="486"/>
      <c r="F55" s="41"/>
      <c r="G55" s="51"/>
    </row>
    <row r="56" spans="1:49" s="46" customFormat="1" ht="12.75" customHeight="1" x14ac:dyDescent="0.3">
      <c r="A56" s="483"/>
      <c r="B56" s="442"/>
      <c r="C56" s="435"/>
      <c r="D56" s="435"/>
      <c r="E56" s="435"/>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37" t="s">
        <v>262</v>
      </c>
      <c r="B58" s="438"/>
      <c r="C58" s="432" t="s">
        <v>263</v>
      </c>
      <c r="D58" s="433"/>
      <c r="E58" s="433"/>
      <c r="F58" s="434"/>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39"/>
      <c r="B59" s="440"/>
      <c r="C59" s="432" t="s">
        <v>264</v>
      </c>
      <c r="D59" s="433"/>
      <c r="E59" s="433"/>
      <c r="F59" s="434"/>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39"/>
      <c r="B60" s="440"/>
      <c r="C60" s="432"/>
      <c r="D60" s="433"/>
      <c r="E60" s="433"/>
      <c r="F60" s="434"/>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1"/>
      <c r="B61" s="442"/>
      <c r="C61" s="432"/>
      <c r="D61" s="433"/>
      <c r="E61" s="433"/>
      <c r="F61" s="43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84" t="s">
        <v>133</v>
      </c>
      <c r="B63" s="485"/>
      <c r="C63" s="241" t="s">
        <v>134</v>
      </c>
      <c r="D63" s="242"/>
      <c r="E63" s="375" t="s">
        <v>135</v>
      </c>
      <c r="F63" s="253" t="s">
        <v>136</v>
      </c>
      <c r="G63" s="254"/>
      <c r="H63" s="241" t="s">
        <v>137</v>
      </c>
      <c r="I63" s="372"/>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78" t="s">
        <v>138</v>
      </c>
      <c r="B64" s="479"/>
      <c r="C64" s="64" t="s">
        <v>139</v>
      </c>
      <c r="D64" s="64" t="s">
        <v>140</v>
      </c>
      <c r="E64" s="376"/>
      <c r="F64" s="255"/>
      <c r="G64" s="256"/>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52" t="s">
        <v>143</v>
      </c>
      <c r="B65" s="453"/>
      <c r="C65" s="65" t="s">
        <v>144</v>
      </c>
      <c r="D65" s="88" t="s">
        <v>145</v>
      </c>
      <c r="E65" s="250" t="s">
        <v>146</v>
      </c>
      <c r="F65" s="227" t="s">
        <v>147</v>
      </c>
      <c r="G65" s="22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54"/>
      <c r="B66" s="455"/>
      <c r="C66" s="67" t="s">
        <v>150</v>
      </c>
      <c r="D66" s="88" t="s">
        <v>151</v>
      </c>
      <c r="E66" s="251"/>
      <c r="F66" s="229"/>
      <c r="G66" s="230"/>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54"/>
      <c r="B67" s="455"/>
      <c r="C67" s="67" t="s">
        <v>154</v>
      </c>
      <c r="D67" s="89" t="s">
        <v>155</v>
      </c>
      <c r="E67" s="252"/>
      <c r="F67" s="231"/>
      <c r="G67" s="232"/>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377"/>
      <c r="F68" s="443"/>
      <c r="G68" s="444"/>
      <c r="H68" s="17"/>
      <c r="I68" s="17"/>
      <c r="J68" s="229" t="s">
        <v>157</v>
      </c>
      <c r="K68" s="301"/>
      <c r="L68" s="30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378"/>
      <c r="F69" s="443"/>
      <c r="G69" s="444"/>
      <c r="H69" s="17"/>
      <c r="I69" s="17"/>
      <c r="J69" s="229"/>
      <c r="K69" s="301"/>
      <c r="L69" s="30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378"/>
      <c r="F70" s="443"/>
      <c r="G70" s="444"/>
      <c r="H70" s="17"/>
      <c r="I70" s="17"/>
      <c r="J70" s="229"/>
      <c r="K70" s="301"/>
      <c r="L70" s="30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379"/>
      <c r="F71" s="443"/>
      <c r="G71" s="444"/>
      <c r="H71" s="17"/>
      <c r="I71" s="17"/>
      <c r="J71" s="229"/>
      <c r="K71" s="301"/>
      <c r="L71" s="30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43"/>
      <c r="G72" s="444"/>
      <c r="H72" s="17"/>
      <c r="I72" s="17"/>
      <c r="J72" s="229"/>
      <c r="K72" s="301"/>
      <c r="L72" s="30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43"/>
      <c r="G73" s="444"/>
      <c r="H73" s="17"/>
      <c r="I73" s="17"/>
      <c r="J73" s="229"/>
      <c r="K73" s="301"/>
      <c r="L73" s="30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43"/>
      <c r="G74" s="444"/>
      <c r="H74" s="17"/>
      <c r="I74" s="17"/>
      <c r="J74" s="229"/>
      <c r="K74" s="301"/>
      <c r="L74" s="30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43"/>
      <c r="G75" s="444"/>
      <c r="H75" s="17"/>
      <c r="I75" s="17"/>
      <c r="J75" s="229"/>
      <c r="K75" s="301"/>
      <c r="L75" s="30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43"/>
      <c r="G76" s="444"/>
      <c r="H76" s="17"/>
      <c r="I76" s="17"/>
      <c r="J76" s="229"/>
      <c r="K76" s="301"/>
      <c r="L76" s="30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43"/>
      <c r="G77" s="444"/>
      <c r="H77" s="17"/>
      <c r="I77" s="17"/>
      <c r="J77" s="229"/>
      <c r="K77" s="301"/>
      <c r="L77" s="30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43"/>
      <c r="G78" s="444"/>
      <c r="H78" s="17"/>
      <c r="I78" s="17"/>
      <c r="J78" s="229"/>
      <c r="K78" s="301"/>
      <c r="L78" s="30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43"/>
      <c r="G79" s="444"/>
      <c r="H79" s="17"/>
      <c r="I79" s="17"/>
      <c r="J79" s="229"/>
      <c r="K79" s="301"/>
      <c r="L79" s="30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43"/>
      <c r="G80" s="444"/>
      <c r="H80" s="17"/>
      <c r="I80" s="17"/>
      <c r="J80" s="229"/>
      <c r="K80" s="301"/>
      <c r="L80" s="30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43"/>
      <c r="G81" s="444"/>
      <c r="H81" s="17"/>
      <c r="I81" s="17"/>
      <c r="J81" s="229"/>
      <c r="K81" s="301"/>
      <c r="L81" s="30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43"/>
      <c r="G82" s="444"/>
      <c r="H82" s="17"/>
      <c r="I82" s="17"/>
      <c r="J82" s="229"/>
      <c r="K82" s="301"/>
      <c r="L82" s="30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43"/>
      <c r="G83" s="444"/>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43"/>
      <c r="G84" s="444"/>
      <c r="H84" s="17"/>
      <c r="I84" s="17"/>
      <c r="J84" s="229"/>
      <c r="K84" s="301"/>
      <c r="L84" s="30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43"/>
      <c r="G85" s="444"/>
      <c r="H85" s="17"/>
      <c r="I85" s="17"/>
      <c r="J85" s="229"/>
      <c r="K85" s="301"/>
      <c r="L85" s="30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7"/>
      <c r="F86" s="443"/>
      <c r="G86" s="444"/>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50"/>
      <c r="G87" s="451"/>
      <c r="H87" s="18"/>
      <c r="I87" s="18"/>
      <c r="J87" s="229"/>
      <c r="K87" s="301"/>
      <c r="L87" s="301"/>
      <c r="M87"/>
      <c r="N87"/>
      <c r="O87"/>
      <c r="P87"/>
      <c r="Q87"/>
      <c r="R87"/>
      <c r="S87"/>
      <c r="T87"/>
      <c r="U87"/>
      <c r="V87"/>
      <c r="W87"/>
      <c r="X87"/>
      <c r="Y87"/>
      <c r="Z87"/>
      <c r="AA87"/>
      <c r="AB87"/>
      <c r="AC87"/>
      <c r="AD87"/>
      <c r="AE87"/>
      <c r="AF87"/>
      <c r="AG87"/>
      <c r="AH87"/>
      <c r="AI87"/>
      <c r="AJ87"/>
    </row>
    <row r="88" spans="1:47" s="76" customFormat="1" ht="31.5" customHeight="1" x14ac:dyDescent="0.25">
      <c r="A88" s="478" t="s">
        <v>176</v>
      </c>
      <c r="B88" s="479"/>
      <c r="C88" s="64" t="s">
        <v>177</v>
      </c>
      <c r="D88" s="64" t="s">
        <v>233</v>
      </c>
      <c r="E88" s="161" t="s">
        <v>234</v>
      </c>
      <c r="F88" s="179" t="s">
        <v>180</v>
      </c>
      <c r="G88" s="180" t="s">
        <v>181</v>
      </c>
      <c r="H88" s="469"/>
      <c r="I88" s="469"/>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2"/>
      <c r="G89" s="173"/>
      <c r="H89" s="469"/>
      <c r="I89" s="469"/>
      <c r="J89" s="320" t="s">
        <v>184</v>
      </c>
      <c r="K89" s="320"/>
      <c r="L89" s="320"/>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60"/>
      <c r="G90" s="174"/>
      <c r="H90" s="487"/>
      <c r="I90" s="488"/>
      <c r="J90" s="301"/>
      <c r="K90" s="301"/>
      <c r="L90" s="30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60"/>
      <c r="G91" s="174"/>
      <c r="H91" s="469"/>
      <c r="I91" s="469"/>
      <c r="J91" s="301"/>
      <c r="K91" s="301"/>
      <c r="L91" s="30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2" t="s">
        <v>189</v>
      </c>
      <c r="D92" s="133">
        <f>SUM(D68:D87)+SUM(D89:D91)</f>
        <v>0</v>
      </c>
      <c r="E92" s="398"/>
      <c r="F92" s="398"/>
      <c r="G92" s="398"/>
      <c r="H92" s="128">
        <f>SUM(H68:H87)</f>
        <v>0</v>
      </c>
      <c r="I92" s="128">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30" t="s">
        <v>190</v>
      </c>
      <c r="D93" s="131" t="e">
        <f>D92/$C$6</f>
        <v>#DIV/0!</v>
      </c>
      <c r="E93" s="399"/>
      <c r="F93" s="399"/>
      <c r="G93" s="399"/>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56" t="s">
        <v>265</v>
      </c>
      <c r="B96" s="457"/>
      <c r="C96" s="315" t="s">
        <v>236</v>
      </c>
      <c r="D96" s="315" t="s">
        <v>193</v>
      </c>
      <c r="E96" s="257" t="s">
        <v>194</v>
      </c>
      <c r="F96" s="259"/>
      <c r="G96" s="258" t="s">
        <v>195</v>
      </c>
      <c r="H96" s="258"/>
      <c r="I96" s="258"/>
      <c r="J96" s="258"/>
      <c r="K96" s="258"/>
      <c r="L96" s="258"/>
      <c r="M96" s="258"/>
      <c r="N96" s="259"/>
      <c r="O96" s="257" t="s">
        <v>196</v>
      </c>
      <c r="P96" s="258"/>
      <c r="Q96" s="258"/>
      <c r="R96" s="259"/>
      <c r="S96" s="263" t="s">
        <v>197</v>
      </c>
      <c r="T96" s="315" t="s">
        <v>198</v>
      </c>
    </row>
    <row r="97" spans="1:20" ht="27" customHeight="1" x14ac:dyDescent="0.25">
      <c r="A97" s="458"/>
      <c r="B97" s="459"/>
      <c r="C97" s="463"/>
      <c r="D97" s="316"/>
      <c r="E97" s="260"/>
      <c r="F97" s="262"/>
      <c r="G97" s="261"/>
      <c r="H97" s="261"/>
      <c r="I97" s="261"/>
      <c r="J97" s="261"/>
      <c r="K97" s="261"/>
      <c r="L97" s="261"/>
      <c r="M97" s="261"/>
      <c r="N97" s="262"/>
      <c r="O97" s="260"/>
      <c r="P97" s="261"/>
      <c r="Q97" s="261"/>
      <c r="R97" s="262"/>
      <c r="S97" s="264"/>
      <c r="T97" s="316"/>
    </row>
    <row r="98" spans="1:20" ht="27" customHeight="1" x14ac:dyDescent="0.25">
      <c r="A98" s="460"/>
      <c r="B98" s="461"/>
      <c r="C98" s="463"/>
      <c r="D98" s="298" t="s">
        <v>199</v>
      </c>
      <c r="E98" s="299"/>
      <c r="F98" s="300"/>
      <c r="G98" s="298" t="s">
        <v>200</v>
      </c>
      <c r="H98" s="299"/>
      <c r="I98" s="299"/>
      <c r="J98" s="299"/>
      <c r="K98" s="299"/>
      <c r="L98" s="299"/>
      <c r="M98" s="299"/>
      <c r="N98" s="300"/>
      <c r="O98" s="298" t="s">
        <v>201</v>
      </c>
      <c r="P98" s="299"/>
      <c r="Q98" s="299"/>
      <c r="R98" s="300"/>
      <c r="S98" s="264"/>
      <c r="T98" s="315" t="s">
        <v>113</v>
      </c>
    </row>
    <row r="99" spans="1:20" ht="27" customHeight="1" x14ac:dyDescent="0.25">
      <c r="A99" s="77" t="s">
        <v>138</v>
      </c>
      <c r="B99" s="78"/>
      <c r="C99" s="316"/>
      <c r="D99" s="79" t="s">
        <v>202</v>
      </c>
      <c r="E99" s="79" t="s">
        <v>203</v>
      </c>
      <c r="F99" s="79" t="s">
        <v>204</v>
      </c>
      <c r="G99" s="79" t="s">
        <v>205</v>
      </c>
      <c r="H99" s="79" t="s">
        <v>206</v>
      </c>
      <c r="I99" s="79" t="s">
        <v>207</v>
      </c>
      <c r="J99" s="79" t="s">
        <v>208</v>
      </c>
      <c r="K99" s="79" t="s">
        <v>209</v>
      </c>
      <c r="L99" s="298" t="s">
        <v>210</v>
      </c>
      <c r="M99" s="300"/>
      <c r="N99" s="79" t="s">
        <v>211</v>
      </c>
      <c r="O99" s="79" t="s">
        <v>212</v>
      </c>
      <c r="P99" s="79" t="s">
        <v>213</v>
      </c>
      <c r="Q99" s="79" t="s">
        <v>214</v>
      </c>
      <c r="R99" s="79" t="s">
        <v>215</v>
      </c>
      <c r="S99" s="265"/>
      <c r="T99" s="316"/>
    </row>
    <row r="100" spans="1:20" ht="30" customHeight="1" x14ac:dyDescent="0.25">
      <c r="A100" s="80">
        <v>0.1</v>
      </c>
      <c r="B100" s="72" t="s">
        <v>156</v>
      </c>
      <c r="C100" s="385"/>
      <c r="D100" s="386"/>
      <c r="E100" s="386"/>
      <c r="F100" s="386"/>
      <c r="G100" s="386"/>
      <c r="H100" s="386"/>
      <c r="I100" s="386"/>
      <c r="J100" s="386"/>
      <c r="K100" s="386"/>
      <c r="L100" s="386"/>
      <c r="M100" s="386"/>
      <c r="N100" s="387"/>
      <c r="O100" s="34" t="s">
        <v>216</v>
      </c>
      <c r="P100" s="34"/>
      <c r="Q100" s="34"/>
      <c r="R100" s="34"/>
      <c r="S100" s="118">
        <f>SUM(C100:R100)</f>
        <v>0</v>
      </c>
      <c r="T100" s="37"/>
    </row>
    <row r="101" spans="1:20" ht="30" customHeight="1" x14ac:dyDescent="0.25">
      <c r="A101" s="71">
        <v>0.2</v>
      </c>
      <c r="B101" s="72" t="s">
        <v>158</v>
      </c>
      <c r="C101" s="324"/>
      <c r="D101" s="325"/>
      <c r="E101" s="325"/>
      <c r="F101" s="325"/>
      <c r="G101" s="325"/>
      <c r="H101" s="325"/>
      <c r="I101" s="325"/>
      <c r="J101" s="325"/>
      <c r="K101" s="325"/>
      <c r="L101" s="325"/>
      <c r="M101" s="325"/>
      <c r="N101" s="326"/>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385"/>
      <c r="M102" s="386"/>
      <c r="N102" s="387"/>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21"/>
      <c r="M103" s="322"/>
      <c r="N103" s="323"/>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21"/>
      <c r="M104" s="322"/>
      <c r="N104" s="323"/>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21"/>
      <c r="M105" s="322"/>
      <c r="N105" s="323"/>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21"/>
      <c r="M106" s="322"/>
      <c r="N106" s="323"/>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21"/>
      <c r="M107" s="322"/>
      <c r="N107" s="323"/>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21"/>
      <c r="M108" s="322"/>
      <c r="N108" s="323"/>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21"/>
      <c r="M109" s="322"/>
      <c r="N109" s="323"/>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21"/>
      <c r="M110" s="322"/>
      <c r="N110" s="323"/>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21"/>
      <c r="M111" s="322"/>
      <c r="N111" s="323"/>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21"/>
      <c r="M112" s="322"/>
      <c r="N112" s="323"/>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21"/>
      <c r="M113" s="322"/>
      <c r="N113" s="323"/>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21"/>
      <c r="M114" s="322"/>
      <c r="N114" s="323"/>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24"/>
      <c r="M115" s="325"/>
      <c r="N115" s="326"/>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385"/>
      <c r="M117" s="386"/>
      <c r="N117" s="387"/>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21"/>
      <c r="M118" s="322"/>
      <c r="N118" s="323"/>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24"/>
      <c r="M119" s="325"/>
      <c r="N119" s="326"/>
      <c r="O119" s="34" t="s">
        <v>216</v>
      </c>
      <c r="P119" s="34"/>
      <c r="Q119" s="34"/>
      <c r="R119" s="34"/>
      <c r="S119" s="118">
        <f t="shared" si="1"/>
        <v>0</v>
      </c>
      <c r="T119" s="31"/>
    </row>
    <row r="120" spans="1:20" ht="30" customHeight="1" x14ac:dyDescent="0.25">
      <c r="A120" s="307" t="s">
        <v>222</v>
      </c>
      <c r="B120" s="308"/>
      <c r="C120" s="304"/>
      <c r="D120" s="305"/>
      <c r="E120" s="306"/>
      <c r="F120" s="33"/>
      <c r="G120" s="278"/>
      <c r="H120" s="279"/>
      <c r="I120" s="279"/>
      <c r="J120" s="279"/>
      <c r="K120" s="279"/>
      <c r="L120" s="279"/>
      <c r="M120" s="279"/>
      <c r="N120" s="279"/>
      <c r="O120" s="279"/>
      <c r="P120" s="279"/>
      <c r="Q120" s="279"/>
      <c r="R120" s="280"/>
      <c r="S120" s="118">
        <f>F120</f>
        <v>0</v>
      </c>
      <c r="T120" s="136"/>
    </row>
    <row r="121" spans="1:20" ht="18" customHeight="1" x14ac:dyDescent="0.25">
      <c r="A121" s="354" t="s">
        <v>114</v>
      </c>
      <c r="B121" s="355"/>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0" t="e">
        <f>L116+M116</f>
        <v>#VALUE!</v>
      </c>
      <c r="M121" s="401"/>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354" t="s">
        <v>237</v>
      </c>
      <c r="B122" s="355"/>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02" t="e">
        <f>L121/$C$6</f>
        <v>#VALUE!</v>
      </c>
      <c r="M122" s="403"/>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62"/>
      <c r="R124" s="462"/>
      <c r="S124" s="462"/>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40"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40" t="s">
        <v>271</v>
      </c>
      <c r="C9" s="140" t="s">
        <v>272</v>
      </c>
      <c r="D9" s="140" t="s">
        <v>273</v>
      </c>
      <c r="E9" s="140" t="s">
        <v>274</v>
      </c>
    </row>
    <row r="10" spans="2:5" ht="13" x14ac:dyDescent="0.25">
      <c r="B10" s="141" t="s">
        <v>268</v>
      </c>
      <c r="C10" s="83" t="s">
        <v>275</v>
      </c>
      <c r="D10" s="83" t="s">
        <v>276</v>
      </c>
      <c r="E10" s="83" t="s">
        <v>277</v>
      </c>
    </row>
    <row r="11" spans="2:5" ht="13" x14ac:dyDescent="0.25">
      <c r="B11" s="141" t="s">
        <v>117</v>
      </c>
      <c r="C11" s="83" t="s">
        <v>278</v>
      </c>
      <c r="D11" s="83" t="s">
        <v>279</v>
      </c>
      <c r="E11" s="83" t="s">
        <v>280</v>
      </c>
    </row>
    <row r="12" spans="2:5" ht="13" x14ac:dyDescent="0.25">
      <c r="B12" s="141" t="s">
        <v>269</v>
      </c>
      <c r="C12" s="83" t="s">
        <v>281</v>
      </c>
      <c r="D12" s="83" t="s">
        <v>282</v>
      </c>
      <c r="E12" s="83" t="s">
        <v>283</v>
      </c>
    </row>
    <row r="13" spans="2:5" ht="13" x14ac:dyDescent="0.25">
      <c r="B13" s="141" t="s">
        <v>270</v>
      </c>
      <c r="C13" s="83" t="s">
        <v>278</v>
      </c>
      <c r="D13" s="83" t="s">
        <v>284</v>
      </c>
      <c r="E13" s="83" t="s">
        <v>285</v>
      </c>
    </row>
    <row r="15" spans="2:5" ht="13" x14ac:dyDescent="0.3">
      <c r="B15" s="142" t="s">
        <v>286</v>
      </c>
      <c r="C15" s="140" t="s">
        <v>272</v>
      </c>
      <c r="D15" s="140" t="s">
        <v>273</v>
      </c>
      <c r="E15" s="140" t="s">
        <v>274</v>
      </c>
    </row>
    <row r="16" spans="2:5" ht="13" x14ac:dyDescent="0.25">
      <c r="B16" s="141" t="s">
        <v>268</v>
      </c>
      <c r="C16" s="83" t="s">
        <v>287</v>
      </c>
      <c r="D16" s="83" t="s">
        <v>288</v>
      </c>
      <c r="E16" s="83" t="s">
        <v>289</v>
      </c>
    </row>
    <row r="17" spans="2:5" ht="13" x14ac:dyDescent="0.25">
      <c r="B17" s="141" t="s">
        <v>117</v>
      </c>
      <c r="C17" s="83" t="s">
        <v>290</v>
      </c>
      <c r="D17" s="83" t="s">
        <v>291</v>
      </c>
      <c r="E17" s="83" t="s">
        <v>292</v>
      </c>
    </row>
    <row r="18" spans="2:5" ht="13" x14ac:dyDescent="0.25">
      <c r="B18" s="141" t="s">
        <v>269</v>
      </c>
      <c r="C18" s="83" t="s">
        <v>290</v>
      </c>
      <c r="D18" s="83" t="s">
        <v>293</v>
      </c>
      <c r="E18" s="83" t="s">
        <v>294</v>
      </c>
    </row>
    <row r="19" spans="2:5" ht="13" x14ac:dyDescent="0.25">
      <c r="B19" s="141"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7" ma:contentTypeDescription="Create a new document." ma:contentTypeScope="" ma:versionID="bbbfbc5a987a8b4b6a2d0252849ee07f">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55de8608e1e1587e309b3f00bb2b90fa"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DA68B-E56A-4B26-9EAD-CCD531A5A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768fdd-96bd-4a28-8290-8d3253531191"/>
    <ds:schemaRef ds:uri="d87ce8df-b167-4bf0-a9f3-8dfc9129ca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 Magee</cp:lastModifiedBy>
  <cp:revision/>
  <dcterms:created xsi:type="dcterms:W3CDTF">2019-12-17T10:05:05Z</dcterms:created>
  <dcterms:modified xsi:type="dcterms:W3CDTF">2023-09-22T15:17:05Z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