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Dropbox (Scotch Partners)\Scotch Projects\1 Museum Street - 5259\04 - SP Documents\1 - Reports\2023 Planning\WLCA and CES\September 2023\"/>
    </mc:Choice>
  </mc:AlternateContent>
  <xr:revisionPtr revIDLastSave="0" documentId="13_ncr:1_{58B5035B-333E-4AD4-9BF4-FE36FD096AAF}" xr6:coauthVersionLast="47" xr6:coauthVersionMax="47" xr10:uidLastSave="{00000000-0000-0000-0000-000000000000}"/>
  <bookViews>
    <workbookView xWindow="-51720" yWindow="-2610" windowWidth="51840" windowHeight="2112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85" i="11" l="1"/>
  <c r="H84" i="11"/>
  <c r="H68" i="11"/>
  <c r="H180" i="11"/>
  <c r="H181" i="11"/>
  <c r="H182" i="11"/>
  <c r="H183" i="11"/>
  <c r="H184" i="11"/>
  <c r="H185" i="11"/>
  <c r="H186" i="11"/>
  <c r="H187" i="11"/>
  <c r="H188" i="11"/>
  <c r="H189" i="11"/>
  <c r="H190" i="11"/>
  <c r="H179" i="11"/>
  <c r="I148" i="11"/>
  <c r="I147" i="11"/>
  <c r="I80" i="11" l="1"/>
  <c r="I77" i="11"/>
  <c r="I151" i="11"/>
  <c r="I143" i="11" l="1"/>
  <c r="I135" i="11"/>
  <c r="I134" i="11"/>
  <c r="I136" i="11"/>
  <c r="I140" i="11"/>
  <c r="I141" i="11"/>
  <c r="I127" i="11"/>
  <c r="I124" i="11"/>
  <c r="I123" i="11"/>
  <c r="D114" i="11"/>
  <c r="D120" i="11"/>
  <c r="I99" i="11"/>
  <c r="D92" i="11"/>
  <c r="I79" i="11"/>
  <c r="I117" i="11"/>
  <c r="I145" i="11"/>
  <c r="I146" i="11"/>
  <c r="I149" i="11"/>
  <c r="I150" i="11"/>
  <c r="I142" i="11"/>
  <c r="I144" i="11"/>
  <c r="I100" i="11"/>
  <c r="I133" i="11" l="1"/>
  <c r="I131" i="11"/>
  <c r="I129" i="11"/>
  <c r="I114" i="11"/>
  <c r="I103" i="11"/>
  <c r="I102" i="11"/>
  <c r="I96" i="11"/>
  <c r="I97" i="11"/>
  <c r="I98" i="11"/>
  <c r="I95" i="11"/>
  <c r="I92" i="11"/>
  <c r="I86" i="11"/>
  <c r="I87" i="11"/>
  <c r="I82" i="11"/>
  <c r="I78" i="11"/>
  <c r="I75" i="11"/>
  <c r="I69" i="11"/>
  <c r="I70" i="11"/>
  <c r="I66" i="11"/>
  <c r="I64" i="11"/>
  <c r="I63" i="11"/>
  <c r="I61" i="11"/>
  <c r="I60" i="11"/>
  <c r="H59" i="11"/>
  <c r="S100" i="9" l="1"/>
  <c r="D166" i="11" l="1"/>
  <c r="E26" i="11"/>
  <c r="E25" i="11"/>
  <c r="D26" i="11"/>
  <c r="D25" i="11"/>
  <c r="C26" i="11"/>
  <c r="C25" i="11"/>
  <c r="E44" i="9"/>
  <c r="E43" i="9"/>
  <c r="D44" i="9"/>
  <c r="D43" i="9"/>
  <c r="C44" i="9"/>
  <c r="C43" i="9"/>
  <c r="D26" i="10"/>
  <c r="C26" i="10"/>
  <c r="E26" i="10"/>
  <c r="E25" i="10"/>
  <c r="D25" i="10"/>
  <c r="C25" i="10"/>
  <c r="S83" i="10"/>
  <c r="N121" i="9" l="1"/>
  <c r="O121" i="9"/>
  <c r="F195" i="11" l="1"/>
  <c r="I104" i="10"/>
  <c r="F104" i="10"/>
  <c r="S181" i="11"/>
  <c r="F121" i="9" l="1"/>
  <c r="S103" i="10"/>
  <c r="S120" i="9"/>
  <c r="T195" i="11"/>
  <c r="S194" i="11"/>
  <c r="O195" i="11"/>
  <c r="G195" i="11"/>
  <c r="D76" i="10" l="1"/>
  <c r="I76" i="10"/>
  <c r="H76" i="10"/>
  <c r="I166" i="11"/>
  <c r="H166" i="11"/>
  <c r="I92" i="9"/>
  <c r="H92" i="9"/>
  <c r="D92" i="9"/>
  <c r="S190" i="11" l="1"/>
  <c r="S193" i="11"/>
  <c r="S192" i="11"/>
  <c r="S191" i="11"/>
  <c r="S188" i="11"/>
  <c r="L121" i="9" l="1"/>
  <c r="S101" i="9" l="1"/>
  <c r="S102" i="9"/>
  <c r="S103" i="9"/>
  <c r="S104" i="9"/>
  <c r="S105" i="9"/>
  <c r="S106" i="9"/>
  <c r="S107" i="9"/>
  <c r="S108" i="9"/>
  <c r="S109" i="9"/>
  <c r="S110" i="9"/>
  <c r="S111" i="9"/>
  <c r="S112" i="9"/>
  <c r="S113" i="9"/>
  <c r="S114" i="9"/>
  <c r="S115" i="9"/>
  <c r="S116" i="9"/>
  <c r="S117" i="9"/>
  <c r="S118" i="9"/>
  <c r="S119" i="9"/>
  <c r="I93" i="9"/>
  <c r="H93" i="9"/>
  <c r="D93" i="9"/>
  <c r="I167" i="11"/>
  <c r="H167" i="11"/>
  <c r="D167"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75" i="11"/>
  <c r="S176" i="11"/>
  <c r="S177" i="11"/>
  <c r="S178" i="11"/>
  <c r="S180" i="11"/>
  <c r="S182" i="11"/>
  <c r="S183" i="11"/>
  <c r="S184" i="11"/>
  <c r="S185" i="11"/>
  <c r="S186" i="11"/>
  <c r="S187" i="11"/>
  <c r="S189" i="11"/>
  <c r="S174" i="11"/>
  <c r="P195" i="11"/>
  <c r="Q195" i="11"/>
  <c r="Q196" i="11" s="1"/>
  <c r="R195" i="11"/>
  <c r="R196" i="11" s="1"/>
  <c r="N195" i="11"/>
  <c r="N196" i="11" s="1"/>
  <c r="L195" i="11"/>
  <c r="J195" i="11"/>
  <c r="J196" i="11" s="1"/>
  <c r="I195" i="11"/>
  <c r="I196" i="11" s="1"/>
  <c r="H195" i="11"/>
  <c r="F196" i="11"/>
  <c r="E195" i="11"/>
  <c r="E196" i="11" s="1"/>
  <c r="D40" i="9" l="1"/>
  <c r="D41" i="9" s="1"/>
  <c r="E22" i="10"/>
  <c r="E23" i="10" s="1"/>
  <c r="D105" i="10"/>
  <c r="C23" i="10"/>
  <c r="D22" i="10"/>
  <c r="D23" i="10" s="1"/>
  <c r="D122" i="9"/>
  <c r="C40" i="9"/>
  <c r="C41" i="9" s="1"/>
  <c r="E40" i="9"/>
  <c r="E41" i="9" s="1"/>
  <c r="P196" i="11"/>
  <c r="H22" i="11"/>
  <c r="H34" i="9" s="1"/>
  <c r="H196" i="11"/>
  <c r="S104" i="10"/>
  <c r="S105" i="10" s="1"/>
  <c r="S121" i="9"/>
  <c r="S122" i="9" s="1"/>
  <c r="O122" i="9"/>
  <c r="H40" i="9"/>
  <c r="H41" i="9" s="1"/>
  <c r="G122" i="9"/>
  <c r="F40" i="9"/>
  <c r="F41" i="9" s="1"/>
  <c r="T122" i="9"/>
  <c r="I40" i="9"/>
  <c r="I41" i="9" s="1"/>
  <c r="G22" i="11"/>
  <c r="G34" i="9" s="1"/>
  <c r="G196" i="11"/>
  <c r="T196" i="11"/>
  <c r="I22" i="11"/>
  <c r="I34" i="9" s="1"/>
  <c r="O105" i="10"/>
  <c r="G105" i="10"/>
  <c r="F22" i="10"/>
  <c r="F23" i="10" s="1"/>
  <c r="T105" i="10"/>
  <c r="C105" i="10"/>
  <c r="K105" i="10"/>
  <c r="L105" i="10"/>
  <c r="G23" i="10"/>
  <c r="O196" i="11"/>
  <c r="L196" i="11"/>
  <c r="C122" i="9"/>
  <c r="N122" i="9"/>
  <c r="J122" i="9"/>
  <c r="I23" i="10"/>
  <c r="H22" i="10"/>
  <c r="H23" i="10" s="1"/>
  <c r="I23" i="11" l="1"/>
  <c r="I35" i="9" s="1"/>
  <c r="H23" i="11"/>
  <c r="H35" i="9" s="1"/>
  <c r="G23" i="11"/>
  <c r="G35" i="9" s="1"/>
  <c r="I77" i="10"/>
  <c r="H77" i="10"/>
  <c r="D77" i="10"/>
  <c r="D195" i="11" l="1"/>
  <c r="C22" i="11" s="1"/>
  <c r="C195" i="11"/>
  <c r="C34" i="9" l="1"/>
  <c r="C196" i="11"/>
  <c r="D196" i="11"/>
  <c r="C23" i="11" l="1"/>
  <c r="C35" i="9" s="1"/>
  <c r="K195" i="11"/>
  <c r="D22" i="11" s="1"/>
  <c r="S179" i="11"/>
  <c r="S195" i="11" s="1"/>
  <c r="D23" i="11" l="1"/>
  <c r="D35" i="9" s="1"/>
  <c r="D34" i="9"/>
  <c r="F22" i="11"/>
  <c r="E22" i="11"/>
  <c r="E34" i="9" s="1"/>
  <c r="K196" i="11"/>
  <c r="S196" i="11"/>
  <c r="F23" i="11" l="1"/>
  <c r="F35" i="9" s="1"/>
  <c r="F34" i="9"/>
  <c r="E23" i="11"/>
  <c r="E3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tc={34822250-A9FE-437D-99C9-ADAFFA5A2ED5}</author>
  </authors>
  <commentList>
    <comment ref="H167" authorId="0" shapeId="0" xr:uid="{34822250-A9FE-437D-99C9-ADAFFA5A2ED5}">
      <text>
        <t>[Threaded comment]
Your version of Excel allows you to read this threaded comment; however, any edits to it will get removed if the file is opened in a newer version of Excel. Learn more: https://go.microsoft.com/fwlink/?linkid=870924
Comment:
    Is 7% reused typical?
Reply:
    These two cells don't = d136. Should they?</t>
      </text>
    </comment>
  </commentList>
</comments>
</file>

<file path=xl/sharedStrings.xml><?xml version="1.0" encoding="utf-8"?>
<sst xmlns="http://schemas.openxmlformats.org/spreadsheetml/2006/main" count="968" uniqueCount="427">
  <si>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</si>
  <si>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</si>
  <si>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</si>
  <si>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</si>
  <si>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</si>
  <si>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</si>
  <si>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</si>
  <si>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</si>
  <si>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</si>
  <si>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</si>
  <si>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</si>
  <si>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</si>
  <si>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</si>
  <si>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</si>
  <si>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</si>
  <si>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</si>
  <si>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</si>
  <si>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</si>
  <si>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</si>
  <si>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</si>
  <si>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</si>
  <si>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</si>
  <si>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</si>
  <si>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</si>
  <si>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</si>
  <si>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</si>
  <si>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</si>
  <si>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</si>
  <si>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</si>
  <si>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</si>
  <si>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</si>
  <si>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</si>
  <si>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</si>
  <si>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</si>
  <si>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</si>
  <si>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</si>
  <si>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</si>
  <si>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</si>
  <si>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</si>
  <si>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</si>
  <si>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</si>
  <si>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</si>
  <si>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</si>
  <si>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</si>
  <si>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</si>
  <si>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</si>
  <si>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</si>
  <si>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</si>
  <si>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</si>
  <si>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</si>
  <si>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</si>
  <si>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</si>
  <si>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</si>
  <si>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</si>
  <si>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</si>
  <si>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</si>
  <si>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</si>
  <si>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</si>
  <si>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</si>
  <si>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</si>
  <si>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</si>
  <si>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</si>
  <si>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</si>
  <si>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</si>
  <si>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</si>
  <si>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</si>
  <si>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</si>
  <si>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</si>
  <si>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</si>
  <si>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</si>
  <si>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</si>
  <si>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</si>
  <si>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</si>
  <si>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</si>
  <si>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</si>
  <si>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</si>
  <si>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</si>
  <si>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</si>
  <si>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</si>
  <si>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</si>
  <si>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</si>
  <si>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</si>
  <si>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</si>
  <si>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</si>
  <si>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</si>
  <si>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</si>
  <si>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</si>
  <si>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</si>
  <si>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</si>
  <si>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</si>
  <si>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</si>
  <si>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</si>
  <si>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</si>
  <si>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</si>
  <si>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</si>
  <si>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</si>
  <si>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</si>
  <si>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</si>
  <si>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</si>
  <si>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</si>
  <si>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</si>
  <si>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</si>
  <si>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</si>
  <si>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</si>
  <si>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</si>
  <si>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</si>
  <si>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</si>
  <si>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</si>
  <si>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</si>
  <si>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</si>
  <si>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</si>
  <si>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</si>
  <si>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</si>
  <si>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</si>
  <si>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</si>
  <si>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</si>
  <si>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</si>
  <si>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</si>
  <si>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</si>
  <si>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</si>
  <si>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</si>
  <si>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</si>
  <si>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</si>
  <si>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</si>
  <si>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</si>
  <si>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</si>
  <si>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</si>
  <si>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</si>
  <si>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</si>
  <si>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</si>
  <si>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</si>
  <si>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</si>
  <si>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</si>
  <si>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</si>
  <si>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</si>
  <si>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</si>
  <si>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</si>
  <si>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</si>
  <si>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</si>
  <si>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</si>
  <si>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</si>
  <si>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</si>
  <si>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</si>
  <si>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</si>
  <si>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</si>
  <si>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</si>
  <si>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</si>
  <si>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</si>
  <si>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</si>
  <si>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</si>
  <si>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</si>
  <si>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</si>
  <si>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</si>
  <si>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</si>
  <si>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</si>
  <si>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</si>
  <si>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</si>
  <si>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</si>
  <si>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</si>
  <si>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</si>
  <si>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</si>
  <si>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</si>
  <si>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</si>
  <si>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</si>
  <si>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</si>
  <si>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</si>
  <si>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</si>
  <si>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</si>
  <si>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</si>
  <si>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</si>
  <si>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</si>
  <si>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</si>
  <si>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</si>
  <si>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</si>
  <si>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</si>
  <si>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</si>
  <si>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</si>
  <si>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</si>
  <si>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</si>
  <si>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</si>
  <si>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</si>
  <si>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</si>
  <si>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</si>
  <si>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</si>
  <si>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</si>
  <si>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</si>
  <si>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</si>
  <si>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</si>
  <si>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</si>
  <si>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</si>
  <si>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</si>
  <si>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</si>
  <si>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</si>
  <si>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</si>
  <si>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</si>
  <si>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</si>
  <si>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</si>
  <si>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</si>
  <si>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</si>
  <si>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</si>
  <si>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</si>
  <si>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</si>
  <si>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</si>
  <si>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</si>
  <si>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</si>
  <si>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</si>
  <si>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</si>
  <si>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</si>
  <si>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</si>
  <si>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</si>
  <si>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</si>
  <si>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</si>
  <si>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</si>
  <si>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</si>
  <si>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</si>
  <si>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</si>
  <si>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</si>
  <si>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</si>
  <si>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</si>
  <si>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</si>
  <si>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</si>
  <si>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</si>
  <si>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</si>
  <si>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</si>
  <si>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</si>
  <si>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</si>
  <si>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</si>
  <si>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</si>
  <si>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</si>
  <si>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</si>
  <si>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</si>
  <si>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</si>
  <si>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</si>
  <si>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</si>
  <si>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</si>
  <si>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</si>
  <si>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</si>
  <si>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</si>
  <si>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</si>
  <si>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</si>
  <si>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</si>
  <si>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</si>
  <si>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</si>
  <si>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</si>
  <si>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</si>
  <si>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</si>
  <si>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</si>
  <si>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</si>
  <si>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</si>
  <si>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</si>
  <si>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</si>
  <si>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</si>
  <si>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</si>
  <si>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</si>
  <si>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</si>
  <si>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</si>
  <si>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</si>
  <si>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</si>
  <si>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</si>
  <si>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</si>
  <si>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</si>
  <si>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</si>
  <si>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</si>
  <si>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</si>
  <si>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</si>
  <si>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</si>
  <si>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</si>
  <si>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</si>
  <si>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</si>
  <si>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</si>
  <si>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</si>
  <si>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</si>
  <si>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</si>
  <si>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</si>
  <si>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</si>
  <si>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</si>
  <si>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</si>
  <si>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</si>
  <si>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</si>
  <si>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</si>
  <si>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</si>
  <si>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</si>
  <si>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</si>
  <si>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</si>
  <si>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</si>
  <si>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</si>
  <si>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</si>
  <si>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</si>
  <si>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</si>
  <si>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</si>
  <si>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</si>
  <si>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</si>
  <si>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</si>
  <si>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</si>
  <si>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</si>
  <si>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</si>
  <si>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</si>
  <si>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</si>
  <si>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Scotch Partners</t>
  </si>
  <si>
    <t>OneClick LCA</t>
  </si>
  <si>
    <t>OneClickLCA</t>
  </si>
  <si>
    <t>High Holborn</t>
  </si>
  <si>
    <t>Class C3 &amp; E</t>
  </si>
  <si>
    <t>Waterproof membrane</t>
  </si>
  <si>
    <t>Crushed rock</t>
  </si>
  <si>
    <t>Reinforcement rebar</t>
  </si>
  <si>
    <t>Structural steel profiles</t>
  </si>
  <si>
    <t>Levelling screed</t>
  </si>
  <si>
    <t>Hollow core concrete slabs</t>
  </si>
  <si>
    <t>Intumescent coating</t>
  </si>
  <si>
    <t>Waterproofing system</t>
  </si>
  <si>
    <t>Green roof system</t>
  </si>
  <si>
    <t>Precast concrete paving</t>
  </si>
  <si>
    <t>Stainless steel handrail</t>
  </si>
  <si>
    <t>Glassfibre reinforced concrete</t>
  </si>
  <si>
    <t>Glass wool insulation</t>
  </si>
  <si>
    <t>Masonry mortar</t>
  </si>
  <si>
    <t>Finishing wall mortars</t>
  </si>
  <si>
    <t>Perforated lightweight aggregate concrete</t>
  </si>
  <si>
    <t>Aluminium stick-built curtain wall system</t>
  </si>
  <si>
    <t>Plastic vapour control layer</t>
  </si>
  <si>
    <t>Gypsum plasterboard</t>
  </si>
  <si>
    <t>Planed timber</t>
  </si>
  <si>
    <t xml:space="preserve">Readymix concrete </t>
  </si>
  <si>
    <t>Aluminium door</t>
  </si>
  <si>
    <t>Aluminium framed glazed door</t>
  </si>
  <si>
    <t>Triple glazing</t>
  </si>
  <si>
    <t>Finishing wall mortar</t>
  </si>
  <si>
    <t>Doors with wooden frame</t>
  </si>
  <si>
    <t>Satin sheen paint</t>
  </si>
  <si>
    <t>Gypsum finish plaster</t>
  </si>
  <si>
    <t>Emulsion for interior use</t>
  </si>
  <si>
    <t>Ceramic floor tile</t>
  </si>
  <si>
    <t>Carpet tiles</t>
  </si>
  <si>
    <t>Kitchen cabinet</t>
  </si>
  <si>
    <t>Air/ water heat pump</t>
  </si>
  <si>
    <t>LED lighting</t>
  </si>
  <si>
    <t>Fan coil unit</t>
  </si>
  <si>
    <t>Rainwater storage tank</t>
  </si>
  <si>
    <t>Mechanical ventilation system</t>
  </si>
  <si>
    <t>Electric heated towel rail</t>
  </si>
  <si>
    <t>Pre-insulated round ductwork</t>
  </si>
  <si>
    <t>Sewage water drainage piping network</t>
  </si>
  <si>
    <t>Sprinkler system</t>
  </si>
  <si>
    <t>Pipesystem, hot and cold water supply</t>
  </si>
  <si>
    <t>60 years / 0%</t>
  </si>
  <si>
    <t>20 years / 0%</t>
  </si>
  <si>
    <t>30 years / 0%</t>
  </si>
  <si>
    <t>60 years / 1%</t>
  </si>
  <si>
    <t>15 years / 2%</t>
  </si>
  <si>
    <t>30 years / 1%</t>
  </si>
  <si>
    <t>35 years / 1%</t>
  </si>
  <si>
    <t>40 years / 1%</t>
  </si>
  <si>
    <t>10 years / 2%</t>
  </si>
  <si>
    <t>30 years / 4%</t>
  </si>
  <si>
    <t>35 years / 0%</t>
  </si>
  <si>
    <t>Rebar seperated, concrete crushed to aggregate</t>
  </si>
  <si>
    <t>Landfill</t>
  </si>
  <si>
    <t>Concrete crushed to aggegate</t>
  </si>
  <si>
    <t>Steel recycling</t>
  </si>
  <si>
    <t>Concrete crushed to aggregate</t>
  </si>
  <si>
    <t>Cement/ mortar used in backfill</t>
  </si>
  <si>
    <t>steel recycling</t>
  </si>
  <si>
    <t>Cement / mortar used as backfill</t>
  </si>
  <si>
    <t>Aluminium recycling</t>
  </si>
  <si>
    <t>Gypsum recycling</t>
  </si>
  <si>
    <t>Wood incineration</t>
  </si>
  <si>
    <t>Aluminium recycling / glass recycling</t>
  </si>
  <si>
    <t>Glass recycling</t>
  </si>
  <si>
    <t>concrete crushed to aggregate</t>
  </si>
  <si>
    <t>Concrete / mortar used in backfill</t>
  </si>
  <si>
    <t>Timber incineration</t>
  </si>
  <si>
    <t>Brick / Stone crushed to aggregate</t>
  </si>
  <si>
    <t>Timber incinceration</t>
  </si>
  <si>
    <t>Metal containing product recycling</t>
  </si>
  <si>
    <t>TM54</t>
  </si>
  <si>
    <t>Specification of 70% GGBS in substructure, compared to 20% GGBS (RICS recommendation)</t>
  </si>
  <si>
    <t xml:space="preserve">Specify 80% recycled content in steel profiles </t>
  </si>
  <si>
    <t>R32</t>
  </si>
  <si>
    <t xml:space="preserve">Façade development </t>
  </si>
  <si>
    <t>Readymix concrete C32/40</t>
  </si>
  <si>
    <t>Asphalt binding</t>
  </si>
  <si>
    <t>Readymix concrete C40/50</t>
  </si>
  <si>
    <t>Electromagnetic door holders</t>
  </si>
  <si>
    <t>20 years / 1%</t>
  </si>
  <si>
    <t>Perforated lightweight concrete block</t>
  </si>
  <si>
    <t>Output module</t>
  </si>
  <si>
    <t>Communication cable</t>
  </si>
  <si>
    <t>Audible signalling device</t>
  </si>
  <si>
    <t>Brass faucets</t>
  </si>
  <si>
    <t>Autonomous fire alarm system</t>
  </si>
  <si>
    <t>Metallic electrical equipment box</t>
  </si>
  <si>
    <t>Multimedia box</t>
  </si>
  <si>
    <t>Indicator light push button</t>
  </si>
  <si>
    <t>PVC resin pipes</t>
  </si>
  <si>
    <t>Electrical control panel</t>
  </si>
  <si>
    <t>Power supply</t>
  </si>
  <si>
    <t>Copper data cable</t>
  </si>
  <si>
    <t>Porcelain WC kit</t>
  </si>
  <si>
    <t>Acrylic washbasin faucets</t>
  </si>
  <si>
    <t>Bath and shower faucets</t>
  </si>
  <si>
    <t>Smoke detector</t>
  </si>
  <si>
    <t>15 years / 1%</t>
  </si>
  <si>
    <t>25 years / 0%</t>
  </si>
  <si>
    <t>landfill</t>
  </si>
  <si>
    <t>Spiral staircase</t>
  </si>
  <si>
    <t>Precast concrete stair</t>
  </si>
  <si>
    <t>Aluminium profiles</t>
  </si>
  <si>
    <t>Aluminium framed sliding door</t>
  </si>
  <si>
    <t>Rockwool insulation</t>
  </si>
  <si>
    <t>Water-borne interior paint</t>
  </si>
  <si>
    <t>Solidwood flooring</t>
  </si>
  <si>
    <t>10 years / 0%</t>
  </si>
  <si>
    <t>Rebar separated, concrete crushed to aggregate</t>
  </si>
  <si>
    <t>45 years / 2%</t>
  </si>
  <si>
    <t xml:space="preserve">Specify MEP products with better life expectancy and lower carbon </t>
  </si>
  <si>
    <t>Previous iteration (associated with previous application for the site) was subject to a third party review from consultant not part of the project team ahead of submission. Previous submission was subject to peer reviewed by third party consultant appointed by Camden Council. Updates and recommendations from both parties have been taken into account as part of this application.
Internal QA Process.  OneClickLCA QA process for completeness and plausability against benchmarks. 
This will be subject to a further indpendent Third Party Review by Camden Council appointed consultant post submission.
This has been third-party peer reviewed by GreenGage Environmental, please see Appendix of report for certification.</t>
  </si>
  <si>
    <t>96.87% coverage of the cost plan has been accounted for in the assessment</t>
  </si>
  <si>
    <t>Demolition of existing buildings and redevelopment to provide a single new building rising to 6 storeys, providing residential (Class C3) accommodation on upper levels and a flexible town centre use (Class E) at ground level.
level.</t>
  </si>
  <si>
    <t>Module B-C perform outside the WLC benchmark. This is largely due to high replacement of services products in line with RICS assumptions. This will be improved at the next work stage with MEP products priotised for specifcation that have lower embodied carbon impact and higher life cycle where possible. It should be noted that module B3 has been based off the OneClickLCA outputs, and is performing much higher than the design stage benchmark suggested by the GLA guidance (34kgCO2e/m2GIA compared to 1.75kgCO2e/m2GIA if GLA figures were used). Module A performs inside the benchmarks, but does not achieve the aspirational benchmarks largely due to the concrete substructure and frame, with elements of steel profiles.</t>
  </si>
  <si>
    <t>Specification of 50% GGBS in superstructure, compared to 20% GGBS (RICS recommendation)</t>
  </si>
  <si>
    <t>TBD</t>
  </si>
  <si>
    <t>Used in backfill</t>
  </si>
  <si>
    <t>Electricity distribuion system</t>
  </si>
  <si>
    <t xml:space="preserve">Reduction in refigerant charge by 20% </t>
  </si>
  <si>
    <t>Extensive analysis the retention and redevelopment options for Selkirk House has been undertaken and can be found in the Retention and Redevelopment Options and Whole Life Carbon Comparison report submitted with this application. Further details can be found in Clarifications and Responses on Demolition Justification including Pre-redevelopment Audit and Retention options appraisal. 
High Holborn building sits on the site of Selkirk House. The basement slab and foundation raft of Selkirk House is being retained, part of which sits beneath the Vine Lane plot. The application scheme also retains and refurbishes the majority of the West Central Street block.</t>
  </si>
  <si>
    <t xml:space="preserve">25% of the existing structure on the site of the HH is retained as basement for 1 Museum Street.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</si>
</sst>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7">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8"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7"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7"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7"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7" fontId="4" fillId="12" borderId="41" xfId="0" applyNumberFormat="1" applyFont="1" applyFill="1" applyBorder="1" applyAlignment="1">
      <alignment horizontal="center" vertical="center" wrapText="1"/>
    </xf>
    <xf numFmtId="167"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4" fontId="4" fillId="9" borderId="3"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0" fontId="15" fillId="3" borderId="1" xfId="0" applyFont="1" applyFill="1" applyBorder="1" applyAlignment="1">
      <alignment horizontal="left" vertical="center"/>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4" fillId="9" borderId="1" xfId="0" applyFont="1" applyFill="1" applyBorder="1" applyAlignment="1" applyProtection="1">
      <alignment horizontal="left" vertical="center" wrapText="1"/>
      <protection locked="0"/>
    </xf>
    <xf numFmtId="0" fontId="4" fillId="9" borderId="1" xfId="0" applyFont="1" applyFill="1" applyBorder="1" applyAlignment="1" applyProtection="1">
      <alignment horizontal="left" vertical="center"/>
      <protection locked="0"/>
    </xf>
    <xf numFmtId="3" fontId="0" fillId="9" borderId="1" xfId="0" applyNumberFormat="1" applyFill="1" applyBorder="1" applyAlignment="1" applyProtection="1">
      <alignment horizontal="left" vertical="center"/>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5" fillId="3" borderId="1" xfId="0" applyFont="1" applyFill="1" applyBorder="1" applyAlignment="1">
      <alignment horizontal="center" vertical="center" wrapText="1"/>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8" fontId="0" fillId="5" borderId="18" xfId="0" applyNumberFormat="1" applyFill="1" applyBorder="1" applyAlignment="1">
      <alignment horizontal="center" vertical="center"/>
    </xf>
    <xf numFmtId="168" fontId="0" fillId="5" borderId="22" xfId="0" applyNumberFormat="1" applyFill="1" applyBorder="1" applyAlignment="1">
      <alignment horizontal="center" vertical="center"/>
    </xf>
    <xf numFmtId="168" fontId="0" fillId="5" borderId="19" xfId="0" applyNumberFormat="1" applyFill="1" applyBorder="1" applyAlignment="1">
      <alignment horizontal="center" vertical="center"/>
    </xf>
    <xf numFmtId="168" fontId="0" fillId="5" borderId="24" xfId="0" applyNumberFormat="1" applyFill="1" applyBorder="1" applyAlignment="1">
      <alignment horizontal="center" vertical="center"/>
    </xf>
    <xf numFmtId="168" fontId="0" fillId="5" borderId="0" xfId="0" applyNumberFormat="1" applyFill="1" applyAlignment="1">
      <alignment horizontal="center" vertical="center"/>
    </xf>
    <xf numFmtId="168" fontId="0" fillId="5" borderId="25" xfId="0" applyNumberFormat="1" applyFill="1" applyBorder="1" applyAlignment="1">
      <alignment horizontal="center" vertical="center"/>
    </xf>
    <xf numFmtId="168" fontId="0" fillId="5" borderId="20" xfId="0" applyNumberFormat="1" applyFill="1" applyBorder="1" applyAlignment="1">
      <alignment horizontal="center" vertical="center"/>
    </xf>
    <xf numFmtId="168" fontId="0" fillId="5" borderId="23" xfId="0" applyNumberFormat="1" applyFill="1" applyBorder="1" applyAlignment="1">
      <alignment horizontal="center" vertical="center"/>
    </xf>
    <xf numFmtId="168"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99CCFF"/>
      <color rgb="FFCCCCFF"/>
      <color rgb="FF009999"/>
      <color rgb="FF33CCCC"/>
      <color rgb="FF00CC99"/>
      <color rgb="FF660066"/>
      <color rgb="FFCCECFF"/>
      <color rgb="FF008080"/>
      <color rgb="FF003399"/>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16</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Eleanor Wright" id="{2412F99F-4FA3-4597-A219-946A218B3038}" userId="S::ewright@simten.co.uk::7b858ba9-21f6-4b03-819c-caefe10b01f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67" dT="2023-05-25T11:20:05.98" personId="{2412F99F-4FA3-4597-A219-946A218B3038}" id="{34822250-A9FE-437D-99C9-ADAFFA5A2ED5}">
    <text>Is 7% reused typical?</text>
  </threadedComment>
  <threadedComment ref="H167" dT="2023-05-26T05:56:43.28" personId="{2412F99F-4FA3-4597-A219-946A218B3038}" id="{03C30649-75A8-4DF9-94BF-01181C34336D}" parentId="{34822250-A9FE-437D-99C9-ADAFFA5A2ED5}">
    <text>These two cells don't = d136. Should they?</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3" t="s">
        <v>1</v>
      </c>
      <c r="C5" s="184" t="s">
        <v>2</v>
      </c>
    </row>
    <row r="6" spans="2:3" ht="25" x14ac:dyDescent="0.25">
      <c r="B6" s="189" t="s">
        <v>3</v>
      </c>
      <c r="C6" s="185" t="s">
        <v>4</v>
      </c>
    </row>
    <row r="7" spans="2:3" x14ac:dyDescent="0.25">
      <c r="B7" s="190"/>
      <c r="C7" s="181" t="s">
        <v>5</v>
      </c>
    </row>
    <row r="8" spans="2:3" x14ac:dyDescent="0.25">
      <c r="B8" s="191" t="s">
        <v>6</v>
      </c>
      <c r="C8" s="181" t="s">
        <v>7</v>
      </c>
    </row>
    <row r="9" spans="2:3" ht="25" x14ac:dyDescent="0.25">
      <c r="B9" s="191"/>
      <c r="C9" s="181" t="s">
        <v>8</v>
      </c>
    </row>
    <row r="10" spans="2:3" x14ac:dyDescent="0.25">
      <c r="B10" s="191"/>
      <c r="C10" s="181" t="s">
        <v>9</v>
      </c>
    </row>
    <row r="11" spans="2:3" ht="25" x14ac:dyDescent="0.25">
      <c r="B11" s="191"/>
      <c r="C11" s="181" t="s">
        <v>10</v>
      </c>
    </row>
    <row r="12" spans="2:3" x14ac:dyDescent="0.25">
      <c r="B12" s="191"/>
      <c r="C12" s="181" t="s">
        <v>11</v>
      </c>
    </row>
    <row r="13" spans="2:3" x14ac:dyDescent="0.25">
      <c r="B13" s="191"/>
      <c r="C13" s="181" t="s">
        <v>12</v>
      </c>
    </row>
    <row r="14" spans="2:3" x14ac:dyDescent="0.25">
      <c r="B14" s="191"/>
      <c r="C14" s="181" t="s">
        <v>13</v>
      </c>
    </row>
    <row r="15" spans="2:3" ht="25" x14ac:dyDescent="0.25">
      <c r="B15" s="191"/>
      <c r="C15" s="181" t="s">
        <v>14</v>
      </c>
    </row>
    <row r="16" spans="2:3" ht="25" x14ac:dyDescent="0.25">
      <c r="B16" s="191"/>
      <c r="C16" s="181" t="s">
        <v>15</v>
      </c>
    </row>
    <row r="17" spans="2:3" ht="25" x14ac:dyDescent="0.25">
      <c r="B17" s="191"/>
      <c r="C17" s="181" t="s">
        <v>16</v>
      </c>
    </row>
    <row r="18" spans="2:3" x14ac:dyDescent="0.25">
      <c r="B18" s="191"/>
      <c r="C18" s="181" t="s">
        <v>17</v>
      </c>
    </row>
    <row r="19" spans="2:3" ht="27.75" customHeight="1" x14ac:dyDescent="0.25">
      <c r="B19" s="192"/>
      <c r="C19" s="182" t="s">
        <v>18</v>
      </c>
    </row>
    <row r="20" spans="2:3" ht="19.5" customHeight="1" x14ac:dyDescent="0.25">
      <c r="B20" s="190" t="s">
        <v>19</v>
      </c>
      <c r="C20" s="181" t="s">
        <v>20</v>
      </c>
    </row>
    <row r="21" spans="2:3" ht="26.25" customHeight="1" x14ac:dyDescent="0.25">
      <c r="B21" s="190"/>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3" t="s">
        <v>24</v>
      </c>
      <c r="B5" s="193"/>
      <c r="C5" s="193"/>
      <c r="D5" s="193"/>
      <c r="E5" s="193"/>
      <c r="F5" s="193"/>
      <c r="G5" s="193"/>
      <c r="H5" s="193"/>
      <c r="I5" s="193"/>
      <c r="J5" s="193"/>
      <c r="K5" s="193"/>
      <c r="L5" s="193"/>
    </row>
    <row r="6" spans="1:12" ht="12.75" customHeight="1" x14ac:dyDescent="0.25">
      <c r="A6" s="193"/>
      <c r="B6" s="193"/>
      <c r="C6" s="193"/>
      <c r="D6" s="193"/>
      <c r="E6" s="193"/>
      <c r="F6" s="193"/>
      <c r="G6" s="193"/>
      <c r="H6" s="193"/>
      <c r="I6" s="193"/>
      <c r="J6" s="193"/>
      <c r="K6" s="193"/>
      <c r="L6" s="193"/>
    </row>
    <row r="7" spans="1:12" ht="12.75" customHeight="1" x14ac:dyDescent="0.25">
      <c r="A7" s="193"/>
      <c r="B7" s="193"/>
      <c r="C7" s="193"/>
      <c r="D7" s="193"/>
      <c r="E7" s="193"/>
      <c r="F7" s="193"/>
      <c r="G7" s="193"/>
      <c r="H7" s="193"/>
      <c r="I7" s="193"/>
      <c r="J7" s="193"/>
      <c r="K7" s="193"/>
      <c r="L7" s="193"/>
    </row>
    <row r="8" spans="1:12" ht="34.5" customHeight="1" x14ac:dyDescent="0.25">
      <c r="A8" s="195" t="s">
        <v>25</v>
      </c>
      <c r="B8" s="195"/>
      <c r="C8" s="195"/>
      <c r="D8" s="195"/>
      <c r="E8" s="195"/>
      <c r="F8" s="195"/>
      <c r="G8" s="195"/>
      <c r="H8" s="195"/>
      <c r="I8" s="195"/>
      <c r="J8" s="195"/>
      <c r="K8" s="195"/>
      <c r="L8" s="195"/>
    </row>
    <row r="9" spans="1:12" ht="15" customHeight="1" x14ac:dyDescent="0.25">
      <c r="A9" s="193" t="s">
        <v>26</v>
      </c>
      <c r="B9" s="193"/>
      <c r="C9" s="193"/>
      <c r="D9" s="193"/>
      <c r="E9" s="193"/>
      <c r="F9" s="193"/>
      <c r="G9" s="193"/>
      <c r="H9" s="193"/>
      <c r="I9" s="193"/>
      <c r="J9" s="193"/>
      <c r="K9" s="193"/>
      <c r="L9" s="193"/>
    </row>
    <row r="10" spans="1:12" ht="33" customHeight="1" x14ac:dyDescent="0.25">
      <c r="A10" s="193"/>
      <c r="B10" s="193"/>
      <c r="C10" s="193"/>
      <c r="D10" s="193"/>
      <c r="E10" s="193"/>
      <c r="F10" s="193"/>
      <c r="G10" s="193"/>
      <c r="H10" s="193"/>
      <c r="I10" s="193"/>
      <c r="J10" s="193"/>
      <c r="K10" s="193"/>
      <c r="L10" s="193"/>
    </row>
    <row r="11" spans="1:12" ht="15" customHeight="1" x14ac:dyDescent="0.25">
      <c r="A11" s="102" t="s">
        <v>27</v>
      </c>
      <c r="B11" s="101"/>
      <c r="C11" s="101"/>
      <c r="D11" s="99"/>
      <c r="E11" s="99"/>
      <c r="F11" s="99"/>
      <c r="G11" s="99"/>
      <c r="H11" s="99"/>
      <c r="I11" s="99"/>
      <c r="J11" s="99"/>
      <c r="K11" s="99"/>
      <c r="L11" s="99"/>
    </row>
    <row r="12" spans="1:12" x14ac:dyDescent="0.25">
      <c r="A12" s="193" t="s">
        <v>28</v>
      </c>
      <c r="B12" s="193"/>
      <c r="C12" s="193"/>
      <c r="D12" s="193"/>
      <c r="E12" s="193"/>
      <c r="F12" s="193"/>
      <c r="G12" s="193"/>
      <c r="H12" s="193"/>
      <c r="I12" s="193"/>
      <c r="J12" s="193"/>
      <c r="K12" s="193"/>
      <c r="L12" s="193"/>
    </row>
    <row r="13" spans="1:12" ht="35.25" customHeight="1" x14ac:dyDescent="0.25">
      <c r="A13" s="193"/>
      <c r="B13" s="193"/>
      <c r="C13" s="193"/>
      <c r="D13" s="193"/>
      <c r="E13" s="193"/>
      <c r="F13" s="193"/>
      <c r="G13" s="193"/>
      <c r="H13" s="193"/>
      <c r="I13" s="193"/>
      <c r="J13" s="193"/>
      <c r="K13" s="193"/>
      <c r="L13" s="193"/>
    </row>
    <row r="14" spans="1:12" ht="13" x14ac:dyDescent="0.25">
      <c r="A14" s="102" t="s">
        <v>29</v>
      </c>
      <c r="B14" s="99"/>
      <c r="C14" s="99"/>
      <c r="D14" s="99"/>
      <c r="E14" s="99"/>
      <c r="F14" s="99"/>
      <c r="G14" s="99"/>
      <c r="H14" s="99"/>
      <c r="I14" s="99"/>
      <c r="J14" s="99"/>
      <c r="K14" s="99"/>
      <c r="L14" s="99"/>
    </row>
    <row r="15" spans="1:12" x14ac:dyDescent="0.25">
      <c r="A15" s="193" t="s">
        <v>30</v>
      </c>
      <c r="B15" s="193"/>
      <c r="C15" s="193"/>
      <c r="D15" s="193"/>
      <c r="E15" s="193"/>
      <c r="F15" s="193"/>
      <c r="G15" s="193"/>
      <c r="H15" s="193"/>
      <c r="I15" s="193"/>
      <c r="J15" s="193"/>
      <c r="K15" s="193"/>
      <c r="L15" s="193"/>
    </row>
    <row r="16" spans="1:12" ht="35.25" customHeight="1" x14ac:dyDescent="0.25">
      <c r="A16" s="193"/>
      <c r="B16" s="193"/>
      <c r="C16" s="193"/>
      <c r="D16" s="193"/>
      <c r="E16" s="193"/>
      <c r="F16" s="193"/>
      <c r="G16" s="193"/>
      <c r="H16" s="193"/>
      <c r="I16" s="193"/>
      <c r="J16" s="193"/>
      <c r="K16" s="193"/>
      <c r="L16" s="193"/>
    </row>
    <row r="17" spans="1:12" ht="13" x14ac:dyDescent="0.25">
      <c r="A17" s="102" t="s">
        <v>31</v>
      </c>
      <c r="B17" s="99"/>
      <c r="C17" s="99"/>
      <c r="D17" s="99"/>
      <c r="E17" s="99"/>
      <c r="F17" s="99"/>
      <c r="G17" s="99"/>
      <c r="H17" s="99"/>
      <c r="I17" s="99"/>
      <c r="J17" s="99"/>
      <c r="K17" s="99"/>
      <c r="L17" s="99"/>
    </row>
    <row r="18" spans="1:12" x14ac:dyDescent="0.25">
      <c r="A18" s="193" t="s">
        <v>32</v>
      </c>
      <c r="B18" s="193"/>
      <c r="C18" s="193"/>
      <c r="D18" s="193"/>
      <c r="E18" s="193"/>
      <c r="F18" s="193"/>
      <c r="G18" s="193"/>
      <c r="H18" s="193"/>
      <c r="I18" s="193"/>
      <c r="J18" s="193"/>
      <c r="K18" s="193"/>
      <c r="L18" s="193"/>
    </row>
    <row r="19" spans="1:12" ht="20.25" customHeight="1" x14ac:dyDescent="0.25">
      <c r="A19" s="193"/>
      <c r="B19" s="193"/>
      <c r="C19" s="193"/>
      <c r="D19" s="193"/>
      <c r="E19" s="193"/>
      <c r="F19" s="193"/>
      <c r="G19" s="193"/>
      <c r="H19" s="193"/>
      <c r="I19" s="193"/>
      <c r="J19" s="193"/>
      <c r="K19" s="193"/>
      <c r="L19" s="193"/>
    </row>
    <row r="20" spans="1:12" ht="16.5" customHeight="1" x14ac:dyDescent="0.25">
      <c r="A20" s="193"/>
      <c r="B20" s="193"/>
      <c r="C20" s="193"/>
      <c r="D20" s="193"/>
      <c r="E20" s="193"/>
      <c r="F20" s="193"/>
      <c r="G20" s="193"/>
      <c r="H20" s="193"/>
      <c r="I20" s="193"/>
      <c r="J20" s="193"/>
      <c r="K20" s="193"/>
      <c r="L20" s="193"/>
    </row>
    <row r="21" spans="1:12" ht="14.25" customHeight="1" x14ac:dyDescent="0.25">
      <c r="A21" s="194" t="s">
        <v>33</v>
      </c>
      <c r="B21" s="194"/>
      <c r="C21" s="194"/>
      <c r="D21" s="194"/>
      <c r="E21" s="194"/>
      <c r="F21" s="194"/>
      <c r="G21" s="194"/>
      <c r="H21" s="194"/>
      <c r="I21" s="194"/>
      <c r="J21" s="194"/>
      <c r="K21" s="194"/>
      <c r="L21" s="194"/>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3" t="s">
        <v>35</v>
      </c>
      <c r="B25" s="193"/>
      <c r="C25" s="193"/>
      <c r="D25" s="193"/>
      <c r="E25" s="193"/>
      <c r="F25" s="193"/>
      <c r="G25" s="193"/>
      <c r="H25" s="193"/>
      <c r="I25" s="193"/>
      <c r="J25" s="193"/>
      <c r="K25" s="193"/>
      <c r="L25" s="193"/>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00" t="s">
        <v>36</v>
      </c>
      <c r="B1" s="201"/>
      <c r="C1" s="211"/>
      <c r="D1" s="211"/>
      <c r="E1" s="211"/>
      <c r="F1" s="211"/>
    </row>
    <row r="2" spans="1:8" ht="15.75" customHeight="1" x14ac:dyDescent="0.25">
      <c r="A2" s="198" t="s">
        <v>37</v>
      </c>
      <c r="B2" s="199"/>
      <c r="C2" s="212"/>
      <c r="D2" s="212"/>
      <c r="E2" s="212"/>
      <c r="F2" s="212"/>
    </row>
    <row r="3" spans="1:8" ht="15.75" customHeight="1" x14ac:dyDescent="0.25">
      <c r="A3" s="199" t="s">
        <v>38</v>
      </c>
      <c r="B3" s="202"/>
      <c r="C3" s="212"/>
      <c r="D3" s="212"/>
      <c r="E3" s="212"/>
      <c r="F3" s="212"/>
    </row>
    <row r="4" spans="1:8" ht="15.75" customHeight="1" x14ac:dyDescent="0.25">
      <c r="A4" s="198" t="s">
        <v>39</v>
      </c>
      <c r="B4" s="199"/>
      <c r="C4" s="212"/>
      <c r="D4" s="212"/>
      <c r="E4" s="212"/>
      <c r="F4" s="212"/>
    </row>
    <row r="5" spans="1:8" ht="15.75" customHeight="1" x14ac:dyDescent="0.25">
      <c r="A5" s="198" t="s">
        <v>40</v>
      </c>
      <c r="B5" s="199"/>
      <c r="C5" s="212"/>
      <c r="D5" s="212"/>
      <c r="E5" s="212"/>
      <c r="F5" s="212"/>
    </row>
    <row r="6" spans="1:8" ht="15.75" customHeight="1" x14ac:dyDescent="0.25">
      <c r="A6" s="198" t="s">
        <v>41</v>
      </c>
      <c r="B6" s="199"/>
      <c r="C6" s="212"/>
      <c r="D6" s="212"/>
      <c r="E6" s="212"/>
      <c r="F6" s="212"/>
    </row>
    <row r="7" spans="1:8" s="43" customFormat="1" ht="15.75" customHeight="1" x14ac:dyDescent="0.25">
      <c r="A7" s="198" t="s">
        <v>42</v>
      </c>
      <c r="B7" s="199"/>
      <c r="C7" s="212"/>
      <c r="D7" s="212"/>
      <c r="E7" s="212"/>
      <c r="F7" s="212"/>
    </row>
    <row r="8" spans="1:8" s="43" customFormat="1" ht="15.75" customHeight="1" x14ac:dyDescent="0.25">
      <c r="A8" s="198" t="s">
        <v>43</v>
      </c>
      <c r="B8" s="199"/>
      <c r="C8" s="218"/>
      <c r="D8" s="218"/>
      <c r="E8" s="218"/>
      <c r="F8" s="218"/>
      <c r="G8" s="44"/>
    </row>
    <row r="9" spans="1:8" s="43" customFormat="1" ht="15.75" customHeight="1" x14ac:dyDescent="0.25">
      <c r="A9" s="44"/>
      <c r="B9" s="44"/>
      <c r="C9" s="44"/>
      <c r="D9" s="44"/>
      <c r="E9" s="44"/>
      <c r="F9" s="44"/>
      <c r="G9" s="44"/>
    </row>
    <row r="10" spans="1:8" s="46" customFormat="1" ht="42.75" customHeight="1" x14ac:dyDescent="0.25">
      <c r="A10" s="219" t="s">
        <v>44</v>
      </c>
      <c r="B10" s="219" t="s">
        <v>45</v>
      </c>
      <c r="C10" s="220" t="s">
        <v>46</v>
      </c>
      <c r="D10" s="221"/>
      <c r="E10" s="223" t="s">
        <v>47</v>
      </c>
      <c r="F10" s="224"/>
      <c r="G10"/>
    </row>
    <row r="11" spans="1:8" ht="55.5" customHeight="1" x14ac:dyDescent="0.25">
      <c r="A11" s="205">
        <v>1</v>
      </c>
      <c r="B11" s="203" t="s">
        <v>48</v>
      </c>
      <c r="C11" s="207" t="s">
        <v>49</v>
      </c>
      <c r="D11" s="208"/>
      <c r="E11" s="162" t="s">
        <v>50</v>
      </c>
      <c r="F11" s="164" t="s">
        <v>51</v>
      </c>
      <c r="H11" s="165"/>
    </row>
    <row r="12" spans="1:8" ht="44.25" customHeight="1" x14ac:dyDescent="0.25">
      <c r="A12" s="206"/>
      <c r="B12" s="204"/>
      <c r="C12" s="209"/>
      <c r="D12" s="210"/>
      <c r="E12" s="162" t="s">
        <v>52</v>
      </c>
      <c r="F12" s="164" t="s">
        <v>53</v>
      </c>
      <c r="H12" s="165"/>
    </row>
    <row r="13" spans="1:8" ht="54" customHeight="1" x14ac:dyDescent="0.25">
      <c r="A13" s="206"/>
      <c r="B13" s="204"/>
      <c r="C13" s="209"/>
      <c r="D13" s="210"/>
      <c r="E13" s="163" t="s">
        <v>54</v>
      </c>
      <c r="F13" s="166" t="s">
        <v>55</v>
      </c>
      <c r="H13" s="165"/>
    </row>
    <row r="14" spans="1:8" ht="38.25" customHeight="1" x14ac:dyDescent="0.25">
      <c r="A14" s="42">
        <v>2</v>
      </c>
      <c r="B14" s="47" t="s">
        <v>56</v>
      </c>
      <c r="C14" s="196" t="s">
        <v>57</v>
      </c>
      <c r="D14" s="197"/>
      <c r="E14" s="217"/>
      <c r="F14" s="217"/>
    </row>
    <row r="15" spans="1:8" ht="68.25" customHeight="1" x14ac:dyDescent="0.25">
      <c r="A15" s="42">
        <v>3</v>
      </c>
      <c r="B15" s="47" t="s">
        <v>58</v>
      </c>
      <c r="C15" s="196" t="s">
        <v>59</v>
      </c>
      <c r="D15" s="197"/>
      <c r="E15" s="217"/>
      <c r="F15" s="217"/>
    </row>
    <row r="16" spans="1:8" ht="39.75" customHeight="1" x14ac:dyDescent="0.25">
      <c r="A16" s="42">
        <v>4</v>
      </c>
      <c r="B16" s="47" t="s">
        <v>60</v>
      </c>
      <c r="C16" s="196" t="s">
        <v>61</v>
      </c>
      <c r="D16" s="197"/>
      <c r="E16" s="217"/>
      <c r="F16" s="217"/>
    </row>
    <row r="17" spans="1:6" ht="54" customHeight="1" x14ac:dyDescent="0.25">
      <c r="A17" s="42">
        <v>5</v>
      </c>
      <c r="B17" s="47" t="s">
        <v>62</v>
      </c>
      <c r="C17" s="196" t="s">
        <v>63</v>
      </c>
      <c r="D17" s="197"/>
      <c r="E17" s="217"/>
      <c r="F17" s="217"/>
    </row>
    <row r="18" spans="1:6" ht="51" customHeight="1" x14ac:dyDescent="0.25">
      <c r="A18" s="42">
        <v>6</v>
      </c>
      <c r="B18" s="47" t="s">
        <v>64</v>
      </c>
      <c r="C18" s="196" t="s">
        <v>65</v>
      </c>
      <c r="D18" s="197"/>
      <c r="E18" s="217"/>
      <c r="F18" s="217"/>
    </row>
    <row r="19" spans="1:6" ht="67.5" customHeight="1" x14ac:dyDescent="0.25">
      <c r="A19" s="42">
        <v>7</v>
      </c>
      <c r="B19" s="47" t="s">
        <v>66</v>
      </c>
      <c r="C19" s="196" t="s">
        <v>67</v>
      </c>
      <c r="D19" s="197"/>
      <c r="E19" s="217"/>
      <c r="F19" s="217"/>
    </row>
    <row r="20" spans="1:6" ht="63" customHeight="1" x14ac:dyDescent="0.25">
      <c r="A20" s="42">
        <v>8</v>
      </c>
      <c r="B20" s="47" t="s">
        <v>68</v>
      </c>
      <c r="C20" s="196" t="s">
        <v>69</v>
      </c>
      <c r="D20" s="197"/>
      <c r="E20" s="217"/>
      <c r="F20" s="217"/>
    </row>
    <row r="21" spans="1:6" ht="85.5" customHeight="1" x14ac:dyDescent="0.25">
      <c r="A21" s="42">
        <v>9</v>
      </c>
      <c r="B21" s="47" t="s">
        <v>70</v>
      </c>
      <c r="C21" s="196" t="s">
        <v>71</v>
      </c>
      <c r="D21" s="197"/>
      <c r="E21" s="217"/>
      <c r="F21" s="217"/>
    </row>
    <row r="22" spans="1:6" ht="49.5" customHeight="1" x14ac:dyDescent="0.25">
      <c r="A22" s="42">
        <v>10</v>
      </c>
      <c r="B22" s="47" t="s">
        <v>72</v>
      </c>
      <c r="C22" s="196" t="s">
        <v>73</v>
      </c>
      <c r="D22" s="197"/>
      <c r="E22" s="217"/>
      <c r="F22" s="217"/>
    </row>
    <row r="23" spans="1:6" ht="85.5" customHeight="1" x14ac:dyDescent="0.25">
      <c r="A23" s="42">
        <v>11</v>
      </c>
      <c r="B23" s="47" t="s">
        <v>74</v>
      </c>
      <c r="C23" s="196" t="s">
        <v>75</v>
      </c>
      <c r="D23" s="197"/>
      <c r="E23" s="217"/>
      <c r="F23" s="217"/>
    </row>
    <row r="24" spans="1:6" ht="54.75" customHeight="1" x14ac:dyDescent="0.25">
      <c r="A24" s="42">
        <v>12</v>
      </c>
      <c r="B24" s="47" t="s">
        <v>76</v>
      </c>
      <c r="C24" s="196" t="s">
        <v>77</v>
      </c>
      <c r="D24" s="197"/>
      <c r="E24" s="217"/>
      <c r="F24" s="217"/>
    </row>
    <row r="25" spans="1:6" ht="78" customHeight="1" x14ac:dyDescent="0.25">
      <c r="A25" s="42">
        <v>13</v>
      </c>
      <c r="B25" s="47" t="s">
        <v>78</v>
      </c>
      <c r="C25" s="196" t="s">
        <v>79</v>
      </c>
      <c r="D25" s="197"/>
      <c r="E25" s="217"/>
      <c r="F25" s="217"/>
    </row>
    <row r="26" spans="1:6" ht="81" customHeight="1" x14ac:dyDescent="0.25">
      <c r="A26" s="42">
        <v>14</v>
      </c>
      <c r="B26" s="47" t="s">
        <v>80</v>
      </c>
      <c r="C26" s="196" t="s">
        <v>81</v>
      </c>
      <c r="D26" s="197"/>
      <c r="E26" s="217"/>
      <c r="F26" s="217"/>
    </row>
    <row r="27" spans="1:6" ht="81" customHeight="1" x14ac:dyDescent="0.25">
      <c r="A27" s="42">
        <v>15</v>
      </c>
      <c r="B27" s="47" t="s">
        <v>82</v>
      </c>
      <c r="C27" s="197" t="s">
        <v>83</v>
      </c>
      <c r="D27" s="216"/>
      <c r="E27" s="222"/>
      <c r="F27" s="222"/>
    </row>
    <row r="28" spans="1:6" ht="70.5" customHeight="1" x14ac:dyDescent="0.25">
      <c r="A28" s="42">
        <v>16</v>
      </c>
      <c r="B28" s="167" t="s">
        <v>84</v>
      </c>
      <c r="C28" s="214" t="s">
        <v>85</v>
      </c>
      <c r="D28" s="215"/>
      <c r="E28" s="217"/>
      <c r="F28" s="217"/>
    </row>
    <row r="29" spans="1:6" ht="13" x14ac:dyDescent="0.3">
      <c r="B29" s="213"/>
      <c r="C29" s="213"/>
      <c r="D29" s="213"/>
      <c r="E29" s="213"/>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333" t="s">
        <v>36</v>
      </c>
      <c r="B1" s="334"/>
      <c r="C1" s="335"/>
      <c r="D1" s="335"/>
      <c r="E1" s="335"/>
      <c r="F1" s="336"/>
      <c r="G1" s="168"/>
    </row>
    <row r="2" spans="1:19" ht="13" x14ac:dyDescent="0.3">
      <c r="A2" s="198" t="s">
        <v>37</v>
      </c>
      <c r="B2" s="198"/>
      <c r="C2" s="240"/>
      <c r="D2" s="240"/>
      <c r="E2" s="240"/>
      <c r="F2" s="240"/>
      <c r="G2" s="168"/>
      <c r="H2" s="347" t="s">
        <v>86</v>
      </c>
      <c r="I2" s="348"/>
      <c r="J2" s="349"/>
      <c r="K2" s="50"/>
    </row>
    <row r="3" spans="1:19" ht="13" x14ac:dyDescent="0.25">
      <c r="A3" s="199" t="s">
        <v>38</v>
      </c>
      <c r="B3" s="337"/>
      <c r="C3" s="240"/>
      <c r="D3" s="240"/>
      <c r="E3" s="240"/>
      <c r="F3" s="240"/>
      <c r="G3" s="168"/>
      <c r="H3" s="126"/>
      <c r="I3" s="345" t="s">
        <v>87</v>
      </c>
      <c r="J3" s="346"/>
      <c r="K3" s="46"/>
    </row>
    <row r="4" spans="1:19" ht="13" x14ac:dyDescent="0.25">
      <c r="A4" s="198" t="s">
        <v>88</v>
      </c>
      <c r="B4" s="198"/>
      <c r="C4" s="240"/>
      <c r="D4" s="240"/>
      <c r="E4" s="240"/>
      <c r="F4" s="240"/>
      <c r="G4" s="168"/>
      <c r="H4" s="39"/>
      <c r="I4" s="345" t="s">
        <v>89</v>
      </c>
      <c r="J4" s="346"/>
      <c r="K4" s="46"/>
    </row>
    <row r="5" spans="1:19" ht="21" customHeight="1" x14ac:dyDescent="0.25">
      <c r="A5" s="198" t="s">
        <v>40</v>
      </c>
      <c r="B5" s="198"/>
      <c r="C5" s="238"/>
      <c r="D5" s="240"/>
      <c r="E5" s="240"/>
      <c r="F5" s="240"/>
      <c r="G5" s="168"/>
      <c r="H5" s="145"/>
      <c r="I5" s="345" t="s">
        <v>90</v>
      </c>
      <c r="J5" s="346"/>
    </row>
    <row r="6" spans="1:19" ht="14.5" x14ac:dyDescent="0.25">
      <c r="A6" s="198" t="s">
        <v>41</v>
      </c>
      <c r="B6" s="198"/>
      <c r="C6" s="240"/>
      <c r="D6" s="240"/>
      <c r="E6" s="240"/>
      <c r="F6" s="240"/>
      <c r="G6" s="168"/>
    </row>
    <row r="7" spans="1:19" x14ac:dyDescent="0.25">
      <c r="A7"/>
      <c r="C7"/>
      <c r="D7"/>
      <c r="E7"/>
      <c r="F7"/>
      <c r="G7" s="168"/>
    </row>
    <row r="8" spans="1:19" ht="15" customHeight="1" x14ac:dyDescent="0.3">
      <c r="A8" s="333" t="s">
        <v>91</v>
      </c>
      <c r="B8" s="334"/>
      <c r="C8" s="335"/>
      <c r="D8" s="335"/>
      <c r="E8" s="335"/>
      <c r="F8" s="336"/>
      <c r="G8" s="168"/>
      <c r="H8" s="168"/>
    </row>
    <row r="9" spans="1:19" s="43" customFormat="1" x14ac:dyDescent="0.25">
      <c r="A9" s="198" t="s">
        <v>42</v>
      </c>
      <c r="B9" s="198"/>
      <c r="C9" s="240"/>
      <c r="D9" s="240"/>
      <c r="E9" s="240"/>
      <c r="F9" s="240"/>
      <c r="O9" s="49"/>
      <c r="P9" s="49"/>
      <c r="Q9" s="49"/>
      <c r="R9" s="49"/>
    </row>
    <row r="10" spans="1:19" s="43" customFormat="1" ht="13" x14ac:dyDescent="0.25">
      <c r="A10" s="198" t="s">
        <v>92</v>
      </c>
      <c r="B10" s="198"/>
      <c r="C10" s="357"/>
      <c r="D10" s="240"/>
      <c r="E10" s="240"/>
      <c r="F10" s="240"/>
      <c r="G10" s="44"/>
      <c r="O10" s="49"/>
      <c r="P10" s="49"/>
      <c r="Q10" s="49"/>
      <c r="R10" s="49"/>
    </row>
    <row r="11" spans="1:19" ht="13" x14ac:dyDescent="0.3">
      <c r="A11" s="104"/>
      <c r="B11" s="105" t="s">
        <v>93</v>
      </c>
      <c r="C11" s="106" t="s">
        <v>94</v>
      </c>
      <c r="D11" s="107"/>
      <c r="E11" s="107"/>
      <c r="F11" s="108"/>
      <c r="G11" s="50"/>
    </row>
    <row r="12" spans="1:19" ht="64.5" customHeight="1" x14ac:dyDescent="0.3">
      <c r="A12" s="199" t="s">
        <v>95</v>
      </c>
      <c r="B12" s="337"/>
      <c r="C12" s="341" t="s">
        <v>96</v>
      </c>
      <c r="D12" s="342"/>
      <c r="E12" s="342"/>
      <c r="F12" s="343"/>
      <c r="G12" s="169"/>
      <c r="H12" s="168"/>
      <c r="I12" s="168"/>
    </row>
    <row r="13" spans="1:19" ht="39" customHeight="1" x14ac:dyDescent="0.3">
      <c r="A13" s="198" t="s">
        <v>97</v>
      </c>
      <c r="B13" s="198"/>
      <c r="C13" s="238"/>
      <c r="D13" s="238"/>
      <c r="E13" s="238"/>
      <c r="F13" s="238"/>
      <c r="G13" s="170"/>
      <c r="H13" s="168"/>
      <c r="I13" s="168"/>
    </row>
    <row r="14" spans="1:19" ht="20.25" customHeight="1" x14ac:dyDescent="0.3">
      <c r="A14" s="199" t="s">
        <v>98</v>
      </c>
      <c r="B14" s="337"/>
      <c r="C14" s="338" t="s">
        <v>99</v>
      </c>
      <c r="D14" s="339"/>
      <c r="E14" s="339"/>
      <c r="F14" s="340"/>
      <c r="G14" s="169"/>
      <c r="H14" s="168"/>
      <c r="I14" s="168"/>
    </row>
    <row r="15" spans="1:19" ht="35.25" customHeight="1" x14ac:dyDescent="0.3">
      <c r="A15" s="277" t="s">
        <v>100</v>
      </c>
      <c r="B15" s="277"/>
      <c r="C15" s="238" t="s">
        <v>101</v>
      </c>
      <c r="D15" s="238"/>
      <c r="E15" s="238"/>
      <c r="F15" s="238"/>
      <c r="G15" s="169"/>
      <c r="H15" s="169"/>
      <c r="I15" s="169"/>
      <c r="J15" s="169"/>
      <c r="K15" s="169"/>
      <c r="L15" s="169"/>
      <c r="M15" s="168"/>
      <c r="N15" s="168"/>
      <c r="O15" s="171"/>
      <c r="P15" s="171"/>
      <c r="Q15" s="171"/>
      <c r="R15" s="171"/>
      <c r="S15" s="168"/>
    </row>
    <row r="16" spans="1:19" ht="27.75" customHeight="1" x14ac:dyDescent="0.3">
      <c r="A16" s="277" t="s">
        <v>102</v>
      </c>
      <c r="B16" s="277"/>
      <c r="C16" s="238"/>
      <c r="D16" s="238"/>
      <c r="E16" s="238"/>
      <c r="F16" s="238"/>
      <c r="G16" s="169"/>
      <c r="H16" s="169"/>
      <c r="I16" s="168"/>
      <c r="J16" s="168"/>
      <c r="K16" s="168"/>
      <c r="L16" s="168"/>
      <c r="M16" s="168"/>
      <c r="N16" s="168"/>
      <c r="O16" s="171"/>
      <c r="P16" s="171"/>
      <c r="Q16" s="171"/>
      <c r="R16" s="171"/>
      <c r="S16" s="168"/>
    </row>
    <row r="17" spans="1:19" ht="27.75" customHeight="1" x14ac:dyDescent="0.3">
      <c r="A17" s="350" t="s">
        <v>103</v>
      </c>
      <c r="B17" s="351"/>
      <c r="C17" s="341" t="s">
        <v>104</v>
      </c>
      <c r="D17" s="342"/>
      <c r="E17" s="342"/>
      <c r="F17" s="343"/>
      <c r="G17" s="169"/>
      <c r="H17" s="169"/>
      <c r="I17" s="168"/>
      <c r="J17" s="168"/>
      <c r="K17" s="168"/>
      <c r="L17" s="168"/>
      <c r="M17" s="168"/>
      <c r="N17" s="168"/>
      <c r="O17" s="171"/>
      <c r="P17" s="171"/>
      <c r="Q17" s="171"/>
      <c r="R17" s="171"/>
      <c r="S17" s="168"/>
    </row>
    <row r="18" spans="1:19" ht="27.75" customHeight="1" x14ac:dyDescent="0.3">
      <c r="A18" s="352"/>
      <c r="B18" s="353"/>
      <c r="C18" s="341" t="s">
        <v>105</v>
      </c>
      <c r="D18" s="342"/>
      <c r="E18" s="342"/>
      <c r="F18" s="343"/>
      <c r="G18" s="169"/>
      <c r="H18" s="169"/>
      <c r="I18" s="168"/>
    </row>
    <row r="19" spans="1:19" ht="13" x14ac:dyDescent="0.3">
      <c r="A19" s="51"/>
      <c r="B19" s="51"/>
      <c r="C19" s="51"/>
      <c r="D19" s="51"/>
      <c r="E19" s="51"/>
      <c r="F19" s="51"/>
      <c r="G19" s="51"/>
    </row>
    <row r="20" spans="1:19" ht="52.5" customHeight="1" x14ac:dyDescent="0.25">
      <c r="A20" s="344" t="s">
        <v>106</v>
      </c>
      <c r="B20" s="233"/>
      <c r="C20" s="233"/>
      <c r="D20" s="233"/>
      <c r="E20" s="233"/>
      <c r="F20" s="233"/>
      <c r="G20" s="233"/>
      <c r="H20" s="233"/>
      <c r="I20" s="233"/>
    </row>
    <row r="21" spans="1:19" s="46" customFormat="1" ht="33.75" customHeight="1" x14ac:dyDescent="0.25">
      <c r="A21" s="358"/>
      <c r="B21" s="359"/>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354" t="s">
        <v>114</v>
      </c>
      <c r="B22" s="355"/>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90" t="s">
        <v>115</v>
      </c>
      <c r="B23" s="291"/>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354" t="s">
        <v>116</v>
      </c>
      <c r="B24" s="355"/>
      <c r="C24" s="360" t="s">
        <v>117</v>
      </c>
      <c r="D24" s="361"/>
      <c r="E24" s="362"/>
      <c r="F24" s="363"/>
      <c r="G24" s="364"/>
      <c r="H24" s="364"/>
      <c r="I24" s="365"/>
    </row>
    <row r="25" spans="1:19" ht="33.75" customHeight="1" x14ac:dyDescent="0.3">
      <c r="A25" s="354" t="s">
        <v>118</v>
      </c>
      <c r="B25" s="355"/>
      <c r="C25" s="138" t="str">
        <f>VLOOKUP($C$24,'WLC benchmarks'!$B$10:$E$13,2, TRUE)</f>
        <v>&lt;850</v>
      </c>
      <c r="D25" s="138" t="str">
        <f>VLOOKUP($C$24,'WLC benchmarks'!$B$10:$E$13,3, TRUE)</f>
        <v>&lt;350</v>
      </c>
      <c r="E25" s="138" t="str">
        <f>VLOOKUP($C$24,'WLC benchmarks'!$B$10:$E$13,4, TRUE)</f>
        <v>&lt;1200</v>
      </c>
      <c r="F25" s="366"/>
      <c r="G25" s="367"/>
      <c r="H25" s="367"/>
      <c r="I25" s="368"/>
      <c r="J25" s="168"/>
      <c r="K25" s="169"/>
    </row>
    <row r="26" spans="1:19" ht="33.75" customHeight="1" x14ac:dyDescent="0.25">
      <c r="A26" s="354" t="s">
        <v>119</v>
      </c>
      <c r="B26" s="355"/>
      <c r="C26" s="138" t="str">
        <f>VLOOKUP($C$24,'WLC benchmarks'!$B$16:$E$19,2, TRUE)</f>
        <v>&lt;500</v>
      </c>
      <c r="D26" s="138" t="str">
        <f>VLOOKUP($C$24,'WLC benchmarks'!$B$16:$E$19,3, TRUE)</f>
        <v>&lt;300</v>
      </c>
      <c r="E26" s="138" t="str">
        <f>VLOOKUP($C$24,'WLC benchmarks'!$B$16:$E$19,4, TRUE)</f>
        <v>&lt;800</v>
      </c>
      <c r="F26" s="369"/>
      <c r="G26" s="370"/>
      <c r="H26" s="370"/>
      <c r="I26" s="371"/>
    </row>
    <row r="27" spans="1:19" ht="69" customHeight="1" x14ac:dyDescent="0.25">
      <c r="A27" s="354" t="s">
        <v>120</v>
      </c>
      <c r="B27" s="355"/>
      <c r="C27" s="238" t="s">
        <v>121</v>
      </c>
      <c r="D27" s="238"/>
      <c r="E27" s="238"/>
      <c r="F27" s="238"/>
      <c r="G27" s="238"/>
      <c r="H27" s="238"/>
      <c r="I27" s="238"/>
    </row>
    <row r="28" spans="1:19" ht="15.75" customHeight="1" x14ac:dyDescent="0.3">
      <c r="A28" s="55"/>
      <c r="B28" s="55"/>
      <c r="C28" s="45"/>
      <c r="D28" s="45"/>
      <c r="E28" s="45"/>
      <c r="F28" s="45"/>
      <c r="G28" s="51"/>
    </row>
    <row r="29" spans="1:19" ht="15.75" customHeight="1" x14ac:dyDescent="0.25">
      <c r="A29" s="356" t="s">
        <v>122</v>
      </c>
      <c r="B29" s="356"/>
      <c r="C29" s="356"/>
      <c r="D29" s="356"/>
      <c r="E29" s="356"/>
      <c r="F29" s="356"/>
      <c r="G29" s="168"/>
    </row>
    <row r="30" spans="1:19" ht="27.75" customHeight="1" x14ac:dyDescent="0.3">
      <c r="A30" s="273" t="s">
        <v>50</v>
      </c>
      <c r="B30" s="273"/>
      <c r="C30" s="274" t="s">
        <v>123</v>
      </c>
      <c r="D30" s="275"/>
      <c r="E30" s="275"/>
      <c r="F30" s="276"/>
      <c r="G30" s="51"/>
    </row>
    <row r="31" spans="1:19" ht="27" customHeight="1" x14ac:dyDescent="0.3">
      <c r="A31" s="277" t="s">
        <v>124</v>
      </c>
      <c r="B31" s="277"/>
      <c r="C31" s="240" t="s">
        <v>53</v>
      </c>
      <c r="D31" s="240"/>
      <c r="E31" s="240"/>
      <c r="F31" s="240"/>
      <c r="G31" s="51"/>
    </row>
    <row r="32" spans="1:19" ht="27" customHeight="1" x14ac:dyDescent="0.3">
      <c r="A32" s="277" t="s">
        <v>54</v>
      </c>
      <c r="B32" s="277"/>
      <c r="C32" s="240" t="s">
        <v>55</v>
      </c>
      <c r="D32" s="240"/>
      <c r="E32" s="240"/>
      <c r="F32" s="240"/>
      <c r="G32" s="51"/>
    </row>
    <row r="33" spans="1:48" ht="15.75" customHeight="1" x14ac:dyDescent="0.3">
      <c r="A33" s="55"/>
      <c r="B33" s="55"/>
      <c r="C33" s="45"/>
      <c r="D33" s="45"/>
      <c r="E33" s="45"/>
      <c r="F33" s="45"/>
      <c r="G33" s="51"/>
    </row>
    <row r="34" spans="1:48" ht="33" customHeight="1" x14ac:dyDescent="0.3">
      <c r="A34" s="233" t="s">
        <v>125</v>
      </c>
      <c r="B34" s="234"/>
      <c r="C34" s="237" t="s">
        <v>126</v>
      </c>
      <c r="D34" s="237"/>
      <c r="E34" s="237"/>
      <c r="F34" s="58" t="s">
        <v>127</v>
      </c>
      <c r="G34" s="51"/>
      <c r="H34" s="56"/>
      <c r="I34" s="56"/>
      <c r="J34" s="54"/>
      <c r="K34" s="54"/>
      <c r="L34" s="54"/>
      <c r="M34" s="54"/>
      <c r="N34" s="57"/>
      <c r="O34" s="54"/>
      <c r="P34" s="54"/>
      <c r="Q34" s="54"/>
    </row>
    <row r="35" spans="1:48" ht="24.75" customHeight="1" x14ac:dyDescent="0.3">
      <c r="A35" s="233"/>
      <c r="B35" s="234"/>
      <c r="C35" s="238" t="s">
        <v>128</v>
      </c>
      <c r="D35" s="238"/>
      <c r="E35" s="238"/>
      <c r="F35" s="39"/>
      <c r="G35" s="51"/>
      <c r="H35" s="56"/>
      <c r="I35" s="56"/>
      <c r="J35" s="59"/>
      <c r="K35" s="59"/>
      <c r="L35" s="59"/>
      <c r="M35" s="59"/>
      <c r="N35" s="57"/>
      <c r="O35" s="54"/>
      <c r="P35" s="54"/>
      <c r="Q35" s="54"/>
    </row>
    <row r="36" spans="1:48" ht="12.75" customHeight="1" x14ac:dyDescent="0.3">
      <c r="A36" s="233"/>
      <c r="B36" s="234"/>
      <c r="C36" s="239"/>
      <c r="D36" s="239"/>
      <c r="E36" s="239"/>
      <c r="F36" s="39"/>
      <c r="G36" s="51"/>
      <c r="H36" s="56"/>
      <c r="I36" s="56"/>
      <c r="J36" s="54"/>
      <c r="K36" s="54"/>
      <c r="L36" s="54"/>
      <c r="M36" s="54"/>
      <c r="N36" s="57"/>
      <c r="O36" s="54"/>
      <c r="P36" s="54"/>
      <c r="Q36" s="54"/>
    </row>
    <row r="37" spans="1:48" ht="12.75" customHeight="1" x14ac:dyDescent="0.3">
      <c r="A37" s="233"/>
      <c r="B37" s="234"/>
      <c r="C37" s="239"/>
      <c r="D37" s="239"/>
      <c r="E37" s="239"/>
      <c r="F37" s="39"/>
      <c r="G37" s="51"/>
      <c r="H37" s="56"/>
      <c r="I37" s="56"/>
      <c r="J37" s="54"/>
      <c r="K37" s="54"/>
      <c r="L37" s="54"/>
      <c r="M37" s="54"/>
      <c r="N37" s="57"/>
      <c r="O37" s="54"/>
      <c r="P37" s="54"/>
      <c r="Q37" s="54"/>
    </row>
    <row r="38" spans="1:48" s="46" customFormat="1" ht="13" x14ac:dyDescent="0.3">
      <c r="A38" s="235"/>
      <c r="B38" s="236"/>
      <c r="C38" s="240"/>
      <c r="D38" s="240"/>
      <c r="E38" s="240"/>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33" t="s">
        <v>129</v>
      </c>
      <c r="B40" s="234"/>
      <c r="C40" s="237" t="s">
        <v>130</v>
      </c>
      <c r="D40" s="237"/>
      <c r="E40" s="237"/>
      <c r="F40" s="58" t="s">
        <v>131</v>
      </c>
      <c r="G40" s="51"/>
      <c r="O40" s="48"/>
      <c r="P40" s="48"/>
      <c r="Q40" s="48"/>
      <c r="R40" s="48"/>
    </row>
    <row r="41" spans="1:48" s="46" customFormat="1" ht="12.75" customHeight="1" x14ac:dyDescent="0.3">
      <c r="A41" s="233"/>
      <c r="B41" s="234"/>
      <c r="C41" s="240" t="s">
        <v>132</v>
      </c>
      <c r="D41" s="240"/>
      <c r="E41" s="240"/>
      <c r="F41" s="12"/>
      <c r="G41" s="51"/>
      <c r="O41" s="48"/>
      <c r="P41" s="48"/>
      <c r="Q41" s="48"/>
      <c r="R41" s="48"/>
    </row>
    <row r="42" spans="1:48" x14ac:dyDescent="0.25">
      <c r="A42" s="233"/>
      <c r="B42" s="234"/>
      <c r="C42" s="239"/>
      <c r="D42" s="239"/>
      <c r="E42" s="239"/>
      <c r="F42" s="12"/>
    </row>
    <row r="43" spans="1:48" x14ac:dyDescent="0.25">
      <c r="A43" s="233"/>
      <c r="B43" s="234"/>
      <c r="C43" s="243"/>
      <c r="D43" s="244"/>
      <c r="E43" s="245"/>
      <c r="F43" s="12"/>
      <c r="J43" s="46"/>
      <c r="K43" s="46"/>
      <c r="L43" s="46"/>
    </row>
    <row r="44" spans="1:48" x14ac:dyDescent="0.25">
      <c r="A44" s="233"/>
      <c r="B44" s="234"/>
      <c r="C44" s="243"/>
      <c r="D44" s="244"/>
      <c r="E44" s="245"/>
      <c r="F44" s="12"/>
      <c r="J44" s="46"/>
      <c r="K44" s="46"/>
      <c r="L44" s="46"/>
    </row>
    <row r="45" spans="1:48" x14ac:dyDescent="0.25">
      <c r="B45" s="225"/>
      <c r="C45" s="225"/>
      <c r="D45" s="225"/>
      <c r="E45" s="225"/>
      <c r="F45" s="225"/>
    </row>
    <row r="46" spans="1:48" s="52" customFormat="1" ht="13" x14ac:dyDescent="0.25">
      <c r="A46"/>
      <c r="B46" s="213"/>
      <c r="C46" s="213"/>
      <c r="D46" s="213"/>
      <c r="E46" s="213"/>
      <c r="F46" s="213"/>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226" t="s">
        <v>133</v>
      </c>
      <c r="B47" s="226"/>
      <c r="C47" s="241" t="s">
        <v>134</v>
      </c>
      <c r="D47" s="242"/>
      <c r="E47" s="375" t="s">
        <v>135</v>
      </c>
      <c r="F47" s="253" t="s">
        <v>136</v>
      </c>
      <c r="G47" s="254"/>
      <c r="H47" s="241" t="s">
        <v>137</v>
      </c>
      <c r="I47" s="372"/>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373" t="s">
        <v>138</v>
      </c>
      <c r="B48" s="374"/>
      <c r="C48" s="64" t="s">
        <v>139</v>
      </c>
      <c r="D48" s="64" t="s">
        <v>140</v>
      </c>
      <c r="E48" s="376"/>
      <c r="F48" s="255"/>
      <c r="G48" s="256"/>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246" t="s">
        <v>143</v>
      </c>
      <c r="B49" s="247"/>
      <c r="C49" s="65" t="s">
        <v>144</v>
      </c>
      <c r="D49" s="66" t="s">
        <v>145</v>
      </c>
      <c r="E49" s="250" t="s">
        <v>146</v>
      </c>
      <c r="F49" s="227" t="s">
        <v>147</v>
      </c>
      <c r="G49" s="228"/>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248"/>
      <c r="B50" s="249"/>
      <c r="C50" s="67" t="s">
        <v>150</v>
      </c>
      <c r="D50" s="66" t="s">
        <v>151</v>
      </c>
      <c r="E50" s="251"/>
      <c r="F50" s="229"/>
      <c r="G50" s="230"/>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248"/>
      <c r="B51" s="249"/>
      <c r="C51" s="67" t="s">
        <v>154</v>
      </c>
      <c r="D51" s="68" t="s">
        <v>155</v>
      </c>
      <c r="E51" s="252"/>
      <c r="F51" s="231"/>
      <c r="G51" s="232"/>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377"/>
      <c r="F52" s="270"/>
      <c r="G52" s="271"/>
      <c r="H52" s="11"/>
      <c r="I52" s="11"/>
      <c r="J52" s="319" t="s">
        <v>157</v>
      </c>
      <c r="K52" s="320"/>
      <c r="L52" s="320"/>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378"/>
      <c r="F53" s="270"/>
      <c r="G53" s="271"/>
      <c r="H53" s="11"/>
      <c r="I53" s="11"/>
      <c r="J53" s="229"/>
      <c r="K53" s="301"/>
      <c r="L53" s="301"/>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378"/>
      <c r="F54" s="270"/>
      <c r="G54" s="271"/>
      <c r="H54" s="11"/>
      <c r="I54" s="11"/>
      <c r="J54" s="229"/>
      <c r="K54" s="301"/>
      <c r="L54" s="301"/>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379"/>
      <c r="F55" s="270"/>
      <c r="G55" s="271"/>
      <c r="H55" s="11"/>
      <c r="I55" s="11"/>
      <c r="J55" s="229"/>
      <c r="K55" s="301"/>
      <c r="L55" s="301"/>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70"/>
      <c r="G56" s="271"/>
      <c r="H56" s="11"/>
      <c r="I56" s="11"/>
      <c r="J56" s="229"/>
      <c r="K56" s="301"/>
      <c r="L56" s="301"/>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70"/>
      <c r="G57" s="271"/>
      <c r="H57" s="11"/>
      <c r="I57" s="11"/>
      <c r="J57" s="229"/>
      <c r="K57" s="301"/>
      <c r="L57" s="301"/>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70"/>
      <c r="G58" s="271"/>
      <c r="H58" s="11"/>
      <c r="I58" s="11"/>
      <c r="J58" s="229"/>
      <c r="K58" s="301"/>
      <c r="L58" s="301"/>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70"/>
      <c r="G59" s="271"/>
      <c r="H59" s="11"/>
      <c r="I59" s="11"/>
      <c r="J59" s="229"/>
      <c r="K59" s="301"/>
      <c r="L59" s="301"/>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70"/>
      <c r="G60" s="271"/>
      <c r="H60" s="11"/>
      <c r="I60" s="11"/>
      <c r="J60" s="229"/>
      <c r="K60" s="301"/>
      <c r="L60" s="301"/>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70"/>
      <c r="G61" s="271"/>
      <c r="H61" s="11"/>
      <c r="I61" s="11"/>
      <c r="J61" s="229"/>
      <c r="K61" s="301"/>
      <c r="L61" s="301"/>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70"/>
      <c r="G62" s="271"/>
      <c r="H62" s="11"/>
      <c r="I62" s="11"/>
      <c r="J62" s="229"/>
      <c r="K62" s="301"/>
      <c r="L62" s="301"/>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70"/>
      <c r="G63" s="271"/>
      <c r="H63" s="11"/>
      <c r="I63" s="11"/>
      <c r="J63" s="229"/>
      <c r="K63" s="301"/>
      <c r="L63" s="301"/>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70"/>
      <c r="G64" s="271"/>
      <c r="H64" s="11"/>
      <c r="I64" s="11"/>
      <c r="J64" s="229"/>
      <c r="K64" s="301"/>
      <c r="L64" s="301"/>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29"/>
      <c r="K65" s="301"/>
      <c r="L65" s="301"/>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29"/>
      <c r="K66" s="301"/>
      <c r="L66" s="301"/>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29"/>
      <c r="K67" s="301"/>
      <c r="L67" s="301"/>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29"/>
      <c r="K68" s="301"/>
      <c r="L68" s="301"/>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29"/>
      <c r="K69" s="301"/>
      <c r="L69" s="301"/>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29"/>
      <c r="K70" s="301"/>
      <c r="L70" s="301"/>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17"/>
      <c r="G71" s="318"/>
      <c r="H71" s="11"/>
      <c r="I71" s="11"/>
      <c r="J71" s="229"/>
      <c r="K71" s="301"/>
      <c r="L71" s="301"/>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30" t="s">
        <v>176</v>
      </c>
      <c r="B72" s="331"/>
      <c r="C72" s="64" t="s">
        <v>177</v>
      </c>
      <c r="D72" s="64" t="s">
        <v>178</v>
      </c>
      <c r="E72" s="161" t="s">
        <v>179</v>
      </c>
      <c r="F72" s="178" t="s">
        <v>180</v>
      </c>
      <c r="G72" s="178" t="s">
        <v>181</v>
      </c>
      <c r="H72" s="332"/>
      <c r="I72" s="332"/>
      <c r="J72" s="229"/>
      <c r="K72" s="301"/>
      <c r="L72" s="301"/>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302"/>
      <c r="I73" s="303"/>
      <c r="J73" s="319" t="s">
        <v>184</v>
      </c>
      <c r="K73" s="320"/>
      <c r="L73" s="320"/>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29"/>
      <c r="K74" s="301"/>
      <c r="L74" s="301"/>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268"/>
      <c r="I75" s="269"/>
      <c r="J75" s="229"/>
      <c r="K75" s="301"/>
      <c r="L75" s="301"/>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266"/>
      <c r="F76" s="267"/>
      <c r="G76" s="267"/>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266"/>
      <c r="F77" s="266"/>
      <c r="G77" s="266"/>
      <c r="H77" s="156" t="e">
        <f t="shared" ref="H77:I77" si="1">H76/$C$6</f>
        <v>#DIV/0!</v>
      </c>
      <c r="I77" s="156" t="e">
        <f t="shared" si="1"/>
        <v>#DIV/0!</v>
      </c>
      <c r="J77" s="327"/>
      <c r="K77" s="327"/>
      <c r="L77" s="327"/>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309" t="s">
        <v>191</v>
      </c>
      <c r="B79" s="310"/>
      <c r="C79" s="315" t="s">
        <v>192</v>
      </c>
      <c r="D79" s="315" t="s">
        <v>193</v>
      </c>
      <c r="E79" s="257" t="s">
        <v>194</v>
      </c>
      <c r="F79" s="259"/>
      <c r="G79" s="258" t="s">
        <v>195</v>
      </c>
      <c r="H79" s="258"/>
      <c r="I79" s="258"/>
      <c r="J79" s="258"/>
      <c r="K79" s="258"/>
      <c r="L79" s="258"/>
      <c r="M79" s="258"/>
      <c r="N79" s="258"/>
      <c r="O79" s="257" t="s">
        <v>196</v>
      </c>
      <c r="P79" s="258"/>
      <c r="Q79" s="258"/>
      <c r="R79" s="259"/>
      <c r="S79" s="263" t="s">
        <v>197</v>
      </c>
      <c r="T79" s="259" t="s">
        <v>198</v>
      </c>
    </row>
    <row r="80" spans="1:48" ht="39.4" customHeight="1" x14ac:dyDescent="0.25">
      <c r="A80" s="311"/>
      <c r="B80" s="312"/>
      <c r="C80" s="328"/>
      <c r="D80" s="316"/>
      <c r="E80" s="260"/>
      <c r="F80" s="262"/>
      <c r="G80" s="261"/>
      <c r="H80" s="261"/>
      <c r="I80" s="261"/>
      <c r="J80" s="261"/>
      <c r="K80" s="261"/>
      <c r="L80" s="261"/>
      <c r="M80" s="261"/>
      <c r="N80" s="261"/>
      <c r="O80" s="260"/>
      <c r="P80" s="261"/>
      <c r="Q80" s="261"/>
      <c r="R80" s="262"/>
      <c r="S80" s="264"/>
      <c r="T80" s="262"/>
    </row>
    <row r="81" spans="1:20" ht="24.75" customHeight="1" x14ac:dyDescent="0.25">
      <c r="A81" s="313"/>
      <c r="B81" s="314"/>
      <c r="C81" s="328"/>
      <c r="D81" s="298" t="s">
        <v>199</v>
      </c>
      <c r="E81" s="299"/>
      <c r="F81" s="300"/>
      <c r="G81" s="298" t="s">
        <v>200</v>
      </c>
      <c r="H81" s="299"/>
      <c r="I81" s="299"/>
      <c r="J81" s="299"/>
      <c r="K81" s="299"/>
      <c r="L81" s="299"/>
      <c r="M81" s="299"/>
      <c r="N81" s="300"/>
      <c r="O81" s="298" t="s">
        <v>201</v>
      </c>
      <c r="P81" s="299"/>
      <c r="Q81" s="299"/>
      <c r="R81" s="300"/>
      <c r="S81" s="264"/>
      <c r="T81" s="259" t="s">
        <v>113</v>
      </c>
    </row>
    <row r="82" spans="1:20" ht="27" customHeight="1" x14ac:dyDescent="0.25">
      <c r="A82" s="77" t="s">
        <v>138</v>
      </c>
      <c r="B82" s="78"/>
      <c r="C82" s="329"/>
      <c r="D82" s="79" t="s">
        <v>202</v>
      </c>
      <c r="E82" s="79" t="s">
        <v>203</v>
      </c>
      <c r="F82" s="79" t="s">
        <v>204</v>
      </c>
      <c r="G82" s="79" t="s">
        <v>205</v>
      </c>
      <c r="H82" s="79" t="s">
        <v>206</v>
      </c>
      <c r="I82" s="79" t="s">
        <v>207</v>
      </c>
      <c r="J82" s="79" t="s">
        <v>208</v>
      </c>
      <c r="K82" s="79" t="s">
        <v>209</v>
      </c>
      <c r="L82" s="298" t="s">
        <v>210</v>
      </c>
      <c r="M82" s="300"/>
      <c r="N82" s="79" t="s">
        <v>211</v>
      </c>
      <c r="O82" s="79" t="s">
        <v>212</v>
      </c>
      <c r="P82" s="79" t="s">
        <v>213</v>
      </c>
      <c r="Q82" s="79" t="s">
        <v>214</v>
      </c>
      <c r="R82" s="79" t="s">
        <v>215</v>
      </c>
      <c r="S82" s="265"/>
      <c r="T82" s="262"/>
    </row>
    <row r="83" spans="1:20" ht="30" customHeight="1" x14ac:dyDescent="0.25">
      <c r="A83" s="80">
        <v>0.1</v>
      </c>
      <c r="B83" s="72" t="s">
        <v>156</v>
      </c>
      <c r="C83" s="321"/>
      <c r="D83" s="322"/>
      <c r="E83" s="322"/>
      <c r="F83" s="322"/>
      <c r="G83" s="322"/>
      <c r="H83" s="322"/>
      <c r="I83" s="322"/>
      <c r="J83" s="322"/>
      <c r="K83" s="322"/>
      <c r="L83" s="322"/>
      <c r="M83" s="322"/>
      <c r="N83" s="323"/>
      <c r="O83" s="21" t="s">
        <v>216</v>
      </c>
      <c r="P83" s="21"/>
      <c r="Q83" s="21"/>
      <c r="R83" s="21"/>
      <c r="S83" s="124">
        <f>SUM(C83:R83)</f>
        <v>0</v>
      </c>
      <c r="T83" s="23"/>
    </row>
    <row r="84" spans="1:20" ht="30" customHeight="1" x14ac:dyDescent="0.25">
      <c r="A84" s="71">
        <v>0.2</v>
      </c>
      <c r="B84" s="72" t="s">
        <v>158</v>
      </c>
      <c r="C84" s="324"/>
      <c r="D84" s="325"/>
      <c r="E84" s="325"/>
      <c r="F84" s="325"/>
      <c r="G84" s="325"/>
      <c r="H84" s="325"/>
      <c r="I84" s="325"/>
      <c r="J84" s="325"/>
      <c r="K84" s="325"/>
      <c r="L84" s="325"/>
      <c r="M84" s="325"/>
      <c r="N84" s="326"/>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281"/>
      <c r="M85" s="282"/>
      <c r="N85" s="283"/>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284"/>
      <c r="M86" s="285"/>
      <c r="N86" s="286"/>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284"/>
      <c r="M87" s="285"/>
      <c r="N87" s="286"/>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284"/>
      <c r="M88" s="285"/>
      <c r="N88" s="286"/>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284"/>
      <c r="M89" s="285"/>
      <c r="N89" s="286"/>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284"/>
      <c r="M90" s="285"/>
      <c r="N90" s="286"/>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284"/>
      <c r="M91" s="285"/>
      <c r="N91" s="286"/>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284"/>
      <c r="M92" s="285"/>
      <c r="N92" s="286"/>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284"/>
      <c r="M93" s="285"/>
      <c r="N93" s="286"/>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284"/>
      <c r="M94" s="285"/>
      <c r="N94" s="286"/>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284"/>
      <c r="M95" s="285"/>
      <c r="N95" s="286"/>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284"/>
      <c r="M96" s="285"/>
      <c r="N96" s="286"/>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284"/>
      <c r="M97" s="285"/>
      <c r="N97" s="286"/>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287"/>
      <c r="M98" s="288"/>
      <c r="N98" s="289"/>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281"/>
      <c r="M100" s="282"/>
      <c r="N100" s="283"/>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284"/>
      <c r="M101" s="285"/>
      <c r="N101" s="286"/>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287"/>
      <c r="M102" s="288"/>
      <c r="N102" s="289"/>
      <c r="O102" s="21" t="s">
        <v>216</v>
      </c>
      <c r="P102" s="21"/>
      <c r="Q102" s="21"/>
      <c r="R102" s="21"/>
      <c r="S102" s="124">
        <f>SUM(C102:R102)</f>
        <v>0</v>
      </c>
      <c r="T102" s="23"/>
    </row>
    <row r="103" spans="1:47" ht="30" customHeight="1" x14ac:dyDescent="0.25">
      <c r="A103" s="307" t="s">
        <v>222</v>
      </c>
      <c r="B103" s="308"/>
      <c r="C103" s="304"/>
      <c r="D103" s="305"/>
      <c r="E103" s="306"/>
      <c r="F103" s="24"/>
      <c r="G103" s="278"/>
      <c r="H103" s="279"/>
      <c r="I103" s="279"/>
      <c r="J103" s="279"/>
      <c r="K103" s="279"/>
      <c r="L103" s="279"/>
      <c r="M103" s="279"/>
      <c r="N103" s="279"/>
      <c r="O103" s="279"/>
      <c r="P103" s="279"/>
      <c r="Q103" s="279"/>
      <c r="R103" s="280"/>
      <c r="S103" s="118">
        <f>F103</f>
        <v>0</v>
      </c>
      <c r="T103" s="136"/>
    </row>
    <row r="104" spans="1:47" ht="27" customHeight="1" x14ac:dyDescent="0.25">
      <c r="A104" s="290" t="s">
        <v>114</v>
      </c>
      <c r="B104" s="291"/>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292" t="e">
        <f>L99+M99</f>
        <v>#VALUE!</v>
      </c>
      <c r="M104" s="293"/>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294" t="s">
        <v>115</v>
      </c>
      <c r="B105" s="295"/>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296" t="e">
        <f>L104/$C$6</f>
        <v>#VALUE!</v>
      </c>
      <c r="M105" s="297"/>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ht="13" x14ac:dyDescent="0.25">
      <c r="A106" s="272" t="s">
        <v>223</v>
      </c>
      <c r="B106" s="272"/>
      <c r="C106" s="272"/>
      <c r="D106" s="272"/>
      <c r="E106" s="272"/>
      <c r="F106" s="272"/>
      <c r="G106" s="272"/>
      <c r="H106" s="272"/>
      <c r="I106" s="272"/>
      <c r="J106" s="272"/>
      <c r="K106" s="272"/>
      <c r="L106" s="272"/>
      <c r="M106" s="272"/>
      <c r="N106" s="272"/>
      <c r="O106" s="272"/>
      <c r="P106" s="272"/>
      <c r="Q106" s="272"/>
      <c r="R106" s="272"/>
      <c r="S106" s="272"/>
      <c r="T106" s="272"/>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34"/>
  <sheetViews>
    <sheetView showGridLines="0" tabSelected="1" topLeftCell="A14" zoomScale="85" zoomScaleNormal="85" workbookViewId="0">
      <selection activeCell="H33" sqref="H33"/>
    </sheetView>
  </sheetViews>
  <sheetFormatPr defaultColWidth="9.1796875" defaultRowHeight="12.5" x14ac:dyDescent="0.25"/>
  <cols>
    <col min="1" max="1" width="14.26953125" style="45" customWidth="1"/>
    <col min="2" max="2" width="68.453125" customWidth="1"/>
    <col min="3" max="3" width="44.7265625" style="48"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21" bestFit="1" customWidth="1"/>
    <col min="17" max="17" width="21.54296875" bestFit="1" customWidth="1"/>
    <col min="18" max="18" width="20.1796875" bestFit="1" customWidth="1"/>
    <col min="19" max="19" width="23.81640625" customWidth="1"/>
    <col min="20" max="20" width="26.453125" customWidth="1"/>
    <col min="26" max="26" width="46" bestFit="1" customWidth="1"/>
    <col min="27" max="27" width="126.453125" customWidth="1"/>
  </cols>
  <sheetData>
    <row r="1" spans="1:11" ht="13" x14ac:dyDescent="0.3">
      <c r="A1" s="412" t="s">
        <v>36</v>
      </c>
      <c r="B1" s="412"/>
      <c r="C1" s="413"/>
      <c r="D1" s="413"/>
      <c r="E1" s="413"/>
      <c r="F1" s="413"/>
    </row>
    <row r="2" spans="1:11" ht="13" x14ac:dyDescent="0.3">
      <c r="A2" s="198" t="s">
        <v>37</v>
      </c>
      <c r="B2" s="198"/>
      <c r="C2" s="240" t="s">
        <v>301</v>
      </c>
      <c r="D2" s="240"/>
      <c r="E2" s="240"/>
      <c r="F2" s="240"/>
      <c r="H2" s="433" t="s">
        <v>86</v>
      </c>
      <c r="I2" s="433"/>
      <c r="J2" s="433"/>
      <c r="K2" s="50"/>
    </row>
    <row r="3" spans="1:11" ht="13" x14ac:dyDescent="0.25">
      <c r="A3" s="199" t="s">
        <v>38</v>
      </c>
      <c r="B3" s="337"/>
      <c r="C3" s="240"/>
      <c r="D3" s="240"/>
      <c r="E3" s="240"/>
      <c r="F3" s="240"/>
      <c r="H3" s="126"/>
      <c r="I3" s="345" t="s">
        <v>87</v>
      </c>
      <c r="J3" s="346"/>
      <c r="K3" s="46"/>
    </row>
    <row r="4" spans="1:11" ht="13" x14ac:dyDescent="0.25">
      <c r="A4" s="198" t="s">
        <v>88</v>
      </c>
      <c r="B4" s="198"/>
      <c r="C4" s="240" t="s">
        <v>302</v>
      </c>
      <c r="D4" s="240"/>
      <c r="E4" s="240"/>
      <c r="F4" s="240"/>
      <c r="H4" s="157"/>
      <c r="I4" s="431" t="s">
        <v>89</v>
      </c>
      <c r="J4" s="432"/>
      <c r="K4" s="46"/>
    </row>
    <row r="5" spans="1:11" ht="35.25" customHeight="1" x14ac:dyDescent="0.3">
      <c r="A5" s="198" t="s">
        <v>40</v>
      </c>
      <c r="B5" s="198"/>
      <c r="C5" s="380" t="s">
        <v>418</v>
      </c>
      <c r="D5" s="381"/>
      <c r="E5" s="381"/>
      <c r="F5" s="381"/>
      <c r="H5" s="145"/>
      <c r="I5" s="429" t="s">
        <v>90</v>
      </c>
      <c r="J5" s="430"/>
    </row>
    <row r="6" spans="1:11" ht="14.5" x14ac:dyDescent="0.25">
      <c r="A6" s="198" t="s">
        <v>41</v>
      </c>
      <c r="B6" s="198"/>
      <c r="C6" s="382">
        <v>493</v>
      </c>
      <c r="D6" s="240"/>
      <c r="E6" s="240"/>
      <c r="F6" s="240"/>
    </row>
    <row r="7" spans="1:11" x14ac:dyDescent="0.25">
      <c r="A7"/>
      <c r="C7"/>
      <c r="D7"/>
      <c r="E7"/>
      <c r="F7"/>
    </row>
    <row r="8" spans="1:11" ht="22.5" customHeight="1" x14ac:dyDescent="0.25">
      <c r="A8" s="383" t="s">
        <v>91</v>
      </c>
      <c r="B8" s="384"/>
      <c r="C8" s="384"/>
      <c r="D8" s="384"/>
      <c r="E8" s="384"/>
      <c r="F8" s="385"/>
    </row>
    <row r="9" spans="1:11" s="43" customFormat="1" x14ac:dyDescent="0.25">
      <c r="A9" s="198" t="s">
        <v>42</v>
      </c>
      <c r="B9" s="198"/>
      <c r="C9" s="240" t="s">
        <v>298</v>
      </c>
      <c r="D9" s="240"/>
      <c r="E9" s="240"/>
      <c r="F9" s="240"/>
    </row>
    <row r="10" spans="1:11" s="43" customFormat="1" ht="13" x14ac:dyDescent="0.25">
      <c r="A10" s="198" t="s">
        <v>92</v>
      </c>
      <c r="B10" s="198"/>
      <c r="C10" s="357">
        <v>45187</v>
      </c>
      <c r="D10" s="240"/>
      <c r="E10" s="240"/>
      <c r="F10" s="240"/>
      <c r="G10" s="44"/>
    </row>
    <row r="11" spans="1:11" ht="13" x14ac:dyDescent="0.3">
      <c r="A11" s="104"/>
      <c r="B11" s="105" t="s">
        <v>93</v>
      </c>
      <c r="C11" s="106" t="s">
        <v>375</v>
      </c>
      <c r="D11" s="107"/>
      <c r="E11" s="107"/>
      <c r="F11" s="108"/>
      <c r="G11" s="50"/>
    </row>
    <row r="12" spans="1:11" ht="64.5" customHeight="1" x14ac:dyDescent="0.3">
      <c r="A12" s="199" t="s">
        <v>95</v>
      </c>
      <c r="B12" s="337"/>
      <c r="C12" s="238" t="s">
        <v>96</v>
      </c>
      <c r="D12" s="238"/>
      <c r="E12" s="238"/>
      <c r="F12" s="238"/>
      <c r="G12" s="50"/>
    </row>
    <row r="13" spans="1:11" ht="39" customHeight="1" x14ac:dyDescent="0.3">
      <c r="A13" s="198" t="s">
        <v>97</v>
      </c>
      <c r="B13" s="198"/>
      <c r="C13" s="238" t="s">
        <v>299</v>
      </c>
      <c r="D13" s="238"/>
      <c r="E13" s="238"/>
      <c r="F13" s="238"/>
      <c r="G13" s="51"/>
    </row>
    <row r="14" spans="1:11" ht="39.75" customHeight="1" x14ac:dyDescent="0.3">
      <c r="A14" s="199" t="s">
        <v>225</v>
      </c>
      <c r="B14" s="337"/>
      <c r="C14" s="338" t="s">
        <v>300</v>
      </c>
      <c r="D14" s="339"/>
      <c r="E14" s="339"/>
      <c r="F14" s="340"/>
      <c r="G14" s="51"/>
    </row>
    <row r="15" spans="1:11" ht="39.75" customHeight="1" x14ac:dyDescent="0.3">
      <c r="A15" s="277" t="s">
        <v>100</v>
      </c>
      <c r="B15" s="277"/>
      <c r="C15" s="238" t="s">
        <v>417</v>
      </c>
      <c r="D15" s="238"/>
      <c r="E15" s="238"/>
      <c r="F15" s="238"/>
      <c r="G15" s="51"/>
    </row>
    <row r="16" spans="1:11" ht="83.15" customHeight="1" x14ac:dyDescent="0.3">
      <c r="A16" s="277" t="s">
        <v>227</v>
      </c>
      <c r="B16" s="277"/>
      <c r="C16" s="380" t="s">
        <v>416</v>
      </c>
      <c r="D16" s="238"/>
      <c r="E16" s="238"/>
      <c r="F16" s="238"/>
      <c r="G16" s="51"/>
    </row>
    <row r="17" spans="1:17" ht="39.75" customHeight="1" x14ac:dyDescent="0.3">
      <c r="A17" s="350" t="s">
        <v>103</v>
      </c>
      <c r="B17" s="351"/>
      <c r="C17" s="341" t="s">
        <v>104</v>
      </c>
      <c r="D17" s="342"/>
      <c r="E17" s="342"/>
      <c r="F17" s="343"/>
      <c r="G17" s="51"/>
    </row>
    <row r="18" spans="1:17" ht="39.75" customHeight="1" x14ac:dyDescent="0.3">
      <c r="A18" s="352"/>
      <c r="B18" s="353"/>
      <c r="C18" s="341" t="s">
        <v>105</v>
      </c>
      <c r="D18" s="342"/>
      <c r="E18" s="342"/>
      <c r="F18" s="343"/>
      <c r="G18" s="51"/>
    </row>
    <row r="19" spans="1:17" ht="16.149999999999999" customHeight="1" x14ac:dyDescent="0.3">
      <c r="A19" s="51"/>
      <c r="B19" s="51"/>
      <c r="C19" s="51"/>
      <c r="D19" s="51"/>
      <c r="E19" s="51"/>
      <c r="F19" s="51"/>
      <c r="G19" s="51"/>
    </row>
    <row r="20" spans="1:17" ht="40.15" customHeight="1" x14ac:dyDescent="0.25">
      <c r="A20" s="344" t="s">
        <v>228</v>
      </c>
      <c r="B20" s="233"/>
      <c r="C20" s="233"/>
      <c r="D20" s="233"/>
      <c r="E20" s="233"/>
      <c r="F20" s="233"/>
      <c r="G20" s="233"/>
      <c r="H20" s="233"/>
      <c r="I20" s="233"/>
    </row>
    <row r="21" spans="1:17" s="46" customFormat="1" ht="33.75" customHeight="1" x14ac:dyDescent="0.25">
      <c r="A21" s="358"/>
      <c r="B21" s="359"/>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354" t="s">
        <v>114</v>
      </c>
      <c r="B22" s="355"/>
      <c r="C22" s="112">
        <f>D195+E195+F195</f>
        <v>390832.25300000008</v>
      </c>
      <c r="D22" s="112">
        <f>G195+H195+I195+J195+K195+O195+P195+Q195+R195</f>
        <v>210227.94553000003</v>
      </c>
      <c r="E22" s="112">
        <f>C195+D195+E195+F195+G195+H195+I195+J195+K195+O195+P195+Q195+R195</f>
        <v>593288.10453000013</v>
      </c>
      <c r="F22" s="112">
        <f>G195+H195+I195+J195+K195</f>
        <v>189782.92453000002</v>
      </c>
      <c r="G22" s="112">
        <f>L195+N195</f>
        <v>205471.53599999999</v>
      </c>
      <c r="H22" s="112">
        <f>O195+P195+Q195+R195</f>
        <v>20445.021000000008</v>
      </c>
      <c r="I22" s="112">
        <f>T195</f>
        <v>-82723.553</v>
      </c>
      <c r="K22"/>
      <c r="L22"/>
      <c r="M22"/>
      <c r="N22"/>
      <c r="O22"/>
      <c r="P22"/>
      <c r="Q22"/>
    </row>
    <row r="23" spans="1:17" s="46" customFormat="1" ht="33.75" customHeight="1" x14ac:dyDescent="0.25">
      <c r="A23" s="290" t="s">
        <v>115</v>
      </c>
      <c r="B23" s="291"/>
      <c r="C23" s="113">
        <f t="shared" ref="C23:I23" si="0">C22/$C$6</f>
        <v>792.7631906693714</v>
      </c>
      <c r="D23" s="113">
        <f t="shared" si="0"/>
        <v>426.42585300202848</v>
      </c>
      <c r="E23" s="113">
        <f t="shared" si="0"/>
        <v>1203.4241471196758</v>
      </c>
      <c r="F23" s="113">
        <f t="shared" si="0"/>
        <v>384.95522217038541</v>
      </c>
      <c r="G23" s="113">
        <f t="shared" si="0"/>
        <v>416.7779634888438</v>
      </c>
      <c r="H23" s="113">
        <f t="shared" si="0"/>
        <v>41.470630831643021</v>
      </c>
      <c r="I23" s="113">
        <f t="shared" si="0"/>
        <v>-167.79625354969573</v>
      </c>
      <c r="K23"/>
      <c r="L23"/>
      <c r="M23"/>
      <c r="N23"/>
      <c r="O23"/>
      <c r="P23"/>
      <c r="Q23"/>
    </row>
    <row r="24" spans="1:17" s="46" customFormat="1" ht="33.75" customHeight="1" x14ac:dyDescent="0.25">
      <c r="A24" s="354" t="s">
        <v>116</v>
      </c>
      <c r="B24" s="355"/>
      <c r="C24" s="417" t="s">
        <v>117</v>
      </c>
      <c r="D24" s="418"/>
      <c r="E24" s="419"/>
      <c r="F24" s="420"/>
      <c r="G24" s="421"/>
      <c r="H24" s="421"/>
      <c r="I24" s="422"/>
      <c r="K24"/>
      <c r="L24"/>
      <c r="M24"/>
      <c r="N24"/>
      <c r="O24"/>
      <c r="P24"/>
      <c r="Q24"/>
    </row>
    <row r="25" spans="1:17" s="46" customFormat="1" ht="33.75" customHeight="1" x14ac:dyDescent="0.25">
      <c r="A25" s="354" t="s">
        <v>230</v>
      </c>
      <c r="B25" s="355"/>
      <c r="C25" s="138" t="str">
        <f>VLOOKUP($C$24,'WLC benchmarks'!$B$10:$E$13,2, TRUE)</f>
        <v>&lt;850</v>
      </c>
      <c r="D25" s="138" t="str">
        <f>VLOOKUP($C$24,'WLC benchmarks'!$B$10:$E$13,3, TRUE)</f>
        <v>&lt;350</v>
      </c>
      <c r="E25" s="138" t="str">
        <f>VLOOKUP($C$24,'WLC benchmarks'!$B$10:$E$13,4, TRUE)</f>
        <v>&lt;1200</v>
      </c>
      <c r="F25" s="423"/>
      <c r="G25" s="424"/>
      <c r="H25" s="424"/>
      <c r="I25" s="425"/>
      <c r="K25"/>
      <c r="L25"/>
      <c r="M25"/>
      <c r="N25"/>
      <c r="O25"/>
      <c r="P25"/>
      <c r="Q25"/>
    </row>
    <row r="26" spans="1:17" s="46" customFormat="1" ht="33.75" customHeight="1" x14ac:dyDescent="0.25">
      <c r="A26" s="354" t="s">
        <v>119</v>
      </c>
      <c r="B26" s="355"/>
      <c r="C26" s="138" t="str">
        <f>VLOOKUP($C$24,'WLC benchmarks'!$B$16:$E$19,2, TRUE)</f>
        <v>&lt;500</v>
      </c>
      <c r="D26" s="138" t="str">
        <f>VLOOKUP($C$24,'WLC benchmarks'!$B$16:$E$19,3, TRUE)</f>
        <v>&lt;300</v>
      </c>
      <c r="E26" s="138" t="str">
        <f>VLOOKUP($C$24,'WLC benchmarks'!$B$16:$E$19,4, TRUE)</f>
        <v>&lt;800</v>
      </c>
      <c r="F26" s="426"/>
      <c r="G26" s="427"/>
      <c r="H26" s="427"/>
      <c r="I26" s="428"/>
      <c r="K26"/>
      <c r="L26"/>
      <c r="M26"/>
      <c r="N26"/>
      <c r="O26"/>
      <c r="P26"/>
      <c r="Q26"/>
    </row>
    <row r="27" spans="1:17" ht="57.75" customHeight="1" x14ac:dyDescent="0.25">
      <c r="A27" s="354" t="s">
        <v>120</v>
      </c>
      <c r="B27" s="355"/>
      <c r="C27" s="238" t="s">
        <v>419</v>
      </c>
      <c r="D27" s="238"/>
      <c r="E27" s="238"/>
      <c r="F27" s="238"/>
      <c r="G27" s="238"/>
      <c r="H27" s="238"/>
      <c r="I27" s="238"/>
    </row>
    <row r="28" spans="1:17" ht="15.75" customHeight="1" x14ac:dyDescent="0.3">
      <c r="A28" s="55"/>
      <c r="B28" s="55"/>
      <c r="C28" s="45"/>
      <c r="D28" s="45"/>
      <c r="E28" s="45"/>
      <c r="F28" s="45"/>
      <c r="G28" s="51"/>
      <c r="H28" s="56"/>
    </row>
    <row r="29" spans="1:17" ht="15.75" customHeight="1" x14ac:dyDescent="0.3">
      <c r="A29" s="344" t="s">
        <v>122</v>
      </c>
      <c r="B29" s="233"/>
      <c r="C29" s="233"/>
      <c r="D29" s="233"/>
      <c r="E29" s="233"/>
      <c r="F29" s="233"/>
      <c r="G29" s="51"/>
      <c r="H29" s="56"/>
    </row>
    <row r="30" spans="1:17" ht="39" customHeight="1" x14ac:dyDescent="0.3">
      <c r="A30" s="277" t="s">
        <v>50</v>
      </c>
      <c r="B30" s="277"/>
      <c r="C30" s="238" t="s">
        <v>425</v>
      </c>
      <c r="D30" s="238"/>
      <c r="E30" s="238"/>
      <c r="F30" s="238"/>
      <c r="G30" s="51"/>
      <c r="H30" s="56"/>
    </row>
    <row r="31" spans="1:17" ht="42" customHeight="1" x14ac:dyDescent="0.3">
      <c r="A31" s="277" t="s">
        <v>52</v>
      </c>
      <c r="B31" s="277"/>
      <c r="C31" s="240">
        <v>24650</v>
      </c>
      <c r="D31" s="240"/>
      <c r="E31" s="240"/>
      <c r="F31" s="240"/>
      <c r="G31" s="51"/>
      <c r="H31" s="56"/>
    </row>
    <row r="32" spans="1:17" ht="39" customHeight="1" x14ac:dyDescent="0.3">
      <c r="A32" s="277" t="s">
        <v>54</v>
      </c>
      <c r="B32" s="277"/>
      <c r="C32" s="240" t="s">
        <v>426</v>
      </c>
      <c r="D32" s="240"/>
      <c r="E32" s="240"/>
      <c r="F32" s="240"/>
      <c r="G32" s="51"/>
      <c r="H32" s="56"/>
    </row>
    <row r="33" spans="1:47" ht="15.75" customHeight="1" x14ac:dyDescent="0.3">
      <c r="A33" s="55"/>
      <c r="B33" s="55"/>
      <c r="C33" s="45"/>
      <c r="D33" s="45"/>
      <c r="E33" s="45"/>
      <c r="F33" s="45"/>
      <c r="G33" s="51"/>
      <c r="H33" s="56"/>
    </row>
    <row r="34" spans="1:47" ht="40.5" customHeight="1" x14ac:dyDescent="0.3">
      <c r="A34" s="233" t="s">
        <v>125</v>
      </c>
      <c r="B34" s="234"/>
      <c r="C34" s="188" t="s">
        <v>126</v>
      </c>
      <c r="D34" s="188"/>
      <c r="E34" s="188"/>
      <c r="F34" s="58" t="s">
        <v>231</v>
      </c>
      <c r="G34" s="51"/>
      <c r="H34" s="56"/>
      <c r="I34" s="56"/>
      <c r="J34" s="54"/>
      <c r="K34" s="54"/>
      <c r="L34" s="54"/>
      <c r="M34" s="54"/>
      <c r="N34" s="57"/>
      <c r="O34" s="57"/>
      <c r="P34" s="57"/>
      <c r="Q34" s="57"/>
    </row>
    <row r="35" spans="1:47" ht="12.75" customHeight="1" x14ac:dyDescent="0.3">
      <c r="A35" s="233"/>
      <c r="B35" s="234"/>
      <c r="C35" s="238" t="s">
        <v>376</v>
      </c>
      <c r="D35" s="238"/>
      <c r="E35" s="238"/>
      <c r="F35" s="39">
        <v>19</v>
      </c>
      <c r="G35" s="51"/>
      <c r="H35" s="56"/>
      <c r="I35" s="56"/>
      <c r="J35" s="59"/>
      <c r="K35" s="59"/>
      <c r="L35" s="59"/>
      <c r="M35" s="59"/>
      <c r="N35" s="57"/>
      <c r="O35" s="57"/>
      <c r="P35" s="57"/>
      <c r="Q35" s="57"/>
    </row>
    <row r="36" spans="1:47" ht="12.75" customHeight="1" x14ac:dyDescent="0.3">
      <c r="A36" s="233"/>
      <c r="B36" s="234"/>
      <c r="C36" s="338" t="s">
        <v>377</v>
      </c>
      <c r="D36" s="414"/>
      <c r="E36" s="415"/>
      <c r="F36" s="125">
        <v>2.4300000000000002</v>
      </c>
      <c r="G36" s="51"/>
      <c r="H36" s="56"/>
      <c r="I36" s="56"/>
      <c r="J36" s="54"/>
      <c r="K36" s="54"/>
      <c r="L36" s="54"/>
      <c r="M36" s="54"/>
      <c r="N36" s="57"/>
      <c r="O36" s="57"/>
      <c r="P36" s="57"/>
      <c r="Q36" s="57"/>
    </row>
    <row r="37" spans="1:47" s="46" customFormat="1" ht="13" x14ac:dyDescent="0.25">
      <c r="A37" s="233"/>
      <c r="B37" s="234"/>
      <c r="C37" s="381" t="s">
        <v>420</v>
      </c>
      <c r="D37" s="381"/>
      <c r="E37" s="381"/>
      <c r="F37" s="39">
        <v>21</v>
      </c>
      <c r="H37" s="56"/>
      <c r="I37" s="56"/>
      <c r="J37" s="59"/>
      <c r="K37" s="59"/>
      <c r="L37" s="59"/>
      <c r="M37" s="59"/>
      <c r="N37" s="57"/>
      <c r="O37" s="57"/>
      <c r="P37" s="57"/>
      <c r="Q37" s="57"/>
    </row>
    <row r="38" spans="1:47" s="46" customFormat="1" ht="13" x14ac:dyDescent="0.3">
      <c r="A38" s="235"/>
      <c r="B38" s="236"/>
      <c r="C38" s="240"/>
      <c r="D38" s="240"/>
      <c r="E38" s="240"/>
      <c r="F38" s="39"/>
      <c r="G38" s="51"/>
      <c r="H38" s="56"/>
      <c r="I38" s="56"/>
      <c r="J38" s="59"/>
      <c r="K38" s="59"/>
      <c r="L38" s="59"/>
      <c r="M38" s="59"/>
      <c r="N38" s="57"/>
      <c r="O38" s="57"/>
      <c r="P38" s="57"/>
      <c r="Q38" s="57"/>
    </row>
    <row r="39" spans="1:47" s="46" customFormat="1" ht="13" x14ac:dyDescent="0.3">
      <c r="A39" s="51"/>
      <c r="B39" s="51"/>
      <c r="C39" s="51"/>
      <c r="D39" s="51"/>
      <c r="E39" s="51"/>
      <c r="F39" s="87"/>
      <c r="G39" s="51"/>
      <c r="H39" s="56"/>
      <c r="I39" s="56"/>
      <c r="J39" s="59"/>
      <c r="K39" s="59"/>
      <c r="L39" s="59"/>
      <c r="M39" s="59"/>
      <c r="N39" s="57"/>
      <c r="O39" s="57"/>
      <c r="P39" s="57"/>
      <c r="Q39" s="57"/>
    </row>
    <row r="40" spans="1:47" s="46" customFormat="1" ht="27.75" customHeight="1" x14ac:dyDescent="0.3">
      <c r="A40" s="233" t="s">
        <v>129</v>
      </c>
      <c r="B40" s="234"/>
      <c r="C40" s="416" t="s">
        <v>130</v>
      </c>
      <c r="D40" s="416"/>
      <c r="E40" s="416"/>
      <c r="F40" s="58" t="s">
        <v>131</v>
      </c>
      <c r="G40" s="51"/>
      <c r="H40" s="56"/>
      <c r="I40" s="56"/>
      <c r="J40" s="59"/>
      <c r="K40" s="59"/>
      <c r="L40" s="59"/>
      <c r="M40" s="59"/>
      <c r="N40" s="57"/>
      <c r="O40" s="57"/>
      <c r="P40" s="57"/>
      <c r="Q40" s="57"/>
    </row>
    <row r="41" spans="1:47" s="46" customFormat="1" ht="13" x14ac:dyDescent="0.3">
      <c r="A41" s="233"/>
      <c r="B41" s="234"/>
      <c r="C41" s="240" t="s">
        <v>424</v>
      </c>
      <c r="D41" s="240"/>
      <c r="E41" s="240"/>
      <c r="F41" s="125">
        <v>19.8</v>
      </c>
      <c r="G41" s="51"/>
      <c r="H41" s="56"/>
      <c r="I41" s="56"/>
      <c r="J41" s="59"/>
      <c r="K41" s="59"/>
      <c r="L41" s="59"/>
      <c r="M41" s="59"/>
      <c r="N41" s="57"/>
      <c r="O41" s="57"/>
      <c r="P41" s="57"/>
      <c r="Q41" s="57"/>
    </row>
    <row r="42" spans="1:47" s="46" customFormat="1" ht="13" x14ac:dyDescent="0.3">
      <c r="A42" s="233"/>
      <c r="B42" s="234"/>
      <c r="C42" s="338" t="s">
        <v>415</v>
      </c>
      <c r="D42" s="414"/>
      <c r="E42" s="415"/>
      <c r="F42" s="125">
        <v>20</v>
      </c>
      <c r="G42" s="51"/>
      <c r="H42" s="56"/>
      <c r="I42" s="56"/>
      <c r="J42" s="59"/>
      <c r="K42" s="59"/>
      <c r="L42" s="59"/>
      <c r="M42" s="59"/>
      <c r="N42" s="57"/>
      <c r="O42" s="57"/>
      <c r="P42" s="57"/>
      <c r="Q42" s="57"/>
    </row>
    <row r="43" spans="1:47" s="46" customFormat="1" ht="13" x14ac:dyDescent="0.3">
      <c r="A43" s="233"/>
      <c r="B43" s="234"/>
      <c r="C43" s="338" t="s">
        <v>379</v>
      </c>
      <c r="D43" s="414"/>
      <c r="E43" s="415"/>
      <c r="F43" s="125" t="s">
        <v>421</v>
      </c>
      <c r="G43" s="51"/>
      <c r="H43" s="56"/>
      <c r="I43" s="56"/>
      <c r="J43" s="59"/>
      <c r="K43" s="59"/>
      <c r="L43" s="59"/>
      <c r="M43" s="59"/>
      <c r="N43" s="57"/>
      <c r="O43" s="57"/>
      <c r="P43" s="57"/>
      <c r="Q43" s="57"/>
    </row>
    <row r="44" spans="1:47" s="46" customFormat="1" ht="13" x14ac:dyDescent="0.3">
      <c r="A44" s="233"/>
      <c r="B44" s="234"/>
      <c r="C44" s="338"/>
      <c r="D44" s="414"/>
      <c r="E44" s="415"/>
      <c r="F44" s="125"/>
      <c r="G44" s="51"/>
      <c r="H44" s="56"/>
      <c r="I44" s="56"/>
      <c r="J44" s="59"/>
      <c r="K44" s="59"/>
      <c r="L44" s="59"/>
      <c r="M44" s="59"/>
      <c r="N44" s="57"/>
      <c r="O44" s="57"/>
      <c r="P44" s="57"/>
      <c r="Q44" s="57"/>
    </row>
    <row r="45" spans="1:47" x14ac:dyDescent="0.25">
      <c r="B45" s="225"/>
      <c r="C45" s="225"/>
      <c r="D45" s="225"/>
      <c r="E45" s="225"/>
      <c r="F45" s="225"/>
    </row>
    <row r="46" spans="1:47" s="52" customFormat="1" ht="12.75" customHeight="1" x14ac:dyDescent="0.25">
      <c r="A46"/>
      <c r="B46" s="213"/>
      <c r="C46" s="213"/>
      <c r="D46" s="213"/>
      <c r="E46" s="213"/>
      <c r="F46" s="2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226" t="s">
        <v>133</v>
      </c>
      <c r="B47" s="226"/>
      <c r="C47" s="241" t="s">
        <v>134</v>
      </c>
      <c r="D47" s="242"/>
      <c r="E47" s="375" t="s">
        <v>232</v>
      </c>
      <c r="F47" s="253" t="s">
        <v>136</v>
      </c>
      <c r="G47" s="254"/>
      <c r="H47" s="241" t="s">
        <v>137</v>
      </c>
      <c r="I47" s="372"/>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373" t="s">
        <v>138</v>
      </c>
      <c r="B48" s="374"/>
      <c r="C48" s="64" t="s">
        <v>139</v>
      </c>
      <c r="D48" s="64" t="s">
        <v>140</v>
      </c>
      <c r="E48" s="376"/>
      <c r="F48" s="255"/>
      <c r="G48" s="256"/>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246" t="s">
        <v>143</v>
      </c>
      <c r="B49" s="247"/>
      <c r="C49" s="65" t="s">
        <v>144</v>
      </c>
      <c r="D49" s="88" t="s">
        <v>145</v>
      </c>
      <c r="E49" s="250" t="s">
        <v>146</v>
      </c>
      <c r="F49" s="227" t="s">
        <v>147</v>
      </c>
      <c r="G49" s="228"/>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5">
      <c r="A50" s="248"/>
      <c r="B50" s="249"/>
      <c r="C50" s="67" t="s">
        <v>150</v>
      </c>
      <c r="D50" s="88" t="s">
        <v>151</v>
      </c>
      <c r="E50" s="251"/>
      <c r="F50" s="229"/>
      <c r="G50" s="230"/>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248"/>
      <c r="B51" s="249"/>
      <c r="C51" s="67" t="s">
        <v>154</v>
      </c>
      <c r="D51" s="89" t="s">
        <v>155</v>
      </c>
      <c r="E51" s="252"/>
      <c r="F51" s="231"/>
      <c r="G51" s="232"/>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9"/>
      <c r="D52" s="9"/>
      <c r="E52" s="377"/>
      <c r="F52" s="270"/>
      <c r="G52" s="271"/>
      <c r="H52" s="11"/>
      <c r="I52" s="11"/>
      <c r="J52" s="319" t="s">
        <v>157</v>
      </c>
      <c r="K52" s="320"/>
      <c r="L52" s="320"/>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9"/>
      <c r="D53" s="9"/>
      <c r="E53" s="378"/>
      <c r="F53" s="270"/>
      <c r="G53" s="271"/>
      <c r="H53" s="11"/>
      <c r="I53" s="11"/>
      <c r="J53" s="229"/>
      <c r="K53" s="301"/>
      <c r="L53" s="301"/>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9"/>
      <c r="D54" s="9"/>
      <c r="E54" s="378"/>
      <c r="F54" s="270"/>
      <c r="G54" s="271"/>
      <c r="H54" s="11"/>
      <c r="I54" s="11"/>
      <c r="J54" s="229"/>
      <c r="K54" s="301"/>
      <c r="L54" s="301"/>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9"/>
      <c r="D55" s="9"/>
      <c r="E55" s="379"/>
      <c r="F55" s="270"/>
      <c r="G55" s="271"/>
      <c r="H55" s="11"/>
      <c r="I55" s="11"/>
      <c r="J55" s="229"/>
      <c r="K55" s="301"/>
      <c r="L55" s="301"/>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9"/>
      <c r="D56" s="186"/>
      <c r="E56" s="9"/>
      <c r="F56" s="270"/>
      <c r="G56" s="271"/>
      <c r="H56" s="11"/>
      <c r="I56" s="11"/>
      <c r="J56" s="229"/>
      <c r="K56" s="301"/>
      <c r="L56" s="301"/>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c r="B57" s="72"/>
      <c r="C57" s="9" t="s">
        <v>303</v>
      </c>
      <c r="D57" s="9">
        <v>182.95</v>
      </c>
      <c r="E57" s="9" t="s">
        <v>345</v>
      </c>
      <c r="F57" s="109" t="s">
        <v>357</v>
      </c>
      <c r="G57" s="110"/>
      <c r="H57" s="11">
        <v>0</v>
      </c>
      <c r="I57" s="11">
        <v>0</v>
      </c>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c r="B58" s="72"/>
      <c r="C58" s="9" t="s">
        <v>381</v>
      </c>
      <c r="D58" s="187">
        <v>11500</v>
      </c>
      <c r="E58" s="9" t="s">
        <v>345</v>
      </c>
      <c r="F58" s="109" t="s">
        <v>357</v>
      </c>
      <c r="G58" s="110"/>
      <c r="H58" s="11">
        <v>0</v>
      </c>
      <c r="I58" s="11">
        <v>0</v>
      </c>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9" t="s">
        <v>304</v>
      </c>
      <c r="D59" s="187">
        <v>8400</v>
      </c>
      <c r="E59" s="9" t="s">
        <v>345</v>
      </c>
      <c r="F59" s="109" t="s">
        <v>422</v>
      </c>
      <c r="G59" s="110"/>
      <c r="H59" s="11">
        <f>D59</f>
        <v>8400</v>
      </c>
      <c r="I59" s="11">
        <v>0</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c r="B60" s="72"/>
      <c r="C60" s="9" t="s">
        <v>380</v>
      </c>
      <c r="D60" s="187">
        <v>223791.35999999999</v>
      </c>
      <c r="E60" s="9" t="s">
        <v>345</v>
      </c>
      <c r="F60" s="109" t="s">
        <v>358</v>
      </c>
      <c r="G60" s="110"/>
      <c r="H60" s="11">
        <v>0</v>
      </c>
      <c r="I60" s="11">
        <f>D60</f>
        <v>223791.35999999999</v>
      </c>
      <c r="J60" s="111"/>
      <c r="K60" s="95"/>
      <c r="L60" s="95"/>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c r="B61" s="72"/>
      <c r="C61" s="9" t="s">
        <v>305</v>
      </c>
      <c r="D61" s="187">
        <v>31517.91</v>
      </c>
      <c r="E61" s="9" t="s">
        <v>345</v>
      </c>
      <c r="F61" s="109" t="s">
        <v>359</v>
      </c>
      <c r="G61" s="110"/>
      <c r="H61" s="11">
        <v>0</v>
      </c>
      <c r="I61" s="11">
        <f>D61</f>
        <v>31517.91</v>
      </c>
      <c r="J61" s="111"/>
      <c r="K61" s="95"/>
      <c r="L61" s="95"/>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c r="B62" s="72"/>
      <c r="C62" s="9"/>
      <c r="D62" s="187"/>
      <c r="E62" s="9"/>
      <c r="F62" s="109"/>
      <c r="G62" s="110"/>
      <c r="H62" s="11"/>
      <c r="I62" s="11"/>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v>2.1</v>
      </c>
      <c r="B63" s="72" t="s">
        <v>162</v>
      </c>
      <c r="C63" s="9" t="s">
        <v>306</v>
      </c>
      <c r="D63" s="186">
        <v>4961.5</v>
      </c>
      <c r="E63" s="9" t="s">
        <v>345</v>
      </c>
      <c r="F63" s="270" t="s">
        <v>359</v>
      </c>
      <c r="G63" s="271"/>
      <c r="H63" s="11">
        <v>0</v>
      </c>
      <c r="I63" s="11">
        <f>D63</f>
        <v>4961.5</v>
      </c>
      <c r="J63" s="229"/>
      <c r="K63" s="301"/>
      <c r="L63" s="301"/>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c r="B64" s="72"/>
      <c r="C64" s="9" t="s">
        <v>382</v>
      </c>
      <c r="D64" s="186">
        <v>243684.48000000001</v>
      </c>
      <c r="E64" s="9" t="s">
        <v>345</v>
      </c>
      <c r="F64" s="109" t="s">
        <v>360</v>
      </c>
      <c r="G64" s="110"/>
      <c r="H64" s="11">
        <v>0</v>
      </c>
      <c r="I64" s="11">
        <f>D64</f>
        <v>243684.48000000001</v>
      </c>
      <c r="J64" s="111"/>
      <c r="K64" s="95"/>
      <c r="L64" s="95"/>
      <c r="M64"/>
      <c r="N64"/>
      <c r="O64"/>
      <c r="P64"/>
      <c r="Q64"/>
      <c r="R64"/>
      <c r="S64"/>
      <c r="T64"/>
      <c r="U64"/>
      <c r="V64"/>
      <c r="W64"/>
      <c r="X64"/>
      <c r="Y64"/>
      <c r="Z64"/>
      <c r="AA64"/>
      <c r="AB64"/>
      <c r="AC64"/>
      <c r="AD64"/>
      <c r="AE64"/>
      <c r="AF64"/>
      <c r="AG64"/>
      <c r="AH64"/>
      <c r="AI64"/>
      <c r="AJ64"/>
      <c r="AK64"/>
      <c r="AL64"/>
      <c r="AM64"/>
    </row>
    <row r="65" spans="1:39" s="52" customFormat="1" ht="30" hidden="1" customHeight="1" x14ac:dyDescent="0.25">
      <c r="A65" s="71"/>
      <c r="B65" s="72"/>
      <c r="C65" s="9"/>
      <c r="D65" s="186"/>
      <c r="E65" s="9"/>
      <c r="F65" s="109"/>
      <c r="G65" s="110"/>
      <c r="H65" s="11"/>
      <c r="I65" s="11"/>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9" t="s">
        <v>305</v>
      </c>
      <c r="D66" s="186">
        <v>28089.31</v>
      </c>
      <c r="E66" s="9" t="s">
        <v>345</v>
      </c>
      <c r="F66" s="109" t="s">
        <v>359</v>
      </c>
      <c r="G66" s="110"/>
      <c r="H66" s="11">
        <v>0</v>
      </c>
      <c r="I66" s="11">
        <f>D66</f>
        <v>28089.31</v>
      </c>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c r="B67" s="72"/>
      <c r="C67" s="9"/>
      <c r="D67" s="186"/>
      <c r="E67" s="9"/>
      <c r="F67" s="109"/>
      <c r="G67" s="110"/>
      <c r="H67" s="11"/>
      <c r="I67" s="11"/>
      <c r="J67" s="111"/>
      <c r="K67" s="95"/>
      <c r="L67" s="95"/>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v>2.2000000000000002</v>
      </c>
      <c r="B68" s="72" t="s">
        <v>163</v>
      </c>
      <c r="C68" s="9" t="s">
        <v>307</v>
      </c>
      <c r="D68" s="186">
        <v>1322.1</v>
      </c>
      <c r="E68" s="9" t="s">
        <v>345</v>
      </c>
      <c r="F68" s="270" t="s">
        <v>361</v>
      </c>
      <c r="G68" s="271"/>
      <c r="H68" s="11">
        <f>D68</f>
        <v>1322.1</v>
      </c>
      <c r="I68" s="11">
        <v>0</v>
      </c>
      <c r="J68" s="229"/>
      <c r="K68" s="301"/>
      <c r="L68" s="301"/>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9" t="s">
        <v>308</v>
      </c>
      <c r="D69" s="186">
        <v>123200</v>
      </c>
      <c r="E69" s="9" t="s">
        <v>345</v>
      </c>
      <c r="F69" s="109" t="s">
        <v>356</v>
      </c>
      <c r="G69" s="110"/>
      <c r="H69" s="11">
        <v>0</v>
      </c>
      <c r="I69" s="11">
        <f t="shared" ref="I69:I70" si="1">D69</f>
        <v>123200</v>
      </c>
      <c r="J69" s="111"/>
      <c r="K69" s="95"/>
      <c r="L69" s="95"/>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9" t="s">
        <v>305</v>
      </c>
      <c r="D70" s="186">
        <v>37955.699999999997</v>
      </c>
      <c r="E70" s="9" t="s">
        <v>345</v>
      </c>
      <c r="F70" s="109" t="s">
        <v>362</v>
      </c>
      <c r="G70" s="110"/>
      <c r="H70" s="11">
        <v>0</v>
      </c>
      <c r="I70" s="11">
        <f t="shared" si="1"/>
        <v>37955.699999999997</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9" t="s">
        <v>309</v>
      </c>
      <c r="D71" s="186">
        <v>109.96</v>
      </c>
      <c r="E71" s="9" t="s">
        <v>346</v>
      </c>
      <c r="F71" s="109" t="s">
        <v>357</v>
      </c>
      <c r="G71" s="110"/>
      <c r="H71" s="11">
        <v>0</v>
      </c>
      <c r="I71" s="11">
        <v>0</v>
      </c>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c r="B72" s="72"/>
      <c r="C72" s="9"/>
      <c r="D72" s="186"/>
      <c r="E72" s="9"/>
      <c r="F72" s="109"/>
      <c r="G72" s="110"/>
      <c r="H72" s="11"/>
      <c r="I72" s="11"/>
      <c r="J72" s="111"/>
      <c r="K72" s="95"/>
      <c r="L72" s="95"/>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v>2.2999999999999998</v>
      </c>
      <c r="B73" s="72" t="s">
        <v>164</v>
      </c>
      <c r="C73" s="9" t="s">
        <v>310</v>
      </c>
      <c r="D73" s="186">
        <v>129.71</v>
      </c>
      <c r="E73" s="9" t="s">
        <v>347</v>
      </c>
      <c r="F73" s="270" t="s">
        <v>357</v>
      </c>
      <c r="G73" s="271"/>
      <c r="H73" s="11">
        <v>0</v>
      </c>
      <c r="I73" s="11">
        <v>0</v>
      </c>
      <c r="J73" s="229"/>
      <c r="K73" s="301"/>
      <c r="L73" s="301"/>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c r="B74" s="72"/>
      <c r="C74" s="9" t="s">
        <v>311</v>
      </c>
      <c r="D74" s="186">
        <v>1437.74</v>
      </c>
      <c r="E74" s="9" t="s">
        <v>347</v>
      </c>
      <c r="F74" s="109" t="s">
        <v>357</v>
      </c>
      <c r="G74" s="110"/>
      <c r="H74" s="11">
        <v>0</v>
      </c>
      <c r="I74" s="11">
        <v>0</v>
      </c>
      <c r="J74" s="111"/>
      <c r="K74" s="95"/>
      <c r="L74" s="95"/>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9" t="s">
        <v>312</v>
      </c>
      <c r="D75" s="186">
        <v>1175</v>
      </c>
      <c r="E75" s="9" t="s">
        <v>345</v>
      </c>
      <c r="F75" s="109" t="s">
        <v>360</v>
      </c>
      <c r="G75" s="110"/>
      <c r="H75" s="11">
        <v>0</v>
      </c>
      <c r="I75" s="11">
        <f>D75</f>
        <v>1175</v>
      </c>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9"/>
      <c r="D76" s="186"/>
      <c r="E76" s="9"/>
      <c r="F76" s="109"/>
      <c r="G76" s="110"/>
      <c r="H76" s="11"/>
      <c r="I76" s="11"/>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v>2.4</v>
      </c>
      <c r="B77" s="72" t="s">
        <v>165</v>
      </c>
      <c r="C77" s="9" t="s">
        <v>405</v>
      </c>
      <c r="D77" s="186">
        <v>1103.6099999999999</v>
      </c>
      <c r="E77" s="9" t="s">
        <v>345</v>
      </c>
      <c r="F77" s="270" t="s">
        <v>359</v>
      </c>
      <c r="G77" s="271"/>
      <c r="H77" s="11">
        <v>0</v>
      </c>
      <c r="I77" s="11">
        <f>D77</f>
        <v>1103.6099999999999</v>
      </c>
      <c r="J77" s="229"/>
      <c r="K77" s="301"/>
      <c r="L77" s="301"/>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9" t="s">
        <v>313</v>
      </c>
      <c r="D78" s="186">
        <v>53.04</v>
      </c>
      <c r="E78" s="9" t="s">
        <v>345</v>
      </c>
      <c r="F78" s="109" t="s">
        <v>359</v>
      </c>
      <c r="G78" s="110"/>
      <c r="H78" s="11">
        <v>0</v>
      </c>
      <c r="I78" s="11">
        <f>D78</f>
        <v>53.04</v>
      </c>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9" t="s">
        <v>305</v>
      </c>
      <c r="D79" s="186">
        <v>201.31</v>
      </c>
      <c r="E79" s="9" t="s">
        <v>345</v>
      </c>
      <c r="F79" s="109" t="s">
        <v>359</v>
      </c>
      <c r="G79" s="110"/>
      <c r="H79" s="11">
        <v>0</v>
      </c>
      <c r="I79" s="11">
        <f>D79</f>
        <v>201.31</v>
      </c>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9" t="s">
        <v>406</v>
      </c>
      <c r="D80" s="186">
        <v>5895</v>
      </c>
      <c r="E80" s="9" t="s">
        <v>345</v>
      </c>
      <c r="F80" s="109" t="s">
        <v>413</v>
      </c>
      <c r="G80" s="110"/>
      <c r="H80" s="11">
        <v>0</v>
      </c>
      <c r="I80" s="11">
        <f>D80</f>
        <v>5895</v>
      </c>
      <c r="J80" s="111"/>
      <c r="K80" s="95"/>
      <c r="L80" s="95"/>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9"/>
      <c r="D81" s="186"/>
      <c r="E81" s="9"/>
      <c r="F81" s="109"/>
      <c r="G81" s="110"/>
      <c r="H81" s="11"/>
      <c r="I81" s="11"/>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v>2.5</v>
      </c>
      <c r="B82" s="72" t="s">
        <v>166</v>
      </c>
      <c r="C82" s="9" t="s">
        <v>314</v>
      </c>
      <c r="D82" s="186">
        <v>42315</v>
      </c>
      <c r="E82" s="9" t="s">
        <v>345</v>
      </c>
      <c r="F82" s="270" t="s">
        <v>356</v>
      </c>
      <c r="G82" s="271"/>
      <c r="H82" s="11">
        <v>0</v>
      </c>
      <c r="I82" s="11">
        <f>D82</f>
        <v>42315</v>
      </c>
      <c r="J82" s="229"/>
      <c r="K82" s="301"/>
      <c r="L82" s="301"/>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c r="B83" s="72"/>
      <c r="C83" s="9" t="s">
        <v>315</v>
      </c>
      <c r="D83" s="186">
        <v>1147.5</v>
      </c>
      <c r="E83" s="9" t="s">
        <v>345</v>
      </c>
      <c r="F83" s="109" t="s">
        <v>357</v>
      </c>
      <c r="G83" s="110"/>
      <c r="H83" s="11">
        <v>0</v>
      </c>
      <c r="I83" s="11">
        <v>0</v>
      </c>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c r="B84" s="72"/>
      <c r="C84" s="9" t="s">
        <v>316</v>
      </c>
      <c r="D84" s="186">
        <v>5424</v>
      </c>
      <c r="E84" s="9" t="s">
        <v>345</v>
      </c>
      <c r="F84" s="109" t="s">
        <v>363</v>
      </c>
      <c r="G84" s="110"/>
      <c r="H84" s="11">
        <f>D84</f>
        <v>5424</v>
      </c>
      <c r="I84" s="11">
        <v>0</v>
      </c>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9" t="s">
        <v>317</v>
      </c>
      <c r="D85" s="186">
        <v>4556.16</v>
      </c>
      <c r="E85" s="9" t="s">
        <v>345</v>
      </c>
      <c r="F85" s="109" t="s">
        <v>363</v>
      </c>
      <c r="G85" s="110"/>
      <c r="H85" s="11">
        <f>D85</f>
        <v>4556.16</v>
      </c>
      <c r="I85" s="11">
        <v>0</v>
      </c>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9" t="s">
        <v>318</v>
      </c>
      <c r="D86" s="186">
        <v>30792.3</v>
      </c>
      <c r="E86" s="9" t="s">
        <v>345</v>
      </c>
      <c r="F86" s="109" t="s">
        <v>360</v>
      </c>
      <c r="G86" s="110"/>
      <c r="H86" s="11">
        <v>0</v>
      </c>
      <c r="I86" s="11">
        <f t="shared" ref="I86:I87" si="2">D86</f>
        <v>30792.3</v>
      </c>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c r="B87" s="72"/>
      <c r="C87" s="9" t="s">
        <v>319</v>
      </c>
      <c r="D87" s="186">
        <v>434.89</v>
      </c>
      <c r="E87" s="9" t="s">
        <v>347</v>
      </c>
      <c r="F87" s="109" t="s">
        <v>364</v>
      </c>
      <c r="G87" s="110"/>
      <c r="H87" s="11">
        <v>0</v>
      </c>
      <c r="I87" s="11">
        <f t="shared" si="2"/>
        <v>434.89</v>
      </c>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hidden="1" customHeight="1" x14ac:dyDescent="0.25">
      <c r="A88" s="71"/>
      <c r="B88" s="72"/>
      <c r="C88" s="9"/>
      <c r="D88" s="186"/>
      <c r="E88" s="9"/>
      <c r="F88" s="109"/>
      <c r="G88" s="110"/>
      <c r="H88" s="11"/>
      <c r="I88" s="11"/>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t="s">
        <v>320</v>
      </c>
      <c r="D89" s="186">
        <v>39.07</v>
      </c>
      <c r="E89" s="9" t="s">
        <v>347</v>
      </c>
      <c r="F89" s="109" t="s">
        <v>357</v>
      </c>
      <c r="G89" s="110"/>
      <c r="H89" s="11">
        <v>0</v>
      </c>
      <c r="I89" s="11">
        <v>0</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hidden="1" customHeight="1" x14ac:dyDescent="0.25">
      <c r="A90" s="71"/>
      <c r="B90" s="72"/>
      <c r="C90" s="9"/>
      <c r="D90" s="186"/>
      <c r="E90" s="9"/>
      <c r="F90" s="109"/>
      <c r="G90" s="110"/>
      <c r="H90" s="11"/>
      <c r="I90" s="11"/>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c r="B91" s="72"/>
      <c r="C91" s="9" t="s">
        <v>322</v>
      </c>
      <c r="D91" s="186">
        <v>2701.7</v>
      </c>
      <c r="E91" s="9" t="s">
        <v>345</v>
      </c>
      <c r="F91" s="109" t="s">
        <v>366</v>
      </c>
      <c r="G91" s="110"/>
      <c r="H91" s="11">
        <v>0</v>
      </c>
      <c r="I91" s="11">
        <v>0</v>
      </c>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9" t="s">
        <v>323</v>
      </c>
      <c r="D92" s="186">
        <f>326976+4742.4</f>
        <v>331718.40000000002</v>
      </c>
      <c r="E92" s="9" t="s">
        <v>345</v>
      </c>
      <c r="F92" s="109" t="s">
        <v>360</v>
      </c>
      <c r="G92" s="110"/>
      <c r="H92" s="11">
        <v>0</v>
      </c>
      <c r="I92" s="11">
        <f>D92</f>
        <v>331718.40000000002</v>
      </c>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hidden="1" customHeight="1" x14ac:dyDescent="0.25">
      <c r="A93" s="71"/>
      <c r="B93" s="72"/>
      <c r="C93" s="9"/>
      <c r="D93" s="186"/>
      <c r="E93" s="9"/>
      <c r="F93" s="109"/>
      <c r="G93" s="110"/>
      <c r="H93" s="11"/>
      <c r="I93" s="11"/>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9"/>
      <c r="D94" s="186"/>
      <c r="E94" s="9"/>
      <c r="F94" s="109"/>
      <c r="G94" s="110"/>
      <c r="H94" s="11"/>
      <c r="I94" s="11"/>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v>2.6</v>
      </c>
      <c r="B95" s="72" t="s">
        <v>167</v>
      </c>
      <c r="C95" s="9" t="s">
        <v>324</v>
      </c>
      <c r="D95" s="9">
        <v>414.48</v>
      </c>
      <c r="E95" s="9" t="s">
        <v>350</v>
      </c>
      <c r="F95" s="270" t="s">
        <v>364</v>
      </c>
      <c r="G95" s="271"/>
      <c r="H95" s="11">
        <v>0</v>
      </c>
      <c r="I95" s="11">
        <f>D95</f>
        <v>414.48</v>
      </c>
      <c r="J95" s="229"/>
      <c r="K95" s="301"/>
      <c r="L95" s="301"/>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9" t="s">
        <v>408</v>
      </c>
      <c r="D96" s="9">
        <v>278.88</v>
      </c>
      <c r="E96" s="9" t="s">
        <v>355</v>
      </c>
      <c r="F96" s="109" t="s">
        <v>368</v>
      </c>
      <c r="G96" s="110"/>
      <c r="H96" s="11">
        <v>0</v>
      </c>
      <c r="I96" s="11">
        <f t="shared" ref="I96:I100" si="3">D96</f>
        <v>278.88</v>
      </c>
      <c r="J96" s="111"/>
      <c r="K96" s="95"/>
      <c r="L96" s="95"/>
      <c r="M96"/>
      <c r="N96"/>
      <c r="O96"/>
      <c r="P96"/>
      <c r="Q96"/>
      <c r="R96"/>
      <c r="S96"/>
      <c r="T96"/>
      <c r="U96"/>
      <c r="V96"/>
      <c r="W96"/>
      <c r="X96"/>
      <c r="Y96"/>
      <c r="Z96"/>
      <c r="AA96"/>
      <c r="AB96"/>
      <c r="AC96"/>
      <c r="AD96"/>
      <c r="AE96"/>
      <c r="AF96"/>
      <c r="AG96"/>
      <c r="AH96"/>
      <c r="AI96"/>
      <c r="AJ96"/>
      <c r="AK96"/>
      <c r="AL96"/>
      <c r="AM96"/>
    </row>
    <row r="97" spans="1:39" s="52" customFormat="1" ht="30" customHeight="1" x14ac:dyDescent="0.25">
      <c r="A97" s="71"/>
      <c r="B97" s="72"/>
      <c r="C97" s="9" t="s">
        <v>325</v>
      </c>
      <c r="D97" s="9">
        <v>364.48</v>
      </c>
      <c r="E97" s="9" t="s">
        <v>348</v>
      </c>
      <c r="F97" s="109" t="s">
        <v>367</v>
      </c>
      <c r="G97" s="110"/>
      <c r="H97" s="11">
        <v>0</v>
      </c>
      <c r="I97" s="11">
        <f t="shared" si="3"/>
        <v>364.48</v>
      </c>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c r="B98" s="72"/>
      <c r="C98" s="9" t="s">
        <v>326</v>
      </c>
      <c r="D98" s="186">
        <v>3522.38</v>
      </c>
      <c r="E98" s="9" t="s">
        <v>351</v>
      </c>
      <c r="F98" s="109" t="s">
        <v>368</v>
      </c>
      <c r="G98" s="110"/>
      <c r="H98" s="11">
        <v>0</v>
      </c>
      <c r="I98" s="11">
        <f t="shared" si="3"/>
        <v>3522.38</v>
      </c>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c r="B99" s="72"/>
      <c r="C99" s="9" t="s">
        <v>407</v>
      </c>
      <c r="D99" s="186">
        <v>113.57</v>
      </c>
      <c r="E99" s="9" t="s">
        <v>355</v>
      </c>
      <c r="F99" s="109" t="s">
        <v>364</v>
      </c>
      <c r="G99" s="110"/>
      <c r="H99" s="11">
        <v>0</v>
      </c>
      <c r="I99" s="11">
        <f t="shared" si="3"/>
        <v>113.57</v>
      </c>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9" t="s">
        <v>383</v>
      </c>
      <c r="D100" s="186">
        <v>4.25</v>
      </c>
      <c r="E100" s="9" t="s">
        <v>384</v>
      </c>
      <c r="F100" s="109" t="s">
        <v>374</v>
      </c>
      <c r="G100" s="110"/>
      <c r="H100" s="11">
        <v>0</v>
      </c>
      <c r="I100" s="11">
        <f t="shared" si="3"/>
        <v>4.25</v>
      </c>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9"/>
      <c r="D101" s="186"/>
      <c r="E101" s="9"/>
      <c r="F101" s="109"/>
      <c r="G101" s="110"/>
      <c r="H101" s="11"/>
      <c r="I101" s="11"/>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v>2.7</v>
      </c>
      <c r="B102" s="72" t="s">
        <v>168</v>
      </c>
      <c r="C102" s="9" t="s">
        <v>321</v>
      </c>
      <c r="D102" s="186">
        <v>24469.88</v>
      </c>
      <c r="E102" s="9" t="s">
        <v>350</v>
      </c>
      <c r="F102" s="270" t="s">
        <v>365</v>
      </c>
      <c r="G102" s="271"/>
      <c r="H102" s="11">
        <v>0</v>
      </c>
      <c r="I102" s="11">
        <f>D102</f>
        <v>24469.88</v>
      </c>
      <c r="J102" s="229"/>
      <c r="K102" s="301"/>
      <c r="L102" s="301"/>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c r="B103" s="72"/>
      <c r="C103" s="9" t="s">
        <v>385</v>
      </c>
      <c r="D103" s="187">
        <v>12664.58</v>
      </c>
      <c r="E103" s="9" t="s">
        <v>345</v>
      </c>
      <c r="F103" s="109" t="s">
        <v>369</v>
      </c>
      <c r="G103" s="110"/>
      <c r="H103" s="11">
        <v>0</v>
      </c>
      <c r="I103" s="11">
        <f t="shared" ref="I103" si="4">D103</f>
        <v>12664.58</v>
      </c>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hidden="1" customHeight="1" x14ac:dyDescent="0.25">
      <c r="A104" s="71"/>
      <c r="B104" s="72"/>
      <c r="C104" s="9"/>
      <c r="D104" s="186"/>
      <c r="E104" s="9"/>
      <c r="F104" s="109"/>
      <c r="G104" s="110"/>
      <c r="H104" s="11"/>
      <c r="I104" s="11"/>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9" t="s">
        <v>316</v>
      </c>
      <c r="D105" s="186">
        <v>1728.9</v>
      </c>
      <c r="E105" s="9" t="s">
        <v>347</v>
      </c>
      <c r="F105" s="109" t="s">
        <v>370</v>
      </c>
      <c r="G105" s="110"/>
      <c r="H105" s="11">
        <v>0</v>
      </c>
      <c r="I105" s="11">
        <v>1729</v>
      </c>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c r="B106" s="72"/>
      <c r="C106" s="9" t="s">
        <v>327</v>
      </c>
      <c r="D106" s="186">
        <v>2420.46</v>
      </c>
      <c r="E106" s="9" t="s">
        <v>347</v>
      </c>
      <c r="F106" s="109" t="s">
        <v>370</v>
      </c>
      <c r="G106" s="110"/>
      <c r="H106" s="11">
        <v>0</v>
      </c>
      <c r="I106" s="11">
        <v>2420</v>
      </c>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c r="B107" s="72"/>
      <c r="C107" s="9" t="s">
        <v>409</v>
      </c>
      <c r="D107" s="186">
        <v>8213.4</v>
      </c>
      <c r="E107" s="9" t="s">
        <v>345</v>
      </c>
      <c r="F107" s="109" t="s">
        <v>357</v>
      </c>
      <c r="G107" s="110"/>
      <c r="H107" s="11">
        <v>0</v>
      </c>
      <c r="I107" s="11">
        <v>0</v>
      </c>
      <c r="J107" s="111"/>
      <c r="K107" s="95"/>
      <c r="L107" s="95"/>
      <c r="M107"/>
      <c r="N107"/>
      <c r="O107"/>
      <c r="P107"/>
      <c r="Q107"/>
      <c r="R107"/>
      <c r="S107"/>
      <c r="T107"/>
      <c r="U107"/>
      <c r="V107"/>
      <c r="W107"/>
      <c r="X107"/>
      <c r="Y107"/>
      <c r="Z107"/>
      <c r="AA107"/>
      <c r="AB107"/>
      <c r="AC107"/>
      <c r="AD107"/>
      <c r="AE107"/>
      <c r="AF107"/>
      <c r="AG107"/>
      <c r="AH107"/>
      <c r="AI107"/>
      <c r="AJ107"/>
      <c r="AK107"/>
      <c r="AL107"/>
      <c r="AM107"/>
    </row>
    <row r="108" spans="1:39" s="52" customFormat="1" ht="30" hidden="1" customHeight="1" x14ac:dyDescent="0.25">
      <c r="A108" s="71"/>
      <c r="B108" s="72"/>
      <c r="C108" s="9"/>
      <c r="D108" s="9"/>
      <c r="E108" s="9"/>
      <c r="F108" s="109"/>
      <c r="G108" s="110"/>
      <c r="H108" s="11"/>
      <c r="I108" s="11"/>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9"/>
      <c r="D109" s="186"/>
      <c r="E109" s="9"/>
      <c r="F109" s="109"/>
      <c r="G109" s="110"/>
      <c r="H109" s="11"/>
      <c r="I109" s="11"/>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v>2.8</v>
      </c>
      <c r="B110" s="72" t="s">
        <v>169</v>
      </c>
      <c r="C110" s="9" t="s">
        <v>328</v>
      </c>
      <c r="D110" s="186">
        <v>754</v>
      </c>
      <c r="E110" s="9" t="s">
        <v>352</v>
      </c>
      <c r="F110" s="270" t="s">
        <v>371</v>
      </c>
      <c r="G110" s="271"/>
      <c r="H110" s="11">
        <v>0</v>
      </c>
      <c r="I110" s="11">
        <v>0</v>
      </c>
      <c r="J110" s="229"/>
      <c r="K110" s="301"/>
      <c r="L110" s="301"/>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25">
      <c r="A111" s="71"/>
      <c r="B111" s="72"/>
      <c r="C111" s="9"/>
      <c r="D111" s="186"/>
      <c r="E111" s="9"/>
      <c r="F111" s="109"/>
      <c r="G111" s="110"/>
      <c r="H111" s="11"/>
      <c r="I111" s="11"/>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v>3</v>
      </c>
      <c r="B112" s="72" t="s">
        <v>170</v>
      </c>
      <c r="C112" s="9" t="s">
        <v>411</v>
      </c>
      <c r="D112" s="9">
        <v>832.17</v>
      </c>
      <c r="E112" s="9" t="s">
        <v>412</v>
      </c>
      <c r="F112" s="270" t="s">
        <v>366</v>
      </c>
      <c r="G112" s="271"/>
      <c r="H112" s="11">
        <v>0</v>
      </c>
      <c r="I112" s="11">
        <v>0</v>
      </c>
      <c r="J112" s="229"/>
      <c r="K112" s="301"/>
      <c r="L112" s="301"/>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5">
      <c r="A113" s="71"/>
      <c r="B113" s="72"/>
      <c r="C113" s="9" t="s">
        <v>329</v>
      </c>
      <c r="D113" s="9">
        <v>52.57</v>
      </c>
      <c r="E113" s="9" t="s">
        <v>353</v>
      </c>
      <c r="F113" s="109" t="s">
        <v>357</v>
      </c>
      <c r="G113" s="110"/>
      <c r="H113" s="11">
        <v>0</v>
      </c>
      <c r="I113" s="11">
        <v>0</v>
      </c>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5">
      <c r="A114" s="71"/>
      <c r="B114" s="72"/>
      <c r="C114" s="9" t="s">
        <v>321</v>
      </c>
      <c r="D114" s="9">
        <f>1473.34+4473.96</f>
        <v>5947.3</v>
      </c>
      <c r="E114" s="9" t="s">
        <v>350</v>
      </c>
      <c r="F114" s="109" t="s">
        <v>365</v>
      </c>
      <c r="G114" s="110"/>
      <c r="H114" s="11">
        <v>0</v>
      </c>
      <c r="I114" s="11">
        <f>D114</f>
        <v>5947.3</v>
      </c>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c r="B115" s="72"/>
      <c r="C115" s="9" t="s">
        <v>330</v>
      </c>
      <c r="D115" s="9">
        <v>35312.5</v>
      </c>
      <c r="E115" s="9" t="s">
        <v>350</v>
      </c>
      <c r="F115" s="109" t="s">
        <v>357</v>
      </c>
      <c r="G115" s="110"/>
      <c r="H115" s="11">
        <v>0</v>
      </c>
      <c r="I115" s="11">
        <v>0</v>
      </c>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x14ac:dyDescent="0.25">
      <c r="A116" s="71"/>
      <c r="B116" s="72"/>
      <c r="C116" s="9" t="s">
        <v>331</v>
      </c>
      <c r="D116" s="9">
        <v>1616.45</v>
      </c>
      <c r="E116" s="9" t="s">
        <v>353</v>
      </c>
      <c r="F116" s="109" t="s">
        <v>357</v>
      </c>
      <c r="G116" s="110"/>
      <c r="H116" s="11">
        <v>0</v>
      </c>
      <c r="I116" s="11">
        <v>0</v>
      </c>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5">
      <c r="A117" s="71"/>
      <c r="B117" s="72"/>
      <c r="C117" s="9" t="s">
        <v>332</v>
      </c>
      <c r="D117" s="9">
        <v>1034</v>
      </c>
      <c r="E117" s="9" t="s">
        <v>350</v>
      </c>
      <c r="F117" s="109" t="s">
        <v>372</v>
      </c>
      <c r="G117" s="110"/>
      <c r="H117" s="11">
        <v>0</v>
      </c>
      <c r="I117" s="11">
        <f>D117</f>
        <v>1034</v>
      </c>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5">
      <c r="A118" s="71"/>
      <c r="B118" s="72"/>
      <c r="C118" s="9" t="s">
        <v>317</v>
      </c>
      <c r="D118" s="9">
        <v>2420.46</v>
      </c>
      <c r="E118" s="9" t="s">
        <v>350</v>
      </c>
      <c r="F118" s="109" t="s">
        <v>370</v>
      </c>
      <c r="G118" s="110"/>
      <c r="H118" s="11">
        <v>0</v>
      </c>
      <c r="I118" s="11">
        <v>2420</v>
      </c>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9" t="s">
        <v>333</v>
      </c>
      <c r="D119" s="9">
        <v>290.64999999999998</v>
      </c>
      <c r="E119" s="9" t="s">
        <v>349</v>
      </c>
      <c r="F119" s="109" t="s">
        <v>357</v>
      </c>
      <c r="G119" s="110"/>
      <c r="H119" s="11">
        <v>0</v>
      </c>
      <c r="I119" s="11">
        <v>0</v>
      </c>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9" t="s">
        <v>410</v>
      </c>
      <c r="D120" s="9">
        <f>28.6+29.7+149.6</f>
        <v>207.89999999999998</v>
      </c>
      <c r="E120" s="9" t="s">
        <v>412</v>
      </c>
      <c r="F120" s="109" t="s">
        <v>357</v>
      </c>
      <c r="G120" s="110"/>
      <c r="H120" s="11">
        <v>0</v>
      </c>
      <c r="I120" s="11">
        <v>0</v>
      </c>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9"/>
      <c r="D121" s="186"/>
      <c r="E121" s="9"/>
      <c r="F121" s="109"/>
      <c r="G121" s="110"/>
      <c r="H121" s="11"/>
      <c r="I121" s="11"/>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v>4</v>
      </c>
      <c r="B122" s="72" t="s">
        <v>171</v>
      </c>
      <c r="C122" s="9" t="s">
        <v>334</v>
      </c>
      <c r="D122" s="186">
        <v>457.6</v>
      </c>
      <c r="E122" s="9" t="s">
        <v>354</v>
      </c>
      <c r="F122" s="270" t="s">
        <v>373</v>
      </c>
      <c r="G122" s="271"/>
      <c r="H122" s="11">
        <v>0</v>
      </c>
      <c r="I122" s="11">
        <v>0</v>
      </c>
      <c r="J122" s="229"/>
      <c r="K122" s="301"/>
      <c r="L122" s="301"/>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9" t="s">
        <v>340</v>
      </c>
      <c r="D123" s="186">
        <v>56.05</v>
      </c>
      <c r="E123" s="9" t="s">
        <v>350</v>
      </c>
      <c r="F123" s="109" t="s">
        <v>374</v>
      </c>
      <c r="G123" s="110"/>
      <c r="H123" s="11">
        <v>0</v>
      </c>
      <c r="I123" s="11">
        <f t="shared" ref="I123:I124" si="5">D123</f>
        <v>56.05</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t="s">
        <v>389</v>
      </c>
      <c r="D124" s="186">
        <v>6.15</v>
      </c>
      <c r="E124" s="9" t="s">
        <v>384</v>
      </c>
      <c r="F124" s="109" t="s">
        <v>374</v>
      </c>
      <c r="G124" s="110"/>
      <c r="H124" s="11">
        <v>0</v>
      </c>
      <c r="I124" s="11">
        <f t="shared" si="5"/>
        <v>6.15</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c r="B125" s="72"/>
      <c r="C125" s="9" t="s">
        <v>398</v>
      </c>
      <c r="D125" s="186">
        <v>149.6</v>
      </c>
      <c r="E125" s="9" t="s">
        <v>384</v>
      </c>
      <c r="F125" s="109" t="s">
        <v>357</v>
      </c>
      <c r="G125" s="110"/>
      <c r="H125" s="11">
        <v>0</v>
      </c>
      <c r="I125" s="11">
        <v>0</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c r="B126" s="72"/>
      <c r="C126" s="9" t="s">
        <v>399</v>
      </c>
      <c r="D126" s="186">
        <v>65.599999999999994</v>
      </c>
      <c r="E126" s="9" t="s">
        <v>384</v>
      </c>
      <c r="F126" s="109" t="s">
        <v>404</v>
      </c>
      <c r="G126" s="110"/>
      <c r="H126" s="11">
        <v>0</v>
      </c>
      <c r="I126" s="11">
        <v>0</v>
      </c>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c r="B127" s="72"/>
      <c r="C127" s="9" t="s">
        <v>400</v>
      </c>
      <c r="D127" s="186">
        <v>10.01</v>
      </c>
      <c r="E127" s="9" t="s">
        <v>384</v>
      </c>
      <c r="F127" s="109" t="s">
        <v>374</v>
      </c>
      <c r="G127" s="110"/>
      <c r="H127" s="11">
        <v>0</v>
      </c>
      <c r="I127" s="11">
        <f t="shared" ref="I127" si="6">D127</f>
        <v>10.01</v>
      </c>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c r="B128" s="72"/>
      <c r="C128" s="9"/>
      <c r="D128" s="186"/>
      <c r="E128" s="9"/>
      <c r="F128" s="109"/>
      <c r="G128" s="110"/>
      <c r="H128" s="11"/>
      <c r="I128" s="11"/>
      <c r="J128" s="111"/>
      <c r="K128" s="95"/>
      <c r="L128" s="95"/>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5">
      <c r="A129" s="71">
        <v>5</v>
      </c>
      <c r="B129" s="72" t="s">
        <v>172</v>
      </c>
      <c r="C129" s="9" t="s">
        <v>335</v>
      </c>
      <c r="D129" s="186">
        <v>1004.5</v>
      </c>
      <c r="E129" s="9" t="s">
        <v>346</v>
      </c>
      <c r="F129" s="270" t="s">
        <v>374</v>
      </c>
      <c r="G129" s="271"/>
      <c r="H129" s="11">
        <v>0</v>
      </c>
      <c r="I129" s="11">
        <f>D129</f>
        <v>1004.5</v>
      </c>
      <c r="J129" s="229"/>
      <c r="K129" s="301"/>
      <c r="L129" s="301"/>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5">
      <c r="A130" s="71"/>
      <c r="B130" s="72"/>
      <c r="C130" s="9" t="s">
        <v>336</v>
      </c>
      <c r="D130" s="186">
        <v>156.71</v>
      </c>
      <c r="E130" s="9" t="s">
        <v>346</v>
      </c>
      <c r="F130" s="109" t="s">
        <v>357</v>
      </c>
      <c r="G130" s="110"/>
      <c r="H130" s="11">
        <v>0</v>
      </c>
      <c r="I130" s="11">
        <v>0</v>
      </c>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9" t="s">
        <v>337</v>
      </c>
      <c r="D131" s="186">
        <v>209.27</v>
      </c>
      <c r="E131" s="9" t="s">
        <v>346</v>
      </c>
      <c r="F131" s="109" t="s">
        <v>374</v>
      </c>
      <c r="G131" s="110"/>
      <c r="H131" s="11">
        <v>0</v>
      </c>
      <c r="I131" s="11">
        <f>D131</f>
        <v>209.27</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c r="B132" s="72"/>
      <c r="C132" s="9" t="s">
        <v>338</v>
      </c>
      <c r="D132" s="186">
        <v>82.08</v>
      </c>
      <c r="E132" s="9" t="s">
        <v>403</v>
      </c>
      <c r="F132" s="109" t="s">
        <v>357</v>
      </c>
      <c r="G132" s="110"/>
      <c r="H132" s="11">
        <v>0</v>
      </c>
      <c r="I132" s="11">
        <v>0</v>
      </c>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5">
      <c r="A133" s="71"/>
      <c r="B133" s="72"/>
      <c r="C133" s="9" t="s">
        <v>339</v>
      </c>
      <c r="D133" s="186">
        <v>71.709999999999994</v>
      </c>
      <c r="E133" s="9" t="s">
        <v>384</v>
      </c>
      <c r="F133" s="109" t="s">
        <v>374</v>
      </c>
      <c r="G133" s="110"/>
      <c r="H133" s="11">
        <v>0</v>
      </c>
      <c r="I133" s="11">
        <f>D133</f>
        <v>71.709999999999994</v>
      </c>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c r="B134" s="72"/>
      <c r="C134" s="9" t="s">
        <v>341</v>
      </c>
      <c r="D134" s="186">
        <v>1060.8399999999999</v>
      </c>
      <c r="E134" s="9" t="s">
        <v>346</v>
      </c>
      <c r="F134" s="109" t="s">
        <v>374</v>
      </c>
      <c r="G134" s="110"/>
      <c r="H134" s="11">
        <v>0</v>
      </c>
      <c r="I134" s="11">
        <f t="shared" ref="I134:I135" si="7">D134</f>
        <v>1060.8399999999999</v>
      </c>
      <c r="J134" s="111"/>
      <c r="K134" s="95"/>
      <c r="L134" s="95"/>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5">
      <c r="A135" s="71"/>
      <c r="B135" s="72"/>
      <c r="C135" s="9" t="s">
        <v>397</v>
      </c>
      <c r="D135" s="186">
        <v>1.1299999999999999</v>
      </c>
      <c r="E135" s="9" t="s">
        <v>402</v>
      </c>
      <c r="F135" s="109" t="s">
        <v>374</v>
      </c>
      <c r="G135" s="110"/>
      <c r="H135" s="11">
        <v>0</v>
      </c>
      <c r="I135" s="11">
        <f t="shared" si="7"/>
        <v>1.1299999999999999</v>
      </c>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5">
      <c r="A136" s="71"/>
      <c r="B136" s="72"/>
      <c r="C136" s="9" t="s">
        <v>342</v>
      </c>
      <c r="D136" s="186">
        <v>96.36</v>
      </c>
      <c r="E136" s="9" t="s">
        <v>403</v>
      </c>
      <c r="F136" s="109" t="s">
        <v>374</v>
      </c>
      <c r="G136" s="110"/>
      <c r="H136" s="11">
        <v>0</v>
      </c>
      <c r="I136" s="11">
        <f t="shared" ref="I136" si="8">D136</f>
        <v>96.36</v>
      </c>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c r="B137" s="72"/>
      <c r="C137" s="9" t="s">
        <v>343</v>
      </c>
      <c r="D137" s="186">
        <v>621.17999999999995</v>
      </c>
      <c r="E137" s="9" t="s">
        <v>355</v>
      </c>
      <c r="F137" s="109" t="s">
        <v>357</v>
      </c>
      <c r="G137" s="110"/>
      <c r="H137" s="11">
        <v>0</v>
      </c>
      <c r="I137" s="11">
        <v>0</v>
      </c>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5">
      <c r="A138" s="71"/>
      <c r="B138" s="72"/>
      <c r="C138" s="9" t="s">
        <v>344</v>
      </c>
      <c r="D138" s="186">
        <v>493</v>
      </c>
      <c r="E138" s="9" t="s">
        <v>355</v>
      </c>
      <c r="F138" s="109" t="s">
        <v>357</v>
      </c>
      <c r="G138" s="110"/>
      <c r="H138" s="11">
        <v>0</v>
      </c>
      <c r="I138" s="11">
        <v>0</v>
      </c>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hidden="1" customHeight="1" x14ac:dyDescent="0.25">
      <c r="A139" s="71"/>
      <c r="B139" s="72"/>
      <c r="C139" s="9"/>
      <c r="D139" s="186"/>
      <c r="E139" s="9"/>
      <c r="F139" s="109"/>
      <c r="G139" s="110"/>
      <c r="H139" s="11"/>
      <c r="I139" s="11"/>
      <c r="J139" s="111"/>
      <c r="K139" s="95"/>
      <c r="L139" s="95"/>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5">
      <c r="A140" s="71"/>
      <c r="B140" s="72"/>
      <c r="C140" s="9" t="s">
        <v>386</v>
      </c>
      <c r="D140" s="186">
        <v>0.31</v>
      </c>
      <c r="E140" s="9" t="s">
        <v>402</v>
      </c>
      <c r="F140" s="109" t="s">
        <v>374</v>
      </c>
      <c r="G140" s="110"/>
      <c r="H140" s="11">
        <v>0</v>
      </c>
      <c r="I140" s="11">
        <f>D140</f>
        <v>0.31</v>
      </c>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5">
      <c r="A141" s="71"/>
      <c r="B141" s="72"/>
      <c r="C141" s="9" t="s">
        <v>387</v>
      </c>
      <c r="D141" s="186">
        <v>90.76</v>
      </c>
      <c r="E141" s="9" t="s">
        <v>347</v>
      </c>
      <c r="F141" s="109" t="s">
        <v>374</v>
      </c>
      <c r="G141" s="110"/>
      <c r="H141" s="11">
        <v>0</v>
      </c>
      <c r="I141" s="11">
        <f t="shared" ref="I141:I151" si="9">D141</f>
        <v>90.76</v>
      </c>
      <c r="J141" s="111"/>
      <c r="K141" s="95"/>
      <c r="L141" s="95"/>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5">
      <c r="A142" s="71"/>
      <c r="B142" s="72"/>
      <c r="C142" s="9" t="s">
        <v>388</v>
      </c>
      <c r="D142" s="186">
        <v>2.92</v>
      </c>
      <c r="E142" s="9" t="s">
        <v>347</v>
      </c>
      <c r="F142" s="109" t="s">
        <v>374</v>
      </c>
      <c r="G142" s="110"/>
      <c r="H142" s="11">
        <v>0</v>
      </c>
      <c r="I142" s="11">
        <f t="shared" si="9"/>
        <v>2.92</v>
      </c>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x14ac:dyDescent="0.25">
      <c r="A143" s="71"/>
      <c r="B143" s="72"/>
      <c r="C143" s="9" t="s">
        <v>396</v>
      </c>
      <c r="D143" s="186">
        <v>0.02</v>
      </c>
      <c r="E143" s="9" t="s">
        <v>402</v>
      </c>
      <c r="F143" s="109" t="s">
        <v>374</v>
      </c>
      <c r="G143" s="110"/>
      <c r="H143" s="11">
        <v>0</v>
      </c>
      <c r="I143" s="11">
        <f t="shared" ref="I143" si="10">D143</f>
        <v>0.02</v>
      </c>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25">
      <c r="A144" s="71"/>
      <c r="B144" s="72"/>
      <c r="C144" s="9" t="s">
        <v>390</v>
      </c>
      <c r="D144" s="186">
        <v>1.45</v>
      </c>
      <c r="E144" s="9" t="s">
        <v>402</v>
      </c>
      <c r="F144" s="109" t="s">
        <v>374</v>
      </c>
      <c r="G144" s="110"/>
      <c r="H144" s="11">
        <v>0</v>
      </c>
      <c r="I144" s="11">
        <f t="shared" si="9"/>
        <v>1.45</v>
      </c>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x14ac:dyDescent="0.25">
      <c r="A145" s="71"/>
      <c r="B145" s="72"/>
      <c r="C145" s="9" t="s">
        <v>391</v>
      </c>
      <c r="D145" s="186">
        <v>3.57</v>
      </c>
      <c r="E145" s="9" t="s">
        <v>402</v>
      </c>
      <c r="F145" s="109" t="s">
        <v>374</v>
      </c>
      <c r="G145" s="110"/>
      <c r="H145" s="11">
        <v>0</v>
      </c>
      <c r="I145" s="11">
        <f t="shared" si="9"/>
        <v>3.57</v>
      </c>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c r="B146" s="72"/>
      <c r="C146" s="9" t="s">
        <v>392</v>
      </c>
      <c r="D146" s="186">
        <v>0.74</v>
      </c>
      <c r="E146" s="9" t="s">
        <v>402</v>
      </c>
      <c r="F146" s="109" t="s">
        <v>374</v>
      </c>
      <c r="G146" s="110"/>
      <c r="H146" s="11">
        <v>0</v>
      </c>
      <c r="I146" s="11">
        <f t="shared" si="9"/>
        <v>0.74</v>
      </c>
      <c r="J146" s="111"/>
      <c r="K146" s="95"/>
      <c r="L146" s="95"/>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25">
      <c r="A147" s="71"/>
      <c r="B147" s="72"/>
      <c r="C147" s="9" t="s">
        <v>393</v>
      </c>
      <c r="D147" s="186">
        <v>0.25</v>
      </c>
      <c r="E147" s="9" t="s">
        <v>402</v>
      </c>
      <c r="F147" s="109" t="s">
        <v>374</v>
      </c>
      <c r="G147" s="110"/>
      <c r="H147" s="11">
        <v>0</v>
      </c>
      <c r="I147" s="11">
        <f>D147</f>
        <v>0.25</v>
      </c>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5">
      <c r="A148" s="71"/>
      <c r="B148" s="72"/>
      <c r="C148" s="9" t="s">
        <v>394</v>
      </c>
      <c r="D148" s="186">
        <v>65.72</v>
      </c>
      <c r="E148" s="9" t="s">
        <v>402</v>
      </c>
      <c r="F148" s="109" t="s">
        <v>374</v>
      </c>
      <c r="G148" s="110"/>
      <c r="H148" s="11">
        <v>0</v>
      </c>
      <c r="I148" s="11">
        <f>D148</f>
        <v>65.72</v>
      </c>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25">
      <c r="A149" s="71"/>
      <c r="B149" s="72"/>
      <c r="C149" s="9" t="s">
        <v>401</v>
      </c>
      <c r="D149" s="186">
        <v>14.64</v>
      </c>
      <c r="E149" s="9" t="s">
        <v>414</v>
      </c>
      <c r="F149" s="109" t="s">
        <v>374</v>
      </c>
      <c r="G149" s="110"/>
      <c r="H149" s="11">
        <v>0</v>
      </c>
      <c r="I149" s="11">
        <f t="shared" si="9"/>
        <v>14.64</v>
      </c>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25">
      <c r="A150" s="71"/>
      <c r="B150" s="72"/>
      <c r="C150" s="9" t="s">
        <v>395</v>
      </c>
      <c r="D150" s="186">
        <v>0.74</v>
      </c>
      <c r="E150" s="9" t="s">
        <v>402</v>
      </c>
      <c r="F150" s="109" t="s">
        <v>374</v>
      </c>
      <c r="G150" s="110"/>
      <c r="H150" s="11">
        <v>0</v>
      </c>
      <c r="I150" s="11">
        <f t="shared" si="9"/>
        <v>0.74</v>
      </c>
      <c r="J150" s="111"/>
      <c r="K150" s="95"/>
      <c r="L150" s="95"/>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25">
      <c r="A151" s="71"/>
      <c r="B151" s="72"/>
      <c r="C151" s="9" t="s">
        <v>423</v>
      </c>
      <c r="D151" s="186">
        <v>1971.8</v>
      </c>
      <c r="E151" s="9" t="s">
        <v>350</v>
      </c>
      <c r="F151" s="109" t="s">
        <v>374</v>
      </c>
      <c r="G151" s="110"/>
      <c r="H151" s="11">
        <v>0</v>
      </c>
      <c r="I151" s="11">
        <f t="shared" si="9"/>
        <v>1971.8</v>
      </c>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5">
      <c r="A152" s="71"/>
      <c r="B152" s="72"/>
      <c r="C152" s="9"/>
      <c r="D152" s="186"/>
      <c r="E152" s="9"/>
      <c r="F152" s="109"/>
      <c r="G152" s="110"/>
      <c r="H152" s="11"/>
      <c r="I152" s="11"/>
      <c r="J152" s="111"/>
      <c r="K152" s="95"/>
      <c r="L152" s="95"/>
      <c r="M152"/>
      <c r="N152"/>
      <c r="O152"/>
      <c r="P152"/>
      <c r="Q152"/>
      <c r="R152"/>
      <c r="S152"/>
      <c r="T152"/>
      <c r="U152"/>
      <c r="V152"/>
      <c r="W152"/>
      <c r="X152"/>
      <c r="Y152"/>
      <c r="Z152"/>
      <c r="AA152"/>
      <c r="AB152"/>
      <c r="AC152"/>
      <c r="AD152"/>
      <c r="AE152"/>
      <c r="AF152"/>
      <c r="AG152"/>
      <c r="AH152"/>
      <c r="AI152"/>
      <c r="AJ152"/>
      <c r="AK152"/>
      <c r="AL152"/>
      <c r="AM152"/>
    </row>
    <row r="153" spans="1:39" s="52" customFormat="1" ht="30" hidden="1" customHeight="1" x14ac:dyDescent="0.25">
      <c r="A153" s="71"/>
      <c r="B153" s="72"/>
      <c r="C153" s="9"/>
      <c r="D153" s="186"/>
      <c r="E153" s="9"/>
      <c r="F153" s="109"/>
      <c r="G153" s="110"/>
      <c r="H153" s="11"/>
      <c r="I153" s="11"/>
      <c r="J153" s="111"/>
      <c r="K153" s="95"/>
      <c r="L153" s="95"/>
      <c r="M153"/>
      <c r="N153"/>
      <c r="O153"/>
      <c r="P153"/>
      <c r="Q153"/>
      <c r="R153"/>
      <c r="S153"/>
      <c r="T153"/>
      <c r="U153"/>
      <c r="V153"/>
      <c r="W153"/>
      <c r="X153"/>
      <c r="Y153"/>
      <c r="Z153"/>
      <c r="AA153"/>
      <c r="AB153"/>
      <c r="AC153"/>
      <c r="AD153"/>
      <c r="AE153"/>
      <c r="AF153"/>
      <c r="AG153"/>
      <c r="AH153"/>
      <c r="AI153"/>
      <c r="AJ153"/>
      <c r="AK153"/>
      <c r="AL153"/>
      <c r="AM153"/>
    </row>
    <row r="154" spans="1:39" s="52" customFormat="1" ht="30" hidden="1" customHeight="1" x14ac:dyDescent="0.25">
      <c r="A154" s="71"/>
      <c r="B154" s="72"/>
      <c r="C154" s="9"/>
      <c r="D154" s="186"/>
      <c r="E154" s="9"/>
      <c r="F154" s="109"/>
      <c r="G154" s="110"/>
      <c r="H154" s="11"/>
      <c r="I154" s="11"/>
      <c r="J154" s="111"/>
      <c r="K154" s="95"/>
      <c r="L154" s="95"/>
      <c r="M154"/>
      <c r="N154"/>
      <c r="O154"/>
      <c r="P154"/>
      <c r="Q154"/>
      <c r="R154"/>
      <c r="S154"/>
      <c r="T154"/>
      <c r="U154"/>
      <c r="V154"/>
      <c r="W154"/>
      <c r="X154"/>
      <c r="Y154"/>
      <c r="Z154"/>
      <c r="AA154"/>
      <c r="AB154"/>
      <c r="AC154"/>
      <c r="AD154"/>
      <c r="AE154"/>
      <c r="AF154"/>
      <c r="AG154"/>
      <c r="AH154"/>
      <c r="AI154"/>
      <c r="AJ154"/>
      <c r="AK154"/>
      <c r="AL154"/>
      <c r="AM154"/>
    </row>
    <row r="155" spans="1:39" s="52" customFormat="1" ht="30" hidden="1" customHeight="1" x14ac:dyDescent="0.25">
      <c r="A155" s="71"/>
      <c r="B155" s="72"/>
      <c r="C155" s="9"/>
      <c r="D155" s="186"/>
      <c r="E155" s="9"/>
      <c r="F155" s="109"/>
      <c r="G155" s="110"/>
      <c r="H155" s="11"/>
      <c r="I155" s="11"/>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hidden="1" customHeight="1" x14ac:dyDescent="0.25">
      <c r="A156" s="71"/>
      <c r="B156" s="72"/>
      <c r="C156" s="9"/>
      <c r="D156" s="186"/>
      <c r="E156" s="9"/>
      <c r="F156" s="109"/>
      <c r="G156" s="110"/>
      <c r="H156" s="11"/>
      <c r="I156" s="11"/>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hidden="1" customHeight="1" x14ac:dyDescent="0.25">
      <c r="A157" s="71"/>
      <c r="B157" s="72"/>
      <c r="C157" s="9"/>
      <c r="D157" s="186"/>
      <c r="E157" s="9"/>
      <c r="F157" s="109"/>
      <c r="G157" s="110"/>
      <c r="H157" s="11"/>
      <c r="I157" s="11"/>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v>6</v>
      </c>
      <c r="B158" s="72" t="s">
        <v>173</v>
      </c>
      <c r="C158" s="9"/>
      <c r="D158" s="186"/>
      <c r="E158" s="9"/>
      <c r="F158" s="270"/>
      <c r="G158" s="271"/>
      <c r="H158" s="11"/>
      <c r="I158" s="11"/>
      <c r="J158" s="229"/>
      <c r="K158" s="301"/>
      <c r="L158" s="301"/>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5">
      <c r="A159" s="71">
        <v>7</v>
      </c>
      <c r="B159" s="72" t="s">
        <v>174</v>
      </c>
      <c r="C159" s="9"/>
      <c r="D159" s="186"/>
      <c r="E159" s="9"/>
      <c r="F159" s="270"/>
      <c r="G159" s="271"/>
      <c r="H159" s="11"/>
      <c r="I159" s="11"/>
      <c r="J159" s="229"/>
      <c r="K159" s="301"/>
      <c r="L159" s="301"/>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5">
      <c r="A160" s="71">
        <v>8</v>
      </c>
      <c r="B160" s="72" t="s">
        <v>175</v>
      </c>
      <c r="C160" s="9"/>
      <c r="D160" s="9"/>
      <c r="E160" s="9"/>
      <c r="F160" s="109"/>
      <c r="G160" s="110"/>
      <c r="H160" s="11"/>
      <c r="I160" s="11"/>
      <c r="J160" s="229"/>
      <c r="K160" s="301"/>
      <c r="L160" s="301"/>
      <c r="M160"/>
      <c r="N160"/>
      <c r="O160"/>
      <c r="P160"/>
      <c r="Q160"/>
      <c r="R160"/>
      <c r="S160"/>
      <c r="T160"/>
      <c r="U160"/>
      <c r="V160"/>
      <c r="W160"/>
      <c r="X160"/>
      <c r="Y160"/>
      <c r="Z160"/>
      <c r="AA160"/>
      <c r="AB160"/>
      <c r="AC160"/>
      <c r="AD160"/>
      <c r="AE160"/>
      <c r="AF160"/>
      <c r="AG160"/>
      <c r="AH160"/>
      <c r="AI160"/>
      <c r="AJ160"/>
      <c r="AK160"/>
      <c r="AL160"/>
      <c r="AM160"/>
    </row>
    <row r="161" spans="1:47" s="52" customFormat="1" ht="30" customHeight="1" x14ac:dyDescent="0.25">
      <c r="A161" s="71"/>
      <c r="B161" s="72"/>
      <c r="C161" s="9"/>
      <c r="D161" s="9"/>
      <c r="E161" s="9"/>
      <c r="F161" s="270"/>
      <c r="G161" s="271"/>
      <c r="H161" s="11"/>
      <c r="I161" s="11"/>
      <c r="J161" s="229"/>
      <c r="K161" s="301"/>
      <c r="L161" s="301"/>
      <c r="M161"/>
      <c r="N161"/>
      <c r="O161"/>
      <c r="P161"/>
      <c r="Q161"/>
      <c r="R161"/>
      <c r="S161"/>
      <c r="T161"/>
      <c r="U161"/>
      <c r="V161"/>
      <c r="W161"/>
      <c r="X161"/>
      <c r="Y161"/>
      <c r="Z161"/>
      <c r="AA161"/>
      <c r="AB161"/>
      <c r="AC161"/>
      <c r="AD161"/>
      <c r="AE161"/>
      <c r="AF161"/>
      <c r="AG161"/>
      <c r="AH161"/>
      <c r="AI161"/>
      <c r="AJ161"/>
      <c r="AK161"/>
      <c r="AL161"/>
      <c r="AM161"/>
    </row>
    <row r="162" spans="1:47" s="52" customFormat="1" ht="30" customHeight="1" x14ac:dyDescent="0.25">
      <c r="A162" s="330" t="s">
        <v>176</v>
      </c>
      <c r="B162" s="331"/>
      <c r="C162" s="64" t="s">
        <v>177</v>
      </c>
      <c r="D162" s="64" t="s">
        <v>233</v>
      </c>
      <c r="E162" s="129" t="s">
        <v>234</v>
      </c>
      <c r="F162" s="178" t="s">
        <v>180</v>
      </c>
      <c r="G162" s="178" t="s">
        <v>181</v>
      </c>
      <c r="H162" s="434"/>
      <c r="I162" s="303"/>
      <c r="J162" s="229"/>
      <c r="K162" s="301"/>
      <c r="L162" s="301"/>
      <c r="M162"/>
      <c r="N162"/>
      <c r="O162"/>
      <c r="P162"/>
      <c r="Q162"/>
      <c r="R162"/>
      <c r="S162"/>
      <c r="T162"/>
      <c r="U162"/>
      <c r="V162"/>
      <c r="W162"/>
      <c r="X162"/>
      <c r="Y162"/>
      <c r="Z162"/>
      <c r="AA162"/>
      <c r="AB162"/>
      <c r="AC162"/>
      <c r="AD162"/>
      <c r="AE162"/>
      <c r="AF162"/>
      <c r="AG162"/>
      <c r="AH162"/>
      <c r="AI162"/>
      <c r="AJ162"/>
      <c r="AK162"/>
      <c r="AL162"/>
      <c r="AM162"/>
    </row>
    <row r="163" spans="1:47" s="52" customFormat="1" ht="30" customHeight="1" x14ac:dyDescent="0.25">
      <c r="A163" s="71" t="s">
        <v>182</v>
      </c>
      <c r="B163" s="72" t="s">
        <v>183</v>
      </c>
      <c r="C163" s="9" t="s">
        <v>378</v>
      </c>
      <c r="D163" s="9">
        <v>20</v>
      </c>
      <c r="E163" s="9">
        <v>4</v>
      </c>
      <c r="F163" s="158">
        <v>675</v>
      </c>
      <c r="G163" s="158">
        <v>98</v>
      </c>
      <c r="H163" s="302"/>
      <c r="I163" s="303"/>
      <c r="J163" s="319" t="s">
        <v>184</v>
      </c>
      <c r="K163" s="320"/>
      <c r="L163" s="320"/>
      <c r="M163"/>
      <c r="N163"/>
      <c r="O163"/>
      <c r="P163"/>
      <c r="Q163"/>
      <c r="R163"/>
      <c r="S163"/>
      <c r="T163"/>
      <c r="U163"/>
      <c r="V163"/>
      <c r="W163"/>
      <c r="X163"/>
      <c r="Y163"/>
      <c r="Z163"/>
      <c r="AA163"/>
      <c r="AB163"/>
      <c r="AC163"/>
      <c r="AD163"/>
      <c r="AE163"/>
      <c r="AF163"/>
      <c r="AG163"/>
      <c r="AH163"/>
      <c r="AI163"/>
      <c r="AJ163"/>
      <c r="AK163"/>
      <c r="AL163"/>
      <c r="AM163"/>
    </row>
    <row r="164" spans="1:47" s="52" customFormat="1" ht="30" customHeight="1" x14ac:dyDescent="0.25">
      <c r="A164" s="71" t="s">
        <v>185</v>
      </c>
      <c r="B164" s="72" t="s">
        <v>186</v>
      </c>
      <c r="C164" s="9"/>
      <c r="D164" s="9"/>
      <c r="E164" s="9"/>
      <c r="F164" s="158"/>
      <c r="G164" s="158"/>
      <c r="H164" s="159"/>
      <c r="I164" s="134"/>
      <c r="J164" s="229"/>
      <c r="K164" s="301"/>
      <c r="L164" s="301"/>
      <c r="M164"/>
      <c r="N164"/>
      <c r="O164"/>
      <c r="P164"/>
      <c r="Q164"/>
      <c r="R164"/>
      <c r="S164"/>
      <c r="T164"/>
      <c r="U164"/>
      <c r="V164"/>
      <c r="W164"/>
      <c r="X164"/>
      <c r="Y164"/>
      <c r="Z164"/>
      <c r="AA164"/>
      <c r="AB164"/>
      <c r="AC164"/>
      <c r="AD164"/>
      <c r="AE164"/>
      <c r="AF164"/>
      <c r="AG164"/>
      <c r="AH164"/>
      <c r="AI164"/>
      <c r="AJ164"/>
      <c r="AK164"/>
      <c r="AL164"/>
      <c r="AM164"/>
    </row>
    <row r="165" spans="1:47" s="52" customFormat="1" ht="30" customHeight="1" x14ac:dyDescent="0.25">
      <c r="A165" s="71" t="s">
        <v>187</v>
      </c>
      <c r="B165" s="72" t="s">
        <v>188</v>
      </c>
      <c r="C165" s="9"/>
      <c r="D165" s="9"/>
      <c r="E165" s="9"/>
      <c r="F165" s="158"/>
      <c r="G165" s="158"/>
      <c r="H165" s="302"/>
      <c r="I165" s="303"/>
      <c r="J165" s="229"/>
      <c r="K165" s="301"/>
      <c r="L165" s="301"/>
      <c r="M165"/>
      <c r="N165"/>
      <c r="O165"/>
      <c r="P165"/>
      <c r="Q165"/>
      <c r="R165"/>
      <c r="S165"/>
      <c r="T165"/>
      <c r="U165"/>
      <c r="V165"/>
      <c r="W165"/>
      <c r="X165"/>
      <c r="Y165"/>
      <c r="Z165"/>
      <c r="AA165"/>
      <c r="AB165"/>
      <c r="AC165"/>
      <c r="AD165"/>
      <c r="AE165"/>
      <c r="AF165"/>
      <c r="AG165"/>
      <c r="AH165"/>
      <c r="AI165"/>
      <c r="AJ165"/>
      <c r="AK165"/>
      <c r="AL165"/>
      <c r="AM165"/>
    </row>
    <row r="166" spans="1:47" s="76" customFormat="1" ht="33" customHeight="1" thickBot="1" x14ac:dyDescent="0.3">
      <c r="A166" s="52"/>
      <c r="B166" s="52"/>
      <c r="C166" s="74" t="s">
        <v>189</v>
      </c>
      <c r="D166" s="119">
        <f>SUM(D52:D161)+SUM(D163:D165)</f>
        <v>1253217.6699999995</v>
      </c>
      <c r="E166" s="400"/>
      <c r="F166" s="401"/>
      <c r="G166" s="401"/>
      <c r="H166" s="121">
        <f>SUM(H52:H161)</f>
        <v>19702.260000000002</v>
      </c>
      <c r="I166" s="121">
        <f>SUM(I52:I161)</f>
        <v>1166940.5499999998</v>
      </c>
      <c r="J166"/>
      <c r="K166"/>
      <c r="L166"/>
      <c r="M166"/>
      <c r="N166"/>
      <c r="O166"/>
      <c r="P166"/>
      <c r="Q166"/>
      <c r="R166"/>
      <c r="S166"/>
      <c r="T166"/>
      <c r="U166"/>
      <c r="V166"/>
      <c r="W166"/>
      <c r="X166"/>
      <c r="Y166"/>
      <c r="Z166"/>
      <c r="AA166"/>
      <c r="AB166"/>
      <c r="AC166"/>
      <c r="AD166"/>
      <c r="AE166"/>
      <c r="AF166"/>
      <c r="AG166"/>
      <c r="AH166"/>
      <c r="AI166"/>
      <c r="AJ166"/>
      <c r="AK166"/>
    </row>
    <row r="167" spans="1:47" s="76" customFormat="1" ht="33" customHeight="1" thickBot="1" x14ac:dyDescent="0.3">
      <c r="A167" s="55"/>
      <c r="B167" s="55"/>
      <c r="C167" s="75" t="s">
        <v>190</v>
      </c>
      <c r="D167" s="120">
        <f>D166/$C$6</f>
        <v>2542.0236713995932</v>
      </c>
      <c r="E167" s="402"/>
      <c r="F167" s="402"/>
      <c r="G167" s="402"/>
      <c r="H167" s="121">
        <f t="shared" ref="H167:I167" si="11">H166/$C$6</f>
        <v>39.964016227180529</v>
      </c>
      <c r="I167" s="121">
        <f t="shared" si="11"/>
        <v>2367.019371196754</v>
      </c>
      <c r="J167"/>
      <c r="K167"/>
      <c r="L167"/>
      <c r="M167"/>
      <c r="N167"/>
      <c r="O167"/>
      <c r="P167"/>
      <c r="Q167"/>
      <c r="R167"/>
      <c r="S167"/>
      <c r="T167"/>
      <c r="U167"/>
      <c r="V167"/>
      <c r="W167"/>
      <c r="X167"/>
      <c r="Y167"/>
      <c r="Z167"/>
      <c r="AA167"/>
      <c r="AB167"/>
      <c r="AC167"/>
      <c r="AD167"/>
      <c r="AE167"/>
      <c r="AF167"/>
      <c r="AG167"/>
      <c r="AH167"/>
      <c r="AI167"/>
      <c r="AJ167"/>
      <c r="AK167"/>
    </row>
    <row r="168" spans="1:47" s="76" customFormat="1" ht="27" customHeight="1" x14ac:dyDescent="0.25">
      <c r="A168" s="55"/>
      <c r="B168" s="55"/>
      <c r="C168" s="54"/>
      <c r="D168" s="54"/>
      <c r="E168" s="54"/>
      <c r="F168" s="54"/>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row>
    <row r="169" spans="1:47" s="76" customFormat="1" ht="36" customHeight="1" x14ac:dyDescent="0.25">
      <c r="A169" s="407"/>
      <c r="B169" s="407"/>
      <c r="C169" s="407"/>
      <c r="D169" s="407"/>
      <c r="E169" s="407"/>
      <c r="F169" s="407"/>
      <c r="G169" s="407"/>
      <c r="H169" s="407"/>
      <c r="I169" s="407"/>
      <c r="J169" s="407"/>
      <c r="K169" s="407"/>
      <c r="L169" s="407"/>
      <c r="M169" s="407"/>
      <c r="N169" s="407"/>
      <c r="O169" s="407"/>
      <c r="P169" s="407"/>
      <c r="Q169" s="407"/>
      <c r="R169" s="407"/>
      <c r="S169" s="407"/>
      <c r="T169" s="407"/>
      <c r="U169"/>
      <c r="V169"/>
      <c r="W169"/>
      <c r="X169"/>
      <c r="Y169"/>
      <c r="Z169"/>
      <c r="AA169"/>
      <c r="AB169"/>
      <c r="AC169"/>
      <c r="AD169"/>
      <c r="AE169"/>
      <c r="AF169"/>
      <c r="AG169"/>
      <c r="AH169"/>
      <c r="AI169"/>
      <c r="AJ169"/>
      <c r="AK169"/>
      <c r="AL169"/>
      <c r="AM169"/>
      <c r="AN169"/>
      <c r="AO169"/>
      <c r="AP169"/>
      <c r="AQ169"/>
      <c r="AR169"/>
      <c r="AS169"/>
      <c r="AT169"/>
      <c r="AU169"/>
    </row>
    <row r="170" spans="1:47" ht="23.25" customHeight="1" x14ac:dyDescent="0.25">
      <c r="A170" s="309" t="s">
        <v>235</v>
      </c>
      <c r="B170" s="310"/>
      <c r="C170" s="315" t="s">
        <v>236</v>
      </c>
      <c r="D170" s="315" t="s">
        <v>193</v>
      </c>
      <c r="E170" s="257" t="s">
        <v>194</v>
      </c>
      <c r="F170" s="259"/>
      <c r="G170" s="258" t="s">
        <v>195</v>
      </c>
      <c r="H170" s="258"/>
      <c r="I170" s="258"/>
      <c r="J170" s="258"/>
      <c r="K170" s="258"/>
      <c r="L170" s="258"/>
      <c r="M170" s="258"/>
      <c r="N170" s="258"/>
      <c r="O170" s="257" t="s">
        <v>196</v>
      </c>
      <c r="P170" s="258"/>
      <c r="Q170" s="258"/>
      <c r="R170" s="259"/>
      <c r="S170" s="263" t="s">
        <v>197</v>
      </c>
      <c r="T170" s="259" t="s">
        <v>198</v>
      </c>
    </row>
    <row r="171" spans="1:47" ht="39.4" customHeight="1" x14ac:dyDescent="0.25">
      <c r="A171" s="408"/>
      <c r="B171" s="409"/>
      <c r="C171" s="328"/>
      <c r="D171" s="316"/>
      <c r="E171" s="260"/>
      <c r="F171" s="262"/>
      <c r="G171" s="261"/>
      <c r="H171" s="261"/>
      <c r="I171" s="261"/>
      <c r="J171" s="261"/>
      <c r="K171" s="261"/>
      <c r="L171" s="261"/>
      <c r="M171" s="261"/>
      <c r="N171" s="261"/>
      <c r="O171" s="260"/>
      <c r="P171" s="261"/>
      <c r="Q171" s="261"/>
      <c r="R171" s="262"/>
      <c r="S171" s="264"/>
      <c r="T171" s="262"/>
    </row>
    <row r="172" spans="1:47" ht="24.75" customHeight="1" x14ac:dyDescent="0.25">
      <c r="A172" s="410"/>
      <c r="B172" s="411"/>
      <c r="C172" s="329"/>
      <c r="D172" s="298" t="s">
        <v>199</v>
      </c>
      <c r="E172" s="299"/>
      <c r="F172" s="300"/>
      <c r="G172" s="298" t="s">
        <v>200</v>
      </c>
      <c r="H172" s="299"/>
      <c r="I172" s="299"/>
      <c r="J172" s="299"/>
      <c r="K172" s="299"/>
      <c r="L172" s="299"/>
      <c r="M172" s="299"/>
      <c r="N172" s="300"/>
      <c r="O172" s="298" t="s">
        <v>201</v>
      </c>
      <c r="P172" s="299"/>
      <c r="Q172" s="299"/>
      <c r="R172" s="300"/>
      <c r="S172" s="264"/>
      <c r="T172" s="259" t="s">
        <v>113</v>
      </c>
    </row>
    <row r="173" spans="1:47" ht="30" customHeight="1" x14ac:dyDescent="0.25">
      <c r="A173" s="77" t="s">
        <v>138</v>
      </c>
      <c r="B173" s="78"/>
      <c r="C173" s="79"/>
      <c r="D173" s="79" t="s">
        <v>202</v>
      </c>
      <c r="E173" s="79" t="s">
        <v>203</v>
      </c>
      <c r="F173" s="79" t="s">
        <v>204</v>
      </c>
      <c r="G173" s="79" t="s">
        <v>205</v>
      </c>
      <c r="H173" s="79" t="s">
        <v>206</v>
      </c>
      <c r="I173" s="79" t="s">
        <v>207</v>
      </c>
      <c r="J173" s="79" t="s">
        <v>208</v>
      </c>
      <c r="K173" s="79" t="s">
        <v>209</v>
      </c>
      <c r="L173" s="298" t="s">
        <v>210</v>
      </c>
      <c r="M173" s="300"/>
      <c r="N173" s="79" t="s">
        <v>211</v>
      </c>
      <c r="O173" s="79" t="s">
        <v>212</v>
      </c>
      <c r="P173" s="79" t="s">
        <v>213</v>
      </c>
      <c r="Q173" s="79" t="s">
        <v>214</v>
      </c>
      <c r="R173" s="79" t="s">
        <v>215</v>
      </c>
      <c r="S173" s="265"/>
      <c r="T173" s="262"/>
    </row>
    <row r="174" spans="1:47" ht="30" customHeight="1" x14ac:dyDescent="0.25">
      <c r="A174" s="80">
        <v>0.1</v>
      </c>
      <c r="B174" s="72" t="s">
        <v>156</v>
      </c>
      <c r="C174" s="321"/>
      <c r="D174" s="322"/>
      <c r="E174" s="322"/>
      <c r="F174" s="322"/>
      <c r="G174" s="322"/>
      <c r="H174" s="322"/>
      <c r="I174" s="322"/>
      <c r="J174" s="322"/>
      <c r="K174" s="322"/>
      <c r="L174" s="322"/>
      <c r="M174" s="322"/>
      <c r="N174" s="323"/>
      <c r="O174" s="28" t="s">
        <v>216</v>
      </c>
      <c r="P174" s="28"/>
      <c r="Q174" s="28"/>
      <c r="R174" s="28"/>
      <c r="S174" s="118">
        <f>SUM(C174:R174)</f>
        <v>0</v>
      </c>
      <c r="T174" s="25"/>
    </row>
    <row r="175" spans="1:47" ht="30" customHeight="1" x14ac:dyDescent="0.25">
      <c r="A175" s="71">
        <v>0.2</v>
      </c>
      <c r="B175" s="72" t="s">
        <v>158</v>
      </c>
      <c r="C175" s="324"/>
      <c r="D175" s="325"/>
      <c r="E175" s="325"/>
      <c r="F175" s="325"/>
      <c r="G175" s="325"/>
      <c r="H175" s="325"/>
      <c r="I175" s="325"/>
      <c r="J175" s="325"/>
      <c r="K175" s="325"/>
      <c r="L175" s="325"/>
      <c r="M175" s="325"/>
      <c r="N175" s="326"/>
      <c r="O175" s="28">
        <v>1548</v>
      </c>
      <c r="P175" s="28"/>
      <c r="Q175" s="28"/>
      <c r="R175" s="28"/>
      <c r="S175" s="118">
        <f t="shared" ref="S175:S189" si="12">SUM(C175:R175)</f>
        <v>1548</v>
      </c>
      <c r="T175" s="24"/>
    </row>
    <row r="176" spans="1:47" ht="30" customHeight="1" x14ac:dyDescent="0.25">
      <c r="A176" s="71">
        <v>0.3</v>
      </c>
      <c r="B176" s="72" t="s">
        <v>159</v>
      </c>
      <c r="C176" s="24"/>
      <c r="D176" s="24"/>
      <c r="E176" s="26"/>
      <c r="F176" s="27"/>
      <c r="G176" s="27"/>
      <c r="H176" s="28"/>
      <c r="I176" s="28"/>
      <c r="J176" s="28"/>
      <c r="K176" s="28"/>
      <c r="L176" s="388"/>
      <c r="M176" s="389"/>
      <c r="N176" s="390"/>
      <c r="O176" s="28" t="s">
        <v>216</v>
      </c>
      <c r="P176" s="28"/>
      <c r="Q176" s="28"/>
      <c r="R176" s="28"/>
      <c r="S176" s="118">
        <f t="shared" si="12"/>
        <v>0</v>
      </c>
      <c r="T176" s="24"/>
    </row>
    <row r="177" spans="1:20" ht="30" customHeight="1" x14ac:dyDescent="0.25">
      <c r="A177" s="71">
        <v>0.4</v>
      </c>
      <c r="B177" s="72" t="s">
        <v>160</v>
      </c>
      <c r="C177" s="24"/>
      <c r="D177" s="24"/>
      <c r="E177" s="26"/>
      <c r="F177" s="27"/>
      <c r="G177" s="29"/>
      <c r="H177" s="28"/>
      <c r="I177" s="28"/>
      <c r="J177" s="28"/>
      <c r="K177" s="28"/>
      <c r="L177" s="321"/>
      <c r="M177" s="322"/>
      <c r="N177" s="323"/>
      <c r="O177" s="28" t="s">
        <v>216</v>
      </c>
      <c r="P177" s="28"/>
      <c r="Q177" s="28"/>
      <c r="R177" s="28"/>
      <c r="S177" s="118">
        <f t="shared" si="12"/>
        <v>0</v>
      </c>
      <c r="T177" s="28"/>
    </row>
    <row r="178" spans="1:20" ht="30" customHeight="1" x14ac:dyDescent="0.25">
      <c r="A178" s="71">
        <v>0.5</v>
      </c>
      <c r="B178" s="72" t="s">
        <v>217</v>
      </c>
      <c r="C178" s="24"/>
      <c r="D178" s="24"/>
      <c r="E178" s="26"/>
      <c r="F178" s="27"/>
      <c r="G178" s="29"/>
      <c r="H178" s="28"/>
      <c r="I178" s="28"/>
      <c r="J178" s="28"/>
      <c r="K178" s="28"/>
      <c r="L178" s="321"/>
      <c r="M178" s="322"/>
      <c r="N178" s="323"/>
      <c r="O178" s="28" t="s">
        <v>216</v>
      </c>
      <c r="P178" s="28"/>
      <c r="Q178" s="28"/>
      <c r="R178" s="28"/>
      <c r="S178" s="118">
        <f t="shared" si="12"/>
        <v>0</v>
      </c>
      <c r="T178" s="28"/>
    </row>
    <row r="179" spans="1:20" ht="30" customHeight="1" x14ac:dyDescent="0.25">
      <c r="A179" s="71">
        <v>1</v>
      </c>
      <c r="B179" s="78" t="s">
        <v>161</v>
      </c>
      <c r="C179" s="24">
        <v>-225.88500000000002</v>
      </c>
      <c r="D179" s="24">
        <v>33104.346000000005</v>
      </c>
      <c r="E179" s="30">
        <v>9498.4120000000003</v>
      </c>
      <c r="F179" s="24">
        <v>2063.7650000000003</v>
      </c>
      <c r="G179" s="28"/>
      <c r="H179" s="28">
        <f>SUM(D179:F179)*0.01</f>
        <v>446.66523000000001</v>
      </c>
      <c r="I179" s="28">
        <v>0</v>
      </c>
      <c r="J179" s="28"/>
      <c r="K179" s="28"/>
      <c r="L179" s="321"/>
      <c r="M179" s="322"/>
      <c r="N179" s="323"/>
      <c r="O179" s="28" t="s">
        <v>216</v>
      </c>
      <c r="P179" s="28">
        <v>1996.5330000000001</v>
      </c>
      <c r="Q179" s="28">
        <v>761.34300000000007</v>
      </c>
      <c r="R179" s="28"/>
      <c r="S179" s="118">
        <f t="shared" si="12"/>
        <v>47645.179230000009</v>
      </c>
      <c r="T179" s="24">
        <v>-7770.7630000000008</v>
      </c>
    </row>
    <row r="180" spans="1:20" ht="30" customHeight="1" x14ac:dyDescent="0.25">
      <c r="A180" s="71">
        <v>2.1</v>
      </c>
      <c r="B180" s="72" t="s">
        <v>162</v>
      </c>
      <c r="C180" s="24">
        <v>0</v>
      </c>
      <c r="D180" s="24">
        <v>46139.401000000005</v>
      </c>
      <c r="E180" s="30">
        <v>7672.0160000000014</v>
      </c>
      <c r="F180" s="24">
        <v>2390.4430000000002</v>
      </c>
      <c r="G180" s="28"/>
      <c r="H180" s="28">
        <f t="shared" ref="H180:H190" si="13">SUM(D180:F180)*0.01</f>
        <v>562.01860000000011</v>
      </c>
      <c r="I180" s="28">
        <v>0</v>
      </c>
      <c r="J180" s="28">
        <v>1384.2730000000001</v>
      </c>
      <c r="K180" s="28">
        <v>0</v>
      </c>
      <c r="L180" s="321"/>
      <c r="M180" s="322"/>
      <c r="N180" s="323"/>
      <c r="O180" s="28" t="s">
        <v>216</v>
      </c>
      <c r="P180" s="28">
        <v>2043.9870000000003</v>
      </c>
      <c r="Q180" s="28">
        <v>161.27100000000002</v>
      </c>
      <c r="R180" s="28">
        <v>0.28600000000000003</v>
      </c>
      <c r="S180" s="118">
        <f t="shared" si="12"/>
        <v>60353.695600000014</v>
      </c>
      <c r="T180" s="24">
        <v>-12043.999000000002</v>
      </c>
    </row>
    <row r="181" spans="1:20" ht="30" customHeight="1" x14ac:dyDescent="0.25">
      <c r="A181" s="71">
        <v>2.2000000000000002</v>
      </c>
      <c r="B181" s="72" t="s">
        <v>163</v>
      </c>
      <c r="C181" s="24">
        <v>0</v>
      </c>
      <c r="D181" s="24">
        <v>39033.588000000003</v>
      </c>
      <c r="E181" s="30">
        <v>7734.2430000000004</v>
      </c>
      <c r="F181" s="24">
        <v>2145.6379999999999</v>
      </c>
      <c r="G181" s="28"/>
      <c r="H181" s="28">
        <f t="shared" si="13"/>
        <v>489.13469000000003</v>
      </c>
      <c r="I181" s="28">
        <v>0</v>
      </c>
      <c r="J181" s="28"/>
      <c r="K181" s="28"/>
      <c r="L181" s="321"/>
      <c r="M181" s="322"/>
      <c r="N181" s="323"/>
      <c r="O181" s="28" t="s">
        <v>216</v>
      </c>
      <c r="P181" s="28">
        <v>1984.5540000000003</v>
      </c>
      <c r="Q181" s="28">
        <v>175.10900000000001</v>
      </c>
      <c r="R181" s="28"/>
      <c r="S181" s="118">
        <f>SUM(C181:R181)</f>
        <v>51562.266690000004</v>
      </c>
      <c r="T181" s="24">
        <v>-9411.93</v>
      </c>
    </row>
    <row r="182" spans="1:20" ht="30" customHeight="1" x14ac:dyDescent="0.25">
      <c r="A182" s="71">
        <v>2.2999999999999998</v>
      </c>
      <c r="B182" s="72" t="s">
        <v>164</v>
      </c>
      <c r="C182" s="24">
        <v>0</v>
      </c>
      <c r="D182" s="24">
        <v>19818.370000000003</v>
      </c>
      <c r="E182" s="30">
        <v>11551.837000000001</v>
      </c>
      <c r="F182" s="24">
        <v>590.54600000000005</v>
      </c>
      <c r="G182" s="28"/>
      <c r="H182" s="28">
        <f t="shared" si="13"/>
        <v>319.60753</v>
      </c>
      <c r="I182" s="28">
        <v>0</v>
      </c>
      <c r="J182" s="28">
        <v>979.50600000000009</v>
      </c>
      <c r="K182" s="28">
        <v>0</v>
      </c>
      <c r="L182" s="321"/>
      <c r="M182" s="322"/>
      <c r="N182" s="323"/>
      <c r="O182" s="28" t="s">
        <v>216</v>
      </c>
      <c r="P182" s="28">
        <v>960.92700000000013</v>
      </c>
      <c r="Q182" s="28">
        <v>78.914000000000001</v>
      </c>
      <c r="R182" s="28">
        <v>4.0810000000000004</v>
      </c>
      <c r="S182" s="118">
        <f t="shared" si="12"/>
        <v>34303.788529999998</v>
      </c>
      <c r="T182" s="24">
        <v>-6680.85</v>
      </c>
    </row>
    <row r="183" spans="1:20" ht="30" customHeight="1" x14ac:dyDescent="0.25">
      <c r="A183" s="71">
        <v>2.4</v>
      </c>
      <c r="B183" s="72" t="s">
        <v>165</v>
      </c>
      <c r="C183" s="24">
        <v>0</v>
      </c>
      <c r="D183" s="24">
        <v>7197.4100000000008</v>
      </c>
      <c r="E183" s="30">
        <v>789.50300000000004</v>
      </c>
      <c r="F183" s="24">
        <v>663.54200000000003</v>
      </c>
      <c r="G183" s="28"/>
      <c r="H183" s="28">
        <f t="shared" si="13"/>
        <v>86.504549999999995</v>
      </c>
      <c r="I183" s="28">
        <v>0</v>
      </c>
      <c r="J183" s="28">
        <v>3834.5450000000001</v>
      </c>
      <c r="K183" s="28">
        <v>0</v>
      </c>
      <c r="L183" s="321"/>
      <c r="M183" s="322"/>
      <c r="N183" s="323"/>
      <c r="O183" s="28" t="s">
        <v>216</v>
      </c>
      <c r="P183" s="28">
        <v>72.578000000000017</v>
      </c>
      <c r="Q183" s="28">
        <v>583.04399999999998</v>
      </c>
      <c r="R183" s="28"/>
      <c r="S183" s="118">
        <f t="shared" si="12"/>
        <v>13227.126549999999</v>
      </c>
      <c r="T183" s="24">
        <v>-3814.5580000000004</v>
      </c>
    </row>
    <row r="184" spans="1:20" ht="30" customHeight="1" x14ac:dyDescent="0.25">
      <c r="A184" s="71">
        <v>2.5</v>
      </c>
      <c r="B184" s="72" t="s">
        <v>166</v>
      </c>
      <c r="C184" s="24">
        <v>-3961.0560000000005</v>
      </c>
      <c r="D184" s="24">
        <v>40727.5</v>
      </c>
      <c r="E184" s="30">
        <v>6120.0590000000002</v>
      </c>
      <c r="F184" s="24">
        <v>2327.5010000000002</v>
      </c>
      <c r="G184" s="28"/>
      <c r="H184" s="28">
        <f t="shared" si="13"/>
        <v>491.75059999999996</v>
      </c>
      <c r="I184" s="28">
        <v>0</v>
      </c>
      <c r="J184" s="28">
        <v>30427.265000000003</v>
      </c>
      <c r="K184" s="28">
        <v>0</v>
      </c>
      <c r="L184" s="321"/>
      <c r="M184" s="322"/>
      <c r="N184" s="323"/>
      <c r="O184" s="28" t="s">
        <v>216</v>
      </c>
      <c r="P184" s="28">
        <v>301.774</v>
      </c>
      <c r="Q184" s="28">
        <v>4107.1910000000007</v>
      </c>
      <c r="R184" s="28">
        <v>3.036</v>
      </c>
      <c r="S184" s="118">
        <f t="shared" si="12"/>
        <v>80545.020600000003</v>
      </c>
      <c r="T184" s="24">
        <v>-14798.212000000001</v>
      </c>
    </row>
    <row r="185" spans="1:20" ht="30" customHeight="1" x14ac:dyDescent="0.25">
      <c r="A185" s="71">
        <v>2.6</v>
      </c>
      <c r="B185" s="72" t="s">
        <v>167</v>
      </c>
      <c r="C185" s="24">
        <v>0</v>
      </c>
      <c r="D185" s="24">
        <v>14251.314</v>
      </c>
      <c r="E185" s="30">
        <v>641.38800000000015</v>
      </c>
      <c r="F185" s="24">
        <v>116.435</v>
      </c>
      <c r="G185" s="28"/>
      <c r="H185" s="28">
        <f t="shared" si="13"/>
        <v>150.09137000000001</v>
      </c>
      <c r="I185" s="28">
        <v>3644.0250000000001</v>
      </c>
      <c r="J185" s="28">
        <v>15591.378000000001</v>
      </c>
      <c r="K185" s="28">
        <v>0</v>
      </c>
      <c r="L185" s="321"/>
      <c r="M185" s="322"/>
      <c r="N185" s="323"/>
      <c r="O185" s="28" t="s">
        <v>216</v>
      </c>
      <c r="P185" s="28">
        <v>196.08600000000001</v>
      </c>
      <c r="Q185" s="28">
        <v>2.9810000000000003</v>
      </c>
      <c r="R185" s="28">
        <v>0.48400000000000004</v>
      </c>
      <c r="S185" s="118">
        <f t="shared" si="12"/>
        <v>34594.182370000002</v>
      </c>
      <c r="T185" s="24">
        <v>-3304.1910000000003</v>
      </c>
    </row>
    <row r="186" spans="1:20" ht="30" customHeight="1" x14ac:dyDescent="0.25">
      <c r="A186" s="71">
        <v>2.7</v>
      </c>
      <c r="B186" s="72" t="s">
        <v>168</v>
      </c>
      <c r="C186" s="24">
        <v>0</v>
      </c>
      <c r="D186" s="24">
        <v>23196.151000000002</v>
      </c>
      <c r="E186" s="30">
        <v>3089.8120000000004</v>
      </c>
      <c r="F186" s="24">
        <v>2632.9050000000002</v>
      </c>
      <c r="G186" s="28"/>
      <c r="H186" s="28">
        <f t="shared" si="13"/>
        <v>289.18868000000003</v>
      </c>
      <c r="I186" s="28">
        <v>0</v>
      </c>
      <c r="J186" s="28"/>
      <c r="K186" s="28"/>
      <c r="L186" s="321"/>
      <c r="M186" s="322"/>
      <c r="N186" s="323"/>
      <c r="O186" s="28" t="s">
        <v>216</v>
      </c>
      <c r="P186" s="28">
        <v>634.99700000000007</v>
      </c>
      <c r="Q186" s="28">
        <v>25.993000000000002</v>
      </c>
      <c r="R186" s="28">
        <v>21.747</v>
      </c>
      <c r="S186" s="118">
        <f t="shared" si="12"/>
        <v>29890.793679999999</v>
      </c>
      <c r="T186" s="24">
        <v>-619.70700000000011</v>
      </c>
    </row>
    <row r="187" spans="1:20" ht="30" customHeight="1" x14ac:dyDescent="0.25">
      <c r="A187" s="71">
        <v>2.8</v>
      </c>
      <c r="B187" s="72" t="s">
        <v>169</v>
      </c>
      <c r="C187" s="24">
        <v>-1520.5630000000001</v>
      </c>
      <c r="D187" s="24">
        <v>823.47100000000012</v>
      </c>
      <c r="E187" s="30">
        <v>264.68200000000002</v>
      </c>
      <c r="F187" s="24">
        <v>0</v>
      </c>
      <c r="G187" s="28"/>
      <c r="H187" s="28">
        <f t="shared" si="13"/>
        <v>10.881530000000003</v>
      </c>
      <c r="I187" s="28">
        <v>660.17600000000004</v>
      </c>
      <c r="J187" s="28">
        <v>1100.2860000000001</v>
      </c>
      <c r="K187" s="28">
        <v>0</v>
      </c>
      <c r="L187" s="321"/>
      <c r="M187" s="322"/>
      <c r="N187" s="323"/>
      <c r="O187" s="28" t="s">
        <v>216</v>
      </c>
      <c r="P187" s="28">
        <v>3.1790000000000003</v>
      </c>
      <c r="Q187" s="28">
        <v>1529.0989999999999</v>
      </c>
      <c r="R187" s="28">
        <v>0.42900000000000005</v>
      </c>
      <c r="S187" s="118">
        <f t="shared" si="12"/>
        <v>2871.6405300000006</v>
      </c>
      <c r="T187" s="24">
        <v>0</v>
      </c>
    </row>
    <row r="188" spans="1:20" ht="30" customHeight="1" x14ac:dyDescent="0.25">
      <c r="A188" s="71">
        <v>3</v>
      </c>
      <c r="B188" s="78" t="s">
        <v>170</v>
      </c>
      <c r="C188" s="24">
        <v>-1449.107</v>
      </c>
      <c r="D188" s="24">
        <v>11509.894000000002</v>
      </c>
      <c r="E188" s="24">
        <v>3859.6690000000003</v>
      </c>
      <c r="F188" s="24">
        <v>1990.758</v>
      </c>
      <c r="G188" s="28"/>
      <c r="H188" s="28">
        <f t="shared" si="13"/>
        <v>173.60321000000005</v>
      </c>
      <c r="I188" s="28">
        <v>10944.428</v>
      </c>
      <c r="J188" s="28">
        <v>25725.777000000002</v>
      </c>
      <c r="K188" s="28">
        <v>0</v>
      </c>
      <c r="L188" s="321"/>
      <c r="M188" s="322"/>
      <c r="N188" s="323"/>
      <c r="O188" s="28" t="s">
        <v>216</v>
      </c>
      <c r="P188" s="28">
        <v>247.70900000000003</v>
      </c>
      <c r="Q188" s="28">
        <v>2064.6780000000003</v>
      </c>
      <c r="R188" s="28">
        <v>94.259</v>
      </c>
      <c r="S188" s="118">
        <f t="shared" ref="S188" si="14">SUM(C188:R188)</f>
        <v>55161.668210000003</v>
      </c>
      <c r="T188" s="24">
        <v>-3548.0280000000002</v>
      </c>
    </row>
    <row r="189" spans="1:20" ht="30" customHeight="1" x14ac:dyDescent="0.25">
      <c r="A189" s="71">
        <v>4</v>
      </c>
      <c r="B189" s="78" t="s">
        <v>218</v>
      </c>
      <c r="C189" s="24">
        <v>-615.48300000000006</v>
      </c>
      <c r="D189" s="24">
        <v>1305.7</v>
      </c>
      <c r="E189" s="30">
        <v>77.319000000000017</v>
      </c>
      <c r="F189" s="24">
        <v>55.605000000000004</v>
      </c>
      <c r="G189" s="28"/>
      <c r="H189" s="28">
        <f t="shared" si="13"/>
        <v>14.386240000000001</v>
      </c>
      <c r="I189" s="28">
        <v>0</v>
      </c>
      <c r="J189" s="28">
        <v>1390.1030000000001</v>
      </c>
      <c r="K189" s="28">
        <v>0</v>
      </c>
      <c r="L189" s="324"/>
      <c r="M189" s="325"/>
      <c r="N189" s="326"/>
      <c r="O189" s="28" t="s">
        <v>216</v>
      </c>
      <c r="P189" s="28">
        <v>1.8480000000000001</v>
      </c>
      <c r="Q189" s="28">
        <v>620.46600000000001</v>
      </c>
      <c r="R189" s="28">
        <v>0.25300000000000006</v>
      </c>
      <c r="S189" s="118">
        <f t="shared" si="12"/>
        <v>2850.1972400000004</v>
      </c>
      <c r="T189" s="27">
        <v>0</v>
      </c>
    </row>
    <row r="190" spans="1:20" ht="30" customHeight="1" x14ac:dyDescent="0.25">
      <c r="A190" s="71">
        <v>5</v>
      </c>
      <c r="B190" s="78" t="s">
        <v>172</v>
      </c>
      <c r="C190" s="24">
        <v>0</v>
      </c>
      <c r="D190" s="24">
        <v>33188.550999999999</v>
      </c>
      <c r="E190" s="30">
        <v>1280.51</v>
      </c>
      <c r="F190" s="24">
        <v>309.96900000000005</v>
      </c>
      <c r="G190" s="28">
        <v>33210</v>
      </c>
      <c r="H190" s="28">
        <f t="shared" si="13"/>
        <v>347.7903</v>
      </c>
      <c r="I190" s="28">
        <v>1305.4250000000002</v>
      </c>
      <c r="J190" s="28">
        <v>56204.115000000005</v>
      </c>
      <c r="K190" s="28">
        <v>0</v>
      </c>
      <c r="L190" s="21">
        <v>120194</v>
      </c>
      <c r="M190" s="21">
        <v>84422</v>
      </c>
      <c r="N190" s="21">
        <v>855.53600000000006</v>
      </c>
      <c r="O190" s="28" t="s">
        <v>216</v>
      </c>
      <c r="P190" s="28">
        <v>195.10700000000003</v>
      </c>
      <c r="Q190" s="28">
        <v>17.039000000000001</v>
      </c>
      <c r="R190" s="28">
        <v>6.0390000000000006</v>
      </c>
      <c r="S190" s="118">
        <f t="shared" ref="S190:S193" si="15">SUM(C190:R190)</f>
        <v>331536.08130000002</v>
      </c>
      <c r="T190" s="27">
        <v>-20731.315000000002</v>
      </c>
    </row>
    <row r="191" spans="1:20" ht="30" customHeight="1" x14ac:dyDescent="0.25">
      <c r="A191" s="71">
        <v>6</v>
      </c>
      <c r="B191" s="78" t="s">
        <v>173</v>
      </c>
      <c r="C191" s="24"/>
      <c r="D191" s="24"/>
      <c r="E191" s="30"/>
      <c r="F191" s="24"/>
      <c r="G191" s="28"/>
      <c r="H191" s="28"/>
      <c r="I191" s="28"/>
      <c r="J191" s="28"/>
      <c r="K191" s="28"/>
      <c r="L191" s="391"/>
      <c r="M191" s="392"/>
      <c r="N191" s="393"/>
      <c r="O191" s="28" t="s">
        <v>216</v>
      </c>
      <c r="P191" s="28"/>
      <c r="Q191" s="28"/>
      <c r="R191" s="28"/>
      <c r="S191" s="118">
        <f t="shared" si="15"/>
        <v>0</v>
      </c>
      <c r="T191" s="24"/>
    </row>
    <row r="192" spans="1:20" ht="30" customHeight="1" x14ac:dyDescent="0.25">
      <c r="A192" s="71">
        <v>7</v>
      </c>
      <c r="B192" s="78" t="s">
        <v>174</v>
      </c>
      <c r="C192" s="24"/>
      <c r="D192" s="24"/>
      <c r="E192" s="30"/>
      <c r="F192" s="24"/>
      <c r="G192" s="28"/>
      <c r="H192" s="28"/>
      <c r="I192" s="28"/>
      <c r="J192" s="28"/>
      <c r="K192" s="28"/>
      <c r="L192" s="394"/>
      <c r="M192" s="395"/>
      <c r="N192" s="396"/>
      <c r="O192" s="28" t="s">
        <v>216</v>
      </c>
      <c r="P192" s="28"/>
      <c r="Q192" s="28"/>
      <c r="R192" s="28"/>
      <c r="S192" s="118">
        <f t="shared" si="15"/>
        <v>0</v>
      </c>
      <c r="T192" s="24"/>
    </row>
    <row r="193" spans="1:47" ht="30" customHeight="1" x14ac:dyDescent="0.25">
      <c r="A193" s="71">
        <v>8</v>
      </c>
      <c r="B193" s="78" t="s">
        <v>175</v>
      </c>
      <c r="C193" s="24"/>
      <c r="D193" s="24"/>
      <c r="E193" s="30"/>
      <c r="F193" s="24"/>
      <c r="G193" s="28"/>
      <c r="H193" s="28"/>
      <c r="I193" s="28"/>
      <c r="J193" s="28"/>
      <c r="K193" s="28"/>
      <c r="L193" s="397"/>
      <c r="M193" s="398"/>
      <c r="N193" s="399"/>
      <c r="O193" s="28" t="s">
        <v>216</v>
      </c>
      <c r="P193" s="28"/>
      <c r="Q193" s="28"/>
      <c r="R193" s="28"/>
      <c r="S193" s="118">
        <f t="shared" si="15"/>
        <v>0</v>
      </c>
      <c r="T193" s="24"/>
    </row>
    <row r="194" spans="1:47" ht="30" customHeight="1" x14ac:dyDescent="0.25">
      <c r="A194" s="307" t="s">
        <v>222</v>
      </c>
      <c r="B194" s="308"/>
      <c r="C194" s="304"/>
      <c r="D194" s="305"/>
      <c r="E194" s="306"/>
      <c r="F194" s="24">
        <v>52670</v>
      </c>
      <c r="G194" s="278"/>
      <c r="H194" s="279"/>
      <c r="I194" s="279"/>
      <c r="J194" s="279"/>
      <c r="K194" s="279"/>
      <c r="L194" s="279"/>
      <c r="M194" s="279"/>
      <c r="N194" s="279"/>
      <c r="O194" s="279"/>
      <c r="P194" s="279"/>
      <c r="Q194" s="279"/>
      <c r="R194" s="280"/>
      <c r="S194" s="118">
        <f>F194</f>
        <v>52670</v>
      </c>
      <c r="T194" s="136"/>
    </row>
    <row r="195" spans="1:47" ht="27" customHeight="1" x14ac:dyDescent="0.25">
      <c r="A195" s="354" t="s">
        <v>114</v>
      </c>
      <c r="B195" s="355"/>
      <c r="C195" s="114">
        <f>SUM(C176:C193)</f>
        <v>-7772.094000000001</v>
      </c>
      <c r="D195" s="114">
        <f t="shared" ref="D195:K195" si="16">SUM(D176:D193)</f>
        <v>270295.69600000005</v>
      </c>
      <c r="E195" s="115">
        <f t="shared" si="16"/>
        <v>52579.450000000004</v>
      </c>
      <c r="F195" s="114">
        <f>SUM(F176:F194)</f>
        <v>67957.107000000004</v>
      </c>
      <c r="G195" s="114">
        <f>SUM(G176:G193)</f>
        <v>33210</v>
      </c>
      <c r="H195" s="114">
        <f t="shared" si="16"/>
        <v>3381.6225300000006</v>
      </c>
      <c r="I195" s="114">
        <f t="shared" si="16"/>
        <v>16554.054</v>
      </c>
      <c r="J195" s="114">
        <f t="shared" si="16"/>
        <v>136637.24800000002</v>
      </c>
      <c r="K195" s="114">
        <f t="shared" si="16"/>
        <v>0</v>
      </c>
      <c r="L195" s="403">
        <f>L190+M190</f>
        <v>204616</v>
      </c>
      <c r="M195" s="404"/>
      <c r="N195" s="114">
        <f>N190</f>
        <v>855.53600000000006</v>
      </c>
      <c r="O195" s="114">
        <f>SUM(O174:O193)</f>
        <v>1548</v>
      </c>
      <c r="P195" s="114">
        <f t="shared" ref="P195:R195" si="17">SUM(P174:P193)</f>
        <v>8639.2790000000023</v>
      </c>
      <c r="Q195" s="114">
        <f t="shared" si="17"/>
        <v>10127.128000000002</v>
      </c>
      <c r="R195" s="114">
        <f t="shared" si="17"/>
        <v>130.614</v>
      </c>
      <c r="S195" s="114">
        <f>SUM(S174:S194)</f>
        <v>798759.64052999998</v>
      </c>
      <c r="T195" s="114">
        <f>SUM(T174:T193)</f>
        <v>-82723.553</v>
      </c>
    </row>
    <row r="196" spans="1:47" ht="27" customHeight="1" x14ac:dyDescent="0.25">
      <c r="A196" s="354" t="s">
        <v>237</v>
      </c>
      <c r="B196" s="355"/>
      <c r="C196" s="116">
        <f t="shared" ref="C196:K196" si="18">C195/$C$6</f>
        <v>-15.76489655172414</v>
      </c>
      <c r="D196" s="116">
        <f t="shared" si="18"/>
        <v>548.26713184584185</v>
      </c>
      <c r="E196" s="116">
        <f t="shared" si="18"/>
        <v>106.65202839756593</v>
      </c>
      <c r="F196" s="116">
        <f t="shared" si="18"/>
        <v>137.8440304259635</v>
      </c>
      <c r="G196" s="116">
        <f t="shared" si="18"/>
        <v>67.363083164300207</v>
      </c>
      <c r="H196" s="116">
        <f t="shared" si="18"/>
        <v>6.859274908722111</v>
      </c>
      <c r="I196" s="116">
        <f t="shared" si="18"/>
        <v>33.578202839756592</v>
      </c>
      <c r="J196" s="116">
        <f t="shared" si="18"/>
        <v>277.15466125760656</v>
      </c>
      <c r="K196" s="116">
        <f t="shared" si="18"/>
        <v>0</v>
      </c>
      <c r="L196" s="405">
        <f>L195/$C$6</f>
        <v>415.04259634888439</v>
      </c>
      <c r="M196" s="406"/>
      <c r="N196" s="116">
        <f t="shared" ref="N196" si="19">N195/$C$6</f>
        <v>1.7353671399594321</v>
      </c>
      <c r="O196" s="116">
        <f t="shared" ref="O196" si="20">O195/$C$6</f>
        <v>3.1399594320486814</v>
      </c>
      <c r="P196" s="116">
        <f t="shared" ref="P196" si="21">P195/$C$6</f>
        <v>17.523892494929012</v>
      </c>
      <c r="Q196" s="116">
        <f t="shared" ref="Q196" si="22">Q195/$C$6</f>
        <v>20.541841784989863</v>
      </c>
      <c r="R196" s="116">
        <f t="shared" ref="R196" si="23">R195/$C$6</f>
        <v>0.26493711967545641</v>
      </c>
      <c r="S196" s="116">
        <f t="shared" ref="S196" si="24">S195/$C$6</f>
        <v>1620.2021106085192</v>
      </c>
      <c r="T196" s="116">
        <f t="shared" ref="T196" si="25">T195/$C$6</f>
        <v>-167.79625354969573</v>
      </c>
    </row>
    <row r="197" spans="1:47" ht="15.75" customHeight="1" x14ac:dyDescent="0.25">
      <c r="A197" s="386" t="s">
        <v>223</v>
      </c>
      <c r="B197" s="387"/>
      <c r="C197" s="387"/>
      <c r="D197" s="387"/>
      <c r="E197" s="387"/>
      <c r="F197" s="387"/>
      <c r="G197" s="387"/>
      <c r="H197" s="387"/>
      <c r="I197" s="387"/>
      <c r="J197" s="387"/>
      <c r="K197" s="387"/>
      <c r="L197" s="387"/>
      <c r="M197" s="387"/>
      <c r="N197" s="387"/>
      <c r="O197" s="387"/>
      <c r="P197" s="387"/>
      <c r="Q197" s="387"/>
      <c r="R197" s="387"/>
      <c r="S197" s="387"/>
      <c r="T197" s="387"/>
    </row>
    <row r="198" spans="1:47" ht="15" customHeight="1" x14ac:dyDescent="0.25">
      <c r="A198" s="81" t="s">
        <v>224</v>
      </c>
      <c r="B198" s="81"/>
      <c r="C198" s="81"/>
      <c r="D198" s="81"/>
      <c r="E198" s="81"/>
      <c r="F198" s="81"/>
      <c r="G198" s="81"/>
      <c r="H198" s="81"/>
      <c r="I198" s="81"/>
      <c r="J198" s="81"/>
      <c r="K198" s="81"/>
      <c r="L198" s="81"/>
      <c r="M198" s="81"/>
      <c r="N198" s="81"/>
      <c r="O198" s="81"/>
      <c r="P198" s="135"/>
      <c r="Q198" s="135"/>
      <c r="R198" s="135"/>
      <c r="S198" s="135"/>
      <c r="T198" s="135"/>
    </row>
    <row r="199" spans="1:47" s="85" customFormat="1" ht="37.5" customHeight="1" x14ac:dyDescent="0.25">
      <c r="A199" s="135"/>
      <c r="B199" s="135"/>
      <c r="C199" s="135"/>
      <c r="D199" s="135"/>
      <c r="E199" s="135"/>
      <c r="F199" s="135"/>
      <c r="G199" s="135"/>
      <c r="H199" s="135"/>
      <c r="I199" s="135"/>
      <c r="J199" s="135"/>
      <c r="K199" s="135"/>
      <c r="L199" s="135"/>
      <c r="M199" s="135"/>
      <c r="N199" s="135"/>
      <c r="O199" s="135"/>
      <c r="P199" s="135"/>
      <c r="Q199" s="135"/>
      <c r="R199" s="135"/>
      <c r="S199" s="135"/>
      <c r="T199" s="135"/>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row>
    <row r="200" spans="1:47" ht="12.75" customHeight="1" x14ac:dyDescent="0.25">
      <c r="A200" s="135"/>
      <c r="B200" s="135"/>
      <c r="C200" s="135"/>
      <c r="D200" s="135"/>
      <c r="E200" s="135"/>
      <c r="F200" s="135"/>
      <c r="G200" s="135"/>
      <c r="H200" s="135"/>
      <c r="I200" s="135"/>
      <c r="J200" s="135"/>
      <c r="K200" s="135"/>
      <c r="L200" s="135"/>
      <c r="M200" s="135"/>
      <c r="N200" s="135"/>
      <c r="O200" s="135"/>
      <c r="P200" s="135"/>
      <c r="Q200" s="135"/>
      <c r="R200" s="135"/>
      <c r="S200" s="135"/>
      <c r="T200" s="135"/>
    </row>
    <row r="201" spans="1:47" ht="65.25" customHeight="1" x14ac:dyDescent="0.25">
      <c r="A201" s="135"/>
      <c r="B201" s="135"/>
      <c r="C201" s="135"/>
      <c r="D201" s="135"/>
      <c r="E201" s="135"/>
      <c r="F201" s="135"/>
      <c r="G201" s="135"/>
      <c r="H201" s="135"/>
      <c r="I201" s="135"/>
      <c r="J201" s="135"/>
      <c r="K201" s="135"/>
      <c r="L201" s="135"/>
      <c r="M201" s="135"/>
      <c r="N201" s="135"/>
      <c r="O201" s="135"/>
      <c r="P201" s="135"/>
      <c r="Q201" s="135"/>
      <c r="R201" s="135"/>
      <c r="S201" s="135"/>
      <c r="T201" s="135"/>
      <c r="U201" s="84"/>
    </row>
    <row r="202" spans="1:47" ht="12.75" customHeight="1" x14ac:dyDescent="0.25">
      <c r="A202" s="135"/>
      <c r="B202" s="135"/>
      <c r="C202" s="135"/>
      <c r="D202" s="135"/>
      <c r="E202" s="135"/>
      <c r="F202" s="135"/>
      <c r="G202" s="135"/>
      <c r="H202" s="135"/>
      <c r="I202" s="135"/>
      <c r="J202" s="135"/>
      <c r="K202" s="135"/>
      <c r="L202" s="135"/>
      <c r="M202" s="135"/>
      <c r="N202" s="135"/>
      <c r="O202" s="135"/>
      <c r="P202" s="135"/>
      <c r="Q202" s="135"/>
      <c r="R202" s="135"/>
      <c r="S202" s="135"/>
      <c r="T202" s="135"/>
    </row>
    <row r="203" spans="1:47" ht="26.65" customHeight="1" x14ac:dyDescent="0.25">
      <c r="A203" s="135"/>
      <c r="B203" s="135"/>
      <c r="C203" s="135"/>
      <c r="D203" s="135"/>
      <c r="E203" s="135"/>
      <c r="F203" s="135"/>
      <c r="G203" s="135"/>
      <c r="H203" s="135"/>
      <c r="I203" s="135"/>
      <c r="J203" s="135"/>
      <c r="K203" s="135"/>
      <c r="L203" s="135"/>
      <c r="M203" s="135"/>
      <c r="N203" s="135"/>
      <c r="O203" s="135"/>
      <c r="P203" s="135"/>
      <c r="Q203" s="135"/>
      <c r="R203" s="135"/>
      <c r="S203" s="135"/>
      <c r="T203" s="135"/>
      <c r="U203" s="84"/>
    </row>
    <row r="204" spans="1:47" ht="25.5" customHeight="1" x14ac:dyDescent="0.25">
      <c r="A204" s="135"/>
      <c r="B204" s="135"/>
      <c r="C204" s="135"/>
      <c r="D204" s="135"/>
      <c r="E204" s="135"/>
      <c r="F204" s="135"/>
      <c r="G204" s="135"/>
      <c r="H204" s="135"/>
      <c r="I204" s="135"/>
      <c r="J204" s="135"/>
      <c r="K204" s="135"/>
      <c r="L204" s="135"/>
      <c r="M204" s="135"/>
      <c r="N204" s="135"/>
      <c r="O204" s="135"/>
      <c r="P204" s="135"/>
      <c r="Q204" s="135"/>
      <c r="R204" s="135"/>
      <c r="S204" s="135"/>
      <c r="T204" s="135"/>
    </row>
    <row r="205" spans="1:47" ht="29.65" customHeight="1" x14ac:dyDescent="0.25">
      <c r="A205" s="135"/>
      <c r="B205" s="135"/>
      <c r="C205" s="135"/>
      <c r="D205" s="135"/>
      <c r="E205" s="135"/>
      <c r="F205" s="135"/>
      <c r="G205" s="135"/>
      <c r="H205" s="135"/>
      <c r="I205" s="135"/>
      <c r="J205" s="135"/>
      <c r="K205" s="135"/>
      <c r="L205" s="135"/>
      <c r="M205" s="135"/>
      <c r="N205" s="135"/>
      <c r="O205" s="135"/>
      <c r="P205" s="135"/>
      <c r="Q205" s="135"/>
      <c r="R205" s="135"/>
      <c r="S205" s="135"/>
      <c r="T205" s="135"/>
      <c r="U205" s="84"/>
    </row>
    <row r="206" spans="1:47" ht="29.25" customHeight="1" x14ac:dyDescent="0.25">
      <c r="A206" s="135"/>
      <c r="B206" s="135"/>
      <c r="C206" s="135"/>
      <c r="D206" s="135"/>
      <c r="E206" s="135"/>
      <c r="F206" s="135"/>
      <c r="G206" s="135"/>
      <c r="H206" s="135"/>
      <c r="I206" s="135"/>
      <c r="J206" s="135"/>
      <c r="K206" s="135"/>
      <c r="L206" s="135"/>
      <c r="M206" s="135"/>
      <c r="N206" s="135"/>
      <c r="O206" s="135"/>
      <c r="P206" s="135"/>
      <c r="Q206" s="135"/>
      <c r="R206" s="135"/>
      <c r="S206" s="135"/>
      <c r="T206" s="135"/>
    </row>
    <row r="207" spans="1:47" ht="33" customHeight="1" x14ac:dyDescent="0.25">
      <c r="A207" s="135"/>
      <c r="B207" s="135"/>
      <c r="C207" s="135"/>
      <c r="D207" s="135"/>
      <c r="E207" s="135"/>
      <c r="F207" s="135"/>
      <c r="G207" s="135"/>
      <c r="H207" s="135"/>
      <c r="I207" s="135"/>
      <c r="J207" s="135"/>
      <c r="K207" s="135"/>
      <c r="L207" s="135"/>
      <c r="M207" s="135"/>
      <c r="N207" s="135"/>
      <c r="O207" s="135"/>
      <c r="P207" s="135"/>
      <c r="Q207" s="135"/>
      <c r="R207" s="135"/>
      <c r="S207" s="135"/>
      <c r="T207" s="135"/>
      <c r="U207" s="84"/>
    </row>
    <row r="208" spans="1:47" ht="33" customHeight="1" x14ac:dyDescent="0.25">
      <c r="A208" s="135"/>
      <c r="B208" s="135"/>
      <c r="C208" s="135"/>
      <c r="D208" s="135"/>
      <c r="E208" s="135"/>
      <c r="F208" s="135"/>
      <c r="G208" s="135"/>
      <c r="H208" s="135"/>
      <c r="I208" s="135"/>
      <c r="J208" s="135"/>
      <c r="K208" s="135"/>
      <c r="L208" s="135"/>
      <c r="M208" s="135"/>
      <c r="N208" s="135"/>
      <c r="O208" s="135"/>
      <c r="P208" s="135"/>
      <c r="Q208" s="135"/>
      <c r="R208" s="135"/>
      <c r="S208" s="135"/>
      <c r="T208" s="135"/>
    </row>
    <row r="209" spans="1:21" ht="33.4" customHeight="1" x14ac:dyDescent="0.25">
      <c r="A209" s="135"/>
      <c r="B209" s="135"/>
      <c r="C209" s="135"/>
      <c r="D209" s="135"/>
      <c r="E209" s="135"/>
      <c r="F209" s="135"/>
      <c r="G209" s="135"/>
      <c r="H209" s="135"/>
      <c r="I209" s="135"/>
      <c r="J209" s="135"/>
      <c r="K209" s="135"/>
      <c r="L209" s="135"/>
      <c r="M209" s="135"/>
      <c r="N209" s="135"/>
      <c r="O209" s="135"/>
      <c r="P209" s="135"/>
      <c r="Q209" s="135"/>
      <c r="R209" s="135"/>
      <c r="S209" s="135"/>
      <c r="T209" s="135"/>
      <c r="U209" s="84"/>
    </row>
    <row r="210" spans="1:21" ht="29.65" customHeight="1" x14ac:dyDescent="0.25">
      <c r="A210" s="135"/>
      <c r="B210" s="135"/>
      <c r="C210" s="135"/>
      <c r="D210" s="135"/>
      <c r="E210" s="135"/>
      <c r="F210" s="135"/>
      <c r="G210" s="135"/>
      <c r="H210" s="135"/>
      <c r="I210" s="135"/>
      <c r="J210" s="135"/>
      <c r="K210" s="135"/>
      <c r="L210" s="135"/>
      <c r="M210" s="135"/>
      <c r="N210" s="135"/>
      <c r="O210" s="135"/>
      <c r="P210" s="135"/>
      <c r="Q210" s="135"/>
      <c r="R210" s="135"/>
      <c r="S210" s="135"/>
      <c r="T210" s="135"/>
    </row>
    <row r="211" spans="1:21" ht="34.9" customHeight="1" x14ac:dyDescent="0.25">
      <c r="A211" s="135"/>
      <c r="B211" s="135"/>
      <c r="C211" s="135"/>
      <c r="D211" s="135"/>
      <c r="E211" s="135"/>
      <c r="F211" s="135"/>
      <c r="G211" s="135"/>
      <c r="H211" s="135"/>
      <c r="I211" s="135"/>
      <c r="J211" s="135"/>
      <c r="K211" s="135"/>
      <c r="L211" s="135"/>
      <c r="M211" s="135"/>
      <c r="N211" s="135"/>
      <c r="O211" s="135"/>
      <c r="P211" s="135"/>
      <c r="Q211" s="135"/>
      <c r="R211" s="135"/>
      <c r="S211" s="135"/>
      <c r="T211" s="135"/>
      <c r="U211" s="84"/>
    </row>
    <row r="212" spans="1:21" ht="28.9" customHeight="1" x14ac:dyDescent="0.25">
      <c r="A212" s="135"/>
      <c r="B212" s="135"/>
      <c r="C212" s="135"/>
      <c r="D212" s="135"/>
      <c r="E212" s="135"/>
      <c r="F212" s="135"/>
      <c r="G212" s="135"/>
      <c r="H212" s="135"/>
      <c r="I212" s="135"/>
      <c r="J212" s="135"/>
      <c r="K212" s="135"/>
      <c r="L212" s="135"/>
      <c r="M212" s="135"/>
      <c r="N212" s="135"/>
      <c r="O212" s="135"/>
      <c r="P212" s="135"/>
      <c r="Q212" s="135"/>
      <c r="R212" s="135"/>
      <c r="S212" s="135"/>
      <c r="T212" s="135"/>
    </row>
    <row r="213" spans="1:21" ht="31.9" customHeight="1" x14ac:dyDescent="0.25">
      <c r="A213" s="135"/>
      <c r="B213" s="135"/>
      <c r="C213" s="135"/>
      <c r="D213" s="135"/>
      <c r="E213" s="135"/>
      <c r="F213" s="135"/>
      <c r="G213" s="135"/>
      <c r="H213" s="135"/>
      <c r="I213" s="135"/>
      <c r="J213" s="135"/>
      <c r="K213" s="135"/>
      <c r="L213" s="135"/>
      <c r="M213" s="135"/>
      <c r="N213" s="135"/>
      <c r="O213" s="135"/>
      <c r="P213" s="135"/>
      <c r="Q213" s="135"/>
      <c r="R213" s="135"/>
      <c r="S213" s="135"/>
      <c r="T213" s="135"/>
      <c r="U213" s="84"/>
    </row>
    <row r="214" spans="1:21" ht="33" customHeight="1" x14ac:dyDescent="0.25">
      <c r="A214" s="135"/>
      <c r="B214" s="135"/>
      <c r="C214" s="135"/>
      <c r="D214" s="135"/>
      <c r="E214" s="135"/>
      <c r="F214" s="135"/>
      <c r="G214" s="135"/>
      <c r="H214" s="135"/>
      <c r="I214" s="135"/>
      <c r="J214" s="135"/>
      <c r="K214" s="135"/>
      <c r="L214" s="135"/>
      <c r="M214" s="135"/>
      <c r="N214" s="135"/>
      <c r="O214" s="135"/>
      <c r="P214" s="135"/>
      <c r="Q214" s="135"/>
      <c r="R214" s="135"/>
      <c r="S214" s="135"/>
      <c r="T214" s="135"/>
    </row>
    <row r="215" spans="1:21" ht="34.15" customHeight="1" x14ac:dyDescent="0.25">
      <c r="A215" s="135"/>
      <c r="B215" s="135"/>
      <c r="C215" s="135"/>
      <c r="D215" s="135"/>
      <c r="E215" s="135"/>
      <c r="F215" s="135"/>
      <c r="G215" s="135"/>
      <c r="H215" s="135"/>
      <c r="I215" s="135"/>
      <c r="J215" s="135"/>
      <c r="K215" s="135"/>
      <c r="L215" s="135"/>
      <c r="M215" s="135"/>
      <c r="N215" s="135"/>
      <c r="O215" s="135"/>
      <c r="P215" s="135"/>
      <c r="Q215" s="135"/>
      <c r="R215" s="135"/>
      <c r="S215" s="135"/>
      <c r="T215" s="135"/>
      <c r="U215" s="84"/>
    </row>
    <row r="216" spans="1:21" ht="30.4" customHeight="1" x14ac:dyDescent="0.25">
      <c r="A216" s="135"/>
      <c r="B216" s="135"/>
      <c r="C216" s="135"/>
      <c r="D216" s="135"/>
      <c r="E216" s="135"/>
      <c r="F216" s="135"/>
      <c r="G216" s="135"/>
      <c r="H216" s="135"/>
      <c r="I216" s="135"/>
      <c r="J216" s="135"/>
      <c r="K216" s="135"/>
      <c r="L216" s="135"/>
      <c r="M216" s="135"/>
      <c r="N216" s="135"/>
      <c r="O216" s="135"/>
      <c r="P216" s="135"/>
      <c r="Q216" s="135"/>
      <c r="R216" s="135"/>
      <c r="S216" s="135"/>
      <c r="T216" s="135"/>
    </row>
    <row r="217" spans="1:21" ht="32.65" customHeight="1" x14ac:dyDescent="0.25">
      <c r="A217" s="135"/>
      <c r="B217" s="135"/>
      <c r="C217" s="135"/>
      <c r="D217" s="135"/>
      <c r="E217" s="135"/>
      <c r="F217" s="135"/>
      <c r="G217" s="135"/>
      <c r="H217" s="135"/>
      <c r="I217" s="135"/>
      <c r="J217" s="135"/>
      <c r="K217" s="135"/>
      <c r="L217" s="135"/>
      <c r="M217" s="135"/>
      <c r="N217" s="135"/>
      <c r="O217" s="135"/>
      <c r="P217" s="135"/>
      <c r="Q217" s="135"/>
      <c r="R217" s="135"/>
      <c r="S217" s="135"/>
      <c r="T217" s="135"/>
      <c r="U217" s="84"/>
    </row>
    <row r="218" spans="1:21" ht="31.5" customHeight="1" x14ac:dyDescent="0.25">
      <c r="A218" s="135"/>
      <c r="B218" s="135"/>
      <c r="C218" s="135"/>
      <c r="D218" s="135"/>
      <c r="E218" s="135"/>
      <c r="F218" s="135"/>
      <c r="G218" s="135"/>
      <c r="H218" s="135"/>
      <c r="I218" s="135"/>
      <c r="J218" s="135"/>
      <c r="K218" s="135"/>
      <c r="L218" s="135"/>
      <c r="M218" s="135"/>
      <c r="N218" s="135"/>
      <c r="O218" s="135"/>
      <c r="P218" s="135"/>
      <c r="Q218" s="135"/>
      <c r="R218" s="135"/>
      <c r="S218" s="135"/>
      <c r="T218" s="135"/>
    </row>
    <row r="219" spans="1:21" ht="38.25" customHeight="1" x14ac:dyDescent="0.25">
      <c r="A219" s="135"/>
      <c r="B219" s="135"/>
      <c r="C219" s="135"/>
      <c r="D219" s="135"/>
      <c r="E219" s="135"/>
      <c r="F219" s="135"/>
      <c r="G219" s="135"/>
      <c r="H219" s="135"/>
      <c r="I219" s="135"/>
      <c r="J219" s="135"/>
      <c r="K219" s="135"/>
      <c r="L219" s="135"/>
      <c r="M219" s="135"/>
      <c r="N219" s="135"/>
      <c r="O219" s="135"/>
      <c r="P219" s="135"/>
      <c r="Q219" s="135"/>
      <c r="R219" s="135"/>
      <c r="S219" s="135"/>
      <c r="T219" s="135"/>
      <c r="U219" s="84"/>
    </row>
    <row r="220" spans="1:21" ht="24.75" customHeight="1" x14ac:dyDescent="0.25">
      <c r="A220" s="135"/>
      <c r="B220" s="135"/>
      <c r="C220" s="135"/>
      <c r="D220" s="135"/>
      <c r="E220" s="135"/>
      <c r="F220" s="135"/>
      <c r="G220" s="135"/>
      <c r="H220" s="135"/>
      <c r="I220" s="135"/>
      <c r="J220" s="135"/>
      <c r="K220" s="135"/>
      <c r="L220" s="135"/>
      <c r="M220" s="135"/>
      <c r="N220" s="135"/>
      <c r="O220" s="135"/>
      <c r="P220" s="135"/>
      <c r="Q220" s="135"/>
      <c r="R220" s="135"/>
      <c r="S220" s="135"/>
      <c r="T220" s="135"/>
    </row>
    <row r="221" spans="1:21" ht="25.5" customHeight="1" x14ac:dyDescent="0.25">
      <c r="A221" s="135"/>
      <c r="B221" s="135"/>
      <c r="C221" s="135"/>
      <c r="D221" s="135"/>
      <c r="E221" s="135"/>
      <c r="F221" s="135"/>
      <c r="G221" s="135"/>
      <c r="H221" s="135"/>
      <c r="I221" s="135"/>
      <c r="J221" s="135"/>
      <c r="K221" s="135"/>
      <c r="L221" s="135"/>
      <c r="M221" s="135"/>
      <c r="N221" s="135"/>
      <c r="O221" s="135"/>
      <c r="P221" s="135"/>
      <c r="Q221" s="135"/>
      <c r="R221" s="135"/>
      <c r="S221" s="135"/>
      <c r="T221" s="135"/>
      <c r="U221" s="84"/>
    </row>
    <row r="222" spans="1:21" ht="31.5" customHeight="1" x14ac:dyDescent="0.25">
      <c r="A222" s="135"/>
      <c r="B222" s="135"/>
      <c r="C222" s="135"/>
      <c r="D222" s="135"/>
      <c r="E222" s="135"/>
      <c r="F222" s="135"/>
      <c r="G222" s="135"/>
      <c r="H222" s="135"/>
      <c r="I222" s="135"/>
      <c r="J222" s="135"/>
      <c r="K222" s="135"/>
      <c r="L222" s="135"/>
      <c r="M222" s="135"/>
      <c r="N222" s="135"/>
      <c r="O222" s="135"/>
      <c r="P222" s="135"/>
      <c r="Q222" s="135"/>
      <c r="R222" s="135"/>
      <c r="S222" s="135"/>
      <c r="T222" s="135"/>
    </row>
    <row r="223" spans="1:21" ht="25.9" customHeight="1" x14ac:dyDescent="0.25">
      <c r="A223" s="135"/>
      <c r="B223" s="135"/>
      <c r="C223" s="135"/>
      <c r="D223" s="135"/>
      <c r="E223" s="135"/>
      <c r="F223" s="135"/>
      <c r="G223" s="135"/>
      <c r="H223" s="135"/>
      <c r="I223" s="135"/>
      <c r="J223" s="135"/>
      <c r="K223" s="135"/>
      <c r="L223" s="135"/>
      <c r="M223" s="135"/>
      <c r="N223" s="135"/>
      <c r="O223" s="135"/>
      <c r="P223" s="135"/>
      <c r="Q223" s="135"/>
      <c r="R223" s="135"/>
      <c r="S223" s="135"/>
      <c r="T223" s="135"/>
      <c r="U223" s="84"/>
    </row>
    <row r="224" spans="1:21" ht="33" customHeight="1" x14ac:dyDescent="0.25">
      <c r="A224" s="135"/>
      <c r="B224" s="135"/>
      <c r="C224" s="135"/>
      <c r="D224" s="135"/>
      <c r="E224" s="135"/>
      <c r="F224" s="135"/>
      <c r="G224" s="135"/>
      <c r="H224" s="135"/>
      <c r="I224" s="135"/>
      <c r="J224" s="135"/>
      <c r="K224" s="135"/>
      <c r="L224" s="135"/>
      <c r="M224" s="135"/>
      <c r="N224" s="135"/>
      <c r="O224" s="135"/>
      <c r="P224" s="135"/>
      <c r="Q224" s="135"/>
      <c r="R224" s="135"/>
      <c r="S224" s="135"/>
      <c r="T224" s="135"/>
    </row>
    <row r="225" spans="1:21" ht="37.9" customHeight="1" x14ac:dyDescent="0.25">
      <c r="A225" s="135"/>
      <c r="B225" s="135"/>
      <c r="C225" s="135"/>
      <c r="D225" s="135"/>
      <c r="E225" s="135"/>
      <c r="F225" s="135"/>
      <c r="G225" s="135"/>
      <c r="H225" s="135"/>
      <c r="I225" s="135"/>
      <c r="J225" s="135"/>
      <c r="K225" s="135"/>
      <c r="L225" s="135"/>
      <c r="M225" s="135"/>
      <c r="N225" s="135"/>
      <c r="O225" s="135"/>
      <c r="P225" s="135"/>
      <c r="Q225" s="135"/>
      <c r="R225" s="135"/>
      <c r="S225" s="135"/>
      <c r="T225" s="135"/>
      <c r="U225" s="84"/>
    </row>
    <row r="226" spans="1:21" ht="37.9" customHeight="1" x14ac:dyDescent="0.25">
      <c r="A226" s="135"/>
      <c r="B226" s="135"/>
      <c r="C226" s="135"/>
      <c r="D226" s="135"/>
      <c r="E226" s="135"/>
      <c r="F226" s="135"/>
      <c r="G226" s="135"/>
      <c r="H226" s="135"/>
      <c r="I226" s="135"/>
      <c r="J226" s="135"/>
      <c r="K226" s="135"/>
      <c r="L226" s="135"/>
      <c r="M226" s="135"/>
      <c r="N226" s="135"/>
      <c r="O226" s="135"/>
      <c r="P226" s="135"/>
      <c r="Q226" s="135"/>
      <c r="R226" s="135"/>
      <c r="S226" s="135"/>
      <c r="T226" s="135"/>
    </row>
    <row r="227" spans="1:21" ht="23" x14ac:dyDescent="0.25">
      <c r="A227" s="135"/>
      <c r="B227" s="135"/>
      <c r="C227" s="135"/>
      <c r="D227" s="135"/>
      <c r="E227" s="135"/>
      <c r="F227" s="135"/>
      <c r="G227" s="135"/>
      <c r="H227" s="135"/>
      <c r="I227" s="135"/>
      <c r="J227" s="135"/>
      <c r="K227" s="135"/>
      <c r="L227" s="135"/>
      <c r="M227" s="135"/>
      <c r="N227" s="135"/>
      <c r="O227" s="135"/>
      <c r="P227" s="135"/>
      <c r="Q227" s="135"/>
      <c r="R227" s="135"/>
      <c r="S227" s="135"/>
      <c r="T227" s="135"/>
      <c r="U227" s="84"/>
    </row>
    <row r="228" spans="1:21" ht="12.75" customHeight="1" x14ac:dyDescent="0.25">
      <c r="A228" s="135"/>
      <c r="B228" s="135"/>
      <c r="C228" s="135"/>
      <c r="D228" s="135"/>
      <c r="E228" s="135"/>
      <c r="F228" s="135"/>
      <c r="G228" s="135"/>
      <c r="H228" s="135"/>
      <c r="I228" s="135"/>
      <c r="J228" s="135"/>
      <c r="K228" s="135"/>
      <c r="L228" s="135"/>
      <c r="M228" s="135"/>
      <c r="N228" s="135"/>
      <c r="O228" s="135"/>
      <c r="P228" s="135"/>
      <c r="Q228" s="135"/>
      <c r="R228" s="135"/>
      <c r="S228" s="135"/>
      <c r="T228" s="135"/>
    </row>
    <row r="229" spans="1:21" ht="23" x14ac:dyDescent="0.25">
      <c r="A229" s="135"/>
      <c r="B229" s="135"/>
      <c r="C229" s="135"/>
      <c r="D229" s="135"/>
      <c r="E229" s="135"/>
      <c r="F229" s="135"/>
      <c r="G229" s="135"/>
      <c r="H229" s="135"/>
      <c r="I229" s="135"/>
      <c r="J229" s="135"/>
      <c r="K229" s="135"/>
      <c r="L229" s="135"/>
      <c r="M229" s="135"/>
      <c r="N229" s="135"/>
      <c r="O229" s="135"/>
      <c r="P229" s="135"/>
      <c r="Q229" s="135"/>
      <c r="R229" s="135"/>
      <c r="S229" s="135"/>
      <c r="T229" s="135"/>
      <c r="U229" s="84"/>
    </row>
    <row r="230" spans="1:21" ht="23" x14ac:dyDescent="0.25">
      <c r="A230" s="135"/>
      <c r="B230" s="135"/>
      <c r="C230" s="135"/>
      <c r="D230" s="135"/>
      <c r="E230" s="135"/>
      <c r="F230" s="135"/>
      <c r="G230" s="135"/>
      <c r="H230" s="135"/>
      <c r="I230" s="135"/>
      <c r="J230" s="135"/>
      <c r="K230" s="135"/>
      <c r="L230" s="135"/>
      <c r="M230" s="135"/>
      <c r="N230" s="135"/>
      <c r="O230" s="135"/>
      <c r="P230" s="135"/>
      <c r="Q230" s="135"/>
      <c r="R230" s="135"/>
      <c r="S230" s="135"/>
      <c r="T230" s="135"/>
    </row>
    <row r="231" spans="1:21" ht="23" x14ac:dyDescent="0.25">
      <c r="A231" s="135"/>
      <c r="B231" s="135"/>
      <c r="C231" s="135"/>
      <c r="D231" s="135"/>
      <c r="E231" s="135"/>
      <c r="F231" s="135"/>
      <c r="G231" s="135"/>
      <c r="H231" s="135"/>
      <c r="I231" s="135"/>
      <c r="J231" s="135"/>
      <c r="K231" s="135"/>
      <c r="L231" s="135"/>
      <c r="M231" s="135"/>
      <c r="N231" s="135"/>
      <c r="O231" s="135"/>
      <c r="P231" s="135"/>
      <c r="Q231" s="135"/>
      <c r="R231" s="135"/>
      <c r="S231" s="135"/>
      <c r="T231" s="135"/>
      <c r="U231" s="84"/>
    </row>
    <row r="232" spans="1:21" ht="23" x14ac:dyDescent="0.25">
      <c r="A232" s="135"/>
      <c r="B232" s="135"/>
      <c r="C232" s="135"/>
      <c r="D232" s="135"/>
      <c r="E232" s="135"/>
      <c r="F232" s="135"/>
      <c r="G232" s="135"/>
      <c r="H232" s="135"/>
      <c r="I232" s="135"/>
      <c r="J232" s="135"/>
      <c r="K232" s="135"/>
      <c r="L232" s="135"/>
      <c r="M232" s="135"/>
      <c r="N232" s="135"/>
      <c r="O232" s="135"/>
      <c r="P232" s="135"/>
      <c r="Q232" s="135"/>
      <c r="R232" s="135"/>
      <c r="S232" s="135"/>
      <c r="T232" s="135"/>
    </row>
    <row r="233" spans="1:21" ht="23" x14ac:dyDescent="0.25">
      <c r="A233" s="135"/>
      <c r="B233" s="135"/>
      <c r="C233" s="135"/>
      <c r="D233" s="135"/>
      <c r="E233" s="135"/>
      <c r="F233" s="135"/>
      <c r="G233" s="135"/>
      <c r="H233" s="135"/>
      <c r="I233" s="135"/>
      <c r="J233" s="135"/>
      <c r="K233" s="135"/>
      <c r="L233" s="135"/>
      <c r="M233" s="135"/>
      <c r="N233" s="135"/>
      <c r="O233" s="135"/>
      <c r="P233" s="135"/>
      <c r="Q233" s="135"/>
      <c r="R233" s="135"/>
      <c r="S233" s="135"/>
      <c r="T233" s="135"/>
      <c r="U233" s="84"/>
    </row>
    <row r="234" spans="1:21" ht="23" x14ac:dyDescent="0.25">
      <c r="A234" s="135"/>
      <c r="B234" s="135"/>
      <c r="C234" s="135"/>
      <c r="D234" s="135"/>
      <c r="E234" s="135"/>
      <c r="F234" s="135"/>
      <c r="G234" s="135"/>
      <c r="H234" s="135"/>
      <c r="I234" s="135"/>
      <c r="J234" s="135"/>
      <c r="K234" s="135"/>
      <c r="L234" s="135"/>
      <c r="M234" s="135"/>
      <c r="N234" s="135"/>
      <c r="O234" s="135"/>
      <c r="P234" s="135"/>
      <c r="Q234" s="135"/>
      <c r="R234" s="135"/>
      <c r="S234" s="135"/>
      <c r="T234"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I5:J5"/>
    <mergeCell ref="A29:F29"/>
    <mergeCell ref="A17:B18"/>
    <mergeCell ref="C17:F17"/>
    <mergeCell ref="I4:J4"/>
    <mergeCell ref="I3:J3"/>
    <mergeCell ref="H2:J2"/>
    <mergeCell ref="J165:L165"/>
    <mergeCell ref="A162:B162"/>
    <mergeCell ref="H162:I162"/>
    <mergeCell ref="H163:I163"/>
    <mergeCell ref="H165:I165"/>
    <mergeCell ref="F161:G161"/>
    <mergeCell ref="F159:G159"/>
    <mergeCell ref="F158:G158"/>
    <mergeCell ref="F129:G129"/>
    <mergeCell ref="J82:L82"/>
    <mergeCell ref="J95:L95"/>
    <mergeCell ref="J102:L102"/>
    <mergeCell ref="J110:L110"/>
    <mergeCell ref="J112:L112"/>
    <mergeCell ref="J122:L122"/>
    <mergeCell ref="J162:L162"/>
    <mergeCell ref="J163:L163"/>
    <mergeCell ref="J164:L164"/>
    <mergeCell ref="J160:L160"/>
    <mergeCell ref="J161:L161"/>
    <mergeCell ref="J52:L52"/>
    <mergeCell ref="J53:L53"/>
    <mergeCell ref="J54:L54"/>
    <mergeCell ref="J55:L55"/>
    <mergeCell ref="J56:L56"/>
    <mergeCell ref="J63:L63"/>
    <mergeCell ref="J68:L68"/>
    <mergeCell ref="J73:L73"/>
    <mergeCell ref="J77:L77"/>
    <mergeCell ref="J158:L158"/>
    <mergeCell ref="J159:L159"/>
    <mergeCell ref="J129:L129"/>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F102:G102"/>
    <mergeCell ref="F110:G110"/>
    <mergeCell ref="F112:G112"/>
    <mergeCell ref="F122:G122"/>
    <mergeCell ref="C41:E41"/>
    <mergeCell ref="C42:E42"/>
    <mergeCell ref="C43:E43"/>
    <mergeCell ref="C38:E38"/>
    <mergeCell ref="C35:E35"/>
    <mergeCell ref="B45:F46"/>
    <mergeCell ref="F68:G68"/>
    <mergeCell ref="F73:G73"/>
    <mergeCell ref="A169:T169"/>
    <mergeCell ref="A170:B172"/>
    <mergeCell ref="C170:C172"/>
    <mergeCell ref="D170:D171"/>
    <mergeCell ref="E170:F171"/>
    <mergeCell ref="G170:N171"/>
    <mergeCell ref="O170:R171"/>
    <mergeCell ref="S170:S173"/>
    <mergeCell ref="A1:B1"/>
    <mergeCell ref="C1:F1"/>
    <mergeCell ref="A2:B2"/>
    <mergeCell ref="C2:F2"/>
    <mergeCell ref="C3:F3"/>
    <mergeCell ref="A4:B4"/>
    <mergeCell ref="C4:F4"/>
    <mergeCell ref="A13:B13"/>
    <mergeCell ref="C13:F13"/>
    <mergeCell ref="A10:B10"/>
    <mergeCell ref="C10:F10"/>
    <mergeCell ref="A12:B12"/>
    <mergeCell ref="C12:F12"/>
    <mergeCell ref="A5:B5"/>
    <mergeCell ref="F82:G82"/>
    <mergeCell ref="F95:G95"/>
    <mergeCell ref="A195:B195"/>
    <mergeCell ref="L195:M195"/>
    <mergeCell ref="A196:B196"/>
    <mergeCell ref="L196:M196"/>
    <mergeCell ref="C194:E194"/>
    <mergeCell ref="T170:T171"/>
    <mergeCell ref="D172:F172"/>
    <mergeCell ref="G172:N172"/>
    <mergeCell ref="O172:R172"/>
    <mergeCell ref="T172:T173"/>
    <mergeCell ref="L173:M173"/>
    <mergeCell ref="A194:B194"/>
    <mergeCell ref="A197:T197"/>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94:R194"/>
    <mergeCell ref="C174:N175"/>
    <mergeCell ref="L176:N189"/>
    <mergeCell ref="L191:N193"/>
    <mergeCell ref="F56:G56"/>
    <mergeCell ref="F63:G63"/>
    <mergeCell ref="E166:G166"/>
    <mergeCell ref="E167:G167"/>
    <mergeCell ref="F77:G77"/>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16</xdr:row>
                    <xdr:rowOff>19050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67" t="s">
        <v>36</v>
      </c>
      <c r="B1" s="467"/>
      <c r="C1" s="467"/>
      <c r="D1" s="467"/>
      <c r="E1" s="467"/>
      <c r="F1" s="467"/>
    </row>
    <row r="2" spans="1:11" ht="13" x14ac:dyDescent="0.3">
      <c r="A2" s="198" t="s">
        <v>37</v>
      </c>
      <c r="B2" s="198"/>
      <c r="C2" s="438"/>
      <c r="D2" s="438"/>
      <c r="E2" s="438"/>
      <c r="F2" s="438"/>
      <c r="H2" s="476" t="s">
        <v>86</v>
      </c>
      <c r="I2" s="477"/>
      <c r="J2" s="478"/>
    </row>
    <row r="3" spans="1:11" ht="13" x14ac:dyDescent="0.25">
      <c r="A3" s="199" t="s">
        <v>38</v>
      </c>
      <c r="B3" s="337"/>
      <c r="C3" s="438"/>
      <c r="D3" s="438"/>
      <c r="E3" s="438"/>
      <c r="F3" s="438"/>
      <c r="H3" s="126"/>
      <c r="I3" s="479" t="s">
        <v>87</v>
      </c>
      <c r="J3" s="480"/>
      <c r="K3" s="143"/>
    </row>
    <row r="4" spans="1:11" ht="13" x14ac:dyDescent="0.25">
      <c r="A4" s="198" t="s">
        <v>88</v>
      </c>
      <c r="B4" s="198"/>
      <c r="C4" s="438"/>
      <c r="D4" s="438"/>
      <c r="E4" s="438"/>
      <c r="F4" s="438"/>
      <c r="H4" s="144"/>
      <c r="I4" s="479" t="s">
        <v>89</v>
      </c>
      <c r="J4" s="480"/>
      <c r="K4" s="143"/>
    </row>
    <row r="5" spans="1:11" ht="22.5" customHeight="1" x14ac:dyDescent="0.25">
      <c r="A5" s="198" t="s">
        <v>40</v>
      </c>
      <c r="B5" s="198"/>
      <c r="C5" s="438"/>
      <c r="D5" s="438"/>
      <c r="E5" s="438"/>
      <c r="F5" s="438"/>
      <c r="H5" s="145"/>
      <c r="I5" s="492" t="s">
        <v>90</v>
      </c>
      <c r="J5" s="336"/>
    </row>
    <row r="6" spans="1:11" ht="14.5" x14ac:dyDescent="0.25">
      <c r="A6" s="198" t="s">
        <v>41</v>
      </c>
      <c r="B6" s="198"/>
      <c r="C6" s="438"/>
      <c r="D6" s="438"/>
      <c r="E6" s="438"/>
      <c r="F6" s="438"/>
    </row>
    <row r="7" spans="1:11" x14ac:dyDescent="0.25">
      <c r="A7"/>
      <c r="C7"/>
      <c r="D7"/>
      <c r="E7"/>
      <c r="F7"/>
    </row>
    <row r="8" spans="1:11" ht="21" customHeight="1" x14ac:dyDescent="0.25">
      <c r="A8" s="467" t="s">
        <v>91</v>
      </c>
      <c r="B8" s="467"/>
      <c r="C8" s="467"/>
      <c r="D8" s="467"/>
      <c r="E8" s="467"/>
      <c r="F8" s="467"/>
    </row>
    <row r="9" spans="1:11" s="43" customFormat="1" x14ac:dyDescent="0.25">
      <c r="A9" s="198" t="s">
        <v>42</v>
      </c>
      <c r="B9" s="198"/>
      <c r="C9" s="438"/>
      <c r="D9" s="438"/>
      <c r="E9" s="438"/>
      <c r="F9" s="438"/>
      <c r="G9" s="175"/>
      <c r="H9" s="175"/>
      <c r="I9" s="175"/>
      <c r="J9" s="175"/>
    </row>
    <row r="10" spans="1:11" s="43" customFormat="1" ht="13" x14ac:dyDescent="0.25">
      <c r="A10" s="198" t="s">
        <v>92</v>
      </c>
      <c r="B10" s="198"/>
      <c r="C10" s="468"/>
      <c r="D10" s="468"/>
      <c r="E10" s="468"/>
      <c r="F10" s="468"/>
      <c r="G10" s="176"/>
      <c r="H10" s="175"/>
      <c r="I10" s="175"/>
      <c r="J10" s="175"/>
    </row>
    <row r="11" spans="1:11" ht="13" x14ac:dyDescent="0.3">
      <c r="A11" s="104"/>
      <c r="B11" s="105" t="s">
        <v>93</v>
      </c>
      <c r="C11" s="473" t="s">
        <v>94</v>
      </c>
      <c r="D11" s="474"/>
      <c r="E11" s="474"/>
      <c r="F11" s="475"/>
      <c r="G11" s="169"/>
      <c r="H11" s="168"/>
      <c r="I11" s="168"/>
      <c r="J11" s="168"/>
    </row>
    <row r="12" spans="1:11" ht="64.5" customHeight="1" x14ac:dyDescent="0.3">
      <c r="A12" s="199" t="s">
        <v>95</v>
      </c>
      <c r="B12" s="337"/>
      <c r="C12" s="469" t="s">
        <v>96</v>
      </c>
      <c r="D12" s="470"/>
      <c r="E12" s="470"/>
      <c r="F12" s="471"/>
      <c r="G12" s="169"/>
      <c r="H12" s="168"/>
      <c r="I12" s="168"/>
      <c r="J12" s="168"/>
    </row>
    <row r="13" spans="1:11" ht="32.25" customHeight="1" x14ac:dyDescent="0.3">
      <c r="A13" s="198" t="s">
        <v>97</v>
      </c>
      <c r="B13" s="198"/>
      <c r="C13" s="439" t="s">
        <v>238</v>
      </c>
      <c r="D13" s="439"/>
      <c r="E13" s="439"/>
      <c r="F13" s="439"/>
      <c r="G13" s="170"/>
      <c r="H13" s="168"/>
      <c r="I13" s="168"/>
      <c r="J13" s="168"/>
    </row>
    <row r="14" spans="1:11" ht="32.25" customHeight="1" x14ac:dyDescent="0.3">
      <c r="A14" s="199" t="s">
        <v>98</v>
      </c>
      <c r="B14" s="337"/>
      <c r="C14" s="438" t="s">
        <v>99</v>
      </c>
      <c r="D14" s="438"/>
      <c r="E14" s="438"/>
      <c r="F14" s="438"/>
      <c r="G14" s="169"/>
      <c r="H14" s="169"/>
      <c r="I14" s="168"/>
      <c r="J14" s="168"/>
    </row>
    <row r="15" spans="1:11" ht="32.25" customHeight="1" x14ac:dyDescent="0.3">
      <c r="A15" s="277" t="s">
        <v>100</v>
      </c>
      <c r="B15" s="277"/>
      <c r="C15" s="439" t="s">
        <v>226</v>
      </c>
      <c r="D15" s="439"/>
      <c r="E15" s="439"/>
      <c r="F15" s="439"/>
      <c r="G15" s="170"/>
      <c r="H15" s="168"/>
      <c r="I15" s="168"/>
      <c r="J15" s="168"/>
    </row>
    <row r="16" spans="1:11" ht="37.15" customHeight="1" x14ac:dyDescent="0.3">
      <c r="A16" s="277" t="s">
        <v>227</v>
      </c>
      <c r="B16" s="277"/>
      <c r="C16" s="439"/>
      <c r="D16" s="439"/>
      <c r="E16" s="439"/>
      <c r="F16" s="439"/>
      <c r="G16" s="51"/>
    </row>
    <row r="17" spans="1:47" ht="37.15" customHeight="1" x14ac:dyDescent="0.3">
      <c r="A17" s="350" t="s">
        <v>103</v>
      </c>
      <c r="B17" s="351"/>
      <c r="C17" s="469" t="s">
        <v>104</v>
      </c>
      <c r="D17" s="470"/>
      <c r="E17" s="470"/>
      <c r="F17" s="471"/>
      <c r="G17" s="51"/>
    </row>
    <row r="18" spans="1:47" ht="37.15" customHeight="1" x14ac:dyDescent="0.3">
      <c r="A18" s="352"/>
      <c r="B18" s="353"/>
      <c r="C18" s="469" t="s">
        <v>105</v>
      </c>
      <c r="D18" s="470"/>
      <c r="E18" s="470"/>
      <c r="F18" s="471"/>
      <c r="G18" s="51"/>
    </row>
    <row r="19" spans="1:47" ht="37.15" customHeight="1" x14ac:dyDescent="0.3">
      <c r="A19" s="51"/>
      <c r="B19" s="51"/>
      <c r="C19" s="51"/>
      <c r="D19" s="51"/>
      <c r="E19" s="51"/>
      <c r="F19" s="51"/>
      <c r="G19" s="51"/>
    </row>
    <row r="20" spans="1:47" ht="29.25" customHeight="1" x14ac:dyDescent="0.3">
      <c r="A20" s="485" t="s">
        <v>239</v>
      </c>
      <c r="B20" s="443"/>
      <c r="C20" s="237" t="s">
        <v>240</v>
      </c>
      <c r="D20" s="237"/>
      <c r="E20" s="237"/>
      <c r="F20" s="58" t="s">
        <v>241</v>
      </c>
      <c r="G20" s="51"/>
    </row>
    <row r="21" spans="1:47" ht="37.15" customHeight="1" x14ac:dyDescent="0.3">
      <c r="A21" s="485"/>
      <c r="B21" s="443"/>
      <c r="C21" s="438" t="s">
        <v>242</v>
      </c>
      <c r="D21" s="438"/>
      <c r="E21" s="438"/>
      <c r="F21" s="41"/>
      <c r="G21" s="51"/>
    </row>
    <row r="22" spans="1:47" ht="37.15" customHeight="1" x14ac:dyDescent="0.3">
      <c r="A22" s="485"/>
      <c r="B22" s="443"/>
      <c r="C22" s="489"/>
      <c r="D22" s="489"/>
      <c r="E22" s="489"/>
      <c r="F22" s="41"/>
      <c r="G22" s="51"/>
    </row>
    <row r="23" spans="1:47" ht="37.15" customHeight="1" x14ac:dyDescent="0.3">
      <c r="A23" s="486"/>
      <c r="B23" s="445"/>
      <c r="C23" s="438"/>
      <c r="D23" s="438"/>
      <c r="E23" s="438"/>
      <c r="F23" s="41"/>
      <c r="G23" s="51"/>
    </row>
    <row r="24" spans="1:47" ht="32.25" customHeight="1" x14ac:dyDescent="0.3">
      <c r="A24" s="51"/>
      <c r="B24" s="51"/>
      <c r="C24" s="51"/>
      <c r="D24" s="51"/>
      <c r="E24" s="51"/>
      <c r="F24" s="51"/>
      <c r="G24" s="51"/>
    </row>
    <row r="25" spans="1:47" ht="32.25" customHeight="1" x14ac:dyDescent="0.3">
      <c r="A25" s="496" t="s">
        <v>243</v>
      </c>
      <c r="B25" s="496"/>
      <c r="C25" s="467"/>
      <c r="D25" s="467"/>
      <c r="E25" s="467"/>
      <c r="F25" s="467"/>
      <c r="G25" s="51"/>
    </row>
    <row r="26" spans="1:47" ht="32.25" customHeight="1" x14ac:dyDescent="0.3">
      <c r="A26" s="277" t="s">
        <v>244</v>
      </c>
      <c r="B26" s="277"/>
      <c r="C26" s="439" t="s">
        <v>226</v>
      </c>
      <c r="D26" s="439"/>
      <c r="E26" s="439"/>
      <c r="F26" s="439"/>
      <c r="G26" s="51"/>
    </row>
    <row r="27" spans="1:47" ht="32.25" customHeight="1" x14ac:dyDescent="0.3">
      <c r="A27" s="277" t="s">
        <v>245</v>
      </c>
      <c r="B27" s="277"/>
      <c r="C27" s="439" t="s">
        <v>226</v>
      </c>
      <c r="D27" s="439"/>
      <c r="E27" s="439"/>
      <c r="F27" s="439"/>
      <c r="G27" s="51"/>
    </row>
    <row r="28" spans="1:47" ht="32.25" customHeight="1" x14ac:dyDescent="0.3">
      <c r="A28" s="277" t="s">
        <v>246</v>
      </c>
      <c r="B28" s="277"/>
      <c r="C28" s="439" t="s">
        <v>226</v>
      </c>
      <c r="D28" s="439"/>
      <c r="E28" s="439"/>
      <c r="F28" s="439"/>
      <c r="G28" s="51"/>
    </row>
    <row r="29" spans="1:47" ht="32.25" customHeight="1" x14ac:dyDescent="0.3">
      <c r="A29" s="277" t="s">
        <v>247</v>
      </c>
      <c r="B29" s="277"/>
      <c r="C29" s="439" t="s">
        <v>226</v>
      </c>
      <c r="D29" s="439"/>
      <c r="E29" s="439"/>
      <c r="F29" s="439"/>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51"/>
      <c r="B31" s="451"/>
      <c r="C31" s="452"/>
      <c r="D31" s="452"/>
      <c r="E31" s="452"/>
      <c r="F31" s="452"/>
      <c r="G31" s="51"/>
    </row>
    <row r="32" spans="1:47" ht="40.15" customHeight="1" x14ac:dyDescent="0.25">
      <c r="A32" s="442" t="s">
        <v>248</v>
      </c>
      <c r="B32" s="485"/>
      <c r="C32" s="485"/>
      <c r="D32" s="485"/>
      <c r="E32" s="485"/>
      <c r="F32" s="485"/>
      <c r="G32" s="485"/>
      <c r="H32" s="485"/>
      <c r="I32" s="485"/>
    </row>
    <row r="33" spans="1:47" s="46" customFormat="1" ht="33.75" customHeight="1" x14ac:dyDescent="0.25">
      <c r="A33" s="358"/>
      <c r="B33" s="359"/>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354" t="s">
        <v>114</v>
      </c>
      <c r="B34" s="355"/>
      <c r="C34" s="112">
        <f>'Detailed planning stage'!C22</f>
        <v>390832.25300000008</v>
      </c>
      <c r="D34" s="112">
        <f>'Detailed planning stage'!D22</f>
        <v>210227.94553000003</v>
      </c>
      <c r="E34" s="112">
        <f>'Detailed planning stage'!E22</f>
        <v>593288.10453000013</v>
      </c>
      <c r="F34" s="112">
        <f>'Detailed planning stage'!F22</f>
        <v>189782.92453000002</v>
      </c>
      <c r="G34" s="112">
        <f>'Detailed planning stage'!G22</f>
        <v>205471.53599999999</v>
      </c>
      <c r="H34" s="112">
        <f>'Detailed planning stage'!H22</f>
        <v>20445.021000000008</v>
      </c>
      <c r="I34" s="112">
        <f>'Detailed planning stage'!I22</f>
        <v>-82723.553</v>
      </c>
      <c r="J34"/>
      <c r="K34"/>
      <c r="L34"/>
      <c r="M34"/>
      <c r="N34"/>
      <c r="O34"/>
      <c r="P34"/>
    </row>
    <row r="35" spans="1:47" ht="33.75" customHeight="1" x14ac:dyDescent="0.25">
      <c r="A35" s="354" t="s">
        <v>115</v>
      </c>
      <c r="B35" s="355"/>
      <c r="C35" s="113">
        <f>'Detailed planning stage'!C23</f>
        <v>792.7631906693714</v>
      </c>
      <c r="D35" s="113">
        <f>'Detailed planning stage'!D23</f>
        <v>426.42585300202848</v>
      </c>
      <c r="E35" s="113">
        <f>'Detailed planning stage'!E23</f>
        <v>1203.4241471196758</v>
      </c>
      <c r="F35" s="113">
        <f>'Detailed planning stage'!F23</f>
        <v>384.95522217038541</v>
      </c>
      <c r="G35" s="113">
        <f>'Detailed planning stage'!G23</f>
        <v>416.7779634888438</v>
      </c>
      <c r="H35" s="113">
        <f>'Detailed planning stage'!H23</f>
        <v>41.470630831643021</v>
      </c>
      <c r="I35" s="113">
        <f>'Detailed planning stage'!I23</f>
        <v>-167.79625354969573</v>
      </c>
      <c r="Q35" s="57"/>
    </row>
    <row r="36" spans="1:47" s="52" customFormat="1" ht="13" x14ac:dyDescent="0.3">
      <c r="A36" s="451"/>
      <c r="B36" s="451"/>
      <c r="C36" s="452"/>
      <c r="D36" s="452"/>
      <c r="E36" s="452"/>
      <c r="F36" s="452"/>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4" t="s">
        <v>250</v>
      </c>
      <c r="B38" s="486"/>
      <c r="C38" s="486"/>
      <c r="D38" s="486"/>
      <c r="E38" s="486"/>
      <c r="F38" s="486"/>
      <c r="G38" s="486"/>
      <c r="H38" s="486"/>
      <c r="I38" s="486"/>
      <c r="Q38" s="57"/>
    </row>
    <row r="39" spans="1:47" ht="33.75" customHeight="1" x14ac:dyDescent="0.25">
      <c r="A39" s="483"/>
      <c r="B39" s="484"/>
      <c r="C39" s="53" t="s">
        <v>251</v>
      </c>
      <c r="D39" s="137" t="s">
        <v>108</v>
      </c>
      <c r="E39" s="137" t="s">
        <v>249</v>
      </c>
      <c r="F39" s="53" t="s">
        <v>110</v>
      </c>
      <c r="G39" s="53" t="s">
        <v>111</v>
      </c>
      <c r="H39" s="53" t="s">
        <v>112</v>
      </c>
      <c r="I39" s="53" t="s">
        <v>113</v>
      </c>
      <c r="Q39" s="57"/>
    </row>
    <row r="40" spans="1:47" ht="35.65" customHeight="1" x14ac:dyDescent="0.25">
      <c r="A40" s="354" t="s">
        <v>114</v>
      </c>
      <c r="B40" s="355"/>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5">
      <c r="A41" s="354" t="s">
        <v>115</v>
      </c>
      <c r="B41" s="355"/>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5">
      <c r="A42" s="354" t="s">
        <v>116</v>
      </c>
      <c r="B42" s="355"/>
      <c r="C42" s="448"/>
      <c r="D42" s="449"/>
      <c r="E42" s="450"/>
      <c r="F42" s="420"/>
      <c r="G42" s="421"/>
      <c r="H42" s="421"/>
      <c r="I42" s="422"/>
      <c r="Q42" s="57"/>
    </row>
    <row r="43" spans="1:47" ht="37.9" customHeight="1" x14ac:dyDescent="0.25">
      <c r="A43" s="354" t="s">
        <v>230</v>
      </c>
      <c r="B43" s="355"/>
      <c r="C43" s="138" t="e">
        <f>VLOOKUP($C$42,'WLC benchmarks'!$B$10:$E$13,2, TRUE)</f>
        <v>#N/A</v>
      </c>
      <c r="D43" s="138" t="e">
        <f>VLOOKUP($C$42,'WLC benchmarks'!$B$10:$E$13,3, TRUE)</f>
        <v>#N/A</v>
      </c>
      <c r="E43" s="138" t="e">
        <f>VLOOKUP($C$42,'WLC benchmarks'!$B$10:$E$13,4, TRUE)</f>
        <v>#N/A</v>
      </c>
      <c r="F43" s="423"/>
      <c r="G43" s="424"/>
      <c r="H43" s="424"/>
      <c r="I43" s="425"/>
      <c r="Q43" s="57"/>
    </row>
    <row r="44" spans="1:47" ht="37.9" customHeight="1" x14ac:dyDescent="0.25">
      <c r="A44" s="354" t="s">
        <v>252</v>
      </c>
      <c r="B44" s="355"/>
      <c r="C44" s="139" t="e">
        <f>VLOOKUP($C$42,'WLC benchmarks'!$B$16:$E$19,2, TRUE)</f>
        <v>#N/A</v>
      </c>
      <c r="D44" s="139" t="e">
        <f>VLOOKUP($C$42,'WLC benchmarks'!$B$16:$E$19,3, TRUE)</f>
        <v>#N/A</v>
      </c>
      <c r="E44" s="139" t="e">
        <f>VLOOKUP($C$42,'WLC benchmarks'!$B$16:$E$19,4, TRUE)</f>
        <v>#N/A</v>
      </c>
      <c r="F44" s="426"/>
      <c r="G44" s="427"/>
      <c r="H44" s="427"/>
      <c r="I44" s="428"/>
      <c r="Q44" s="57"/>
    </row>
    <row r="45" spans="1:47" ht="47.25" customHeight="1" x14ac:dyDescent="0.25">
      <c r="A45" s="354" t="s">
        <v>253</v>
      </c>
      <c r="B45" s="355"/>
      <c r="C45" s="439" t="s">
        <v>254</v>
      </c>
      <c r="D45" s="439"/>
      <c r="E45" s="439"/>
      <c r="F45" s="439"/>
      <c r="G45" s="439"/>
      <c r="H45" s="439"/>
      <c r="I45" s="439"/>
      <c r="Q45" s="57"/>
    </row>
    <row r="46" spans="1:47" ht="84" customHeight="1" x14ac:dyDescent="0.25">
      <c r="A46" s="354" t="s">
        <v>255</v>
      </c>
      <c r="B46" s="355"/>
      <c r="C46" s="438" t="s">
        <v>121</v>
      </c>
      <c r="D46" s="438"/>
      <c r="E46" s="438"/>
      <c r="F46" s="438"/>
      <c r="G46" s="438"/>
      <c r="H46" s="438"/>
      <c r="I46" s="438"/>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93" t="s">
        <v>122</v>
      </c>
      <c r="B48" s="494"/>
      <c r="C48" s="494"/>
      <c r="D48" s="494"/>
      <c r="E48" s="494"/>
      <c r="F48" s="495"/>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77" t="s">
        <v>256</v>
      </c>
      <c r="B49" s="277"/>
      <c r="C49" s="439"/>
      <c r="D49" s="439"/>
      <c r="E49" s="439"/>
      <c r="F49" s="439"/>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77" t="s">
        <v>257</v>
      </c>
      <c r="B50" s="277"/>
      <c r="C50" s="438"/>
      <c r="D50" s="438"/>
      <c r="E50" s="438"/>
      <c r="F50" s="438"/>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77" t="s">
        <v>258</v>
      </c>
      <c r="B51" s="277"/>
      <c r="C51" s="438" t="s">
        <v>55</v>
      </c>
      <c r="D51" s="438"/>
      <c r="E51" s="438"/>
      <c r="F51" s="438"/>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85" t="s">
        <v>259</v>
      </c>
      <c r="B53" s="443"/>
      <c r="C53" s="237" t="s">
        <v>260</v>
      </c>
      <c r="D53" s="237"/>
      <c r="E53" s="237"/>
      <c r="F53" s="58" t="s">
        <v>261</v>
      </c>
      <c r="G53" s="51"/>
      <c r="H53" s="56"/>
      <c r="I53" s="56"/>
      <c r="J53" s="59"/>
      <c r="K53" s="59"/>
      <c r="L53" s="59"/>
      <c r="M53" s="59"/>
      <c r="N53" s="57"/>
      <c r="O53" s="57"/>
      <c r="P53" s="57"/>
      <c r="Q53" s="57"/>
    </row>
    <row r="54" spans="1:49" s="63" customFormat="1" ht="13" x14ac:dyDescent="0.3">
      <c r="A54" s="485"/>
      <c r="B54" s="443"/>
      <c r="C54" s="438" t="s">
        <v>128</v>
      </c>
      <c r="D54" s="438"/>
      <c r="E54" s="438"/>
      <c r="F54" s="41"/>
      <c r="G54" s="51"/>
    </row>
    <row r="55" spans="1:49" s="46" customFormat="1" ht="13" x14ac:dyDescent="0.3">
      <c r="A55" s="485"/>
      <c r="B55" s="443"/>
      <c r="C55" s="489"/>
      <c r="D55" s="489"/>
      <c r="E55" s="489"/>
      <c r="F55" s="41"/>
      <c r="G55" s="51"/>
    </row>
    <row r="56" spans="1:49" s="46" customFormat="1" ht="12.75" customHeight="1" x14ac:dyDescent="0.3">
      <c r="A56" s="486"/>
      <c r="B56" s="445"/>
      <c r="C56" s="438"/>
      <c r="D56" s="438"/>
      <c r="E56" s="438"/>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40" t="s">
        <v>262</v>
      </c>
      <c r="B58" s="441"/>
      <c r="C58" s="435" t="s">
        <v>263</v>
      </c>
      <c r="D58" s="436"/>
      <c r="E58" s="436"/>
      <c r="F58" s="437"/>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42"/>
      <c r="B59" s="443"/>
      <c r="C59" s="435" t="s">
        <v>264</v>
      </c>
      <c r="D59" s="436"/>
      <c r="E59" s="436"/>
      <c r="F59" s="437"/>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42"/>
      <c r="B60" s="443"/>
      <c r="C60" s="435"/>
      <c r="D60" s="436"/>
      <c r="E60" s="436"/>
      <c r="F60" s="437"/>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44"/>
      <c r="B61" s="445"/>
      <c r="C61" s="435"/>
      <c r="D61" s="436"/>
      <c r="E61" s="436"/>
      <c r="F61" s="437"/>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87" t="s">
        <v>133</v>
      </c>
      <c r="B63" s="488"/>
      <c r="C63" s="241" t="s">
        <v>134</v>
      </c>
      <c r="D63" s="242"/>
      <c r="E63" s="375" t="s">
        <v>135</v>
      </c>
      <c r="F63" s="253" t="s">
        <v>136</v>
      </c>
      <c r="G63" s="254"/>
      <c r="H63" s="241" t="s">
        <v>137</v>
      </c>
      <c r="I63" s="372"/>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81" t="s">
        <v>138</v>
      </c>
      <c r="B64" s="482"/>
      <c r="C64" s="64" t="s">
        <v>139</v>
      </c>
      <c r="D64" s="64" t="s">
        <v>140</v>
      </c>
      <c r="E64" s="376"/>
      <c r="F64" s="255"/>
      <c r="G64" s="256"/>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55" t="s">
        <v>143</v>
      </c>
      <c r="B65" s="456"/>
      <c r="C65" s="65" t="s">
        <v>144</v>
      </c>
      <c r="D65" s="88" t="s">
        <v>145</v>
      </c>
      <c r="E65" s="250" t="s">
        <v>146</v>
      </c>
      <c r="F65" s="227" t="s">
        <v>147</v>
      </c>
      <c r="G65" s="228"/>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57"/>
      <c r="B66" s="458"/>
      <c r="C66" s="67" t="s">
        <v>150</v>
      </c>
      <c r="D66" s="88" t="s">
        <v>151</v>
      </c>
      <c r="E66" s="251"/>
      <c r="F66" s="229"/>
      <c r="G66" s="230"/>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57"/>
      <c r="B67" s="458"/>
      <c r="C67" s="67" t="s">
        <v>154</v>
      </c>
      <c r="D67" s="89" t="s">
        <v>155</v>
      </c>
      <c r="E67" s="252"/>
      <c r="F67" s="231"/>
      <c r="G67" s="232"/>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377"/>
      <c r="F68" s="446"/>
      <c r="G68" s="447"/>
      <c r="H68" s="17"/>
      <c r="I68" s="17"/>
      <c r="J68" s="229" t="s">
        <v>157</v>
      </c>
      <c r="K68" s="301"/>
      <c r="L68" s="301"/>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378"/>
      <c r="F69" s="446"/>
      <c r="G69" s="447"/>
      <c r="H69" s="17"/>
      <c r="I69" s="17"/>
      <c r="J69" s="229"/>
      <c r="K69" s="301"/>
      <c r="L69" s="301"/>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378"/>
      <c r="F70" s="446"/>
      <c r="G70" s="447"/>
      <c r="H70" s="17"/>
      <c r="I70" s="17"/>
      <c r="J70" s="229"/>
      <c r="K70" s="301"/>
      <c r="L70" s="301"/>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379"/>
      <c r="F71" s="446"/>
      <c r="G71" s="447"/>
      <c r="H71" s="17"/>
      <c r="I71" s="17"/>
      <c r="J71" s="229"/>
      <c r="K71" s="301"/>
      <c r="L71" s="301"/>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46"/>
      <c r="G72" s="447"/>
      <c r="H72" s="17"/>
      <c r="I72" s="17"/>
      <c r="J72" s="229"/>
      <c r="K72" s="301"/>
      <c r="L72" s="301"/>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46"/>
      <c r="G73" s="447"/>
      <c r="H73" s="17"/>
      <c r="I73" s="17"/>
      <c r="J73" s="229"/>
      <c r="K73" s="301"/>
      <c r="L73" s="301"/>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46"/>
      <c r="G74" s="447"/>
      <c r="H74" s="17"/>
      <c r="I74" s="17"/>
      <c r="J74" s="229"/>
      <c r="K74" s="301"/>
      <c r="L74" s="301"/>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46"/>
      <c r="G75" s="447"/>
      <c r="H75" s="17"/>
      <c r="I75" s="17"/>
      <c r="J75" s="229"/>
      <c r="K75" s="301"/>
      <c r="L75" s="301"/>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46"/>
      <c r="G76" s="447"/>
      <c r="H76" s="17"/>
      <c r="I76" s="17"/>
      <c r="J76" s="229"/>
      <c r="K76" s="301"/>
      <c r="L76" s="301"/>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46"/>
      <c r="G77" s="447"/>
      <c r="H77" s="17"/>
      <c r="I77" s="17"/>
      <c r="J77" s="229"/>
      <c r="K77" s="301"/>
      <c r="L77" s="301"/>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46"/>
      <c r="G78" s="447"/>
      <c r="H78" s="17"/>
      <c r="I78" s="17"/>
      <c r="J78" s="229"/>
      <c r="K78" s="301"/>
      <c r="L78" s="301"/>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46"/>
      <c r="G79" s="447"/>
      <c r="H79" s="17"/>
      <c r="I79" s="17"/>
      <c r="J79" s="229"/>
      <c r="K79" s="301"/>
      <c r="L79" s="301"/>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46"/>
      <c r="G80" s="447"/>
      <c r="H80" s="17"/>
      <c r="I80" s="17"/>
      <c r="J80" s="229"/>
      <c r="K80" s="301"/>
      <c r="L80" s="301"/>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46"/>
      <c r="G81" s="447"/>
      <c r="H81" s="17"/>
      <c r="I81" s="17"/>
      <c r="J81" s="229"/>
      <c r="K81" s="301"/>
      <c r="L81" s="301"/>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46"/>
      <c r="G82" s="447"/>
      <c r="H82" s="17"/>
      <c r="I82" s="17"/>
      <c r="J82" s="229"/>
      <c r="K82" s="301"/>
      <c r="L82" s="301"/>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46"/>
      <c r="G83" s="447"/>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46"/>
      <c r="G84" s="447"/>
      <c r="H84" s="17"/>
      <c r="I84" s="17"/>
      <c r="J84" s="229"/>
      <c r="K84" s="301"/>
      <c r="L84" s="301"/>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46"/>
      <c r="G85" s="447"/>
      <c r="H85" s="17"/>
      <c r="I85" s="17"/>
      <c r="J85" s="229"/>
      <c r="K85" s="301"/>
      <c r="L85" s="301"/>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46"/>
      <c r="G86" s="447"/>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53"/>
      <c r="G87" s="454"/>
      <c r="H87" s="18"/>
      <c r="I87" s="18"/>
      <c r="J87" s="229"/>
      <c r="K87" s="301"/>
      <c r="L87" s="301"/>
      <c r="M87"/>
      <c r="N87"/>
      <c r="O87"/>
      <c r="P87"/>
      <c r="Q87"/>
      <c r="R87"/>
      <c r="S87"/>
      <c r="T87"/>
      <c r="U87"/>
      <c r="V87"/>
      <c r="W87"/>
      <c r="X87"/>
      <c r="Y87"/>
      <c r="Z87"/>
      <c r="AA87"/>
      <c r="AB87"/>
      <c r="AC87"/>
      <c r="AD87"/>
      <c r="AE87"/>
      <c r="AF87"/>
      <c r="AG87"/>
      <c r="AH87"/>
      <c r="AI87"/>
      <c r="AJ87"/>
    </row>
    <row r="88" spans="1:47" s="76" customFormat="1" ht="31.5" customHeight="1" x14ac:dyDescent="0.25">
      <c r="A88" s="481" t="s">
        <v>176</v>
      </c>
      <c r="B88" s="482"/>
      <c r="C88" s="64" t="s">
        <v>177</v>
      </c>
      <c r="D88" s="64" t="s">
        <v>233</v>
      </c>
      <c r="E88" s="161" t="s">
        <v>234</v>
      </c>
      <c r="F88" s="179" t="s">
        <v>180</v>
      </c>
      <c r="G88" s="180" t="s">
        <v>181</v>
      </c>
      <c r="H88" s="472"/>
      <c r="I88" s="472"/>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472"/>
      <c r="I89" s="472"/>
      <c r="J89" s="320" t="s">
        <v>184</v>
      </c>
      <c r="K89" s="320"/>
      <c r="L89" s="320"/>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490"/>
      <c r="I90" s="491"/>
      <c r="J90" s="301"/>
      <c r="K90" s="301"/>
      <c r="L90" s="301"/>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472"/>
      <c r="I91" s="472"/>
      <c r="J91" s="301"/>
      <c r="K91" s="301"/>
      <c r="L91" s="301"/>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401"/>
      <c r="F92" s="401"/>
      <c r="G92" s="401"/>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30" t="s">
        <v>190</v>
      </c>
      <c r="D93" s="131" t="e">
        <f>D92/$C$6</f>
        <v>#DIV/0!</v>
      </c>
      <c r="E93" s="402"/>
      <c r="F93" s="402"/>
      <c r="G93" s="402"/>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6"/>
      <c r="B95" s="96"/>
      <c r="C95" s="96"/>
      <c r="D95" s="96"/>
      <c r="E95" s="96"/>
      <c r="F95" s="96"/>
    </row>
    <row r="96" spans="1:47" ht="27" customHeight="1" x14ac:dyDescent="0.25">
      <c r="A96" s="459" t="s">
        <v>265</v>
      </c>
      <c r="B96" s="460"/>
      <c r="C96" s="315" t="s">
        <v>236</v>
      </c>
      <c r="D96" s="315" t="s">
        <v>193</v>
      </c>
      <c r="E96" s="257" t="s">
        <v>194</v>
      </c>
      <c r="F96" s="259"/>
      <c r="G96" s="258" t="s">
        <v>195</v>
      </c>
      <c r="H96" s="258"/>
      <c r="I96" s="258"/>
      <c r="J96" s="258"/>
      <c r="K96" s="258"/>
      <c r="L96" s="258"/>
      <c r="M96" s="258"/>
      <c r="N96" s="259"/>
      <c r="O96" s="257" t="s">
        <v>196</v>
      </c>
      <c r="P96" s="258"/>
      <c r="Q96" s="258"/>
      <c r="R96" s="259"/>
      <c r="S96" s="263" t="s">
        <v>197</v>
      </c>
      <c r="T96" s="315" t="s">
        <v>198</v>
      </c>
    </row>
    <row r="97" spans="1:20" ht="27" customHeight="1" x14ac:dyDescent="0.25">
      <c r="A97" s="461"/>
      <c r="B97" s="462"/>
      <c r="C97" s="466"/>
      <c r="D97" s="316"/>
      <c r="E97" s="260"/>
      <c r="F97" s="262"/>
      <c r="G97" s="261"/>
      <c r="H97" s="261"/>
      <c r="I97" s="261"/>
      <c r="J97" s="261"/>
      <c r="K97" s="261"/>
      <c r="L97" s="261"/>
      <c r="M97" s="261"/>
      <c r="N97" s="262"/>
      <c r="O97" s="260"/>
      <c r="P97" s="261"/>
      <c r="Q97" s="261"/>
      <c r="R97" s="262"/>
      <c r="S97" s="264"/>
      <c r="T97" s="316"/>
    </row>
    <row r="98" spans="1:20" ht="27" customHeight="1" x14ac:dyDescent="0.25">
      <c r="A98" s="463"/>
      <c r="B98" s="464"/>
      <c r="C98" s="466"/>
      <c r="D98" s="298" t="s">
        <v>199</v>
      </c>
      <c r="E98" s="299"/>
      <c r="F98" s="300"/>
      <c r="G98" s="298" t="s">
        <v>200</v>
      </c>
      <c r="H98" s="299"/>
      <c r="I98" s="299"/>
      <c r="J98" s="299"/>
      <c r="K98" s="299"/>
      <c r="L98" s="299"/>
      <c r="M98" s="299"/>
      <c r="N98" s="300"/>
      <c r="O98" s="298" t="s">
        <v>201</v>
      </c>
      <c r="P98" s="299"/>
      <c r="Q98" s="299"/>
      <c r="R98" s="300"/>
      <c r="S98" s="264"/>
      <c r="T98" s="315" t="s">
        <v>113</v>
      </c>
    </row>
    <row r="99" spans="1:20" ht="27" customHeight="1" x14ac:dyDescent="0.25">
      <c r="A99" s="77" t="s">
        <v>138</v>
      </c>
      <c r="B99" s="78"/>
      <c r="C99" s="316"/>
      <c r="D99" s="79" t="s">
        <v>202</v>
      </c>
      <c r="E99" s="79" t="s">
        <v>203</v>
      </c>
      <c r="F99" s="79" t="s">
        <v>204</v>
      </c>
      <c r="G99" s="79" t="s">
        <v>205</v>
      </c>
      <c r="H99" s="79" t="s">
        <v>206</v>
      </c>
      <c r="I99" s="79" t="s">
        <v>207</v>
      </c>
      <c r="J99" s="79" t="s">
        <v>208</v>
      </c>
      <c r="K99" s="79" t="s">
        <v>209</v>
      </c>
      <c r="L99" s="298" t="s">
        <v>210</v>
      </c>
      <c r="M99" s="300"/>
      <c r="N99" s="79" t="s">
        <v>211</v>
      </c>
      <c r="O99" s="79" t="s">
        <v>212</v>
      </c>
      <c r="P99" s="79" t="s">
        <v>213</v>
      </c>
      <c r="Q99" s="79" t="s">
        <v>214</v>
      </c>
      <c r="R99" s="79" t="s">
        <v>215</v>
      </c>
      <c r="S99" s="265"/>
      <c r="T99" s="316"/>
    </row>
    <row r="100" spans="1:20" ht="30" customHeight="1" x14ac:dyDescent="0.25">
      <c r="A100" s="80">
        <v>0.1</v>
      </c>
      <c r="B100" s="72" t="s">
        <v>156</v>
      </c>
      <c r="C100" s="388"/>
      <c r="D100" s="389"/>
      <c r="E100" s="389"/>
      <c r="F100" s="389"/>
      <c r="G100" s="389"/>
      <c r="H100" s="389"/>
      <c r="I100" s="389"/>
      <c r="J100" s="389"/>
      <c r="K100" s="389"/>
      <c r="L100" s="389"/>
      <c r="M100" s="389"/>
      <c r="N100" s="390"/>
      <c r="O100" s="34" t="s">
        <v>216</v>
      </c>
      <c r="P100" s="34"/>
      <c r="Q100" s="34"/>
      <c r="R100" s="34"/>
      <c r="S100" s="118">
        <f>SUM(C100:R100)</f>
        <v>0</v>
      </c>
      <c r="T100" s="37"/>
    </row>
    <row r="101" spans="1:20" ht="30" customHeight="1" x14ac:dyDescent="0.25">
      <c r="A101" s="71">
        <v>0.2</v>
      </c>
      <c r="B101" s="72" t="s">
        <v>158</v>
      </c>
      <c r="C101" s="324"/>
      <c r="D101" s="325"/>
      <c r="E101" s="325"/>
      <c r="F101" s="325"/>
      <c r="G101" s="325"/>
      <c r="H101" s="325"/>
      <c r="I101" s="325"/>
      <c r="J101" s="325"/>
      <c r="K101" s="325"/>
      <c r="L101" s="325"/>
      <c r="M101" s="325"/>
      <c r="N101" s="326"/>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388"/>
      <c r="M102" s="389"/>
      <c r="N102" s="390"/>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21"/>
      <c r="M103" s="322"/>
      <c r="N103" s="323"/>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21"/>
      <c r="M104" s="322"/>
      <c r="N104" s="323"/>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21"/>
      <c r="M105" s="322"/>
      <c r="N105" s="323"/>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21"/>
      <c r="M106" s="322"/>
      <c r="N106" s="323"/>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21"/>
      <c r="M107" s="322"/>
      <c r="N107" s="323"/>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21"/>
      <c r="M108" s="322"/>
      <c r="N108" s="323"/>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21"/>
      <c r="M109" s="322"/>
      <c r="N109" s="323"/>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21"/>
      <c r="M110" s="322"/>
      <c r="N110" s="323"/>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21"/>
      <c r="M111" s="322"/>
      <c r="N111" s="323"/>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21"/>
      <c r="M112" s="322"/>
      <c r="N112" s="323"/>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21"/>
      <c r="M113" s="322"/>
      <c r="N113" s="323"/>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21"/>
      <c r="M114" s="322"/>
      <c r="N114" s="323"/>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24"/>
      <c r="M115" s="325"/>
      <c r="N115" s="326"/>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388"/>
      <c r="M117" s="389"/>
      <c r="N117" s="390"/>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21"/>
      <c r="M118" s="322"/>
      <c r="N118" s="323"/>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24"/>
      <c r="M119" s="325"/>
      <c r="N119" s="326"/>
      <c r="O119" s="34" t="s">
        <v>216</v>
      </c>
      <c r="P119" s="34"/>
      <c r="Q119" s="34"/>
      <c r="R119" s="34"/>
      <c r="S119" s="118">
        <f t="shared" si="1"/>
        <v>0</v>
      </c>
      <c r="T119" s="31"/>
    </row>
    <row r="120" spans="1:20" ht="30" customHeight="1" x14ac:dyDescent="0.25">
      <c r="A120" s="307" t="s">
        <v>222</v>
      </c>
      <c r="B120" s="308"/>
      <c r="C120" s="304"/>
      <c r="D120" s="305"/>
      <c r="E120" s="306"/>
      <c r="F120" s="33"/>
      <c r="G120" s="278"/>
      <c r="H120" s="279"/>
      <c r="I120" s="279"/>
      <c r="J120" s="279"/>
      <c r="K120" s="279"/>
      <c r="L120" s="279"/>
      <c r="M120" s="279"/>
      <c r="N120" s="279"/>
      <c r="O120" s="279"/>
      <c r="P120" s="279"/>
      <c r="Q120" s="279"/>
      <c r="R120" s="280"/>
      <c r="S120" s="118">
        <f>F120</f>
        <v>0</v>
      </c>
      <c r="T120" s="136"/>
    </row>
    <row r="121" spans="1:20" ht="18" customHeight="1" x14ac:dyDescent="0.25">
      <c r="A121" s="354" t="s">
        <v>114</v>
      </c>
      <c r="B121" s="355"/>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3" t="e">
        <f>L116+M116</f>
        <v>#VALUE!</v>
      </c>
      <c r="M121" s="404"/>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354" t="s">
        <v>237</v>
      </c>
      <c r="B122" s="355"/>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05" t="e">
        <f>L121/$C$6</f>
        <v>#VALUE!</v>
      </c>
      <c r="M122" s="406"/>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266</v>
      </c>
      <c r="B124" s="81"/>
      <c r="C124" s="81"/>
      <c r="D124" s="81"/>
      <c r="E124" s="81"/>
      <c r="F124" s="81"/>
      <c r="G124" s="81"/>
      <c r="H124" s="81"/>
      <c r="I124" s="81"/>
      <c r="J124" s="81"/>
      <c r="K124" s="81"/>
      <c r="L124" s="81"/>
      <c r="M124" s="81"/>
      <c r="N124" s="81"/>
      <c r="O124" s="81"/>
      <c r="P124" s="81"/>
      <c r="Q124" s="465"/>
      <c r="R124" s="465"/>
      <c r="S124" s="465"/>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65"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 customHeight="1" x14ac:dyDescent="0.25">
      <c r="A133" s="96"/>
      <c r="B133" s="96"/>
      <c r="C133" s="96"/>
      <c r="D133" s="96"/>
      <c r="E133" s="96"/>
      <c r="F133" s="96"/>
    </row>
    <row r="134" spans="1:6" ht="29.65" customHeight="1" x14ac:dyDescent="0.25">
      <c r="A134" s="96"/>
      <c r="B134" s="96"/>
      <c r="C134" s="96"/>
      <c r="D134" s="96"/>
      <c r="E134" s="96"/>
      <c r="F134" s="96"/>
    </row>
    <row r="135" spans="1:6" ht="34.9" customHeight="1" x14ac:dyDescent="0.25">
      <c r="A135" s="96"/>
      <c r="B135" s="96"/>
      <c r="C135" s="96"/>
      <c r="D135" s="96"/>
      <c r="E135" s="96"/>
      <c r="F135" s="96"/>
    </row>
    <row r="136" spans="1:6" ht="28.9" customHeight="1" x14ac:dyDescent="0.25">
      <c r="A136" s="96"/>
      <c r="B136" s="96"/>
      <c r="C136" s="96"/>
      <c r="D136" s="96"/>
      <c r="E136" s="96"/>
      <c r="F136" s="96"/>
    </row>
    <row r="137" spans="1:6" ht="31.9" customHeight="1" x14ac:dyDescent="0.25">
      <c r="A137" s="96"/>
      <c r="B137" s="96"/>
      <c r="C137" s="96"/>
      <c r="D137" s="96"/>
      <c r="E137" s="96"/>
      <c r="F137" s="96"/>
    </row>
    <row r="138" spans="1:6" ht="33" customHeight="1" x14ac:dyDescent="0.25">
      <c r="A138" s="96"/>
      <c r="B138" s="96"/>
      <c r="C138" s="96"/>
      <c r="D138" s="96"/>
      <c r="E138" s="96"/>
      <c r="F138" s="96"/>
    </row>
    <row r="139" spans="1:6" ht="34.15" customHeight="1" x14ac:dyDescent="0.25">
      <c r="A139" s="96"/>
      <c r="B139" s="96"/>
      <c r="C139" s="96"/>
      <c r="D139" s="96"/>
      <c r="E139" s="96"/>
      <c r="F139" s="96"/>
    </row>
    <row r="140" spans="1:6" ht="30.4" customHeight="1" x14ac:dyDescent="0.25">
      <c r="A140" s="96"/>
      <c r="B140" s="96"/>
      <c r="C140" s="96"/>
      <c r="D140" s="96"/>
      <c r="E140" s="96"/>
      <c r="F140" s="96"/>
    </row>
    <row r="141" spans="1:6" ht="32.65"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65" customHeight="1" x14ac:dyDescent="0.25">
      <c r="A145" s="96"/>
      <c r="B145" s="96"/>
      <c r="C145" s="96"/>
      <c r="D145" s="96"/>
      <c r="E145" s="96"/>
      <c r="F145" s="96"/>
    </row>
    <row r="146" spans="1:6" ht="31.5" customHeight="1" x14ac:dyDescent="0.25">
      <c r="A146" s="96"/>
      <c r="B146" s="96"/>
      <c r="C146" s="96"/>
      <c r="D146" s="96"/>
      <c r="E146" s="96"/>
      <c r="F146" s="96"/>
    </row>
    <row r="147" spans="1:6" ht="25.9" customHeight="1" x14ac:dyDescent="0.25">
      <c r="A147" s="96"/>
      <c r="B147" s="96"/>
      <c r="C147" s="96"/>
      <c r="D147" s="96"/>
      <c r="E147" s="96"/>
      <c r="F147" s="96"/>
    </row>
    <row r="148" spans="1:6" ht="33" customHeight="1" x14ac:dyDescent="0.25">
      <c r="A148" s="96"/>
      <c r="B148" s="96"/>
      <c r="C148" s="96"/>
      <c r="D148" s="96"/>
      <c r="E148" s="96"/>
      <c r="F148" s="96"/>
    </row>
    <row r="149" spans="1:6" ht="37.9" customHeight="1" x14ac:dyDescent="0.25">
      <c r="A149" s="96"/>
      <c r="B149" s="96"/>
      <c r="C149" s="96"/>
      <c r="D149" s="96"/>
      <c r="E149" s="96"/>
      <c r="F149" s="96"/>
    </row>
    <row r="150" spans="1:6" ht="37.9" customHeight="1" x14ac:dyDescent="0.25">
      <c r="A150" s="96"/>
      <c r="B150" s="96"/>
      <c r="C150" s="96"/>
      <c r="D150" s="96"/>
      <c r="E150" s="96"/>
      <c r="F150" s="96"/>
    </row>
    <row r="151" spans="1:6" ht="24.75" customHeight="1" x14ac:dyDescent="0.25">
      <c r="A151" s="96"/>
      <c r="B151" s="96"/>
      <c r="C151" s="96"/>
      <c r="D151" s="96"/>
      <c r="E151" s="96"/>
      <c r="F151" s="96"/>
    </row>
    <row r="152" spans="1:6" ht="13.15" customHeight="1" x14ac:dyDescent="0.25">
      <c r="A152" s="96"/>
      <c r="B152" s="96"/>
      <c r="C152" s="96"/>
      <c r="D152" s="96"/>
      <c r="E152" s="96"/>
      <c r="F152" s="96"/>
    </row>
    <row r="153" spans="1:6" ht="13.15"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40" t="s">
        <v>267</v>
      </c>
    </row>
    <row r="3" spans="2:5" x14ac:dyDescent="0.25">
      <c r="B3" s="83" t="s">
        <v>268</v>
      </c>
    </row>
    <row r="4" spans="2:5" x14ac:dyDescent="0.25">
      <c r="B4" s="83" t="s">
        <v>117</v>
      </c>
    </row>
    <row r="5" spans="2:5" x14ac:dyDescent="0.25">
      <c r="B5" s="83" t="s">
        <v>269</v>
      </c>
    </row>
    <row r="6" spans="2:5" x14ac:dyDescent="0.25">
      <c r="B6" s="83" t="s">
        <v>270</v>
      </c>
    </row>
    <row r="9" spans="2:5" ht="13" x14ac:dyDescent="0.3">
      <c r="B9" s="140" t="s">
        <v>271</v>
      </c>
      <c r="C9" s="140" t="s">
        <v>272</v>
      </c>
      <c r="D9" s="140" t="s">
        <v>273</v>
      </c>
      <c r="E9" s="140" t="s">
        <v>274</v>
      </c>
    </row>
    <row r="10" spans="2:5" ht="13" x14ac:dyDescent="0.25">
      <c r="B10" s="141" t="s">
        <v>268</v>
      </c>
      <c r="C10" s="83" t="s">
        <v>275</v>
      </c>
      <c r="D10" s="83" t="s">
        <v>276</v>
      </c>
      <c r="E10" s="83" t="s">
        <v>277</v>
      </c>
    </row>
    <row r="11" spans="2:5" ht="13" x14ac:dyDescent="0.25">
      <c r="B11" s="141" t="s">
        <v>117</v>
      </c>
      <c r="C11" s="83" t="s">
        <v>278</v>
      </c>
      <c r="D11" s="83" t="s">
        <v>279</v>
      </c>
      <c r="E11" s="83" t="s">
        <v>280</v>
      </c>
    </row>
    <row r="12" spans="2:5" ht="13" x14ac:dyDescent="0.25">
      <c r="B12" s="141" t="s">
        <v>269</v>
      </c>
      <c r="C12" s="83" t="s">
        <v>281</v>
      </c>
      <c r="D12" s="83" t="s">
        <v>282</v>
      </c>
      <c r="E12" s="83" t="s">
        <v>283</v>
      </c>
    </row>
    <row r="13" spans="2:5" ht="13" x14ac:dyDescent="0.25">
      <c r="B13" s="141" t="s">
        <v>270</v>
      </c>
      <c r="C13" s="83" t="s">
        <v>278</v>
      </c>
      <c r="D13" s="83" t="s">
        <v>284</v>
      </c>
      <c r="E13" s="83" t="s">
        <v>285</v>
      </c>
    </row>
    <row r="15" spans="2:5" ht="13" x14ac:dyDescent="0.3">
      <c r="B15" s="142" t="s">
        <v>286</v>
      </c>
      <c r="C15" s="140" t="s">
        <v>272</v>
      </c>
      <c r="D15" s="140" t="s">
        <v>273</v>
      </c>
      <c r="E15" s="140" t="s">
        <v>274</v>
      </c>
    </row>
    <row r="16" spans="2:5" ht="13" x14ac:dyDescent="0.25">
      <c r="B16" s="141" t="s">
        <v>268</v>
      </c>
      <c r="C16" s="83" t="s">
        <v>287</v>
      </c>
      <c r="D16" s="83" t="s">
        <v>288</v>
      </c>
      <c r="E16" s="83" t="s">
        <v>289</v>
      </c>
    </row>
    <row r="17" spans="2:5" ht="13" x14ac:dyDescent="0.25">
      <c r="B17" s="141" t="s">
        <v>117</v>
      </c>
      <c r="C17" s="83" t="s">
        <v>290</v>
      </c>
      <c r="D17" s="83" t="s">
        <v>291</v>
      </c>
      <c r="E17" s="83" t="s">
        <v>292</v>
      </c>
    </row>
    <row r="18" spans="2:5" ht="13" x14ac:dyDescent="0.25">
      <c r="B18" s="141" t="s">
        <v>269</v>
      </c>
      <c r="C18" s="83" t="s">
        <v>290</v>
      </c>
      <c r="D18" s="83" t="s">
        <v>293</v>
      </c>
      <c r="E18" s="83" t="s">
        <v>294</v>
      </c>
    </row>
    <row r="19" spans="2:5" ht="13"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3FD2FAD6480E44B843244C2CC984B5" ma:contentTypeVersion="17" ma:contentTypeDescription="Create a new document." ma:contentTypeScope="" ma:versionID="bbbfbc5a987a8b4b6a2d0252849ee07f">
  <xsd:schema xmlns:xsd="http://www.w3.org/2001/XMLSchema" xmlns:xs="http://www.w3.org/2001/XMLSchema" xmlns:p="http://schemas.microsoft.com/office/2006/metadata/properties" xmlns:ns2="88768fdd-96bd-4a28-8290-8d3253531191" xmlns:ns3="d87ce8df-b167-4bf0-a9f3-8dfc9129cac7" targetNamespace="http://schemas.microsoft.com/office/2006/metadata/properties" ma:root="true" ma:fieldsID="55de8608e1e1587e309b3f00bb2b90fa" ns2:_="" ns3:_="">
    <xsd:import namespace="88768fdd-96bd-4a28-8290-8d3253531191"/>
    <xsd:import namespace="d87ce8df-b167-4bf0-a9f3-8dfc9129ca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68fdd-96bd-4a28-8290-8d32535311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35588f-2977-4d95-9bb3-e290541ffba8}" ma:internalName="TaxCatchAll" ma:showField="CatchAllData" ma:web="88768fdd-96bd-4a28-8290-8d32535311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7ce8df-b167-4bf0-a9f3-8dfc9129ca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521448-258a-4d9e-a4b3-e108f09328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8768fdd-96bd-4a28-8290-8d3253531191">
      <UserInfo>
        <DisplayName>Aspa Skorletou</DisplayName>
        <AccountId>2409</AccountId>
        <AccountType/>
      </UserInfo>
    </SharedWithUsers>
    <lcf76f155ced4ddcb4097134ff3c332f xmlns="d87ce8df-b167-4bf0-a9f3-8dfc9129cac7">
      <Terms xmlns="http://schemas.microsoft.com/office/infopath/2007/PartnerControls"/>
    </lcf76f155ced4ddcb4097134ff3c332f>
    <TaxCatchAll xmlns="88768fdd-96bd-4a28-8290-8d325353119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F08ACA-6892-4DCA-81CD-CB618E92986D}"/>
</file>

<file path=customXml/itemProps2.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 ds:uri="88768fdd-96bd-4a28-8290-8d3253531191"/>
    <ds:schemaRef ds:uri="d87ce8df-b167-4bf0-a9f3-8dfc9129cac7"/>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Robert Magee</cp:lastModifiedBy>
  <cp:revision/>
  <dcterms:created xsi:type="dcterms:W3CDTF">2019-12-17T10:05:05Z</dcterms:created>
  <dcterms:modified xsi:type="dcterms:W3CDTF">2023-09-22T15:16:08Z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ediaServiceImageTags">
    <vt:lpwstr/>
  </property>
</Properties>
</file>