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Dropbox (Scotch Partners)\Scotch Projects\1 Museum Street - 5259\04 - SP Documents\1 - Reports\2023 Planning\WLCA and CES\September 2023\"/>
    </mc:Choice>
  </mc:AlternateContent>
  <xr:revisionPtr revIDLastSave="0" documentId="13_ncr:1_{22CDCFEB-9970-4D20-A4D1-6CD024C2868B}" xr6:coauthVersionLast="47" xr6:coauthVersionMax="47" xr10:uidLastSave="{00000000-0000-0000-0000-000000000000}"/>
  <bookViews>
    <workbookView xWindow="-51720" yWindow="-2610" windowWidth="51840" windowHeight="211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1" i="11" l="1"/>
  <c r="H198" i="11"/>
  <c r="H199" i="11"/>
  <c r="H200" i="11"/>
  <c r="H201" i="11"/>
  <c r="H202" i="11"/>
  <c r="H203" i="11"/>
  <c r="H204" i="11"/>
  <c r="H205" i="11"/>
  <c r="H206" i="11"/>
  <c r="H207" i="11"/>
  <c r="H208" i="11"/>
  <c r="H209" i="11"/>
  <c r="H210" i="11"/>
  <c r="H211" i="11"/>
  <c r="H197" i="11"/>
  <c r="I142" i="11" l="1"/>
  <c r="I104" i="11"/>
  <c r="I74" i="11"/>
  <c r="I135" i="11"/>
  <c r="I166" i="11"/>
  <c r="I168" i="11"/>
  <c r="I169" i="11"/>
  <c r="I165" i="11"/>
  <c r="I92" i="11"/>
  <c r="I83" i="11"/>
  <c r="I82" i="11"/>
  <c r="I67" i="11"/>
  <c r="I68" i="11"/>
  <c r="I69" i="11"/>
  <c r="I88" i="11"/>
  <c r="I70" i="11"/>
  <c r="I58" i="11"/>
  <c r="I64" i="11"/>
  <c r="I66" i="11"/>
  <c r="I73" i="11"/>
  <c r="I75" i="11"/>
  <c r="I78" i="11"/>
  <c r="I81" i="11"/>
  <c r="I93" i="11"/>
  <c r="I113" i="11"/>
  <c r="I114" i="11"/>
  <c r="I112" i="11"/>
  <c r="I123" i="11"/>
  <c r="I152" i="11" l="1"/>
  <c r="I153" i="11"/>
  <c r="I154" i="11"/>
  <c r="I155" i="11"/>
  <c r="I156" i="11"/>
  <c r="I157" i="11"/>
  <c r="I158" i="11"/>
  <c r="I159" i="11"/>
  <c r="I151" i="11"/>
  <c r="I129" i="11"/>
  <c r="I126" i="11"/>
  <c r="I110" i="11"/>
  <c r="I108" i="11"/>
  <c r="I106" i="11"/>
  <c r="I105" i="11"/>
  <c r="I103" i="11"/>
  <c r="I97" i="11"/>
  <c r="I94" i="11"/>
  <c r="I91" i="11"/>
  <c r="H86" i="11"/>
  <c r="I76" i="11"/>
  <c r="I65" i="11"/>
  <c r="I57" i="11"/>
  <c r="I59" i="11" l="1"/>
  <c r="S100" i="9"/>
  <c r="D184" i="11" l="1"/>
  <c r="E26" i="11"/>
  <c r="E25" i="11"/>
  <c r="D26" i="11"/>
  <c r="D25" i="11"/>
  <c r="C26" i="11"/>
  <c r="C25" i="11"/>
  <c r="E44" i="9"/>
  <c r="E43" i="9"/>
  <c r="D44" i="9"/>
  <c r="D43" i="9"/>
  <c r="C44" i="9"/>
  <c r="C43" i="9"/>
  <c r="D26" i="10"/>
  <c r="C26" i="10"/>
  <c r="E26" i="10"/>
  <c r="E25" i="10"/>
  <c r="D25" i="10"/>
  <c r="C25" i="10"/>
  <c r="S83" i="10"/>
  <c r="N121" i="9" l="1"/>
  <c r="O121" i="9"/>
  <c r="F213" i="11" l="1"/>
  <c r="I104" i="10"/>
  <c r="F104" i="10"/>
  <c r="S199" i="11"/>
  <c r="F121" i="9" l="1"/>
  <c r="S103" i="10"/>
  <c r="S120" i="9"/>
  <c r="T213" i="11"/>
  <c r="S212" i="11"/>
  <c r="O213" i="11"/>
  <c r="G213" i="11"/>
  <c r="D76" i="10" l="1"/>
  <c r="I76" i="10"/>
  <c r="H76" i="10"/>
  <c r="I184" i="11"/>
  <c r="H184" i="11"/>
  <c r="I92" i="9"/>
  <c r="H92" i="9"/>
  <c r="D92" i="9"/>
  <c r="S208" i="11" l="1"/>
  <c r="S211" i="11"/>
  <c r="S210" i="11"/>
  <c r="S209" i="11"/>
  <c r="S206" i="11"/>
  <c r="L121" i="9" l="1"/>
  <c r="S101" i="9" l="1"/>
  <c r="S102" i="9"/>
  <c r="S103" i="9"/>
  <c r="S104" i="9"/>
  <c r="S105" i="9"/>
  <c r="S106" i="9"/>
  <c r="S107" i="9"/>
  <c r="S108" i="9"/>
  <c r="S109" i="9"/>
  <c r="S110" i="9"/>
  <c r="S111" i="9"/>
  <c r="S112" i="9"/>
  <c r="S113" i="9"/>
  <c r="S114" i="9"/>
  <c r="S115" i="9"/>
  <c r="S116" i="9"/>
  <c r="S117" i="9"/>
  <c r="S118" i="9"/>
  <c r="S119" i="9"/>
  <c r="I93" i="9"/>
  <c r="H93" i="9"/>
  <c r="D93" i="9"/>
  <c r="I185" i="11"/>
  <c r="H185" i="11"/>
  <c r="D185"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93" i="11"/>
  <c r="S194" i="11"/>
  <c r="S195" i="11"/>
  <c r="S196" i="11"/>
  <c r="S198" i="11"/>
  <c r="S200" i="11"/>
  <c r="S201" i="11"/>
  <c r="S202" i="11"/>
  <c r="S203" i="11"/>
  <c r="S204" i="11"/>
  <c r="S205" i="11"/>
  <c r="S207" i="11"/>
  <c r="S192" i="11"/>
  <c r="P213" i="11"/>
  <c r="Q213" i="11"/>
  <c r="Q214" i="11" s="1"/>
  <c r="R213" i="11"/>
  <c r="R214" i="11" s="1"/>
  <c r="N213" i="11"/>
  <c r="N214" i="11" s="1"/>
  <c r="L213" i="11"/>
  <c r="J213" i="11"/>
  <c r="J214" i="11" s="1"/>
  <c r="I213" i="11"/>
  <c r="I214" i="11" s="1"/>
  <c r="H213" i="11"/>
  <c r="F214" i="11"/>
  <c r="E213" i="11"/>
  <c r="E214" i="11" s="1"/>
  <c r="D40" i="9" l="1"/>
  <c r="D41" i="9" s="1"/>
  <c r="E22" i="10"/>
  <c r="E23" i="10" s="1"/>
  <c r="D105" i="10"/>
  <c r="C23" i="10"/>
  <c r="D22" i="10"/>
  <c r="D23" i="10" s="1"/>
  <c r="D122" i="9"/>
  <c r="C40" i="9"/>
  <c r="C41" i="9" s="1"/>
  <c r="E40" i="9"/>
  <c r="E41" i="9" s="1"/>
  <c r="P214" i="11"/>
  <c r="H22" i="11"/>
  <c r="H34" i="9" s="1"/>
  <c r="H214" i="11"/>
  <c r="S104" i="10"/>
  <c r="S105" i="10" s="1"/>
  <c r="S121" i="9"/>
  <c r="S122" i="9" s="1"/>
  <c r="O122" i="9"/>
  <c r="H40" i="9"/>
  <c r="H41" i="9" s="1"/>
  <c r="G122" i="9"/>
  <c r="F40" i="9"/>
  <c r="F41" i="9" s="1"/>
  <c r="T122" i="9"/>
  <c r="I40" i="9"/>
  <c r="I41" i="9" s="1"/>
  <c r="G22" i="11"/>
  <c r="G34" i="9" s="1"/>
  <c r="G214" i="11"/>
  <c r="T214" i="11"/>
  <c r="I22" i="11"/>
  <c r="I34" i="9" s="1"/>
  <c r="O105" i="10"/>
  <c r="G105" i="10"/>
  <c r="F22" i="10"/>
  <c r="F23" i="10" s="1"/>
  <c r="T105" i="10"/>
  <c r="C105" i="10"/>
  <c r="K105" i="10"/>
  <c r="L105" i="10"/>
  <c r="G23" i="10"/>
  <c r="O214" i="11"/>
  <c r="L214" i="11"/>
  <c r="C122" i="9"/>
  <c r="N122" i="9"/>
  <c r="J122" i="9"/>
  <c r="I23" i="10"/>
  <c r="H22" i="10"/>
  <c r="H23" i="10" s="1"/>
  <c r="I23" i="11" l="1"/>
  <c r="I35" i="9" s="1"/>
  <c r="H23" i="11"/>
  <c r="H35" i="9" s="1"/>
  <c r="G23" i="11"/>
  <c r="G35" i="9" s="1"/>
  <c r="I77" i="10"/>
  <c r="H77" i="10"/>
  <c r="D77" i="10"/>
  <c r="D213" i="11" l="1"/>
  <c r="C22" i="11" s="1"/>
  <c r="C213" i="11"/>
  <c r="C34" i="9" l="1"/>
  <c r="C214" i="11"/>
  <c r="D214" i="11"/>
  <c r="C23" i="11" l="1"/>
  <c r="C35" i="9" s="1"/>
  <c r="K213" i="11"/>
  <c r="D22" i="11" s="1"/>
  <c r="S197" i="11"/>
  <c r="S213" i="11" s="1"/>
  <c r="D23" i="11" l="1"/>
  <c r="D35" i="9" s="1"/>
  <c r="D34" i="9"/>
  <c r="F22" i="11"/>
  <c r="E22" i="11"/>
  <c r="E34" i="9" s="1"/>
  <c r="K214" i="11"/>
  <c r="S214" i="11"/>
  <c r="F23" i="11" l="1"/>
  <c r="F35" i="9" s="1"/>
  <c r="F34" i="9"/>
  <c r="E23" i="11"/>
  <c r="E35" i="9" s="1"/>
</calcChain>
</file>

<file path=xl/sharedStrings.xml><?xml version="1.0" encoding="utf-8"?>
<sst xmlns="http://schemas.openxmlformats.org/spreadsheetml/2006/main" count="992" uniqueCount="425">
  <si>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</si>
  <si>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</si>
  <si>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</si>
  <si>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</si>
  <si>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</si>
  <si>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</si>
  <si>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</si>
  <si>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</si>
  <si>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</si>
  <si>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</si>
  <si>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</si>
  <si>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</si>
  <si>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</si>
  <si>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</si>
  <si>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</si>
  <si>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</si>
  <si>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</si>
  <si>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</si>
  <si>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</si>
  <si>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</si>
  <si>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</si>
  <si>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</si>
  <si>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</si>
  <si>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</si>
  <si>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</si>
  <si>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</si>
  <si>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</si>
  <si>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</si>
  <si>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</si>
  <si>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</si>
  <si>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</si>
  <si>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</si>
  <si>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</si>
  <si>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</si>
  <si>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</si>
  <si>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</si>
  <si>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</si>
  <si>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</si>
  <si>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</si>
  <si>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</si>
  <si>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</si>
  <si>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</si>
  <si>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</si>
  <si>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</si>
  <si>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</si>
  <si>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</si>
  <si>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</si>
  <si>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</si>
  <si>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</si>
  <si>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</si>
  <si>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</si>
  <si>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</si>
  <si>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</si>
  <si>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</si>
  <si>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</si>
  <si>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</si>
  <si>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</si>
  <si>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</si>
  <si>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</si>
  <si>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</si>
  <si>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</si>
  <si>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</si>
  <si>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</si>
  <si>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</si>
  <si>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</si>
  <si>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</si>
  <si>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</si>
  <si>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</si>
  <si>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</si>
  <si>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</si>
  <si>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</si>
  <si>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</si>
  <si>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</si>
  <si>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</si>
  <si>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</si>
  <si>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</si>
  <si>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</si>
  <si>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</si>
  <si>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</si>
  <si>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</si>
  <si>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</si>
  <si>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</si>
  <si>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</si>
  <si>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</si>
  <si>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</si>
  <si>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</si>
  <si>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</si>
  <si>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</si>
  <si>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</si>
  <si>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</si>
  <si>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</si>
  <si>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</si>
  <si>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</si>
  <si>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</si>
  <si>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</si>
  <si>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</si>
  <si>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</si>
  <si>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</si>
  <si>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</si>
  <si>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</si>
  <si>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</si>
  <si>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</si>
  <si>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</si>
  <si>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</si>
  <si>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</si>
  <si>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</si>
  <si>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</si>
  <si>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</si>
  <si>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</si>
  <si>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</si>
  <si>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</si>
  <si>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</si>
  <si>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</si>
  <si>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</si>
  <si>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</si>
  <si>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</si>
  <si>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</si>
  <si>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</si>
  <si>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</si>
  <si>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</si>
  <si>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</si>
  <si>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</si>
  <si>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</si>
  <si>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</si>
  <si>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</si>
  <si>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</si>
  <si>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</si>
  <si>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</si>
  <si>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</si>
  <si>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</si>
  <si>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</si>
  <si>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</si>
  <si>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</si>
  <si>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</si>
  <si>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</si>
  <si>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</si>
  <si>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</si>
  <si>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</si>
  <si>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</si>
  <si>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</si>
  <si>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</si>
  <si>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</si>
  <si>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</si>
  <si>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</si>
  <si>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</si>
  <si>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</si>
  <si>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</si>
  <si>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</si>
  <si>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</si>
  <si>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</si>
  <si>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</si>
  <si>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</si>
  <si>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</si>
  <si>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</si>
  <si>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</si>
  <si>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</si>
  <si>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</si>
  <si>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</si>
  <si>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</si>
  <si>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</si>
  <si>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</si>
  <si>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</si>
  <si>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</si>
  <si>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</si>
  <si>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</si>
  <si>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</si>
  <si>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</si>
  <si>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</si>
  <si>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</si>
  <si>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</si>
  <si>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</si>
  <si>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</si>
  <si>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</si>
  <si>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</si>
  <si>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</si>
  <si>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</si>
  <si>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</si>
  <si>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</si>
  <si>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</si>
  <si>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</si>
  <si>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</si>
  <si>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</si>
  <si>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</si>
  <si>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</si>
  <si>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</si>
  <si>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</si>
  <si>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</si>
  <si>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</si>
  <si>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</si>
  <si>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</si>
  <si>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</si>
  <si>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</si>
  <si>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</si>
  <si>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</si>
  <si>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</si>
  <si>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</si>
  <si>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</si>
  <si>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</si>
  <si>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</si>
  <si>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</si>
  <si>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</si>
  <si>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</si>
  <si>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</si>
  <si>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</si>
  <si>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</si>
  <si>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</si>
  <si>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</si>
  <si>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</si>
  <si>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</si>
  <si>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</si>
  <si>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</si>
  <si>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</si>
  <si>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</si>
  <si>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</si>
  <si>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</si>
  <si>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</si>
  <si>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</si>
  <si>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</si>
  <si>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</si>
  <si>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</si>
  <si>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</si>
  <si>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</si>
  <si>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</si>
  <si>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</si>
  <si>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</si>
  <si>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</si>
  <si>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</si>
  <si>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</si>
  <si>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</si>
  <si>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</si>
  <si>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</si>
  <si>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</si>
  <si>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</si>
  <si>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</si>
  <si>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</si>
  <si>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</si>
  <si>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</si>
  <si>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</si>
  <si>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</si>
  <si>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</si>
  <si>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</si>
  <si>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</si>
  <si>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</si>
  <si>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</si>
  <si>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</si>
  <si>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</si>
  <si>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</si>
  <si>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</si>
  <si>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</si>
  <si>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</si>
  <si>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</si>
  <si>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</si>
  <si>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</si>
  <si>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</si>
  <si>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</si>
  <si>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</si>
  <si>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</si>
  <si>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</si>
  <si>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</si>
  <si>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</si>
  <si>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</si>
  <si>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</si>
  <si>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</si>
  <si>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</si>
  <si>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</si>
  <si>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</si>
  <si>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</si>
  <si>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</si>
  <si>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</si>
  <si>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</si>
  <si>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</si>
  <si>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</si>
  <si>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</si>
  <si>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</si>
  <si>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</si>
  <si>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</si>
  <si>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</si>
  <si>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</si>
  <si>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</si>
  <si>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</si>
  <si>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</si>
  <si>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</si>
  <si>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</si>
  <si>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</si>
  <si>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</si>
  <si>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</si>
  <si>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</si>
  <si>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</si>
  <si>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</si>
  <si>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</si>
  <si>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</si>
  <si>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</si>
  <si>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</si>
  <si>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</si>
  <si>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</si>
  <si>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</si>
  <si>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</si>
  <si>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</si>
  <si>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Class E</t>
  </si>
  <si>
    <t>Scotch Partners</t>
  </si>
  <si>
    <t>OneClick LCA</t>
  </si>
  <si>
    <t>OneClickLCA</t>
  </si>
  <si>
    <t>Demolition of existing buildings and redevelopment to provide a single new building rising to 19 storeys, providing office (Class E(g)(i)) accommodation on upper levels and a range of flexible town centre uses (Class E) at ground level.</t>
  </si>
  <si>
    <t>Reinforcement rebar</t>
  </si>
  <si>
    <t>Readymix concrete C40/50</t>
  </si>
  <si>
    <t>Waterproofing membrane</t>
  </si>
  <si>
    <t>Structural steel profiles</t>
  </si>
  <si>
    <t>Precast concrete slab</t>
  </si>
  <si>
    <t>Readymix concrete C30/37</t>
  </si>
  <si>
    <t>Polyurethane waterproofing</t>
  </si>
  <si>
    <t>Galvanized steel staircase</t>
  </si>
  <si>
    <t>Precast concrete stairs</t>
  </si>
  <si>
    <t>Stainless steel handrail</t>
  </si>
  <si>
    <t>Aluminium framed curtain wall</t>
  </si>
  <si>
    <t>Automatic revolving door</t>
  </si>
  <si>
    <t>Aluminium entrance doors</t>
  </si>
  <si>
    <t>Aluminium frame sliding windows</t>
  </si>
  <si>
    <t>Aluminium framed double glazed partition</t>
  </si>
  <si>
    <t>Gypsum plasterboard</t>
  </si>
  <si>
    <t>Masonry mortar</t>
  </si>
  <si>
    <t>Finishing wall mortar</t>
  </si>
  <si>
    <t>Perforated light weight aggregate concrete</t>
  </si>
  <si>
    <t>Water-borne interior paint</t>
  </si>
  <si>
    <t>Wooden door with wooden frame</t>
  </si>
  <si>
    <t>Levelling screed</t>
  </si>
  <si>
    <t>Granite</t>
  </si>
  <si>
    <t>Emulsion for interior use</t>
  </si>
  <si>
    <t>Ceramic floor tile</t>
  </si>
  <si>
    <t>Suspended aluminium ceiling system</t>
  </si>
  <si>
    <t>Porcelain sink</t>
  </si>
  <si>
    <t>Porcelain WC kit</t>
  </si>
  <si>
    <t>Elevator components</t>
  </si>
  <si>
    <t>Air/ air heat pump</t>
  </si>
  <si>
    <t>Heated water storage tank</t>
  </si>
  <si>
    <t>Pre-insulated round ductwork system</t>
  </si>
  <si>
    <t>Fan coil unit</t>
  </si>
  <si>
    <t>Sewage water drainage piping network</t>
  </si>
  <si>
    <t>Air handling unit</t>
  </si>
  <si>
    <t>Smoke detector</t>
  </si>
  <si>
    <t>Shower tray</t>
  </si>
  <si>
    <t>LED office lighting</t>
  </si>
  <si>
    <t>Sprinkler system</t>
  </si>
  <si>
    <t>Pipesystem hot and cold water supply</t>
  </si>
  <si>
    <t>Air/ water heat pump</t>
  </si>
  <si>
    <t>Electricity distrubution system</t>
  </si>
  <si>
    <t>60 years / 0%</t>
  </si>
  <si>
    <t>20 years / 0%</t>
  </si>
  <si>
    <t>30 years / 0%</t>
  </si>
  <si>
    <t>35 years / 0%</t>
  </si>
  <si>
    <t>30 years / 1%</t>
  </si>
  <si>
    <t>60 years / 3%</t>
  </si>
  <si>
    <t>40 years / 1%</t>
  </si>
  <si>
    <t>10 years / 1%</t>
  </si>
  <si>
    <t>20 years / 1%</t>
  </si>
  <si>
    <t>45 years / 1%</t>
  </si>
  <si>
    <t>Steel recycling</t>
  </si>
  <si>
    <t>Concrete crushed to aggegate</t>
  </si>
  <si>
    <t>Landfill</t>
  </si>
  <si>
    <t>Brick/ stone used as backfill</t>
  </si>
  <si>
    <t>Aluminium recycling</t>
  </si>
  <si>
    <t>Aluminium recycling / glass recycling</t>
  </si>
  <si>
    <t>Metal containing product recycling</t>
  </si>
  <si>
    <t>Gypsum recycling</t>
  </si>
  <si>
    <t>Wood incineration</t>
  </si>
  <si>
    <t>Brick/ stone used in backfill</t>
  </si>
  <si>
    <t>Polyethylene water tank</t>
  </si>
  <si>
    <t>TM54</t>
  </si>
  <si>
    <t xml:space="preserve">Specify 80% recycled content in steel profiles </t>
  </si>
  <si>
    <t xml:space="preserve">Specify 50% GGBS in superstructure concrete </t>
  </si>
  <si>
    <t>Specification of 70% GGBS in substructure, compared to 20% GGBS (RICS recommendation)</t>
  </si>
  <si>
    <t>Specification of 60% recycled steel compared to 20% (RICS recommendation)</t>
  </si>
  <si>
    <t>R-32</t>
  </si>
  <si>
    <t>Removal of waterproof concrete slab</t>
  </si>
  <si>
    <t xml:space="preserve">Investigate façade options </t>
  </si>
  <si>
    <t xml:space="preserve">1 Museum Street Office </t>
  </si>
  <si>
    <t>Plastic film for damp proofing</t>
  </si>
  <si>
    <t>Asphalt binding</t>
  </si>
  <si>
    <t>Readymix concrete C32/40</t>
  </si>
  <si>
    <t>Waterborne acrylic intumescent coating</t>
  </si>
  <si>
    <t>Glassfibre reinforced concrete panel</t>
  </si>
  <si>
    <t>Glasswool insulation</t>
  </si>
  <si>
    <t>Aggregate (crushed gravel)</t>
  </si>
  <si>
    <t>EPS hard foam insulation</t>
  </si>
  <si>
    <t>Concrete paving</t>
  </si>
  <si>
    <t xml:space="preserve">Retention of basement </t>
  </si>
  <si>
    <t>Readymix concrete C40/51</t>
  </si>
  <si>
    <t>Readymix concrete C40/52</t>
  </si>
  <si>
    <t>61 years / 0%</t>
  </si>
  <si>
    <t>62 years / 0%</t>
  </si>
  <si>
    <t>Precast solid concrete slab</t>
  </si>
  <si>
    <t>Stainless steel bicycle rack</t>
  </si>
  <si>
    <t>PIR insulation boards</t>
  </si>
  <si>
    <t>PIR Insulation boards</t>
  </si>
  <si>
    <t>PIR insulation board</t>
  </si>
  <si>
    <t>Communication cable</t>
  </si>
  <si>
    <t>Output device</t>
  </si>
  <si>
    <t>Sink faucet brass</t>
  </si>
  <si>
    <t>Indicator lights</t>
  </si>
  <si>
    <t>Electrical junction box</t>
  </si>
  <si>
    <t>Sheet metal lockers</t>
  </si>
  <si>
    <t>Kitchen cabinet</t>
  </si>
  <si>
    <t>Four seat bench</t>
  </si>
  <si>
    <t>30 years / 3%</t>
  </si>
  <si>
    <t>15 years / 0%</t>
  </si>
  <si>
    <t>25 years / 0%</t>
  </si>
  <si>
    <t>35 years / 1%</t>
  </si>
  <si>
    <t>10 years / 2%</t>
  </si>
  <si>
    <t>Flooring screed</t>
  </si>
  <si>
    <t>Concrete/ cement crushed to aggegate</t>
  </si>
  <si>
    <t>Extruded aluminium profiles</t>
  </si>
  <si>
    <t>Raised flooring panel</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</si>
  <si>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GreenGage Environmental, please see Appendix of report for certification.</t>
  </si>
  <si>
    <t>96.87% coverage of the cost plan has been accounted for in the assessment</t>
  </si>
  <si>
    <t>Natural portland limestone</t>
  </si>
  <si>
    <t>Brick/ stone crushed to aggregate</t>
  </si>
  <si>
    <t>Sand</t>
  </si>
  <si>
    <t>60 years / 1%</t>
  </si>
  <si>
    <t>Geotextile</t>
  </si>
  <si>
    <t>Paving products</t>
  </si>
  <si>
    <t>The building performs within A1-A5 benchmarks, but does not achieve the aspirational benchmarks. For Module A this could be due to large amount of concrete and steel in foundations and glazing. Module B-C also performs within the benchmarks, and the site is within the overall benchmarks for A-C. Module B is higher than expected due to high replacement associated with the external walls and services. and therefore does not achieve the aspirational benchmarks. This will be reduced as products are specified in the next work stage, and products with lower upfront carbon and higher life cycles can be prioritsed as part of specifications. Module A will be reduced through further design improvement through lean design and specification where possible.</t>
  </si>
  <si>
    <t>TBD</t>
  </si>
  <si>
    <t>Specification of R-32 over R410A</t>
  </si>
  <si>
    <t>Reduction in refrigerant charge by 20%</t>
  </si>
  <si>
    <t xml:space="preserve">Extensive analysis the retention and redevelopment options for Selkirk House has been undertaken and can be found in the Retention and Redevelopment Options and Whole Life Carbon Comparison report submitted with this application. Further details can be found in Clarifications and Responses on Demolition Justification including Pre-redevelopment Audit and Retention options appraisal. 
One Museum Street (1MS) building sits on the site of Selkirk House. The basement slab and foundation raft of Selkirk House is being retained, part of which sits beneath the Vine Lane plot. The application scheme also retains and refurbishes the majority of the West Central Street block.
</t>
  </si>
  <si>
    <t xml:space="preserve">The structure of 1 Musuem Street is made up of roughly 9% retained substructure through the retention of basements.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</si>
</sst>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8">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9" borderId="1" xfId="0" applyFill="1" applyBorder="1" applyAlignment="1" applyProtection="1">
      <alignment horizontal="left" vertical="center" wrapText="1"/>
      <protection locked="0"/>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1" fillId="8" borderId="0" xfId="0" applyFont="1" applyFill="1" applyAlignment="1">
      <alignment horizontal="left" vertical="center" wrapText="1"/>
    </xf>
    <xf numFmtId="0" fontId="0" fillId="9" borderId="0" xfId="0" applyFill="1" applyAlignment="1" applyProtection="1">
      <alignment horizontal="left" vertical="center"/>
      <protection locked="0"/>
    </xf>
    <xf numFmtId="0" fontId="0" fillId="9" borderId="0" xfId="0" applyFill="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3" fontId="0" fillId="9" borderId="1" xfId="0" applyNumberFormat="1" applyFill="1" applyBorder="1" applyAlignment="1" applyProtection="1">
      <alignment horizontal="left" vertical="center" wrapText="1"/>
      <protection locked="0"/>
    </xf>
    <xf numFmtId="3"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99CCFF"/>
      <color rgb="FFCCCCFF"/>
      <color rgb="FF009999"/>
      <color rgb="FF33CCCC"/>
      <color rgb="FF00CC99"/>
      <color rgb="FF660066"/>
      <color rgb="FFCCECFF"/>
      <color rgb="FF008080"/>
      <color rgb="FF0033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15</xdr:row>
          <xdr:rowOff>1076325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92" t="s">
        <v>3</v>
      </c>
      <c r="C6" s="185" t="s">
        <v>4</v>
      </c>
    </row>
    <row r="7" spans="2:3" x14ac:dyDescent="0.25">
      <c r="B7" s="193"/>
      <c r="C7" s="181" t="s">
        <v>5</v>
      </c>
    </row>
    <row r="8" spans="2:3" x14ac:dyDescent="0.25">
      <c r="B8" s="194" t="s">
        <v>6</v>
      </c>
      <c r="C8" s="181" t="s">
        <v>7</v>
      </c>
    </row>
    <row r="9" spans="2:3" ht="25" x14ac:dyDescent="0.25">
      <c r="B9" s="194"/>
      <c r="C9" s="181" t="s">
        <v>8</v>
      </c>
    </row>
    <row r="10" spans="2:3" x14ac:dyDescent="0.25">
      <c r="B10" s="194"/>
      <c r="C10" s="181" t="s">
        <v>9</v>
      </c>
    </row>
    <row r="11" spans="2:3" ht="25" x14ac:dyDescent="0.25">
      <c r="B11" s="194"/>
      <c r="C11" s="181" t="s">
        <v>10</v>
      </c>
    </row>
    <row r="12" spans="2:3" x14ac:dyDescent="0.25">
      <c r="B12" s="194"/>
      <c r="C12" s="181" t="s">
        <v>11</v>
      </c>
    </row>
    <row r="13" spans="2:3" x14ac:dyDescent="0.25">
      <c r="B13" s="194"/>
      <c r="C13" s="181" t="s">
        <v>12</v>
      </c>
    </row>
    <row r="14" spans="2:3" x14ac:dyDescent="0.25">
      <c r="B14" s="194"/>
      <c r="C14" s="181" t="s">
        <v>13</v>
      </c>
    </row>
    <row r="15" spans="2:3" ht="25" x14ac:dyDescent="0.25">
      <c r="B15" s="194"/>
      <c r="C15" s="181" t="s">
        <v>14</v>
      </c>
    </row>
    <row r="16" spans="2:3" ht="25" x14ac:dyDescent="0.25">
      <c r="B16" s="194"/>
      <c r="C16" s="181" t="s">
        <v>15</v>
      </c>
    </row>
    <row r="17" spans="2:3" ht="25" x14ac:dyDescent="0.25">
      <c r="B17" s="194"/>
      <c r="C17" s="181" t="s">
        <v>16</v>
      </c>
    </row>
    <row r="18" spans="2:3" x14ac:dyDescent="0.25">
      <c r="B18" s="194"/>
      <c r="C18" s="181" t="s">
        <v>17</v>
      </c>
    </row>
    <row r="19" spans="2:3" ht="27.75" customHeight="1" x14ac:dyDescent="0.25">
      <c r="B19" s="195"/>
      <c r="C19" s="182" t="s">
        <v>18</v>
      </c>
    </row>
    <row r="20" spans="2:3" ht="19.5" customHeight="1" x14ac:dyDescent="0.25">
      <c r="B20" s="193" t="s">
        <v>19</v>
      </c>
      <c r="C20" s="181" t="s">
        <v>20</v>
      </c>
    </row>
    <row r="21" spans="2:3" ht="26.25" customHeight="1" x14ac:dyDescent="0.25">
      <c r="B21" s="193"/>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6" t="s">
        <v>24</v>
      </c>
      <c r="B5" s="196"/>
      <c r="C5" s="196"/>
      <c r="D5" s="196"/>
      <c r="E5" s="196"/>
      <c r="F5" s="196"/>
      <c r="G5" s="196"/>
      <c r="H5" s="196"/>
      <c r="I5" s="196"/>
      <c r="J5" s="196"/>
      <c r="K5" s="196"/>
      <c r="L5" s="196"/>
    </row>
    <row r="6" spans="1:12" ht="12.75" customHeight="1" x14ac:dyDescent="0.25">
      <c r="A6" s="196"/>
      <c r="B6" s="196"/>
      <c r="C6" s="196"/>
      <c r="D6" s="196"/>
      <c r="E6" s="196"/>
      <c r="F6" s="196"/>
      <c r="G6" s="196"/>
      <c r="H6" s="196"/>
      <c r="I6" s="196"/>
      <c r="J6" s="196"/>
      <c r="K6" s="196"/>
      <c r="L6" s="196"/>
    </row>
    <row r="7" spans="1:12" ht="12.75" customHeight="1" x14ac:dyDescent="0.25">
      <c r="A7" s="196"/>
      <c r="B7" s="196"/>
      <c r="C7" s="196"/>
      <c r="D7" s="196"/>
      <c r="E7" s="196"/>
      <c r="F7" s="196"/>
      <c r="G7" s="196"/>
      <c r="H7" s="196"/>
      <c r="I7" s="196"/>
      <c r="J7" s="196"/>
      <c r="K7" s="196"/>
      <c r="L7" s="196"/>
    </row>
    <row r="8" spans="1:12" ht="34.5" customHeight="1" x14ac:dyDescent="0.25">
      <c r="A8" s="198" t="s">
        <v>25</v>
      </c>
      <c r="B8" s="198"/>
      <c r="C8" s="198"/>
      <c r="D8" s="198"/>
      <c r="E8" s="198"/>
      <c r="F8" s="198"/>
      <c r="G8" s="198"/>
      <c r="H8" s="198"/>
      <c r="I8" s="198"/>
      <c r="J8" s="198"/>
      <c r="K8" s="198"/>
      <c r="L8" s="198"/>
    </row>
    <row r="9" spans="1:12" ht="15" customHeight="1" x14ac:dyDescent="0.25">
      <c r="A9" s="196" t="s">
        <v>26</v>
      </c>
      <c r="B9" s="196"/>
      <c r="C9" s="196"/>
      <c r="D9" s="196"/>
      <c r="E9" s="196"/>
      <c r="F9" s="196"/>
      <c r="G9" s="196"/>
      <c r="H9" s="196"/>
      <c r="I9" s="196"/>
      <c r="J9" s="196"/>
      <c r="K9" s="196"/>
      <c r="L9" s="196"/>
    </row>
    <row r="10" spans="1:12" ht="33" customHeight="1" x14ac:dyDescent="0.25">
      <c r="A10" s="196"/>
      <c r="B10" s="196"/>
      <c r="C10" s="196"/>
      <c r="D10" s="196"/>
      <c r="E10" s="196"/>
      <c r="F10" s="196"/>
      <c r="G10" s="196"/>
      <c r="H10" s="196"/>
      <c r="I10" s="196"/>
      <c r="J10" s="196"/>
      <c r="K10" s="196"/>
      <c r="L10" s="196"/>
    </row>
    <row r="11" spans="1:12" ht="15" customHeight="1" x14ac:dyDescent="0.25">
      <c r="A11" s="102" t="s">
        <v>27</v>
      </c>
      <c r="B11" s="101"/>
      <c r="C11" s="101"/>
      <c r="D11" s="99"/>
      <c r="E11" s="99"/>
      <c r="F11" s="99"/>
      <c r="G11" s="99"/>
      <c r="H11" s="99"/>
      <c r="I11" s="99"/>
      <c r="J11" s="99"/>
      <c r="K11" s="99"/>
      <c r="L11" s="99"/>
    </row>
    <row r="12" spans="1:12" x14ac:dyDescent="0.25">
      <c r="A12" s="196" t="s">
        <v>28</v>
      </c>
      <c r="B12" s="196"/>
      <c r="C12" s="196"/>
      <c r="D12" s="196"/>
      <c r="E12" s="196"/>
      <c r="F12" s="196"/>
      <c r="G12" s="196"/>
      <c r="H12" s="196"/>
      <c r="I12" s="196"/>
      <c r="J12" s="196"/>
      <c r="K12" s="196"/>
      <c r="L12" s="196"/>
    </row>
    <row r="13" spans="1:12" ht="35.25" customHeight="1" x14ac:dyDescent="0.25">
      <c r="A13" s="196"/>
      <c r="B13" s="196"/>
      <c r="C13" s="196"/>
      <c r="D13" s="196"/>
      <c r="E13" s="196"/>
      <c r="F13" s="196"/>
      <c r="G13" s="196"/>
      <c r="H13" s="196"/>
      <c r="I13" s="196"/>
      <c r="J13" s="196"/>
      <c r="K13" s="196"/>
      <c r="L13" s="196"/>
    </row>
    <row r="14" spans="1:12" ht="13" x14ac:dyDescent="0.25">
      <c r="A14" s="102" t="s">
        <v>29</v>
      </c>
      <c r="B14" s="99"/>
      <c r="C14" s="99"/>
      <c r="D14" s="99"/>
      <c r="E14" s="99"/>
      <c r="F14" s="99"/>
      <c r="G14" s="99"/>
      <c r="H14" s="99"/>
      <c r="I14" s="99"/>
      <c r="J14" s="99"/>
      <c r="K14" s="99"/>
      <c r="L14" s="99"/>
    </row>
    <row r="15" spans="1:12" x14ac:dyDescent="0.25">
      <c r="A15" s="196" t="s">
        <v>30</v>
      </c>
      <c r="B15" s="196"/>
      <c r="C15" s="196"/>
      <c r="D15" s="196"/>
      <c r="E15" s="196"/>
      <c r="F15" s="196"/>
      <c r="G15" s="196"/>
      <c r="H15" s="196"/>
      <c r="I15" s="196"/>
      <c r="J15" s="196"/>
      <c r="K15" s="196"/>
      <c r="L15" s="196"/>
    </row>
    <row r="16" spans="1:12" ht="35.25" customHeight="1" x14ac:dyDescent="0.25">
      <c r="A16" s="196"/>
      <c r="B16" s="196"/>
      <c r="C16" s="196"/>
      <c r="D16" s="196"/>
      <c r="E16" s="196"/>
      <c r="F16" s="196"/>
      <c r="G16" s="196"/>
      <c r="H16" s="196"/>
      <c r="I16" s="196"/>
      <c r="J16" s="196"/>
      <c r="K16" s="196"/>
      <c r="L16" s="196"/>
    </row>
    <row r="17" spans="1:12" ht="13" x14ac:dyDescent="0.25">
      <c r="A17" s="102" t="s">
        <v>31</v>
      </c>
      <c r="B17" s="99"/>
      <c r="C17" s="99"/>
      <c r="D17" s="99"/>
      <c r="E17" s="99"/>
      <c r="F17" s="99"/>
      <c r="G17" s="99"/>
      <c r="H17" s="99"/>
      <c r="I17" s="99"/>
      <c r="J17" s="99"/>
      <c r="K17" s="99"/>
      <c r="L17" s="99"/>
    </row>
    <row r="18" spans="1:12" x14ac:dyDescent="0.25">
      <c r="A18" s="196" t="s">
        <v>32</v>
      </c>
      <c r="B18" s="196"/>
      <c r="C18" s="196"/>
      <c r="D18" s="196"/>
      <c r="E18" s="196"/>
      <c r="F18" s="196"/>
      <c r="G18" s="196"/>
      <c r="H18" s="196"/>
      <c r="I18" s="196"/>
      <c r="J18" s="196"/>
      <c r="K18" s="196"/>
      <c r="L18" s="196"/>
    </row>
    <row r="19" spans="1:12" ht="20.25" customHeight="1" x14ac:dyDescent="0.25">
      <c r="A19" s="196"/>
      <c r="B19" s="196"/>
      <c r="C19" s="196"/>
      <c r="D19" s="196"/>
      <c r="E19" s="196"/>
      <c r="F19" s="196"/>
      <c r="G19" s="196"/>
      <c r="H19" s="196"/>
      <c r="I19" s="196"/>
      <c r="J19" s="196"/>
      <c r="K19" s="196"/>
      <c r="L19" s="196"/>
    </row>
    <row r="20" spans="1:12" ht="16.5" customHeight="1" x14ac:dyDescent="0.25">
      <c r="A20" s="196"/>
      <c r="B20" s="196"/>
      <c r="C20" s="196"/>
      <c r="D20" s="196"/>
      <c r="E20" s="196"/>
      <c r="F20" s="196"/>
      <c r="G20" s="196"/>
      <c r="H20" s="196"/>
      <c r="I20" s="196"/>
      <c r="J20" s="196"/>
      <c r="K20" s="196"/>
      <c r="L20" s="196"/>
    </row>
    <row r="21" spans="1:12" ht="14.25" customHeight="1" x14ac:dyDescent="0.25">
      <c r="A21" s="197" t="s">
        <v>33</v>
      </c>
      <c r="B21" s="197"/>
      <c r="C21" s="197"/>
      <c r="D21" s="197"/>
      <c r="E21" s="197"/>
      <c r="F21" s="197"/>
      <c r="G21" s="197"/>
      <c r="H21" s="197"/>
      <c r="I21" s="197"/>
      <c r="J21" s="197"/>
      <c r="K21" s="197"/>
      <c r="L21" s="197"/>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6" t="s">
        <v>35</v>
      </c>
      <c r="B25" s="196"/>
      <c r="C25" s="196"/>
      <c r="D25" s="196"/>
      <c r="E25" s="196"/>
      <c r="F25" s="196"/>
      <c r="G25" s="196"/>
      <c r="H25" s="196"/>
      <c r="I25" s="196"/>
      <c r="J25" s="196"/>
      <c r="K25" s="196"/>
      <c r="L25" s="196"/>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03" t="s">
        <v>36</v>
      </c>
      <c r="B1" s="204"/>
      <c r="C1" s="214"/>
      <c r="D1" s="214"/>
      <c r="E1" s="214"/>
      <c r="F1" s="214"/>
    </row>
    <row r="2" spans="1:8" ht="15.75" customHeight="1" x14ac:dyDescent="0.25">
      <c r="A2" s="201" t="s">
        <v>37</v>
      </c>
      <c r="B2" s="202"/>
      <c r="C2" s="215"/>
      <c r="D2" s="215"/>
      <c r="E2" s="215"/>
      <c r="F2" s="215"/>
    </row>
    <row r="3" spans="1:8" ht="15.75" customHeight="1" x14ac:dyDescent="0.25">
      <c r="A3" s="202" t="s">
        <v>38</v>
      </c>
      <c r="B3" s="205"/>
      <c r="C3" s="215"/>
      <c r="D3" s="215"/>
      <c r="E3" s="215"/>
      <c r="F3" s="215"/>
    </row>
    <row r="4" spans="1:8" ht="15.75" customHeight="1" x14ac:dyDescent="0.25">
      <c r="A4" s="201" t="s">
        <v>39</v>
      </c>
      <c r="B4" s="202"/>
      <c r="C4" s="215"/>
      <c r="D4" s="215"/>
      <c r="E4" s="215"/>
      <c r="F4" s="215"/>
    </row>
    <row r="5" spans="1:8" ht="15.75" customHeight="1" x14ac:dyDescent="0.25">
      <c r="A5" s="201" t="s">
        <v>40</v>
      </c>
      <c r="B5" s="202"/>
      <c r="C5" s="215"/>
      <c r="D5" s="215"/>
      <c r="E5" s="215"/>
      <c r="F5" s="215"/>
    </row>
    <row r="6" spans="1:8" ht="15.75" customHeight="1" x14ac:dyDescent="0.25">
      <c r="A6" s="201" t="s">
        <v>41</v>
      </c>
      <c r="B6" s="202"/>
      <c r="C6" s="215"/>
      <c r="D6" s="215"/>
      <c r="E6" s="215"/>
      <c r="F6" s="215"/>
    </row>
    <row r="7" spans="1:8" s="43" customFormat="1" ht="15.75" customHeight="1" x14ac:dyDescent="0.25">
      <c r="A7" s="201" t="s">
        <v>42</v>
      </c>
      <c r="B7" s="202"/>
      <c r="C7" s="215"/>
      <c r="D7" s="215"/>
      <c r="E7" s="215"/>
      <c r="F7" s="215"/>
    </row>
    <row r="8" spans="1:8" s="43" customFormat="1" ht="15.75" customHeight="1" x14ac:dyDescent="0.25">
      <c r="A8" s="201" t="s">
        <v>43</v>
      </c>
      <c r="B8" s="202"/>
      <c r="C8" s="221"/>
      <c r="D8" s="221"/>
      <c r="E8" s="221"/>
      <c r="F8" s="221"/>
      <c r="G8" s="44"/>
    </row>
    <row r="9" spans="1:8" s="43" customFormat="1" ht="15.75" customHeight="1" x14ac:dyDescent="0.25">
      <c r="A9" s="44"/>
      <c r="B9" s="44"/>
      <c r="C9" s="44"/>
      <c r="D9" s="44"/>
      <c r="E9" s="44"/>
      <c r="F9" s="44"/>
      <c r="G9" s="44"/>
    </row>
    <row r="10" spans="1:8" s="46" customFormat="1" ht="42.75" customHeight="1" x14ac:dyDescent="0.25">
      <c r="A10" s="222" t="s">
        <v>44</v>
      </c>
      <c r="B10" s="222" t="s">
        <v>45</v>
      </c>
      <c r="C10" s="223" t="s">
        <v>46</v>
      </c>
      <c r="D10" s="224"/>
      <c r="E10" s="226" t="s">
        <v>47</v>
      </c>
      <c r="F10" s="227"/>
      <c r="G10"/>
    </row>
    <row r="11" spans="1:8" ht="55.5" customHeight="1" x14ac:dyDescent="0.25">
      <c r="A11" s="208">
        <v>1</v>
      </c>
      <c r="B11" s="206" t="s">
        <v>48</v>
      </c>
      <c r="C11" s="210" t="s">
        <v>49</v>
      </c>
      <c r="D11" s="211"/>
      <c r="E11" s="162" t="s">
        <v>50</v>
      </c>
      <c r="F11" s="164" t="s">
        <v>51</v>
      </c>
      <c r="H11" s="165"/>
    </row>
    <row r="12" spans="1:8" ht="44.25" customHeight="1" x14ac:dyDescent="0.25">
      <c r="A12" s="209"/>
      <c r="B12" s="207"/>
      <c r="C12" s="212"/>
      <c r="D12" s="213"/>
      <c r="E12" s="162" t="s">
        <v>52</v>
      </c>
      <c r="F12" s="164" t="s">
        <v>53</v>
      </c>
      <c r="H12" s="165"/>
    </row>
    <row r="13" spans="1:8" ht="54" customHeight="1" x14ac:dyDescent="0.25">
      <c r="A13" s="209"/>
      <c r="B13" s="207"/>
      <c r="C13" s="212"/>
      <c r="D13" s="213"/>
      <c r="E13" s="163" t="s">
        <v>54</v>
      </c>
      <c r="F13" s="166" t="s">
        <v>55</v>
      </c>
      <c r="H13" s="165"/>
    </row>
    <row r="14" spans="1:8" ht="38.25" customHeight="1" x14ac:dyDescent="0.25">
      <c r="A14" s="42">
        <v>2</v>
      </c>
      <c r="B14" s="47" t="s">
        <v>56</v>
      </c>
      <c r="C14" s="199" t="s">
        <v>57</v>
      </c>
      <c r="D14" s="200"/>
      <c r="E14" s="220"/>
      <c r="F14" s="220"/>
    </row>
    <row r="15" spans="1:8" ht="68.25" customHeight="1" x14ac:dyDescent="0.25">
      <c r="A15" s="42">
        <v>3</v>
      </c>
      <c r="B15" s="47" t="s">
        <v>58</v>
      </c>
      <c r="C15" s="199" t="s">
        <v>59</v>
      </c>
      <c r="D15" s="200"/>
      <c r="E15" s="220"/>
      <c r="F15" s="220"/>
    </row>
    <row r="16" spans="1:8" ht="39.75" customHeight="1" x14ac:dyDescent="0.25">
      <c r="A16" s="42">
        <v>4</v>
      </c>
      <c r="B16" s="47" t="s">
        <v>60</v>
      </c>
      <c r="C16" s="199" t="s">
        <v>61</v>
      </c>
      <c r="D16" s="200"/>
      <c r="E16" s="220"/>
      <c r="F16" s="220"/>
    </row>
    <row r="17" spans="1:6" ht="54" customHeight="1" x14ac:dyDescent="0.25">
      <c r="A17" s="42">
        <v>5</v>
      </c>
      <c r="B17" s="47" t="s">
        <v>62</v>
      </c>
      <c r="C17" s="199" t="s">
        <v>63</v>
      </c>
      <c r="D17" s="200"/>
      <c r="E17" s="220"/>
      <c r="F17" s="220"/>
    </row>
    <row r="18" spans="1:6" ht="51" customHeight="1" x14ac:dyDescent="0.25">
      <c r="A18" s="42">
        <v>6</v>
      </c>
      <c r="B18" s="47" t="s">
        <v>64</v>
      </c>
      <c r="C18" s="199" t="s">
        <v>65</v>
      </c>
      <c r="D18" s="200"/>
      <c r="E18" s="220"/>
      <c r="F18" s="220"/>
    </row>
    <row r="19" spans="1:6" ht="67.5" customHeight="1" x14ac:dyDescent="0.25">
      <c r="A19" s="42">
        <v>7</v>
      </c>
      <c r="B19" s="47" t="s">
        <v>66</v>
      </c>
      <c r="C19" s="199" t="s">
        <v>67</v>
      </c>
      <c r="D19" s="200"/>
      <c r="E19" s="220"/>
      <c r="F19" s="220"/>
    </row>
    <row r="20" spans="1:6" ht="63" customHeight="1" x14ac:dyDescent="0.25">
      <c r="A20" s="42">
        <v>8</v>
      </c>
      <c r="B20" s="47" t="s">
        <v>68</v>
      </c>
      <c r="C20" s="199" t="s">
        <v>69</v>
      </c>
      <c r="D20" s="200"/>
      <c r="E20" s="220"/>
      <c r="F20" s="220"/>
    </row>
    <row r="21" spans="1:6" ht="85.5" customHeight="1" x14ac:dyDescent="0.25">
      <c r="A21" s="42">
        <v>9</v>
      </c>
      <c r="B21" s="47" t="s">
        <v>70</v>
      </c>
      <c r="C21" s="199" t="s">
        <v>71</v>
      </c>
      <c r="D21" s="200"/>
      <c r="E21" s="220"/>
      <c r="F21" s="220"/>
    </row>
    <row r="22" spans="1:6" ht="49.5" customHeight="1" x14ac:dyDescent="0.25">
      <c r="A22" s="42">
        <v>10</v>
      </c>
      <c r="B22" s="47" t="s">
        <v>72</v>
      </c>
      <c r="C22" s="199" t="s">
        <v>73</v>
      </c>
      <c r="D22" s="200"/>
      <c r="E22" s="220"/>
      <c r="F22" s="220"/>
    </row>
    <row r="23" spans="1:6" ht="85.5" customHeight="1" x14ac:dyDescent="0.25">
      <c r="A23" s="42">
        <v>11</v>
      </c>
      <c r="B23" s="47" t="s">
        <v>74</v>
      </c>
      <c r="C23" s="199" t="s">
        <v>75</v>
      </c>
      <c r="D23" s="200"/>
      <c r="E23" s="220"/>
      <c r="F23" s="220"/>
    </row>
    <row r="24" spans="1:6" ht="54.75" customHeight="1" x14ac:dyDescent="0.25">
      <c r="A24" s="42">
        <v>12</v>
      </c>
      <c r="B24" s="47" t="s">
        <v>76</v>
      </c>
      <c r="C24" s="199" t="s">
        <v>77</v>
      </c>
      <c r="D24" s="200"/>
      <c r="E24" s="220"/>
      <c r="F24" s="220"/>
    </row>
    <row r="25" spans="1:6" ht="78" customHeight="1" x14ac:dyDescent="0.25">
      <c r="A25" s="42">
        <v>13</v>
      </c>
      <c r="B25" s="47" t="s">
        <v>78</v>
      </c>
      <c r="C25" s="199" t="s">
        <v>79</v>
      </c>
      <c r="D25" s="200"/>
      <c r="E25" s="220"/>
      <c r="F25" s="220"/>
    </row>
    <row r="26" spans="1:6" ht="81" customHeight="1" x14ac:dyDescent="0.25">
      <c r="A26" s="42">
        <v>14</v>
      </c>
      <c r="B26" s="47" t="s">
        <v>80</v>
      </c>
      <c r="C26" s="199" t="s">
        <v>81</v>
      </c>
      <c r="D26" s="200"/>
      <c r="E26" s="220"/>
      <c r="F26" s="220"/>
    </row>
    <row r="27" spans="1:6" ht="81" customHeight="1" x14ac:dyDescent="0.25">
      <c r="A27" s="42">
        <v>15</v>
      </c>
      <c r="B27" s="47" t="s">
        <v>82</v>
      </c>
      <c r="C27" s="200" t="s">
        <v>83</v>
      </c>
      <c r="D27" s="219"/>
      <c r="E27" s="225"/>
      <c r="F27" s="225"/>
    </row>
    <row r="28" spans="1:6" ht="70.5" customHeight="1" x14ac:dyDescent="0.25">
      <c r="A28" s="42">
        <v>16</v>
      </c>
      <c r="B28" s="167" t="s">
        <v>84</v>
      </c>
      <c r="C28" s="217" t="s">
        <v>85</v>
      </c>
      <c r="D28" s="218"/>
      <c r="E28" s="220"/>
      <c r="F28" s="220"/>
    </row>
    <row r="29" spans="1:6" ht="13" x14ac:dyDescent="0.3">
      <c r="B29" s="216"/>
      <c r="C29" s="216"/>
      <c r="D29" s="216"/>
      <c r="E29" s="216"/>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6" t="s">
        <v>36</v>
      </c>
      <c r="B1" s="337"/>
      <c r="C1" s="338"/>
      <c r="D1" s="338"/>
      <c r="E1" s="338"/>
      <c r="F1" s="339"/>
      <c r="G1" s="168"/>
    </row>
    <row r="2" spans="1:19" ht="13" x14ac:dyDescent="0.3">
      <c r="A2" s="201" t="s">
        <v>37</v>
      </c>
      <c r="B2" s="201"/>
      <c r="C2" s="243"/>
      <c r="D2" s="243"/>
      <c r="E2" s="243"/>
      <c r="F2" s="243"/>
      <c r="G2" s="168"/>
      <c r="H2" s="350" t="s">
        <v>86</v>
      </c>
      <c r="I2" s="351"/>
      <c r="J2" s="352"/>
      <c r="K2" s="50"/>
    </row>
    <row r="3" spans="1:19" ht="13" x14ac:dyDescent="0.25">
      <c r="A3" s="202" t="s">
        <v>38</v>
      </c>
      <c r="B3" s="340"/>
      <c r="C3" s="243"/>
      <c r="D3" s="243"/>
      <c r="E3" s="243"/>
      <c r="F3" s="243"/>
      <c r="G3" s="168"/>
      <c r="H3" s="126"/>
      <c r="I3" s="348" t="s">
        <v>87</v>
      </c>
      <c r="J3" s="349"/>
      <c r="K3" s="46"/>
    </row>
    <row r="4" spans="1:19" ht="13" x14ac:dyDescent="0.25">
      <c r="A4" s="201" t="s">
        <v>88</v>
      </c>
      <c r="B4" s="201"/>
      <c r="C4" s="243"/>
      <c r="D4" s="243"/>
      <c r="E4" s="243"/>
      <c r="F4" s="243"/>
      <c r="G4" s="168"/>
      <c r="H4" s="39"/>
      <c r="I4" s="348" t="s">
        <v>89</v>
      </c>
      <c r="J4" s="349"/>
      <c r="K4" s="46"/>
    </row>
    <row r="5" spans="1:19" ht="21" customHeight="1" x14ac:dyDescent="0.25">
      <c r="A5" s="201" t="s">
        <v>40</v>
      </c>
      <c r="B5" s="201"/>
      <c r="C5" s="241"/>
      <c r="D5" s="243"/>
      <c r="E5" s="243"/>
      <c r="F5" s="243"/>
      <c r="G5" s="168"/>
      <c r="H5" s="145"/>
      <c r="I5" s="348" t="s">
        <v>90</v>
      </c>
      <c r="J5" s="349"/>
    </row>
    <row r="6" spans="1:19" ht="14.5" x14ac:dyDescent="0.25">
      <c r="A6" s="201" t="s">
        <v>41</v>
      </c>
      <c r="B6" s="201"/>
      <c r="C6" s="243"/>
      <c r="D6" s="243"/>
      <c r="E6" s="243"/>
      <c r="F6" s="243"/>
      <c r="G6" s="168"/>
    </row>
    <row r="7" spans="1:19" x14ac:dyDescent="0.25">
      <c r="A7"/>
      <c r="C7"/>
      <c r="D7"/>
      <c r="E7"/>
      <c r="F7"/>
      <c r="G7" s="168"/>
    </row>
    <row r="8" spans="1:19" ht="15" customHeight="1" x14ac:dyDescent="0.3">
      <c r="A8" s="336" t="s">
        <v>91</v>
      </c>
      <c r="B8" s="337"/>
      <c r="C8" s="338"/>
      <c r="D8" s="338"/>
      <c r="E8" s="338"/>
      <c r="F8" s="339"/>
      <c r="G8" s="168"/>
      <c r="H8" s="168"/>
    </row>
    <row r="9" spans="1:19" s="43" customFormat="1" x14ac:dyDescent="0.25">
      <c r="A9" s="201" t="s">
        <v>42</v>
      </c>
      <c r="B9" s="201"/>
      <c r="C9" s="243"/>
      <c r="D9" s="243"/>
      <c r="E9" s="243"/>
      <c r="F9" s="243"/>
      <c r="O9" s="49"/>
      <c r="P9" s="49"/>
      <c r="Q9" s="49"/>
      <c r="R9" s="49"/>
    </row>
    <row r="10" spans="1:19" s="43" customFormat="1" ht="13" x14ac:dyDescent="0.25">
      <c r="A10" s="201" t="s">
        <v>92</v>
      </c>
      <c r="B10" s="201"/>
      <c r="C10" s="360"/>
      <c r="D10" s="243"/>
      <c r="E10" s="243"/>
      <c r="F10" s="243"/>
      <c r="G10" s="44"/>
      <c r="O10" s="49"/>
      <c r="P10" s="49"/>
      <c r="Q10" s="49"/>
      <c r="R10" s="49"/>
    </row>
    <row r="11" spans="1:19" ht="13" x14ac:dyDescent="0.3">
      <c r="A11" s="104"/>
      <c r="B11" s="105" t="s">
        <v>93</v>
      </c>
      <c r="C11" s="106" t="s">
        <v>94</v>
      </c>
      <c r="D11" s="107"/>
      <c r="E11" s="107"/>
      <c r="F11" s="108"/>
      <c r="G11" s="50"/>
    </row>
    <row r="12" spans="1:19" ht="64.5" customHeight="1" x14ac:dyDescent="0.3">
      <c r="A12" s="202" t="s">
        <v>95</v>
      </c>
      <c r="B12" s="340"/>
      <c r="C12" s="344" t="s">
        <v>96</v>
      </c>
      <c r="D12" s="345"/>
      <c r="E12" s="345"/>
      <c r="F12" s="346"/>
      <c r="G12" s="169"/>
      <c r="H12" s="168"/>
      <c r="I12" s="168"/>
    </row>
    <row r="13" spans="1:19" ht="39" customHeight="1" x14ac:dyDescent="0.3">
      <c r="A13" s="201" t="s">
        <v>97</v>
      </c>
      <c r="B13" s="201"/>
      <c r="C13" s="241"/>
      <c r="D13" s="241"/>
      <c r="E13" s="241"/>
      <c r="F13" s="241"/>
      <c r="G13" s="170"/>
      <c r="H13" s="168"/>
      <c r="I13" s="168"/>
    </row>
    <row r="14" spans="1:19" ht="20.25" customHeight="1" x14ac:dyDescent="0.3">
      <c r="A14" s="202" t="s">
        <v>98</v>
      </c>
      <c r="B14" s="340"/>
      <c r="C14" s="341" t="s">
        <v>99</v>
      </c>
      <c r="D14" s="342"/>
      <c r="E14" s="342"/>
      <c r="F14" s="343"/>
      <c r="G14" s="169"/>
      <c r="H14" s="168"/>
      <c r="I14" s="168"/>
    </row>
    <row r="15" spans="1:19" ht="35.25" customHeight="1" x14ac:dyDescent="0.3">
      <c r="A15" s="280" t="s">
        <v>100</v>
      </c>
      <c r="B15" s="280"/>
      <c r="C15" s="241" t="s">
        <v>101</v>
      </c>
      <c r="D15" s="241"/>
      <c r="E15" s="241"/>
      <c r="F15" s="241"/>
      <c r="G15" s="169"/>
      <c r="H15" s="169"/>
      <c r="I15" s="169"/>
      <c r="J15" s="169"/>
      <c r="K15" s="169"/>
      <c r="L15" s="169"/>
      <c r="M15" s="168"/>
      <c r="N15" s="168"/>
      <c r="O15" s="171"/>
      <c r="P15" s="171"/>
      <c r="Q15" s="171"/>
      <c r="R15" s="171"/>
      <c r="S15" s="168"/>
    </row>
    <row r="16" spans="1:19" ht="27.75" customHeight="1" x14ac:dyDescent="0.3">
      <c r="A16" s="280" t="s">
        <v>102</v>
      </c>
      <c r="B16" s="280"/>
      <c r="C16" s="241"/>
      <c r="D16" s="241"/>
      <c r="E16" s="241"/>
      <c r="F16" s="241"/>
      <c r="G16" s="169"/>
      <c r="H16" s="169"/>
      <c r="I16" s="168"/>
      <c r="J16" s="168"/>
      <c r="K16" s="168"/>
      <c r="L16" s="168"/>
      <c r="M16" s="168"/>
      <c r="N16" s="168"/>
      <c r="O16" s="171"/>
      <c r="P16" s="171"/>
      <c r="Q16" s="171"/>
      <c r="R16" s="171"/>
      <c r="S16" s="168"/>
    </row>
    <row r="17" spans="1:19" ht="27.75" customHeight="1" x14ac:dyDescent="0.3">
      <c r="A17" s="353" t="s">
        <v>103</v>
      </c>
      <c r="B17" s="354"/>
      <c r="C17" s="344" t="s">
        <v>104</v>
      </c>
      <c r="D17" s="345"/>
      <c r="E17" s="345"/>
      <c r="F17" s="346"/>
      <c r="G17" s="169"/>
      <c r="H17" s="169"/>
      <c r="I17" s="168"/>
      <c r="J17" s="168"/>
      <c r="K17" s="168"/>
      <c r="L17" s="168"/>
      <c r="M17" s="168"/>
      <c r="N17" s="168"/>
      <c r="O17" s="171"/>
      <c r="P17" s="171"/>
      <c r="Q17" s="171"/>
      <c r="R17" s="171"/>
      <c r="S17" s="168"/>
    </row>
    <row r="18" spans="1:19" ht="27.75" customHeight="1" x14ac:dyDescent="0.3">
      <c r="A18" s="355"/>
      <c r="B18" s="356"/>
      <c r="C18" s="344" t="s">
        <v>105</v>
      </c>
      <c r="D18" s="345"/>
      <c r="E18" s="345"/>
      <c r="F18" s="346"/>
      <c r="G18" s="169"/>
      <c r="H18" s="169"/>
      <c r="I18" s="168"/>
    </row>
    <row r="19" spans="1:19" ht="13" x14ac:dyDescent="0.3">
      <c r="A19" s="51"/>
      <c r="B19" s="51"/>
      <c r="C19" s="51"/>
      <c r="D19" s="51"/>
      <c r="E19" s="51"/>
      <c r="F19" s="51"/>
      <c r="G19" s="51"/>
    </row>
    <row r="20" spans="1:19" ht="52.5" customHeight="1" x14ac:dyDescent="0.25">
      <c r="A20" s="347" t="s">
        <v>106</v>
      </c>
      <c r="B20" s="236"/>
      <c r="C20" s="236"/>
      <c r="D20" s="236"/>
      <c r="E20" s="236"/>
      <c r="F20" s="236"/>
      <c r="G20" s="236"/>
      <c r="H20" s="236"/>
      <c r="I20" s="236"/>
    </row>
    <row r="21" spans="1:19" s="46" customFormat="1" ht="33.75" customHeight="1" x14ac:dyDescent="0.25">
      <c r="A21" s="361"/>
      <c r="B21" s="362"/>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7" t="s">
        <v>114</v>
      </c>
      <c r="B22" s="358"/>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93" t="s">
        <v>115</v>
      </c>
      <c r="B23" s="294"/>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7" t="s">
        <v>116</v>
      </c>
      <c r="B24" s="358"/>
      <c r="C24" s="363" t="s">
        <v>117</v>
      </c>
      <c r="D24" s="364"/>
      <c r="E24" s="365"/>
      <c r="F24" s="366"/>
      <c r="G24" s="367"/>
      <c r="H24" s="367"/>
      <c r="I24" s="368"/>
    </row>
    <row r="25" spans="1:19" ht="33.75" customHeight="1" x14ac:dyDescent="0.3">
      <c r="A25" s="357" t="s">
        <v>118</v>
      </c>
      <c r="B25" s="358"/>
      <c r="C25" s="138" t="str">
        <f>VLOOKUP($C$24,'WLC benchmarks'!$B$10:$E$13,2, TRUE)</f>
        <v>&lt;850</v>
      </c>
      <c r="D25" s="138" t="str">
        <f>VLOOKUP($C$24,'WLC benchmarks'!$B$10:$E$13,3, TRUE)</f>
        <v>&lt;350</v>
      </c>
      <c r="E25" s="138" t="str">
        <f>VLOOKUP($C$24,'WLC benchmarks'!$B$10:$E$13,4, TRUE)</f>
        <v>&lt;1200</v>
      </c>
      <c r="F25" s="369"/>
      <c r="G25" s="370"/>
      <c r="H25" s="370"/>
      <c r="I25" s="371"/>
      <c r="J25" s="168"/>
      <c r="K25" s="169"/>
    </row>
    <row r="26" spans="1:19" ht="33.75" customHeight="1" x14ac:dyDescent="0.25">
      <c r="A26" s="357" t="s">
        <v>119</v>
      </c>
      <c r="B26" s="358"/>
      <c r="C26" s="138" t="str">
        <f>VLOOKUP($C$24,'WLC benchmarks'!$B$16:$E$19,2, TRUE)</f>
        <v>&lt;500</v>
      </c>
      <c r="D26" s="138" t="str">
        <f>VLOOKUP($C$24,'WLC benchmarks'!$B$16:$E$19,3, TRUE)</f>
        <v>&lt;300</v>
      </c>
      <c r="E26" s="138" t="str">
        <f>VLOOKUP($C$24,'WLC benchmarks'!$B$16:$E$19,4, TRUE)</f>
        <v>&lt;800</v>
      </c>
      <c r="F26" s="372"/>
      <c r="G26" s="373"/>
      <c r="H26" s="373"/>
      <c r="I26" s="374"/>
    </row>
    <row r="27" spans="1:19" ht="69" customHeight="1" x14ac:dyDescent="0.25">
      <c r="A27" s="357" t="s">
        <v>120</v>
      </c>
      <c r="B27" s="358"/>
      <c r="C27" s="241" t="s">
        <v>121</v>
      </c>
      <c r="D27" s="241"/>
      <c r="E27" s="241"/>
      <c r="F27" s="241"/>
      <c r="G27" s="241"/>
      <c r="H27" s="241"/>
      <c r="I27" s="241"/>
    </row>
    <row r="28" spans="1:19" ht="15.75" customHeight="1" x14ac:dyDescent="0.3">
      <c r="A28" s="55"/>
      <c r="B28" s="55"/>
      <c r="C28" s="45"/>
      <c r="D28" s="45"/>
      <c r="E28" s="45"/>
      <c r="F28" s="45"/>
      <c r="G28" s="51"/>
    </row>
    <row r="29" spans="1:19" ht="15.75" customHeight="1" x14ac:dyDescent="0.25">
      <c r="A29" s="359" t="s">
        <v>122</v>
      </c>
      <c r="B29" s="359"/>
      <c r="C29" s="359"/>
      <c r="D29" s="359"/>
      <c r="E29" s="359"/>
      <c r="F29" s="359"/>
      <c r="G29" s="168"/>
    </row>
    <row r="30" spans="1:19" ht="27.75" customHeight="1" x14ac:dyDescent="0.3">
      <c r="A30" s="276" t="s">
        <v>50</v>
      </c>
      <c r="B30" s="276"/>
      <c r="C30" s="277" t="s">
        <v>123</v>
      </c>
      <c r="D30" s="278"/>
      <c r="E30" s="278"/>
      <c r="F30" s="279"/>
      <c r="G30" s="51"/>
    </row>
    <row r="31" spans="1:19" ht="27" customHeight="1" x14ac:dyDescent="0.3">
      <c r="A31" s="280" t="s">
        <v>124</v>
      </c>
      <c r="B31" s="280"/>
      <c r="C31" s="243" t="s">
        <v>53</v>
      </c>
      <c r="D31" s="243"/>
      <c r="E31" s="243"/>
      <c r="F31" s="243"/>
      <c r="G31" s="51"/>
    </row>
    <row r="32" spans="1:19" ht="27" customHeight="1" x14ac:dyDescent="0.3">
      <c r="A32" s="280" t="s">
        <v>54</v>
      </c>
      <c r="B32" s="280"/>
      <c r="C32" s="243" t="s">
        <v>55</v>
      </c>
      <c r="D32" s="243"/>
      <c r="E32" s="243"/>
      <c r="F32" s="243"/>
      <c r="G32" s="51"/>
    </row>
    <row r="33" spans="1:48" ht="15.75" customHeight="1" x14ac:dyDescent="0.3">
      <c r="A33" s="55"/>
      <c r="B33" s="55"/>
      <c r="C33" s="45"/>
      <c r="D33" s="45"/>
      <c r="E33" s="45"/>
      <c r="F33" s="45"/>
      <c r="G33" s="51"/>
    </row>
    <row r="34" spans="1:48" ht="33" customHeight="1" x14ac:dyDescent="0.3">
      <c r="A34" s="236" t="s">
        <v>125</v>
      </c>
      <c r="B34" s="237"/>
      <c r="C34" s="240" t="s">
        <v>126</v>
      </c>
      <c r="D34" s="240"/>
      <c r="E34" s="240"/>
      <c r="F34" s="58" t="s">
        <v>127</v>
      </c>
      <c r="G34" s="51"/>
      <c r="H34" s="56"/>
      <c r="I34" s="56"/>
      <c r="J34" s="54"/>
      <c r="K34" s="54"/>
      <c r="L34" s="54"/>
      <c r="M34" s="54"/>
      <c r="N34" s="57"/>
      <c r="O34" s="54"/>
      <c r="P34" s="54"/>
      <c r="Q34" s="54"/>
    </row>
    <row r="35" spans="1:48" ht="24.75" customHeight="1" x14ac:dyDescent="0.3">
      <c r="A35" s="236"/>
      <c r="B35" s="237"/>
      <c r="C35" s="241" t="s">
        <v>128</v>
      </c>
      <c r="D35" s="241"/>
      <c r="E35" s="241"/>
      <c r="F35" s="39"/>
      <c r="G35" s="51"/>
      <c r="H35" s="56"/>
      <c r="I35" s="56"/>
      <c r="J35" s="59"/>
      <c r="K35" s="59"/>
      <c r="L35" s="59"/>
      <c r="M35" s="59"/>
      <c r="N35" s="57"/>
      <c r="O35" s="54"/>
      <c r="P35" s="54"/>
      <c r="Q35" s="54"/>
    </row>
    <row r="36" spans="1:48" ht="12.75" customHeight="1" x14ac:dyDescent="0.3">
      <c r="A36" s="236"/>
      <c r="B36" s="237"/>
      <c r="C36" s="242"/>
      <c r="D36" s="242"/>
      <c r="E36" s="242"/>
      <c r="F36" s="39"/>
      <c r="G36" s="51"/>
      <c r="H36" s="56"/>
      <c r="I36" s="56"/>
      <c r="J36" s="54"/>
      <c r="K36" s="54"/>
      <c r="L36" s="54"/>
      <c r="M36" s="54"/>
      <c r="N36" s="57"/>
      <c r="O36" s="54"/>
      <c r="P36" s="54"/>
      <c r="Q36" s="54"/>
    </row>
    <row r="37" spans="1:48" ht="12.75" customHeight="1" x14ac:dyDescent="0.3">
      <c r="A37" s="236"/>
      <c r="B37" s="237"/>
      <c r="C37" s="242"/>
      <c r="D37" s="242"/>
      <c r="E37" s="242"/>
      <c r="F37" s="39"/>
      <c r="G37" s="51"/>
      <c r="H37" s="56"/>
      <c r="I37" s="56"/>
      <c r="J37" s="54"/>
      <c r="K37" s="54"/>
      <c r="L37" s="54"/>
      <c r="M37" s="54"/>
      <c r="N37" s="57"/>
      <c r="O37" s="54"/>
      <c r="P37" s="54"/>
      <c r="Q37" s="54"/>
    </row>
    <row r="38" spans="1:48" s="46" customFormat="1" ht="13" x14ac:dyDescent="0.3">
      <c r="A38" s="238"/>
      <c r="B38" s="239"/>
      <c r="C38" s="243"/>
      <c r="D38" s="243"/>
      <c r="E38" s="243"/>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6" t="s">
        <v>129</v>
      </c>
      <c r="B40" s="237"/>
      <c r="C40" s="240" t="s">
        <v>130</v>
      </c>
      <c r="D40" s="240"/>
      <c r="E40" s="240"/>
      <c r="F40" s="58" t="s">
        <v>131</v>
      </c>
      <c r="G40" s="51"/>
      <c r="O40" s="48"/>
      <c r="P40" s="48"/>
      <c r="Q40" s="48"/>
      <c r="R40" s="48"/>
    </row>
    <row r="41" spans="1:48" s="46" customFormat="1" ht="12.75" customHeight="1" x14ac:dyDescent="0.3">
      <c r="A41" s="236"/>
      <c r="B41" s="237"/>
      <c r="C41" s="243" t="s">
        <v>132</v>
      </c>
      <c r="D41" s="243"/>
      <c r="E41" s="243"/>
      <c r="F41" s="12"/>
      <c r="G41" s="51"/>
      <c r="O41" s="48"/>
      <c r="P41" s="48"/>
      <c r="Q41" s="48"/>
      <c r="R41" s="48"/>
    </row>
    <row r="42" spans="1:48" x14ac:dyDescent="0.25">
      <c r="A42" s="236"/>
      <c r="B42" s="237"/>
      <c r="C42" s="242"/>
      <c r="D42" s="242"/>
      <c r="E42" s="242"/>
      <c r="F42" s="12"/>
    </row>
    <row r="43" spans="1:48" x14ac:dyDescent="0.25">
      <c r="A43" s="236"/>
      <c r="B43" s="237"/>
      <c r="C43" s="246"/>
      <c r="D43" s="247"/>
      <c r="E43" s="248"/>
      <c r="F43" s="12"/>
      <c r="J43" s="46"/>
      <c r="K43" s="46"/>
      <c r="L43" s="46"/>
    </row>
    <row r="44" spans="1:48" x14ac:dyDescent="0.25">
      <c r="A44" s="236"/>
      <c r="B44" s="237"/>
      <c r="C44" s="246"/>
      <c r="D44" s="247"/>
      <c r="E44" s="248"/>
      <c r="F44" s="12"/>
      <c r="J44" s="46"/>
      <c r="K44" s="46"/>
      <c r="L44" s="46"/>
    </row>
    <row r="45" spans="1:48" x14ac:dyDescent="0.25">
      <c r="B45" s="228"/>
      <c r="C45" s="228"/>
      <c r="D45" s="228"/>
      <c r="E45" s="228"/>
      <c r="F45" s="228"/>
    </row>
    <row r="46" spans="1:48" s="52" customFormat="1" ht="13" x14ac:dyDescent="0.25">
      <c r="A46"/>
      <c r="B46" s="216"/>
      <c r="C46" s="216"/>
      <c r="D46" s="216"/>
      <c r="E46" s="216"/>
      <c r="F46" s="216"/>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9" t="s">
        <v>133</v>
      </c>
      <c r="B47" s="229"/>
      <c r="C47" s="244" t="s">
        <v>134</v>
      </c>
      <c r="D47" s="245"/>
      <c r="E47" s="378" t="s">
        <v>135</v>
      </c>
      <c r="F47" s="256" t="s">
        <v>136</v>
      </c>
      <c r="G47" s="257"/>
      <c r="H47" s="244" t="s">
        <v>137</v>
      </c>
      <c r="I47" s="375"/>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6" t="s">
        <v>138</v>
      </c>
      <c r="B48" s="377"/>
      <c r="C48" s="64" t="s">
        <v>139</v>
      </c>
      <c r="D48" s="64" t="s">
        <v>140</v>
      </c>
      <c r="E48" s="379"/>
      <c r="F48" s="258"/>
      <c r="G48" s="259"/>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9" t="s">
        <v>143</v>
      </c>
      <c r="B49" s="250"/>
      <c r="C49" s="65" t="s">
        <v>144</v>
      </c>
      <c r="D49" s="66" t="s">
        <v>145</v>
      </c>
      <c r="E49" s="253" t="s">
        <v>146</v>
      </c>
      <c r="F49" s="230" t="s">
        <v>147</v>
      </c>
      <c r="G49" s="231"/>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51"/>
      <c r="B50" s="252"/>
      <c r="C50" s="67" t="s">
        <v>150</v>
      </c>
      <c r="D50" s="66" t="s">
        <v>151</v>
      </c>
      <c r="E50" s="254"/>
      <c r="F50" s="232"/>
      <c r="G50" s="233"/>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51"/>
      <c r="B51" s="252"/>
      <c r="C51" s="67" t="s">
        <v>154</v>
      </c>
      <c r="D51" s="68" t="s">
        <v>155</v>
      </c>
      <c r="E51" s="255"/>
      <c r="F51" s="234"/>
      <c r="G51" s="235"/>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80"/>
      <c r="F52" s="273"/>
      <c r="G52" s="274"/>
      <c r="H52" s="11"/>
      <c r="I52" s="11"/>
      <c r="J52" s="322" t="s">
        <v>157</v>
      </c>
      <c r="K52" s="323"/>
      <c r="L52" s="323"/>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81"/>
      <c r="F53" s="273"/>
      <c r="G53" s="274"/>
      <c r="H53" s="11"/>
      <c r="I53" s="11"/>
      <c r="J53" s="232"/>
      <c r="K53" s="304"/>
      <c r="L53" s="304"/>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81"/>
      <c r="F54" s="273"/>
      <c r="G54" s="274"/>
      <c r="H54" s="11"/>
      <c r="I54" s="11"/>
      <c r="J54" s="232"/>
      <c r="K54" s="304"/>
      <c r="L54" s="304"/>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82"/>
      <c r="F55" s="273"/>
      <c r="G55" s="274"/>
      <c r="H55" s="11"/>
      <c r="I55" s="11"/>
      <c r="J55" s="232"/>
      <c r="K55" s="304"/>
      <c r="L55" s="304"/>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73"/>
      <c r="G56" s="274"/>
      <c r="H56" s="11"/>
      <c r="I56" s="11"/>
      <c r="J56" s="232"/>
      <c r="K56" s="304"/>
      <c r="L56" s="304"/>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73"/>
      <c r="G57" s="274"/>
      <c r="H57" s="11"/>
      <c r="I57" s="11"/>
      <c r="J57" s="232"/>
      <c r="K57" s="304"/>
      <c r="L57" s="304"/>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73"/>
      <c r="G58" s="274"/>
      <c r="H58" s="11"/>
      <c r="I58" s="11"/>
      <c r="J58" s="232"/>
      <c r="K58" s="304"/>
      <c r="L58" s="304"/>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73"/>
      <c r="G59" s="274"/>
      <c r="H59" s="11"/>
      <c r="I59" s="11"/>
      <c r="J59" s="232"/>
      <c r="K59" s="304"/>
      <c r="L59" s="304"/>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73"/>
      <c r="G60" s="274"/>
      <c r="H60" s="11"/>
      <c r="I60" s="11"/>
      <c r="J60" s="232"/>
      <c r="K60" s="304"/>
      <c r="L60" s="304"/>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73"/>
      <c r="G61" s="274"/>
      <c r="H61" s="11"/>
      <c r="I61" s="11"/>
      <c r="J61" s="232"/>
      <c r="K61" s="304"/>
      <c r="L61" s="304"/>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73"/>
      <c r="G62" s="274"/>
      <c r="H62" s="11"/>
      <c r="I62" s="11"/>
      <c r="J62" s="232"/>
      <c r="K62" s="304"/>
      <c r="L62" s="304"/>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73"/>
      <c r="G63" s="274"/>
      <c r="H63" s="11"/>
      <c r="I63" s="11"/>
      <c r="J63" s="232"/>
      <c r="K63" s="304"/>
      <c r="L63" s="304"/>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73"/>
      <c r="G64" s="274"/>
      <c r="H64" s="11"/>
      <c r="I64" s="11"/>
      <c r="J64" s="232"/>
      <c r="K64" s="304"/>
      <c r="L64" s="304"/>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32"/>
      <c r="K65" s="304"/>
      <c r="L65" s="304"/>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32"/>
      <c r="K66" s="304"/>
      <c r="L66" s="304"/>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32"/>
      <c r="K67" s="304"/>
      <c r="L67" s="304"/>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32"/>
      <c r="K68" s="304"/>
      <c r="L68" s="304"/>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32"/>
      <c r="K69" s="304"/>
      <c r="L69" s="304"/>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32"/>
      <c r="K70" s="304"/>
      <c r="L70" s="304"/>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20"/>
      <c r="G71" s="321"/>
      <c r="H71" s="11"/>
      <c r="I71" s="11"/>
      <c r="J71" s="232"/>
      <c r="K71" s="304"/>
      <c r="L71" s="304"/>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33" t="s">
        <v>176</v>
      </c>
      <c r="B72" s="334"/>
      <c r="C72" s="64" t="s">
        <v>177</v>
      </c>
      <c r="D72" s="64" t="s">
        <v>178</v>
      </c>
      <c r="E72" s="161" t="s">
        <v>179</v>
      </c>
      <c r="F72" s="178" t="s">
        <v>180</v>
      </c>
      <c r="G72" s="178" t="s">
        <v>181</v>
      </c>
      <c r="H72" s="335"/>
      <c r="I72" s="335"/>
      <c r="J72" s="232"/>
      <c r="K72" s="304"/>
      <c r="L72" s="304"/>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05"/>
      <c r="I73" s="306"/>
      <c r="J73" s="322" t="s">
        <v>184</v>
      </c>
      <c r="K73" s="323"/>
      <c r="L73" s="323"/>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32"/>
      <c r="K74" s="304"/>
      <c r="L74" s="304"/>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71"/>
      <c r="I75" s="272"/>
      <c r="J75" s="232"/>
      <c r="K75" s="304"/>
      <c r="L75" s="304"/>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9"/>
      <c r="F76" s="270"/>
      <c r="G76" s="270"/>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9"/>
      <c r="F77" s="269"/>
      <c r="G77" s="269"/>
      <c r="H77" s="156" t="e">
        <f t="shared" ref="H77:I77" si="1">H76/$C$6</f>
        <v>#DIV/0!</v>
      </c>
      <c r="I77" s="156" t="e">
        <f t="shared" si="1"/>
        <v>#DIV/0!</v>
      </c>
      <c r="J77" s="330"/>
      <c r="K77" s="330"/>
      <c r="L77" s="330"/>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12" t="s">
        <v>191</v>
      </c>
      <c r="B79" s="313"/>
      <c r="C79" s="318" t="s">
        <v>192</v>
      </c>
      <c r="D79" s="318" t="s">
        <v>193</v>
      </c>
      <c r="E79" s="260" t="s">
        <v>194</v>
      </c>
      <c r="F79" s="262"/>
      <c r="G79" s="261" t="s">
        <v>195</v>
      </c>
      <c r="H79" s="261"/>
      <c r="I79" s="261"/>
      <c r="J79" s="261"/>
      <c r="K79" s="261"/>
      <c r="L79" s="261"/>
      <c r="M79" s="261"/>
      <c r="N79" s="261"/>
      <c r="O79" s="260" t="s">
        <v>196</v>
      </c>
      <c r="P79" s="261"/>
      <c r="Q79" s="261"/>
      <c r="R79" s="262"/>
      <c r="S79" s="266" t="s">
        <v>197</v>
      </c>
      <c r="T79" s="262" t="s">
        <v>198</v>
      </c>
    </row>
    <row r="80" spans="1:48" ht="39.4" customHeight="1" x14ac:dyDescent="0.25">
      <c r="A80" s="314"/>
      <c r="B80" s="315"/>
      <c r="C80" s="331"/>
      <c r="D80" s="319"/>
      <c r="E80" s="263"/>
      <c r="F80" s="265"/>
      <c r="G80" s="264"/>
      <c r="H80" s="264"/>
      <c r="I80" s="264"/>
      <c r="J80" s="264"/>
      <c r="K80" s="264"/>
      <c r="L80" s="264"/>
      <c r="M80" s="264"/>
      <c r="N80" s="264"/>
      <c r="O80" s="263"/>
      <c r="P80" s="264"/>
      <c r="Q80" s="264"/>
      <c r="R80" s="265"/>
      <c r="S80" s="267"/>
      <c r="T80" s="265"/>
    </row>
    <row r="81" spans="1:20" ht="24.75" customHeight="1" x14ac:dyDescent="0.25">
      <c r="A81" s="316"/>
      <c r="B81" s="317"/>
      <c r="C81" s="331"/>
      <c r="D81" s="301" t="s">
        <v>199</v>
      </c>
      <c r="E81" s="302"/>
      <c r="F81" s="303"/>
      <c r="G81" s="301" t="s">
        <v>200</v>
      </c>
      <c r="H81" s="302"/>
      <c r="I81" s="302"/>
      <c r="J81" s="302"/>
      <c r="K81" s="302"/>
      <c r="L81" s="302"/>
      <c r="M81" s="302"/>
      <c r="N81" s="303"/>
      <c r="O81" s="301" t="s">
        <v>201</v>
      </c>
      <c r="P81" s="302"/>
      <c r="Q81" s="302"/>
      <c r="R81" s="303"/>
      <c r="S81" s="267"/>
      <c r="T81" s="262" t="s">
        <v>113</v>
      </c>
    </row>
    <row r="82" spans="1:20" ht="27" customHeight="1" x14ac:dyDescent="0.25">
      <c r="A82" s="77" t="s">
        <v>138</v>
      </c>
      <c r="B82" s="78"/>
      <c r="C82" s="332"/>
      <c r="D82" s="79" t="s">
        <v>202</v>
      </c>
      <c r="E82" s="79" t="s">
        <v>203</v>
      </c>
      <c r="F82" s="79" t="s">
        <v>204</v>
      </c>
      <c r="G82" s="79" t="s">
        <v>205</v>
      </c>
      <c r="H82" s="79" t="s">
        <v>206</v>
      </c>
      <c r="I82" s="79" t="s">
        <v>207</v>
      </c>
      <c r="J82" s="79" t="s">
        <v>208</v>
      </c>
      <c r="K82" s="79" t="s">
        <v>209</v>
      </c>
      <c r="L82" s="301" t="s">
        <v>210</v>
      </c>
      <c r="M82" s="303"/>
      <c r="N82" s="79" t="s">
        <v>211</v>
      </c>
      <c r="O82" s="79" t="s">
        <v>212</v>
      </c>
      <c r="P82" s="79" t="s">
        <v>213</v>
      </c>
      <c r="Q82" s="79" t="s">
        <v>214</v>
      </c>
      <c r="R82" s="79" t="s">
        <v>215</v>
      </c>
      <c r="S82" s="268"/>
      <c r="T82" s="265"/>
    </row>
    <row r="83" spans="1:20" ht="30" customHeight="1" x14ac:dyDescent="0.25">
      <c r="A83" s="80">
        <v>0.1</v>
      </c>
      <c r="B83" s="72" t="s">
        <v>156</v>
      </c>
      <c r="C83" s="324"/>
      <c r="D83" s="325"/>
      <c r="E83" s="325"/>
      <c r="F83" s="325"/>
      <c r="G83" s="325"/>
      <c r="H83" s="325"/>
      <c r="I83" s="325"/>
      <c r="J83" s="325"/>
      <c r="K83" s="325"/>
      <c r="L83" s="325"/>
      <c r="M83" s="325"/>
      <c r="N83" s="326"/>
      <c r="O83" s="21" t="s">
        <v>216</v>
      </c>
      <c r="P83" s="21"/>
      <c r="Q83" s="21"/>
      <c r="R83" s="21"/>
      <c r="S83" s="124">
        <f>SUM(C83:R83)</f>
        <v>0</v>
      </c>
      <c r="T83" s="23"/>
    </row>
    <row r="84" spans="1:20" ht="30" customHeight="1" x14ac:dyDescent="0.25">
      <c r="A84" s="71">
        <v>0.2</v>
      </c>
      <c r="B84" s="72" t="s">
        <v>158</v>
      </c>
      <c r="C84" s="327"/>
      <c r="D84" s="328"/>
      <c r="E84" s="328"/>
      <c r="F84" s="328"/>
      <c r="G84" s="328"/>
      <c r="H84" s="328"/>
      <c r="I84" s="328"/>
      <c r="J84" s="328"/>
      <c r="K84" s="328"/>
      <c r="L84" s="328"/>
      <c r="M84" s="328"/>
      <c r="N84" s="329"/>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84"/>
      <c r="M85" s="285"/>
      <c r="N85" s="286"/>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7"/>
      <c r="M86" s="288"/>
      <c r="N86" s="289"/>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7"/>
      <c r="M87" s="288"/>
      <c r="N87" s="289"/>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7"/>
      <c r="M88" s="288"/>
      <c r="N88" s="289"/>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7"/>
      <c r="M89" s="288"/>
      <c r="N89" s="289"/>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7"/>
      <c r="M90" s="288"/>
      <c r="N90" s="289"/>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7"/>
      <c r="M91" s="288"/>
      <c r="N91" s="289"/>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7"/>
      <c r="M92" s="288"/>
      <c r="N92" s="289"/>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7"/>
      <c r="M93" s="288"/>
      <c r="N93" s="289"/>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7"/>
      <c r="M94" s="288"/>
      <c r="N94" s="289"/>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7"/>
      <c r="M95" s="288"/>
      <c r="N95" s="289"/>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7"/>
      <c r="M96" s="288"/>
      <c r="N96" s="289"/>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7"/>
      <c r="M97" s="288"/>
      <c r="N97" s="289"/>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90"/>
      <c r="M98" s="291"/>
      <c r="N98" s="292"/>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84"/>
      <c r="M100" s="285"/>
      <c r="N100" s="286"/>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7"/>
      <c r="M101" s="288"/>
      <c r="N101" s="289"/>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90"/>
      <c r="M102" s="291"/>
      <c r="N102" s="292"/>
      <c r="O102" s="21" t="s">
        <v>216</v>
      </c>
      <c r="P102" s="21"/>
      <c r="Q102" s="21"/>
      <c r="R102" s="21"/>
      <c r="S102" s="124">
        <f>SUM(C102:R102)</f>
        <v>0</v>
      </c>
      <c r="T102" s="23"/>
    </row>
    <row r="103" spans="1:47" ht="30" customHeight="1" x14ac:dyDescent="0.25">
      <c r="A103" s="310" t="s">
        <v>222</v>
      </c>
      <c r="B103" s="311"/>
      <c r="C103" s="307"/>
      <c r="D103" s="308"/>
      <c r="E103" s="309"/>
      <c r="F103" s="24"/>
      <c r="G103" s="281"/>
      <c r="H103" s="282"/>
      <c r="I103" s="282"/>
      <c r="J103" s="282"/>
      <c r="K103" s="282"/>
      <c r="L103" s="282"/>
      <c r="M103" s="282"/>
      <c r="N103" s="282"/>
      <c r="O103" s="282"/>
      <c r="P103" s="282"/>
      <c r="Q103" s="282"/>
      <c r="R103" s="283"/>
      <c r="S103" s="118">
        <f>F103</f>
        <v>0</v>
      </c>
      <c r="T103" s="136"/>
    </row>
    <row r="104" spans="1:47" ht="27" customHeight="1" x14ac:dyDescent="0.25">
      <c r="A104" s="293" t="s">
        <v>114</v>
      </c>
      <c r="B104" s="294"/>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95" t="e">
        <f>L99+M99</f>
        <v>#VALUE!</v>
      </c>
      <c r="M104" s="296"/>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7" t="s">
        <v>115</v>
      </c>
      <c r="B105" s="298"/>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9" t="e">
        <f>L104/$C$6</f>
        <v>#VALUE!</v>
      </c>
      <c r="M105" s="300"/>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75" t="s">
        <v>223</v>
      </c>
      <c r="B106" s="275"/>
      <c r="C106" s="275"/>
      <c r="D106" s="275"/>
      <c r="E106" s="275"/>
      <c r="F106" s="275"/>
      <c r="G106" s="275"/>
      <c r="H106" s="275"/>
      <c r="I106" s="275"/>
      <c r="J106" s="275"/>
      <c r="K106" s="275"/>
      <c r="L106" s="275"/>
      <c r="M106" s="275"/>
      <c r="N106" s="275"/>
      <c r="O106" s="275"/>
      <c r="P106" s="275"/>
      <c r="Q106" s="275"/>
      <c r="R106" s="275"/>
      <c r="S106" s="275"/>
      <c r="T106" s="275"/>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52"/>
  <sheetViews>
    <sheetView showGridLines="0" tabSelected="1" topLeftCell="A19" zoomScale="85" zoomScaleNormal="85" workbookViewId="0">
      <selection activeCell="G32" sqref="G32"/>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1" bestFit="1" customWidth="1"/>
    <col min="17" max="18" width="20.1796875" bestFit="1" customWidth="1"/>
    <col min="19" max="19" width="23.81640625" customWidth="1"/>
    <col min="20" max="20" width="26.453125" customWidth="1"/>
    <col min="26" max="26" width="46" bestFit="1" customWidth="1"/>
    <col min="27" max="27" width="126.453125" customWidth="1"/>
  </cols>
  <sheetData>
    <row r="1" spans="1:11" ht="13" x14ac:dyDescent="0.3">
      <c r="A1" s="412" t="s">
        <v>36</v>
      </c>
      <c r="B1" s="412"/>
      <c r="C1" s="413"/>
      <c r="D1" s="413"/>
      <c r="E1" s="413"/>
      <c r="F1" s="413"/>
    </row>
    <row r="2" spans="1:11" ht="13" x14ac:dyDescent="0.3">
      <c r="A2" s="201" t="s">
        <v>37</v>
      </c>
      <c r="B2" s="201"/>
      <c r="C2" s="243" t="s">
        <v>374</v>
      </c>
      <c r="D2" s="243"/>
      <c r="E2" s="243"/>
      <c r="F2" s="243"/>
      <c r="H2" s="434" t="s">
        <v>86</v>
      </c>
      <c r="I2" s="434"/>
      <c r="J2" s="434"/>
      <c r="K2" s="50"/>
    </row>
    <row r="3" spans="1:11" ht="13" x14ac:dyDescent="0.25">
      <c r="A3" s="202" t="s">
        <v>38</v>
      </c>
      <c r="B3" s="340"/>
      <c r="C3" s="243"/>
      <c r="D3" s="243"/>
      <c r="E3" s="243"/>
      <c r="F3" s="243"/>
      <c r="H3" s="126"/>
      <c r="I3" s="348" t="s">
        <v>87</v>
      </c>
      <c r="J3" s="349"/>
      <c r="K3" s="46"/>
    </row>
    <row r="4" spans="1:11" ht="13" x14ac:dyDescent="0.25">
      <c r="A4" s="201" t="s">
        <v>88</v>
      </c>
      <c r="B4" s="201"/>
      <c r="C4" s="243" t="s">
        <v>298</v>
      </c>
      <c r="D4" s="243"/>
      <c r="E4" s="243"/>
      <c r="F4" s="243"/>
      <c r="H4" s="157"/>
      <c r="I4" s="432" t="s">
        <v>89</v>
      </c>
      <c r="J4" s="433"/>
      <c r="K4" s="46"/>
    </row>
    <row r="5" spans="1:11" ht="35.25" customHeight="1" x14ac:dyDescent="0.3">
      <c r="A5" s="201" t="s">
        <v>40</v>
      </c>
      <c r="B5" s="201"/>
      <c r="C5" s="241" t="s">
        <v>302</v>
      </c>
      <c r="D5" s="243"/>
      <c r="E5" s="243"/>
      <c r="F5" s="243"/>
      <c r="H5" s="145"/>
      <c r="I5" s="430" t="s">
        <v>90</v>
      </c>
      <c r="J5" s="431"/>
    </row>
    <row r="6" spans="1:11" ht="14.5" x14ac:dyDescent="0.25">
      <c r="A6" s="201" t="s">
        <v>41</v>
      </c>
      <c r="B6" s="201"/>
      <c r="C6" s="241">
        <v>24791</v>
      </c>
      <c r="D6" s="243"/>
      <c r="E6" s="243"/>
      <c r="F6" s="243"/>
    </row>
    <row r="7" spans="1:11" x14ac:dyDescent="0.25">
      <c r="A7"/>
      <c r="C7"/>
      <c r="D7"/>
      <c r="E7"/>
      <c r="F7"/>
    </row>
    <row r="8" spans="1:11" ht="22.5" customHeight="1" x14ac:dyDescent="0.25">
      <c r="A8" s="383" t="s">
        <v>91</v>
      </c>
      <c r="B8" s="384"/>
      <c r="C8" s="384"/>
      <c r="D8" s="384"/>
      <c r="E8" s="384"/>
      <c r="F8" s="385"/>
    </row>
    <row r="9" spans="1:11" s="43" customFormat="1" x14ac:dyDescent="0.25">
      <c r="A9" s="201" t="s">
        <v>42</v>
      </c>
      <c r="B9" s="201"/>
      <c r="C9" s="243" t="s">
        <v>299</v>
      </c>
      <c r="D9" s="243"/>
      <c r="E9" s="243"/>
      <c r="F9" s="243"/>
    </row>
    <row r="10" spans="1:11" s="43" customFormat="1" ht="13" x14ac:dyDescent="0.25">
      <c r="A10" s="201" t="s">
        <v>92</v>
      </c>
      <c r="B10" s="201"/>
      <c r="C10" s="360">
        <v>45187</v>
      </c>
      <c r="D10" s="243"/>
      <c r="E10" s="243"/>
      <c r="F10" s="243"/>
      <c r="G10" s="44"/>
    </row>
    <row r="11" spans="1:11" ht="13" x14ac:dyDescent="0.3">
      <c r="A11" s="104"/>
      <c r="B11" s="105" t="s">
        <v>93</v>
      </c>
      <c r="C11" s="106" t="s">
        <v>366</v>
      </c>
      <c r="D11" s="107"/>
      <c r="E11" s="107"/>
      <c r="F11" s="108"/>
      <c r="G11" s="50"/>
    </row>
    <row r="12" spans="1:11" ht="64.5" customHeight="1" x14ac:dyDescent="0.3">
      <c r="A12" s="202" t="s">
        <v>95</v>
      </c>
      <c r="B12" s="340"/>
      <c r="C12" s="241" t="s">
        <v>96</v>
      </c>
      <c r="D12" s="241"/>
      <c r="E12" s="241"/>
      <c r="F12" s="241"/>
      <c r="G12" s="50"/>
    </row>
    <row r="13" spans="1:11" ht="39" customHeight="1" x14ac:dyDescent="0.3">
      <c r="A13" s="201" t="s">
        <v>97</v>
      </c>
      <c r="B13" s="201"/>
      <c r="C13" s="241" t="s">
        <v>300</v>
      </c>
      <c r="D13" s="241"/>
      <c r="E13" s="241"/>
      <c r="F13" s="241"/>
      <c r="G13" s="51"/>
    </row>
    <row r="14" spans="1:11" ht="39.75" customHeight="1" x14ac:dyDescent="0.3">
      <c r="A14" s="202" t="s">
        <v>225</v>
      </c>
      <c r="B14" s="340"/>
      <c r="C14" s="341" t="s">
        <v>301</v>
      </c>
      <c r="D14" s="342"/>
      <c r="E14" s="342"/>
      <c r="F14" s="343"/>
      <c r="G14" s="51"/>
    </row>
    <row r="15" spans="1:11" ht="39.75" customHeight="1" x14ac:dyDescent="0.3">
      <c r="A15" s="280" t="s">
        <v>100</v>
      </c>
      <c r="B15" s="280"/>
      <c r="C15" s="241" t="s">
        <v>412</v>
      </c>
      <c r="D15" s="241"/>
      <c r="E15" s="241"/>
      <c r="F15" s="241"/>
      <c r="G15" s="51"/>
    </row>
    <row r="16" spans="1:11" ht="99" customHeight="1" x14ac:dyDescent="0.3">
      <c r="A16" s="280" t="s">
        <v>227</v>
      </c>
      <c r="B16" s="280"/>
      <c r="C16" s="241" t="s">
        <v>411</v>
      </c>
      <c r="D16" s="241"/>
      <c r="E16" s="241"/>
      <c r="F16" s="241"/>
      <c r="G16" s="51"/>
    </row>
    <row r="17" spans="1:17" ht="40.5" customHeight="1" x14ac:dyDescent="0.3">
      <c r="A17" s="353" t="s">
        <v>103</v>
      </c>
      <c r="B17" s="354"/>
      <c r="C17" s="344" t="s">
        <v>104</v>
      </c>
      <c r="D17" s="345"/>
      <c r="E17" s="345"/>
      <c r="F17" s="346"/>
      <c r="G17" s="51"/>
    </row>
    <row r="18" spans="1:17" ht="39.75" customHeight="1" x14ac:dyDescent="0.3">
      <c r="A18" s="355"/>
      <c r="B18" s="356"/>
      <c r="C18" s="344" t="s">
        <v>105</v>
      </c>
      <c r="D18" s="345"/>
      <c r="E18" s="345"/>
      <c r="F18" s="346"/>
      <c r="G18" s="51"/>
    </row>
    <row r="19" spans="1:17" ht="16.149999999999999" customHeight="1" x14ac:dyDescent="0.3">
      <c r="A19" s="51"/>
      <c r="B19" s="51"/>
      <c r="C19" s="51"/>
      <c r="D19" s="51"/>
      <c r="E19" s="51"/>
      <c r="F19" s="51"/>
      <c r="G19" s="51"/>
    </row>
    <row r="20" spans="1:17" ht="40.15" customHeight="1" x14ac:dyDescent="0.25">
      <c r="A20" s="347" t="s">
        <v>228</v>
      </c>
      <c r="B20" s="236"/>
      <c r="C20" s="236"/>
      <c r="D20" s="236"/>
      <c r="E20" s="236"/>
      <c r="F20" s="236"/>
      <c r="G20" s="236"/>
      <c r="H20" s="236"/>
      <c r="I20" s="236"/>
    </row>
    <row r="21" spans="1:17" s="46" customFormat="1" ht="33.75" customHeight="1" x14ac:dyDescent="0.25">
      <c r="A21" s="361"/>
      <c r="B21" s="362"/>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7" t="s">
        <v>114</v>
      </c>
      <c r="B22" s="358"/>
      <c r="C22" s="112">
        <f>D213+E213+F213</f>
        <v>18210997.166000001</v>
      </c>
      <c r="D22" s="112">
        <f>G213+H213+I213+J213+K213+O213+P213+Q213+R213</f>
        <v>10826715.05766</v>
      </c>
      <c r="E22" s="112">
        <f>C213+D213+E213+F213+G213+H213+I213+J213+K213+O213+P213+Q213+R213</f>
        <v>28308890.624660004</v>
      </c>
      <c r="F22" s="112">
        <f>G213+H213+I213+J213+K213</f>
        <v>9597155.3926600013</v>
      </c>
      <c r="G22" s="112">
        <f>L213+N213</f>
        <v>14236305.73</v>
      </c>
      <c r="H22" s="112">
        <f>O213+P213+Q213+R213</f>
        <v>1229559.665</v>
      </c>
      <c r="I22" s="112">
        <f>T213</f>
        <v>-4749260.0649999995</v>
      </c>
      <c r="K22"/>
      <c r="L22"/>
      <c r="M22"/>
      <c r="N22"/>
      <c r="O22"/>
      <c r="P22"/>
      <c r="Q22"/>
    </row>
    <row r="23" spans="1:17" s="46" customFormat="1" ht="33.75" customHeight="1" x14ac:dyDescent="0.25">
      <c r="A23" s="293" t="s">
        <v>115</v>
      </c>
      <c r="B23" s="294"/>
      <c r="C23" s="113">
        <f t="shared" ref="C23:I23" si="0">C22/$C$6</f>
        <v>734.58098366342631</v>
      </c>
      <c r="D23" s="113">
        <f t="shared" si="0"/>
        <v>436.71957797829862</v>
      </c>
      <c r="E23" s="113">
        <f t="shared" si="0"/>
        <v>1141.9019250800695</v>
      </c>
      <c r="F23" s="113">
        <f t="shared" si="0"/>
        <v>387.12256031059661</v>
      </c>
      <c r="G23" s="113">
        <f t="shared" si="0"/>
        <v>574.25298414747294</v>
      </c>
      <c r="H23" s="113">
        <f t="shared" si="0"/>
        <v>49.597017667701991</v>
      </c>
      <c r="I23" s="113">
        <f t="shared" si="0"/>
        <v>-191.57194405227702</v>
      </c>
      <c r="K23"/>
      <c r="L23"/>
      <c r="M23"/>
      <c r="N23"/>
      <c r="O23"/>
      <c r="P23"/>
      <c r="Q23"/>
    </row>
    <row r="24" spans="1:17" s="46" customFormat="1" ht="33.75" customHeight="1" x14ac:dyDescent="0.25">
      <c r="A24" s="357" t="s">
        <v>116</v>
      </c>
      <c r="B24" s="358"/>
      <c r="C24" s="418" t="s">
        <v>268</v>
      </c>
      <c r="D24" s="419"/>
      <c r="E24" s="420"/>
      <c r="F24" s="421"/>
      <c r="G24" s="422"/>
      <c r="H24" s="422"/>
      <c r="I24" s="423"/>
      <c r="K24"/>
      <c r="L24"/>
      <c r="M24"/>
      <c r="N24"/>
      <c r="O24"/>
      <c r="P24"/>
      <c r="Q24"/>
    </row>
    <row r="25" spans="1:17" s="46" customFormat="1" ht="33.75" customHeight="1" x14ac:dyDescent="0.25">
      <c r="A25" s="357" t="s">
        <v>230</v>
      </c>
      <c r="B25" s="358"/>
      <c r="C25" s="138" t="str">
        <f>VLOOKUP($C$24,'WLC benchmarks'!$B$10:$E$13,2, TRUE)</f>
        <v>&lt;950</v>
      </c>
      <c r="D25" s="138" t="str">
        <f>VLOOKUP($C$24,'WLC benchmarks'!$B$10:$E$13,3, TRUE)</f>
        <v>&lt;450</v>
      </c>
      <c r="E25" s="138" t="str">
        <f>VLOOKUP($C$24,'WLC benchmarks'!$B$10:$E$13,4, TRUE)</f>
        <v>&lt;1400</v>
      </c>
      <c r="F25" s="424"/>
      <c r="G25" s="425"/>
      <c r="H25" s="425"/>
      <c r="I25" s="426"/>
      <c r="K25"/>
      <c r="L25"/>
      <c r="M25"/>
      <c r="N25"/>
      <c r="O25"/>
      <c r="P25"/>
      <c r="Q25"/>
    </row>
    <row r="26" spans="1:17" s="46" customFormat="1" ht="33.75" customHeight="1" x14ac:dyDescent="0.25">
      <c r="A26" s="357" t="s">
        <v>119</v>
      </c>
      <c r="B26" s="358"/>
      <c r="C26" s="138" t="str">
        <f>VLOOKUP($C$24,'WLC benchmarks'!$B$16:$E$19,2, TRUE)</f>
        <v>&lt;600</v>
      </c>
      <c r="D26" s="138" t="str">
        <f>VLOOKUP($C$24,'WLC benchmarks'!$B$16:$E$19,3, TRUE)</f>
        <v>&lt;370</v>
      </c>
      <c r="E26" s="138" t="str">
        <f>VLOOKUP($C$24,'WLC benchmarks'!$B$16:$E$19,4, TRUE)</f>
        <v>&lt;970</v>
      </c>
      <c r="F26" s="427"/>
      <c r="G26" s="428"/>
      <c r="H26" s="428"/>
      <c r="I26" s="429"/>
      <c r="K26"/>
      <c r="L26"/>
      <c r="M26"/>
      <c r="N26"/>
      <c r="O26"/>
      <c r="P26"/>
      <c r="Q26"/>
    </row>
    <row r="27" spans="1:17" ht="57.75" customHeight="1" x14ac:dyDescent="0.25">
      <c r="A27" s="357" t="s">
        <v>120</v>
      </c>
      <c r="B27" s="358"/>
      <c r="C27" s="416" t="s">
        <v>419</v>
      </c>
      <c r="D27" s="243"/>
      <c r="E27" s="243"/>
      <c r="F27" s="243"/>
      <c r="G27" s="416"/>
      <c r="H27" s="243"/>
      <c r="I27" s="243"/>
    </row>
    <row r="28" spans="1:17" ht="15.75" customHeight="1" x14ac:dyDescent="0.3">
      <c r="A28" s="55"/>
      <c r="B28" s="55"/>
      <c r="C28" s="45"/>
      <c r="D28" s="45"/>
      <c r="E28" s="45"/>
      <c r="F28" s="45"/>
      <c r="G28" s="51"/>
      <c r="H28" s="56"/>
    </row>
    <row r="29" spans="1:17" ht="15.75" customHeight="1" x14ac:dyDescent="0.3">
      <c r="A29" s="347" t="s">
        <v>122</v>
      </c>
      <c r="B29" s="236"/>
      <c r="C29" s="236"/>
      <c r="D29" s="236"/>
      <c r="E29" s="236"/>
      <c r="F29" s="236"/>
      <c r="G29" s="51"/>
      <c r="H29" s="56"/>
    </row>
    <row r="30" spans="1:17" ht="39" customHeight="1" x14ac:dyDescent="0.3">
      <c r="A30" s="280" t="s">
        <v>50</v>
      </c>
      <c r="B30" s="280"/>
      <c r="C30" s="416" t="s">
        <v>423</v>
      </c>
      <c r="D30" s="243"/>
      <c r="E30" s="243"/>
      <c r="F30" s="243"/>
      <c r="G30" s="51"/>
      <c r="H30" s="56"/>
    </row>
    <row r="31" spans="1:17" ht="42" customHeight="1" x14ac:dyDescent="0.3">
      <c r="A31" s="280" t="s">
        <v>52</v>
      </c>
      <c r="B31" s="280"/>
      <c r="C31" s="417">
        <v>957950</v>
      </c>
      <c r="D31" s="243"/>
      <c r="E31" s="243"/>
      <c r="F31" s="243"/>
      <c r="G31" s="51"/>
      <c r="H31" s="56"/>
    </row>
    <row r="32" spans="1:17" ht="39" customHeight="1" x14ac:dyDescent="0.3">
      <c r="A32" s="280" t="s">
        <v>54</v>
      </c>
      <c r="B32" s="280"/>
      <c r="C32" s="186" t="s">
        <v>424</v>
      </c>
      <c r="D32" s="186"/>
      <c r="E32" s="186"/>
      <c r="F32" s="186"/>
      <c r="G32" s="51"/>
      <c r="H32" s="56"/>
    </row>
    <row r="33" spans="1:47" ht="15.75" customHeight="1" x14ac:dyDescent="0.3">
      <c r="A33" s="55"/>
      <c r="B33" s="55"/>
      <c r="C33" s="45"/>
      <c r="D33" s="45"/>
      <c r="E33" s="45"/>
      <c r="F33" s="45"/>
      <c r="G33" s="51"/>
      <c r="H33" s="56"/>
    </row>
    <row r="34" spans="1:47" ht="40.5" customHeight="1" x14ac:dyDescent="0.3">
      <c r="A34" s="236" t="s">
        <v>125</v>
      </c>
      <c r="B34" s="237"/>
      <c r="C34" s="240" t="s">
        <v>126</v>
      </c>
      <c r="D34" s="240"/>
      <c r="E34" s="240"/>
      <c r="F34" s="58" t="s">
        <v>231</v>
      </c>
      <c r="G34" s="51"/>
      <c r="H34" s="56"/>
      <c r="I34" s="56"/>
      <c r="J34" s="54"/>
      <c r="K34" s="54"/>
      <c r="L34" s="54"/>
      <c r="M34" s="54"/>
      <c r="N34" s="57"/>
      <c r="O34" s="57"/>
      <c r="P34" s="57"/>
      <c r="Q34" s="57"/>
    </row>
    <row r="35" spans="1:47" ht="12.75" customHeight="1" x14ac:dyDescent="0.3">
      <c r="A35" s="236"/>
      <c r="B35" s="237"/>
      <c r="C35" s="241" t="s">
        <v>369</v>
      </c>
      <c r="D35" s="241"/>
      <c r="E35" s="241"/>
      <c r="F35" s="39">
        <v>36</v>
      </c>
      <c r="G35" s="51"/>
      <c r="H35" s="56"/>
      <c r="I35" s="56"/>
      <c r="J35" s="59"/>
      <c r="K35" s="59"/>
      <c r="L35" s="59"/>
      <c r="M35" s="59"/>
      <c r="N35" s="57"/>
      <c r="O35" s="57"/>
      <c r="P35" s="57"/>
      <c r="Q35" s="57"/>
    </row>
    <row r="36" spans="1:47" ht="12.75" customHeight="1" x14ac:dyDescent="0.3">
      <c r="A36" s="236"/>
      <c r="B36" s="237"/>
      <c r="C36" s="243" t="s">
        <v>370</v>
      </c>
      <c r="D36" s="243"/>
      <c r="E36" s="243"/>
      <c r="F36" s="39">
        <v>30</v>
      </c>
      <c r="G36" s="51"/>
      <c r="H36" s="56"/>
      <c r="I36" s="56"/>
      <c r="J36" s="54"/>
      <c r="K36" s="54"/>
      <c r="L36" s="54"/>
      <c r="M36" s="54"/>
      <c r="N36" s="57"/>
      <c r="O36" s="57"/>
      <c r="P36" s="57"/>
      <c r="Q36" s="57"/>
    </row>
    <row r="37" spans="1:47" s="46" customFormat="1" ht="13" x14ac:dyDescent="0.25">
      <c r="A37" s="236"/>
      <c r="B37" s="237"/>
      <c r="C37" s="243" t="s">
        <v>372</v>
      </c>
      <c r="D37" s="243"/>
      <c r="E37" s="243"/>
      <c r="F37" s="39">
        <v>13.7</v>
      </c>
      <c r="H37" s="56"/>
      <c r="I37" s="56"/>
      <c r="J37" s="59"/>
      <c r="K37" s="59"/>
      <c r="L37" s="59"/>
      <c r="M37" s="59"/>
      <c r="N37" s="57"/>
      <c r="O37" s="57"/>
      <c r="P37" s="57"/>
      <c r="Q37" s="57"/>
    </row>
    <row r="38" spans="1:47" s="46" customFormat="1" ht="13" x14ac:dyDescent="0.3">
      <c r="A38" s="238"/>
      <c r="B38" s="239"/>
      <c r="C38" s="341" t="s">
        <v>384</v>
      </c>
      <c r="D38" s="342"/>
      <c r="E38" s="343"/>
      <c r="F38" s="39">
        <v>72</v>
      </c>
      <c r="G38" s="51"/>
      <c r="H38" s="56"/>
      <c r="I38" s="56"/>
      <c r="J38" s="59"/>
      <c r="K38" s="59"/>
      <c r="L38" s="59"/>
      <c r="M38" s="59"/>
      <c r="N38" s="57"/>
      <c r="O38" s="57"/>
      <c r="P38" s="57"/>
      <c r="Q38" s="57"/>
    </row>
    <row r="39" spans="1:47" s="46" customFormat="1" ht="13" x14ac:dyDescent="0.3">
      <c r="A39" s="189"/>
      <c r="B39" s="189"/>
      <c r="C39" s="190" t="s">
        <v>421</v>
      </c>
      <c r="D39" s="190"/>
      <c r="E39" s="190"/>
      <c r="F39" s="191">
        <v>2.17</v>
      </c>
      <c r="G39" s="51"/>
      <c r="H39" s="56"/>
      <c r="I39" s="56"/>
      <c r="J39" s="59"/>
      <c r="K39" s="59"/>
      <c r="L39" s="59"/>
      <c r="M39" s="59"/>
      <c r="N39" s="57"/>
      <c r="O39" s="57"/>
      <c r="P39" s="57"/>
      <c r="Q39" s="57"/>
    </row>
    <row r="40" spans="1:47" s="46" customFormat="1" ht="13" x14ac:dyDescent="0.3">
      <c r="A40" s="51"/>
      <c r="B40" s="51"/>
      <c r="C40" s="51"/>
      <c r="D40" s="51"/>
      <c r="E40" s="51"/>
      <c r="F40" s="87"/>
      <c r="G40" s="51"/>
      <c r="H40" s="56"/>
      <c r="I40" s="56"/>
      <c r="J40" s="59"/>
      <c r="K40" s="59"/>
      <c r="L40" s="59"/>
      <c r="M40" s="59"/>
      <c r="N40" s="57"/>
      <c r="O40" s="57"/>
      <c r="P40" s="57"/>
      <c r="Q40" s="57"/>
    </row>
    <row r="41" spans="1:47" s="46" customFormat="1" ht="27.75" customHeight="1" x14ac:dyDescent="0.3">
      <c r="A41" s="236" t="s">
        <v>129</v>
      </c>
      <c r="B41" s="237"/>
      <c r="C41" s="240" t="s">
        <v>130</v>
      </c>
      <c r="D41" s="240"/>
      <c r="E41" s="240"/>
      <c r="F41" s="58" t="s">
        <v>131</v>
      </c>
      <c r="G41" s="51"/>
      <c r="H41" s="56"/>
      <c r="I41" s="56"/>
      <c r="J41" s="59"/>
      <c r="K41" s="59"/>
      <c r="L41" s="59"/>
      <c r="M41" s="59"/>
      <c r="N41" s="57"/>
      <c r="O41" s="57"/>
      <c r="P41" s="57"/>
      <c r="Q41" s="57"/>
    </row>
    <row r="42" spans="1:47" s="46" customFormat="1" ht="13" x14ac:dyDescent="0.3">
      <c r="A42" s="236"/>
      <c r="B42" s="237"/>
      <c r="C42" s="243" t="s">
        <v>422</v>
      </c>
      <c r="D42" s="243"/>
      <c r="E42" s="243"/>
      <c r="F42" s="125">
        <v>15.2</v>
      </c>
      <c r="G42" s="51"/>
      <c r="H42" s="56"/>
      <c r="I42" s="56"/>
      <c r="J42" s="59"/>
      <c r="K42" s="59"/>
      <c r="L42" s="59"/>
      <c r="M42" s="59"/>
      <c r="N42" s="57"/>
      <c r="O42" s="57"/>
      <c r="P42" s="57"/>
      <c r="Q42" s="57"/>
    </row>
    <row r="43" spans="1:47" s="46" customFormat="1" ht="13" x14ac:dyDescent="0.3">
      <c r="A43" s="236"/>
      <c r="B43" s="237"/>
      <c r="C43" s="341" t="s">
        <v>367</v>
      </c>
      <c r="D43" s="414"/>
      <c r="E43" s="415"/>
      <c r="F43" s="125">
        <v>62</v>
      </c>
      <c r="G43" s="51"/>
      <c r="H43" s="56"/>
      <c r="I43" s="56"/>
      <c r="J43" s="59"/>
      <c r="K43" s="59"/>
      <c r="L43" s="59"/>
      <c r="M43" s="59"/>
      <c r="N43" s="57"/>
      <c r="O43" s="57"/>
      <c r="P43" s="57"/>
      <c r="Q43" s="57"/>
    </row>
    <row r="44" spans="1:47" s="46" customFormat="1" ht="13" x14ac:dyDescent="0.3">
      <c r="A44" s="236"/>
      <c r="B44" s="237"/>
      <c r="C44" s="341" t="s">
        <v>368</v>
      </c>
      <c r="D44" s="342"/>
      <c r="E44" s="343"/>
      <c r="F44" s="125">
        <v>16</v>
      </c>
      <c r="G44" s="51"/>
      <c r="H44" s="56"/>
      <c r="I44" s="56"/>
      <c r="J44" s="59"/>
      <c r="K44" s="59"/>
      <c r="L44" s="59"/>
      <c r="M44" s="59"/>
      <c r="N44" s="57"/>
      <c r="O44" s="57"/>
      <c r="P44" s="57"/>
      <c r="Q44" s="57"/>
    </row>
    <row r="45" spans="1:47" s="46" customFormat="1" ht="13" x14ac:dyDescent="0.3">
      <c r="A45" s="236"/>
      <c r="B45" s="237"/>
      <c r="C45" s="341" t="s">
        <v>373</v>
      </c>
      <c r="D45" s="414"/>
      <c r="E45" s="415"/>
      <c r="F45" s="125" t="s">
        <v>420</v>
      </c>
      <c r="G45" s="51"/>
      <c r="H45" s="56"/>
      <c r="I45" s="56"/>
      <c r="J45" s="59"/>
      <c r="K45" s="59"/>
      <c r="L45" s="59"/>
      <c r="M45" s="59"/>
      <c r="N45" s="57"/>
      <c r="O45" s="57"/>
      <c r="P45" s="57"/>
      <c r="Q45" s="57"/>
    </row>
    <row r="46" spans="1:47" x14ac:dyDescent="0.25">
      <c r="B46" s="228"/>
      <c r="C46" s="228"/>
      <c r="D46" s="228"/>
      <c r="E46" s="228"/>
      <c r="F46" s="228"/>
    </row>
    <row r="47" spans="1:47" s="52" customFormat="1" ht="12.75" customHeight="1" x14ac:dyDescent="0.25">
      <c r="A47"/>
      <c r="B47" s="216"/>
      <c r="C47" s="216"/>
      <c r="D47" s="216"/>
      <c r="E47" s="216"/>
      <c r="F47" s="216"/>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s="52" customFormat="1" ht="36.75" customHeight="1" x14ac:dyDescent="0.25">
      <c r="A48" s="229" t="s">
        <v>133</v>
      </c>
      <c r="B48" s="229"/>
      <c r="C48" s="244" t="s">
        <v>134</v>
      </c>
      <c r="D48" s="245"/>
      <c r="E48" s="378" t="s">
        <v>232</v>
      </c>
      <c r="F48" s="256" t="s">
        <v>136</v>
      </c>
      <c r="G48" s="257"/>
      <c r="H48" s="244" t="s">
        <v>137</v>
      </c>
      <c r="I48" s="375"/>
      <c r="J48"/>
      <c r="K48"/>
      <c r="L48"/>
      <c r="M48"/>
      <c r="N48"/>
      <c r="O48"/>
      <c r="P48"/>
      <c r="Q48"/>
      <c r="R48"/>
      <c r="S48"/>
      <c r="T48"/>
      <c r="U48"/>
      <c r="V48"/>
      <c r="W48"/>
      <c r="X48"/>
      <c r="Y48"/>
      <c r="Z48"/>
      <c r="AA48"/>
      <c r="AB48"/>
      <c r="AC48"/>
      <c r="AD48"/>
      <c r="AE48"/>
      <c r="AF48"/>
      <c r="AG48"/>
      <c r="AH48"/>
      <c r="AI48"/>
      <c r="AJ48"/>
      <c r="AK48"/>
      <c r="AL48"/>
      <c r="AM48"/>
    </row>
    <row r="49" spans="1:39" s="52" customFormat="1" ht="48.75" customHeight="1" x14ac:dyDescent="0.25">
      <c r="A49" s="376" t="s">
        <v>138</v>
      </c>
      <c r="B49" s="377"/>
      <c r="C49" s="64" t="s">
        <v>139</v>
      </c>
      <c r="D49" s="64" t="s">
        <v>140</v>
      </c>
      <c r="E49" s="379"/>
      <c r="F49" s="258"/>
      <c r="G49" s="259"/>
      <c r="H49" s="64" t="s">
        <v>141</v>
      </c>
      <c r="I49" s="64" t="s">
        <v>142</v>
      </c>
      <c r="J49"/>
      <c r="K49"/>
      <c r="L49"/>
      <c r="M49"/>
      <c r="N49"/>
      <c r="O49"/>
      <c r="P49"/>
      <c r="Q49"/>
      <c r="R49"/>
      <c r="S49"/>
      <c r="T49"/>
      <c r="U49"/>
      <c r="V49"/>
      <c r="W49"/>
      <c r="X49"/>
      <c r="Y49"/>
      <c r="Z49"/>
      <c r="AA49"/>
      <c r="AB49"/>
      <c r="AC49"/>
      <c r="AD49"/>
      <c r="AE49"/>
      <c r="AF49"/>
      <c r="AG49"/>
      <c r="AH49"/>
      <c r="AI49"/>
      <c r="AJ49"/>
      <c r="AK49"/>
      <c r="AL49"/>
      <c r="AM49"/>
    </row>
    <row r="50" spans="1:39" s="52" customFormat="1" ht="74.25" customHeight="1" x14ac:dyDescent="0.25">
      <c r="A50" s="249" t="s">
        <v>143</v>
      </c>
      <c r="B50" s="250"/>
      <c r="C50" s="65" t="s">
        <v>144</v>
      </c>
      <c r="D50" s="88" t="s">
        <v>145</v>
      </c>
      <c r="E50" s="253" t="s">
        <v>146</v>
      </c>
      <c r="F50" s="230" t="s">
        <v>147</v>
      </c>
      <c r="G50" s="231"/>
      <c r="H50" s="88" t="s">
        <v>148</v>
      </c>
      <c r="I50" s="88" t="s">
        <v>149</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51"/>
      <c r="B51" s="252"/>
      <c r="C51" s="67" t="s">
        <v>150</v>
      </c>
      <c r="D51" s="88" t="s">
        <v>151</v>
      </c>
      <c r="E51" s="254"/>
      <c r="F51" s="232"/>
      <c r="G51" s="233"/>
      <c r="H51" s="88" t="s">
        <v>152</v>
      </c>
      <c r="I51" s="88" t="s">
        <v>153</v>
      </c>
      <c r="J51"/>
      <c r="K51"/>
      <c r="L51"/>
      <c r="M51"/>
      <c r="N51"/>
      <c r="O51"/>
      <c r="P51"/>
      <c r="Q51"/>
      <c r="R51"/>
      <c r="S51"/>
      <c r="T51"/>
      <c r="U51"/>
      <c r="V51"/>
      <c r="W51"/>
      <c r="X51"/>
      <c r="Y51"/>
      <c r="Z51"/>
      <c r="AA51"/>
      <c r="AB51"/>
      <c r="AC51"/>
      <c r="AD51"/>
      <c r="AE51"/>
      <c r="AF51"/>
      <c r="AG51"/>
      <c r="AH51"/>
      <c r="AI51"/>
      <c r="AJ51"/>
      <c r="AK51"/>
      <c r="AL51"/>
      <c r="AM51"/>
    </row>
    <row r="52" spans="1:39" s="52" customFormat="1" ht="13.15" customHeight="1" x14ac:dyDescent="0.25">
      <c r="A52" s="251"/>
      <c r="B52" s="252"/>
      <c r="C52" s="67" t="s">
        <v>154</v>
      </c>
      <c r="D52" s="89" t="s">
        <v>155</v>
      </c>
      <c r="E52" s="255"/>
      <c r="F52" s="234"/>
      <c r="G52" s="235"/>
      <c r="H52" s="89" t="s">
        <v>148</v>
      </c>
      <c r="I52" s="89" t="s">
        <v>148</v>
      </c>
      <c r="J52"/>
      <c r="K52"/>
      <c r="L52"/>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69">
        <v>0.1</v>
      </c>
      <c r="B53" s="70" t="s">
        <v>156</v>
      </c>
      <c r="C53" s="9"/>
      <c r="D53" s="9"/>
      <c r="E53" s="380"/>
      <c r="F53" s="273"/>
      <c r="G53" s="274"/>
      <c r="H53" s="11"/>
      <c r="I53" s="11"/>
      <c r="J53" s="322" t="s">
        <v>157</v>
      </c>
      <c r="K53" s="323"/>
      <c r="L53" s="323"/>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0.2</v>
      </c>
      <c r="B54" s="72" t="s">
        <v>158</v>
      </c>
      <c r="C54" s="9"/>
      <c r="D54" s="9"/>
      <c r="E54" s="381"/>
      <c r="F54" s="273"/>
      <c r="G54" s="274"/>
      <c r="H54" s="11"/>
      <c r="I54" s="11"/>
      <c r="J54" s="232"/>
      <c r="K54" s="304"/>
      <c r="L54" s="304"/>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0.3</v>
      </c>
      <c r="B55" s="72" t="s">
        <v>159</v>
      </c>
      <c r="C55" s="9"/>
      <c r="D55" s="9"/>
      <c r="E55" s="381"/>
      <c r="F55" s="273"/>
      <c r="G55" s="274"/>
      <c r="H55" s="11"/>
      <c r="I55" s="11"/>
      <c r="J55" s="232"/>
      <c r="K55" s="304"/>
      <c r="L55" s="304"/>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0.4</v>
      </c>
      <c r="B56" s="72" t="s">
        <v>160</v>
      </c>
      <c r="C56" s="9"/>
      <c r="D56" s="9"/>
      <c r="E56" s="382"/>
      <c r="F56" s="273"/>
      <c r="G56" s="274"/>
      <c r="H56" s="11"/>
      <c r="I56" s="11"/>
      <c r="J56" s="232"/>
      <c r="K56" s="304"/>
      <c r="L56" s="304"/>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v>1</v>
      </c>
      <c r="B57" s="72" t="s">
        <v>161</v>
      </c>
      <c r="C57" s="9" t="s">
        <v>303</v>
      </c>
      <c r="D57" s="187">
        <v>790569</v>
      </c>
      <c r="E57" s="9" t="s">
        <v>345</v>
      </c>
      <c r="F57" s="273" t="s">
        <v>355</v>
      </c>
      <c r="G57" s="274"/>
      <c r="H57" s="11">
        <v>0</v>
      </c>
      <c r="I57" s="11">
        <f>D57</f>
        <v>790569</v>
      </c>
      <c r="J57" s="232"/>
      <c r="K57" s="304"/>
      <c r="L57" s="304"/>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377</v>
      </c>
      <c r="D58" s="187">
        <v>11813792.6</v>
      </c>
      <c r="E58" s="9" t="s">
        <v>345</v>
      </c>
      <c r="F58" s="109" t="s">
        <v>356</v>
      </c>
      <c r="G58" s="110"/>
      <c r="H58" s="11">
        <v>0</v>
      </c>
      <c r="I58" s="11">
        <f>D58</f>
        <v>11813792.6</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304</v>
      </c>
      <c r="D59" s="187">
        <v>21465600</v>
      </c>
      <c r="E59" s="9" t="s">
        <v>345</v>
      </c>
      <c r="F59" s="109" t="s">
        <v>356</v>
      </c>
      <c r="G59" s="110"/>
      <c r="H59" s="11">
        <v>0</v>
      </c>
      <c r="I59" s="11">
        <f>D59</f>
        <v>21465600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305</v>
      </c>
      <c r="D60" s="9">
        <v>607.07000000000005</v>
      </c>
      <c r="E60" s="9" t="s">
        <v>345</v>
      </c>
      <c r="F60" s="109" t="s">
        <v>357</v>
      </c>
      <c r="G60" s="110"/>
      <c r="H60" s="11">
        <v>0</v>
      </c>
      <c r="I60" s="11">
        <v>0</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375</v>
      </c>
      <c r="D61" s="9">
        <v>413.72</v>
      </c>
      <c r="E61" s="9" t="s">
        <v>345</v>
      </c>
      <c r="F61" s="109" t="s">
        <v>357</v>
      </c>
      <c r="G61" s="110"/>
      <c r="H61" s="11">
        <v>0</v>
      </c>
      <c r="I61" s="11">
        <v>0</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t="s">
        <v>376</v>
      </c>
      <c r="D62" s="188">
        <v>197800</v>
      </c>
      <c r="E62" s="9" t="s">
        <v>345</v>
      </c>
      <c r="F62" s="109" t="s">
        <v>357</v>
      </c>
      <c r="G62" s="110"/>
      <c r="H62" s="11">
        <v>0</v>
      </c>
      <c r="I62" s="11">
        <v>0</v>
      </c>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c r="B63" s="72"/>
      <c r="C63" s="9"/>
      <c r="D63" s="187"/>
      <c r="E63" s="9"/>
      <c r="F63" s="109"/>
      <c r="G63" s="110"/>
      <c r="H63" s="11"/>
      <c r="I63" s="11"/>
      <c r="J63" s="111"/>
      <c r="K63" s="95"/>
      <c r="L63" s="95"/>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v>2.1</v>
      </c>
      <c r="B64" s="72" t="s">
        <v>162</v>
      </c>
      <c r="C64" s="9" t="s">
        <v>377</v>
      </c>
      <c r="D64" s="188">
        <v>8998080</v>
      </c>
      <c r="E64" s="9" t="s">
        <v>345</v>
      </c>
      <c r="F64" s="273" t="s">
        <v>356</v>
      </c>
      <c r="G64" s="274"/>
      <c r="H64" s="11">
        <v>0</v>
      </c>
      <c r="I64" s="11">
        <f>D64</f>
        <v>8998080</v>
      </c>
      <c r="J64" s="232"/>
      <c r="K64" s="304"/>
      <c r="L64" s="304"/>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306</v>
      </c>
      <c r="D65" s="187">
        <v>1967444.57</v>
      </c>
      <c r="E65" s="9" t="s">
        <v>345</v>
      </c>
      <c r="F65" s="109" t="s">
        <v>355</v>
      </c>
      <c r="G65" s="110"/>
      <c r="H65" s="11">
        <v>0</v>
      </c>
      <c r="I65" s="11">
        <f>D65</f>
        <v>1967444.57</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304</v>
      </c>
      <c r="D66" s="188">
        <v>883584</v>
      </c>
      <c r="E66" s="9" t="s">
        <v>345</v>
      </c>
      <c r="F66" s="109" t="s">
        <v>356</v>
      </c>
      <c r="G66" s="110"/>
      <c r="H66" s="11">
        <v>0</v>
      </c>
      <c r="I66" s="11">
        <f>D66</f>
        <v>883584</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hidden="1" customHeight="1" x14ac:dyDescent="0.25">
      <c r="A67" s="71"/>
      <c r="B67" s="72"/>
      <c r="C67" s="9" t="s">
        <v>385</v>
      </c>
      <c r="D67" s="9"/>
      <c r="E67" s="9" t="s">
        <v>387</v>
      </c>
      <c r="F67" s="109" t="s">
        <v>356</v>
      </c>
      <c r="G67" s="110"/>
      <c r="H67" s="11">
        <v>0</v>
      </c>
      <c r="I67" s="11">
        <f t="shared" ref="I67:I69" si="1">D67</f>
        <v>0</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hidden="1" customHeight="1" x14ac:dyDescent="0.25">
      <c r="A68" s="71"/>
      <c r="B68" s="72"/>
      <c r="C68" s="9" t="s">
        <v>386</v>
      </c>
      <c r="D68" s="9"/>
      <c r="E68" s="9" t="s">
        <v>388</v>
      </c>
      <c r="F68" s="109" t="s">
        <v>356</v>
      </c>
      <c r="G68" s="110"/>
      <c r="H68" s="11">
        <v>0</v>
      </c>
      <c r="I68" s="11">
        <f t="shared" si="1"/>
        <v>0</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308</v>
      </c>
      <c r="D69" s="188">
        <v>1338105.6000000001</v>
      </c>
      <c r="E69" s="9" t="s">
        <v>345</v>
      </c>
      <c r="F69" s="109" t="s">
        <v>356</v>
      </c>
      <c r="G69" s="110"/>
      <c r="H69" s="11">
        <v>0</v>
      </c>
      <c r="I69" s="11">
        <f t="shared" si="1"/>
        <v>1338105.6000000001</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303</v>
      </c>
      <c r="D70" s="187">
        <v>793554.08</v>
      </c>
      <c r="E70" s="9" t="s">
        <v>345</v>
      </c>
      <c r="F70" s="109" t="s">
        <v>355</v>
      </c>
      <c r="G70" s="110"/>
      <c r="H70" s="11">
        <v>0</v>
      </c>
      <c r="I70" s="11">
        <f>D70</f>
        <v>793554.08</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t="s">
        <v>378</v>
      </c>
      <c r="D71" s="188">
        <v>39942</v>
      </c>
      <c r="E71" s="9" t="s">
        <v>346</v>
      </c>
      <c r="F71" s="109" t="s">
        <v>357</v>
      </c>
      <c r="G71" s="110"/>
      <c r="H71" s="11">
        <v>0</v>
      </c>
      <c r="I71" s="11">
        <v>0</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9"/>
      <c r="D72" s="188"/>
      <c r="E72" s="9"/>
      <c r="F72" s="109"/>
      <c r="G72" s="110"/>
      <c r="H72" s="11"/>
      <c r="I72" s="11"/>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v>2.2000000000000002</v>
      </c>
      <c r="B73" s="72" t="s">
        <v>163</v>
      </c>
      <c r="C73" s="9" t="s">
        <v>307</v>
      </c>
      <c r="D73" s="187">
        <v>3994806.92</v>
      </c>
      <c r="E73" s="9" t="s">
        <v>345</v>
      </c>
      <c r="F73" s="273" t="s">
        <v>356</v>
      </c>
      <c r="G73" s="274"/>
      <c r="H73" s="11">
        <v>0</v>
      </c>
      <c r="I73" s="11">
        <f t="shared" ref="I73" si="2">D73</f>
        <v>3994806.92</v>
      </c>
      <c r="J73" s="232"/>
      <c r="K73" s="304"/>
      <c r="L73" s="304"/>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9" t="s">
        <v>407</v>
      </c>
      <c r="D74" s="188">
        <v>28697.759999999998</v>
      </c>
      <c r="E74" s="9" t="s">
        <v>345</v>
      </c>
      <c r="F74" s="109" t="s">
        <v>408</v>
      </c>
      <c r="G74" s="110"/>
      <c r="H74" s="11">
        <v>0</v>
      </c>
      <c r="I74" s="11">
        <f>D74</f>
        <v>28697.759999999998</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377</v>
      </c>
      <c r="D75" s="188">
        <v>5363904</v>
      </c>
      <c r="E75" s="9" t="s">
        <v>345</v>
      </c>
      <c r="F75" s="109" t="s">
        <v>356</v>
      </c>
      <c r="G75" s="110"/>
      <c r="H75" s="11">
        <v>0</v>
      </c>
      <c r="I75" s="11">
        <f>D75</f>
        <v>5363904</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303</v>
      </c>
      <c r="D76" s="187">
        <v>258979.5</v>
      </c>
      <c r="E76" s="9" t="s">
        <v>345</v>
      </c>
      <c r="F76" s="109" t="s">
        <v>355</v>
      </c>
      <c r="G76" s="110"/>
      <c r="H76" s="11">
        <v>0</v>
      </c>
      <c r="I76" s="11">
        <f>D76</f>
        <v>258979.5</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hidden="1" customHeight="1" x14ac:dyDescent="0.25">
      <c r="A77" s="71"/>
      <c r="B77" s="72"/>
      <c r="C77" s="9"/>
      <c r="D77" s="187"/>
      <c r="E77" s="9"/>
      <c r="F77" s="109"/>
      <c r="G77" s="110"/>
      <c r="H77" s="11">
        <v>0</v>
      </c>
      <c r="I77" s="11"/>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379</v>
      </c>
      <c r="D78" s="188">
        <v>48880</v>
      </c>
      <c r="E78" s="9" t="s">
        <v>345</v>
      </c>
      <c r="F78" s="109" t="s">
        <v>356</v>
      </c>
      <c r="G78" s="110"/>
      <c r="H78" s="11">
        <v>0</v>
      </c>
      <c r="I78" s="11">
        <f t="shared" ref="I78:I83" si="3">D78</f>
        <v>48880</v>
      </c>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c r="D79" s="188"/>
      <c r="E79" s="9"/>
      <c r="F79" s="109"/>
      <c r="G79" s="110"/>
      <c r="H79" s="11"/>
      <c r="I79" s="11"/>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c r="D80" s="188"/>
      <c r="E80" s="9"/>
      <c r="F80" s="109"/>
      <c r="G80" s="110"/>
      <c r="H80" s="11"/>
      <c r="I80" s="11"/>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v>2.2999999999999998</v>
      </c>
      <c r="B81" s="72" t="s">
        <v>164</v>
      </c>
      <c r="C81" s="9" t="s">
        <v>383</v>
      </c>
      <c r="D81" s="187">
        <v>203280</v>
      </c>
      <c r="E81" s="9" t="s">
        <v>345</v>
      </c>
      <c r="F81" s="273" t="s">
        <v>356</v>
      </c>
      <c r="G81" s="274"/>
      <c r="H81" s="11">
        <v>0</v>
      </c>
      <c r="I81" s="11">
        <f t="shared" si="3"/>
        <v>203280</v>
      </c>
      <c r="J81" s="232"/>
      <c r="K81" s="304"/>
      <c r="L81" s="304"/>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9" t="s">
        <v>389</v>
      </c>
      <c r="D82" s="187">
        <v>129711.75</v>
      </c>
      <c r="E82" s="9" t="s">
        <v>345</v>
      </c>
      <c r="F82" s="109" t="s">
        <v>356</v>
      </c>
      <c r="G82" s="110"/>
      <c r="H82" s="11">
        <v>0</v>
      </c>
      <c r="I82" s="11">
        <f t="shared" si="3"/>
        <v>129711.75</v>
      </c>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t="s">
        <v>306</v>
      </c>
      <c r="D83" s="187">
        <v>11363.01</v>
      </c>
      <c r="E83" s="9" t="s">
        <v>345</v>
      </c>
      <c r="F83" s="109" t="s">
        <v>355</v>
      </c>
      <c r="G83" s="110"/>
      <c r="H83" s="11">
        <v>0</v>
      </c>
      <c r="I83" s="11">
        <f t="shared" si="3"/>
        <v>11363.01</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382</v>
      </c>
      <c r="D84" s="187">
        <v>1731.6</v>
      </c>
      <c r="E84" s="9" t="s">
        <v>347</v>
      </c>
      <c r="F84" s="109" t="s">
        <v>357</v>
      </c>
      <c r="G84" s="110"/>
      <c r="H84" s="11">
        <v>0</v>
      </c>
      <c r="I84" s="11">
        <v>0</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309</v>
      </c>
      <c r="D85" s="187">
        <v>324.5</v>
      </c>
      <c r="E85" s="9" t="s">
        <v>347</v>
      </c>
      <c r="F85" s="109" t="s">
        <v>357</v>
      </c>
      <c r="G85" s="110"/>
      <c r="H85" s="11">
        <v>0</v>
      </c>
      <c r="I85" s="11">
        <v>0</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381</v>
      </c>
      <c r="D86" s="187">
        <v>67760</v>
      </c>
      <c r="E86" s="9" t="s">
        <v>345</v>
      </c>
      <c r="F86" s="109" t="s">
        <v>358</v>
      </c>
      <c r="G86" s="110"/>
      <c r="H86" s="11">
        <f>D86</f>
        <v>67760</v>
      </c>
      <c r="I86" s="11">
        <v>0</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380</v>
      </c>
      <c r="D87" s="187">
        <v>2496.46</v>
      </c>
      <c r="E87" s="9" t="s">
        <v>345</v>
      </c>
      <c r="F87" s="109" t="s">
        <v>357</v>
      </c>
      <c r="G87" s="110"/>
      <c r="H87" s="11">
        <v>0</v>
      </c>
      <c r="I87" s="11">
        <v>0</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303</v>
      </c>
      <c r="D88" s="187">
        <v>44540.28</v>
      </c>
      <c r="E88" s="9" t="s">
        <v>345</v>
      </c>
      <c r="F88" s="109" t="s">
        <v>355</v>
      </c>
      <c r="G88" s="110"/>
      <c r="H88" s="11">
        <v>0</v>
      </c>
      <c r="I88" s="11">
        <f>D88</f>
        <v>44540.28</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c r="D89" s="187"/>
      <c r="E89" s="9"/>
      <c r="F89" s="109"/>
      <c r="G89" s="110"/>
      <c r="H89" s="11"/>
      <c r="I89" s="11"/>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c r="B90" s="72"/>
      <c r="C90" s="9"/>
      <c r="D90" s="187"/>
      <c r="E90" s="9"/>
      <c r="F90" s="109"/>
      <c r="G90" s="110"/>
      <c r="H90" s="11"/>
      <c r="I90" s="11"/>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v>2.4</v>
      </c>
      <c r="B91" s="72" t="s">
        <v>165</v>
      </c>
      <c r="C91" s="9" t="s">
        <v>310</v>
      </c>
      <c r="D91" s="187">
        <v>1323.14</v>
      </c>
      <c r="E91" s="9" t="s">
        <v>345</v>
      </c>
      <c r="F91" s="273" t="s">
        <v>355</v>
      </c>
      <c r="G91" s="274"/>
      <c r="H91" s="11">
        <v>0</v>
      </c>
      <c r="I91" s="11">
        <f>D91</f>
        <v>1323.14</v>
      </c>
      <c r="J91" s="232"/>
      <c r="K91" s="304"/>
      <c r="L91" s="304"/>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390</v>
      </c>
      <c r="D92" s="187">
        <v>471.7</v>
      </c>
      <c r="E92" s="9" t="s">
        <v>345</v>
      </c>
      <c r="F92" s="109" t="s">
        <v>355</v>
      </c>
      <c r="G92" s="110"/>
      <c r="H92" s="11">
        <v>0</v>
      </c>
      <c r="I92" s="11">
        <f>D92</f>
        <v>471.7</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311</v>
      </c>
      <c r="D93" s="187">
        <v>317064</v>
      </c>
      <c r="E93" s="9" t="s">
        <v>345</v>
      </c>
      <c r="F93" s="109" t="s">
        <v>356</v>
      </c>
      <c r="G93" s="110"/>
      <c r="H93" s="11">
        <v>0</v>
      </c>
      <c r="I93" s="11">
        <f>D93</f>
        <v>317064</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t="s">
        <v>312</v>
      </c>
      <c r="D94" s="187">
        <v>326.51</v>
      </c>
      <c r="E94" s="9" t="s">
        <v>347</v>
      </c>
      <c r="F94" s="109" t="s">
        <v>355</v>
      </c>
      <c r="G94" s="110"/>
      <c r="H94" s="11">
        <v>0</v>
      </c>
      <c r="I94" s="11">
        <f>D94</f>
        <v>326.51</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9" t="s">
        <v>391</v>
      </c>
      <c r="D95" s="187">
        <v>8000.29</v>
      </c>
      <c r="E95" s="9" t="s">
        <v>350</v>
      </c>
      <c r="F95" s="109" t="s">
        <v>357</v>
      </c>
      <c r="G95" s="110"/>
      <c r="H95" s="11">
        <v>0</v>
      </c>
      <c r="I95" s="11">
        <v>0</v>
      </c>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c r="D96" s="187"/>
      <c r="E96" s="9"/>
      <c r="F96" s="109"/>
      <c r="G96" s="110"/>
      <c r="H96" s="11"/>
      <c r="I96" s="11"/>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v>2.5</v>
      </c>
      <c r="B97" s="72" t="s">
        <v>166</v>
      </c>
      <c r="C97" s="9" t="s">
        <v>313</v>
      </c>
      <c r="D97" s="187">
        <v>580689.19999999995</v>
      </c>
      <c r="E97" s="9" t="s">
        <v>348</v>
      </c>
      <c r="F97" s="273" t="s">
        <v>359</v>
      </c>
      <c r="G97" s="274"/>
      <c r="H97" s="11">
        <v>0</v>
      </c>
      <c r="I97" s="11">
        <f>D97</f>
        <v>580689.19999999995</v>
      </c>
      <c r="J97" s="232"/>
      <c r="K97" s="304"/>
      <c r="L97" s="304"/>
      <c r="M97"/>
      <c r="N97"/>
      <c r="O97"/>
      <c r="P97"/>
      <c r="Q97"/>
      <c r="R97"/>
      <c r="S97"/>
      <c r="T97"/>
      <c r="U97"/>
      <c r="V97"/>
      <c r="W97"/>
      <c r="X97"/>
      <c r="Y97"/>
      <c r="Z97"/>
      <c r="AA97"/>
      <c r="AB97"/>
      <c r="AC97"/>
      <c r="AD97"/>
      <c r="AE97"/>
      <c r="AF97"/>
      <c r="AG97"/>
      <c r="AH97"/>
      <c r="AI97"/>
      <c r="AJ97"/>
      <c r="AK97"/>
      <c r="AL97"/>
      <c r="AM97"/>
    </row>
    <row r="98" spans="1:39" s="52" customFormat="1" ht="30" hidden="1" customHeight="1" x14ac:dyDescent="0.25">
      <c r="A98" s="71"/>
      <c r="B98" s="72"/>
      <c r="C98" s="9"/>
      <c r="D98" s="188"/>
      <c r="E98" s="9"/>
      <c r="F98" s="109"/>
      <c r="G98" s="110"/>
      <c r="H98" s="11"/>
      <c r="I98" s="11"/>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hidden="1" customHeight="1" x14ac:dyDescent="0.25">
      <c r="A99" s="71"/>
      <c r="B99" s="72"/>
      <c r="C99" s="9"/>
      <c r="D99" s="187"/>
      <c r="E99" s="9"/>
      <c r="F99" s="109"/>
      <c r="G99" s="110"/>
      <c r="H99" s="11"/>
      <c r="I99" s="11"/>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hidden="1" customHeight="1" x14ac:dyDescent="0.25">
      <c r="A100" s="71"/>
      <c r="B100" s="72"/>
      <c r="C100" s="9"/>
      <c r="D100" s="187"/>
      <c r="E100" s="9"/>
      <c r="F100" s="109"/>
      <c r="G100" s="110"/>
      <c r="H100" s="11"/>
      <c r="I100" s="11"/>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hidden="1" customHeight="1" x14ac:dyDescent="0.25">
      <c r="A101" s="71"/>
      <c r="B101" s="72"/>
      <c r="C101" s="9"/>
      <c r="D101" s="187"/>
      <c r="E101" s="9"/>
      <c r="F101" s="109"/>
      <c r="G101" s="110"/>
      <c r="H101" s="11"/>
      <c r="I101" s="11"/>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9"/>
      <c r="D102" s="187"/>
      <c r="E102" s="9"/>
      <c r="F102" s="109"/>
      <c r="G102" s="110"/>
      <c r="H102" s="11"/>
      <c r="I102" s="11"/>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v>2.6</v>
      </c>
      <c r="B103" s="72" t="s">
        <v>167</v>
      </c>
      <c r="C103" s="9" t="s">
        <v>314</v>
      </c>
      <c r="D103" s="187">
        <v>2727.27</v>
      </c>
      <c r="E103" s="9" t="s">
        <v>348</v>
      </c>
      <c r="F103" s="273" t="s">
        <v>361</v>
      </c>
      <c r="G103" s="274"/>
      <c r="H103" s="11">
        <v>0</v>
      </c>
      <c r="I103" s="11">
        <f>D103</f>
        <v>2727.27</v>
      </c>
      <c r="J103" s="232"/>
      <c r="K103" s="304"/>
      <c r="L103" s="304"/>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t="s">
        <v>409</v>
      </c>
      <c r="D104" s="187">
        <v>443.73</v>
      </c>
      <c r="E104" s="9" t="s">
        <v>348</v>
      </c>
      <c r="F104" s="109" t="s">
        <v>359</v>
      </c>
      <c r="G104" s="110"/>
      <c r="H104" s="11">
        <v>0</v>
      </c>
      <c r="I104" s="11">
        <f>D104</f>
        <v>443.73</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315</v>
      </c>
      <c r="D105" s="187">
        <v>2058.59</v>
      </c>
      <c r="E105" s="9" t="s">
        <v>405</v>
      </c>
      <c r="F105" s="109" t="s">
        <v>359</v>
      </c>
      <c r="G105" s="110"/>
      <c r="H105" s="11">
        <v>0</v>
      </c>
      <c r="I105" s="11">
        <f>D105</f>
        <v>2058.59</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t="s">
        <v>316</v>
      </c>
      <c r="D106" s="9">
        <v>910.08</v>
      </c>
      <c r="E106" s="9" t="s">
        <v>348</v>
      </c>
      <c r="F106" s="109" t="s">
        <v>359</v>
      </c>
      <c r="G106" s="110"/>
      <c r="H106" s="11">
        <v>0</v>
      </c>
      <c r="I106" s="11">
        <f>D106</f>
        <v>910.08</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9"/>
      <c r="D107" s="187"/>
      <c r="E107" s="9"/>
      <c r="F107" s="109"/>
      <c r="G107" s="110"/>
      <c r="H107" s="11"/>
      <c r="I107" s="11"/>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v>2.7</v>
      </c>
      <c r="B108" s="72" t="s">
        <v>168</v>
      </c>
      <c r="C108" s="9" t="s">
        <v>317</v>
      </c>
      <c r="D108" s="188">
        <v>20864</v>
      </c>
      <c r="E108" s="9" t="s">
        <v>345</v>
      </c>
      <c r="F108" s="273" t="s">
        <v>360</v>
      </c>
      <c r="G108" s="274"/>
      <c r="H108" s="11">
        <v>0</v>
      </c>
      <c r="I108" s="11">
        <f>D108</f>
        <v>20864</v>
      </c>
      <c r="J108" s="232"/>
      <c r="K108" s="304"/>
      <c r="L108" s="304"/>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392</v>
      </c>
      <c r="D109" s="187">
        <v>3060.29</v>
      </c>
      <c r="E109" s="9" t="s">
        <v>402</v>
      </c>
      <c r="F109" s="109" t="s">
        <v>357</v>
      </c>
      <c r="G109" s="110"/>
      <c r="H109" s="11">
        <v>0</v>
      </c>
      <c r="I109" s="11">
        <v>0</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9" t="s">
        <v>318</v>
      </c>
      <c r="D110" s="187">
        <v>31395.360000000001</v>
      </c>
      <c r="E110" s="9" t="s">
        <v>349</v>
      </c>
      <c r="F110" s="109" t="s">
        <v>362</v>
      </c>
      <c r="G110" s="110"/>
      <c r="H110" s="11">
        <v>0</v>
      </c>
      <c r="I110" s="11">
        <f>D110</f>
        <v>31395.360000000001</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hidden="1" customHeight="1" x14ac:dyDescent="0.25">
      <c r="A111" s="71"/>
      <c r="B111" s="72"/>
      <c r="C111" s="9"/>
      <c r="D111" s="187"/>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319</v>
      </c>
      <c r="D112" s="187">
        <v>21441.75</v>
      </c>
      <c r="E112" s="9" t="s">
        <v>347</v>
      </c>
      <c r="F112" s="109" t="s">
        <v>356</v>
      </c>
      <c r="G112" s="110"/>
      <c r="H112" s="11">
        <v>0</v>
      </c>
      <c r="I112" s="11">
        <f>D112</f>
        <v>21441.75</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t="s">
        <v>320</v>
      </c>
      <c r="D113" s="187">
        <v>60036.9</v>
      </c>
      <c r="E113" s="9" t="s">
        <v>347</v>
      </c>
      <c r="F113" s="109" t="s">
        <v>356</v>
      </c>
      <c r="G113" s="110"/>
      <c r="H113" s="11">
        <v>0</v>
      </c>
      <c r="I113" s="11">
        <f t="shared" ref="I113:I114" si="4">D113</f>
        <v>60036.9</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t="s">
        <v>321</v>
      </c>
      <c r="D114" s="187">
        <v>157065.56</v>
      </c>
      <c r="E114" s="9" t="s">
        <v>345</v>
      </c>
      <c r="F114" s="109" t="s">
        <v>356</v>
      </c>
      <c r="G114" s="110"/>
      <c r="H114" s="11">
        <v>0</v>
      </c>
      <c r="I114" s="11">
        <f t="shared" si="4"/>
        <v>157065.56</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322</v>
      </c>
      <c r="D115" s="9">
        <v>745.8</v>
      </c>
      <c r="E115" s="9" t="s">
        <v>406</v>
      </c>
      <c r="F115" s="109" t="s">
        <v>357</v>
      </c>
      <c r="G115" s="110"/>
      <c r="H115" s="11">
        <v>0</v>
      </c>
      <c r="I115" s="11">
        <v>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9"/>
      <c r="D116" s="9"/>
      <c r="E116" s="9"/>
      <c r="F116" s="109"/>
      <c r="G116" s="110"/>
      <c r="H116" s="11"/>
      <c r="I116" s="11"/>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hidden="1" customHeight="1" x14ac:dyDescent="0.25">
      <c r="A117" s="71"/>
      <c r="B117" s="72"/>
      <c r="C117" s="9"/>
      <c r="D117" s="9"/>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hidden="1" customHeight="1" x14ac:dyDescent="0.25">
      <c r="A118" s="71"/>
      <c r="B118" s="72"/>
      <c r="C118" s="9"/>
      <c r="D118" s="9"/>
      <c r="E118" s="9"/>
      <c r="F118" s="109"/>
      <c r="G118" s="110"/>
      <c r="H118" s="11"/>
      <c r="I118" s="11"/>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hidden="1" customHeight="1" x14ac:dyDescent="0.25">
      <c r="A119" s="71"/>
      <c r="B119" s="72"/>
      <c r="C119" s="9"/>
      <c r="D119" s="9"/>
      <c r="E119" s="9"/>
      <c r="F119" s="109"/>
      <c r="G119" s="110"/>
      <c r="H119" s="11"/>
      <c r="I119" s="11"/>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c r="D120" s="188"/>
      <c r="E120" s="9"/>
      <c r="F120" s="109"/>
      <c r="G120" s="110"/>
      <c r="H120" s="11"/>
      <c r="I120" s="11"/>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v>2.8</v>
      </c>
      <c r="B121" s="72" t="s">
        <v>169</v>
      </c>
      <c r="C121" s="9" t="s">
        <v>323</v>
      </c>
      <c r="D121" s="187">
        <v>17745.900000000001</v>
      </c>
      <c r="E121" s="9" t="s">
        <v>351</v>
      </c>
      <c r="F121" s="273" t="s">
        <v>363</v>
      </c>
      <c r="G121" s="274"/>
      <c r="H121" s="11">
        <v>0</v>
      </c>
      <c r="I121" s="11">
        <v>0</v>
      </c>
      <c r="J121" s="232"/>
      <c r="K121" s="304"/>
      <c r="L121" s="304"/>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9"/>
      <c r="D122" s="9"/>
      <c r="E122" s="9"/>
      <c r="F122" s="109"/>
      <c r="G122" s="110"/>
      <c r="H122" s="11"/>
      <c r="I122" s="11"/>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v>3</v>
      </c>
      <c r="B123" s="72" t="s">
        <v>170</v>
      </c>
      <c r="C123" s="9" t="s">
        <v>324</v>
      </c>
      <c r="D123" s="187">
        <v>455301</v>
      </c>
      <c r="E123" s="9" t="s">
        <v>345</v>
      </c>
      <c r="F123" s="273" t="s">
        <v>356</v>
      </c>
      <c r="G123" s="274"/>
      <c r="H123" s="11">
        <v>0</v>
      </c>
      <c r="I123" s="11">
        <f>D123</f>
        <v>455301</v>
      </c>
      <c r="J123" s="232"/>
      <c r="K123" s="304"/>
      <c r="L123" s="304"/>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325</v>
      </c>
      <c r="D124" s="187">
        <v>21861.4</v>
      </c>
      <c r="E124" s="9" t="s">
        <v>345</v>
      </c>
      <c r="F124" s="109" t="s">
        <v>364</v>
      </c>
      <c r="G124" s="110"/>
      <c r="H124" s="11">
        <v>0</v>
      </c>
      <c r="I124" s="11">
        <v>21861</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393</v>
      </c>
      <c r="D125" s="187">
        <v>9311.77</v>
      </c>
      <c r="E125" s="9" t="s">
        <v>347</v>
      </c>
      <c r="F125" s="109" t="s">
        <v>357</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328</v>
      </c>
      <c r="D126" s="187">
        <v>3171.63</v>
      </c>
      <c r="E126" s="9" t="s">
        <v>353</v>
      </c>
      <c r="F126" s="109" t="s">
        <v>359</v>
      </c>
      <c r="G126" s="110"/>
      <c r="H126" s="11">
        <v>0</v>
      </c>
      <c r="I126" s="11">
        <f>D126</f>
        <v>3171.63</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t="s">
        <v>305</v>
      </c>
      <c r="D127" s="187">
        <v>3380.45</v>
      </c>
      <c r="E127" s="9" t="s">
        <v>347</v>
      </c>
      <c r="F127" s="109" t="s">
        <v>357</v>
      </c>
      <c r="G127" s="110"/>
      <c r="H127" s="11">
        <v>0</v>
      </c>
      <c r="I127" s="11">
        <v>0</v>
      </c>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hidden="1" customHeight="1" x14ac:dyDescent="0.25">
      <c r="A128" s="71"/>
      <c r="B128" s="72"/>
      <c r="C128" s="9"/>
      <c r="D128" s="187"/>
      <c r="E128" s="9"/>
      <c r="F128" s="109"/>
      <c r="G128" s="110"/>
      <c r="H128" s="11"/>
      <c r="I128" s="11"/>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c r="B129" s="72"/>
      <c r="C129" s="9" t="s">
        <v>410</v>
      </c>
      <c r="D129" s="187">
        <v>593670</v>
      </c>
      <c r="E129" s="9" t="s">
        <v>349</v>
      </c>
      <c r="F129" s="109" t="s">
        <v>361</v>
      </c>
      <c r="G129" s="110"/>
      <c r="H129" s="11">
        <v>0</v>
      </c>
      <c r="I129" s="11">
        <f>D129</f>
        <v>593670</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hidden="1" customHeight="1" x14ac:dyDescent="0.25">
      <c r="A130" s="71"/>
      <c r="B130" s="72"/>
      <c r="C130" s="9"/>
      <c r="D130" s="9"/>
      <c r="E130" s="9"/>
      <c r="F130" s="109"/>
      <c r="G130" s="110"/>
      <c r="H130" s="11"/>
      <c r="I130" s="11"/>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326</v>
      </c>
      <c r="D131" s="9">
        <v>891</v>
      </c>
      <c r="E131" s="9" t="s">
        <v>352</v>
      </c>
      <c r="F131" s="109" t="s">
        <v>357</v>
      </c>
      <c r="G131" s="110"/>
      <c r="H131" s="11">
        <v>0</v>
      </c>
      <c r="I131" s="11">
        <v>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327</v>
      </c>
      <c r="D132" s="188">
        <v>34146</v>
      </c>
      <c r="E132" s="9" t="s">
        <v>349</v>
      </c>
      <c r="F132" s="109" t="s">
        <v>364</v>
      </c>
      <c r="G132" s="110"/>
      <c r="H132" s="11">
        <v>0</v>
      </c>
      <c r="I132" s="11">
        <v>34146</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hidden="1" customHeight="1" x14ac:dyDescent="0.25">
      <c r="A133" s="71"/>
      <c r="B133" s="72"/>
      <c r="C133" s="9"/>
      <c r="D133" s="187"/>
      <c r="E133" s="9"/>
      <c r="F133" s="109"/>
      <c r="G133" s="110"/>
      <c r="H133" s="11"/>
      <c r="I133" s="11"/>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9"/>
      <c r="D134" s="187"/>
      <c r="E134" s="9"/>
      <c r="F134" s="109"/>
      <c r="G134" s="110"/>
      <c r="H134" s="11"/>
      <c r="I134" s="11"/>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v>4</v>
      </c>
      <c r="B135" s="72" t="s">
        <v>171</v>
      </c>
      <c r="C135" s="9" t="s">
        <v>399</v>
      </c>
      <c r="D135" s="187">
        <v>15327.31</v>
      </c>
      <c r="E135" s="9" t="s">
        <v>347</v>
      </c>
      <c r="F135" s="273" t="s">
        <v>361</v>
      </c>
      <c r="G135" s="274"/>
      <c r="H135" s="11">
        <v>0</v>
      </c>
      <c r="I135" s="11">
        <f>D135</f>
        <v>15327.31</v>
      </c>
      <c r="J135" s="232"/>
      <c r="K135" s="304"/>
      <c r="L135" s="304"/>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9" t="s">
        <v>400</v>
      </c>
      <c r="D136" s="187">
        <v>2516.8000000000002</v>
      </c>
      <c r="E136" s="9" t="s">
        <v>347</v>
      </c>
      <c r="F136" s="109" t="s">
        <v>363</v>
      </c>
      <c r="G136" s="110"/>
      <c r="H136" s="11">
        <v>0</v>
      </c>
      <c r="I136" s="11">
        <v>0</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9" t="s">
        <v>401</v>
      </c>
      <c r="D137" s="187">
        <v>1773.2</v>
      </c>
      <c r="E137" s="9" t="s">
        <v>347</v>
      </c>
      <c r="F137" s="109" t="s">
        <v>363</v>
      </c>
      <c r="G137" s="110"/>
      <c r="H137" s="11">
        <v>0</v>
      </c>
      <c r="I137" s="11">
        <v>0</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t="s">
        <v>329</v>
      </c>
      <c r="D138" s="187">
        <v>4617.6000000000004</v>
      </c>
      <c r="E138" s="9" t="s">
        <v>353</v>
      </c>
      <c r="F138" s="109" t="s">
        <v>357</v>
      </c>
      <c r="G138" s="110"/>
      <c r="H138" s="11">
        <v>0</v>
      </c>
      <c r="I138" s="11">
        <v>0</v>
      </c>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c r="B139" s="72"/>
      <c r="C139" s="9" t="s">
        <v>330</v>
      </c>
      <c r="D139" s="187">
        <v>5834.4</v>
      </c>
      <c r="E139" s="9" t="s">
        <v>353</v>
      </c>
      <c r="F139" s="109" t="s">
        <v>357</v>
      </c>
      <c r="G139" s="110"/>
      <c r="H139" s="11">
        <v>0</v>
      </c>
      <c r="I139" s="11">
        <v>0</v>
      </c>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t="s">
        <v>339</v>
      </c>
      <c r="D140" s="9">
        <v>456</v>
      </c>
      <c r="E140" s="9" t="s">
        <v>353</v>
      </c>
      <c r="F140" s="109" t="s">
        <v>357</v>
      </c>
      <c r="G140" s="110"/>
      <c r="H140" s="11">
        <v>0</v>
      </c>
      <c r="I140" s="11">
        <v>0</v>
      </c>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c r="B141" s="72"/>
      <c r="C141" s="9" t="s">
        <v>390</v>
      </c>
      <c r="D141" s="187">
        <v>471.7</v>
      </c>
      <c r="E141" s="9" t="s">
        <v>345</v>
      </c>
      <c r="F141" s="109" t="s">
        <v>355</v>
      </c>
      <c r="G141" s="110"/>
      <c r="H141" s="11">
        <v>0</v>
      </c>
      <c r="I141" s="11">
        <f>D141</f>
        <v>471.7</v>
      </c>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396</v>
      </c>
      <c r="D142" s="187">
        <v>238.84</v>
      </c>
      <c r="E142" s="9" t="s">
        <v>353</v>
      </c>
      <c r="F142" s="109" t="s">
        <v>361</v>
      </c>
      <c r="G142" s="110"/>
      <c r="H142" s="11">
        <v>0</v>
      </c>
      <c r="I142" s="11">
        <f t="shared" ref="I142" si="5">D142</f>
        <v>238.84</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hidden="1" customHeight="1" x14ac:dyDescent="0.25">
      <c r="A143" s="71"/>
      <c r="B143" s="72"/>
      <c r="C143" s="9"/>
      <c r="D143" s="187"/>
      <c r="E143" s="9"/>
      <c r="F143" s="109"/>
      <c r="G143" s="110"/>
      <c r="H143" s="11"/>
      <c r="I143" s="11"/>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hidden="1" customHeight="1" x14ac:dyDescent="0.25">
      <c r="A144" s="71"/>
      <c r="B144" s="72"/>
      <c r="C144" s="9"/>
      <c r="D144" s="187"/>
      <c r="E144" s="9"/>
      <c r="F144" s="109"/>
      <c r="G144" s="110"/>
      <c r="H144" s="11"/>
      <c r="I144" s="11"/>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hidden="1" customHeight="1" x14ac:dyDescent="0.25">
      <c r="A145" s="71"/>
      <c r="B145" s="72"/>
      <c r="C145" s="9"/>
      <c r="D145" s="187"/>
      <c r="E145" s="9"/>
      <c r="F145" s="109"/>
      <c r="G145" s="110"/>
      <c r="H145" s="11"/>
      <c r="I145" s="11"/>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hidden="1" customHeight="1" x14ac:dyDescent="0.25">
      <c r="A146" s="71"/>
      <c r="B146" s="72"/>
      <c r="C146" s="9"/>
      <c r="D146" s="187"/>
      <c r="E146" s="9"/>
      <c r="F146" s="109"/>
      <c r="G146" s="110"/>
      <c r="H146" s="11"/>
      <c r="I146" s="11"/>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hidden="1" customHeight="1" x14ac:dyDescent="0.25">
      <c r="A147" s="71"/>
      <c r="B147" s="72"/>
      <c r="C147" s="9"/>
      <c r="D147" s="9"/>
      <c r="E147" s="9"/>
      <c r="F147" s="109"/>
      <c r="G147" s="110"/>
      <c r="H147" s="11"/>
      <c r="I147" s="11"/>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v>5</v>
      </c>
      <c r="B148" s="72" t="s">
        <v>172</v>
      </c>
      <c r="C148" s="9"/>
      <c r="D148" s="187"/>
      <c r="E148" s="9"/>
      <c r="F148" s="273"/>
      <c r="G148" s="274"/>
      <c r="H148" s="11"/>
      <c r="I148" s="11"/>
      <c r="J148" s="232"/>
      <c r="K148" s="304"/>
      <c r="L148" s="304"/>
      <c r="M148"/>
      <c r="N148"/>
      <c r="O148"/>
      <c r="P148"/>
      <c r="Q148"/>
      <c r="R148"/>
      <c r="S148"/>
      <c r="T148"/>
      <c r="U148"/>
      <c r="V148"/>
      <c r="W148"/>
      <c r="X148"/>
      <c r="Y148"/>
      <c r="Z148"/>
      <c r="AA148"/>
      <c r="AB148"/>
      <c r="AC148"/>
      <c r="AD148"/>
      <c r="AE148"/>
      <c r="AF148"/>
      <c r="AG148"/>
      <c r="AH148"/>
      <c r="AI148"/>
      <c r="AJ148"/>
      <c r="AK148"/>
      <c r="AL148"/>
      <c r="AM148"/>
    </row>
    <row r="149" spans="1:39" s="52" customFormat="1" ht="30" hidden="1" customHeight="1" x14ac:dyDescent="0.25">
      <c r="A149" s="71"/>
      <c r="B149" s="72"/>
      <c r="C149" s="9"/>
      <c r="D149" s="187"/>
      <c r="E149" s="9"/>
      <c r="F149" s="109"/>
      <c r="G149" s="110"/>
      <c r="H149" s="11"/>
      <c r="I149" s="11"/>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9" t="s">
        <v>365</v>
      </c>
      <c r="D150" s="188">
        <v>11070</v>
      </c>
      <c r="E150" s="9" t="s">
        <v>348</v>
      </c>
      <c r="F150" s="109" t="s">
        <v>357</v>
      </c>
      <c r="G150" s="110"/>
      <c r="H150" s="11">
        <v>0</v>
      </c>
      <c r="I150" s="11">
        <v>0</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9" t="s">
        <v>331</v>
      </c>
      <c r="D151" s="188">
        <v>33880</v>
      </c>
      <c r="E151" s="9" t="s">
        <v>346</v>
      </c>
      <c r="F151" s="109" t="s">
        <v>361</v>
      </c>
      <c r="G151" s="110"/>
      <c r="H151" s="11">
        <v>0</v>
      </c>
      <c r="I151" s="11">
        <f>D151</f>
        <v>33880</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9" t="s">
        <v>332</v>
      </c>
      <c r="D152" s="188">
        <v>20520</v>
      </c>
      <c r="E152" s="9" t="s">
        <v>346</v>
      </c>
      <c r="F152" s="109" t="s">
        <v>361</v>
      </c>
      <c r="G152" s="110"/>
      <c r="H152" s="11">
        <v>0</v>
      </c>
      <c r="I152" s="11">
        <f t="shared" ref="I152:I159" si="6">D152</f>
        <v>20520</v>
      </c>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9" t="s">
        <v>343</v>
      </c>
      <c r="D153" s="188">
        <v>12122</v>
      </c>
      <c r="E153" s="9" t="s">
        <v>346</v>
      </c>
      <c r="F153" s="109" t="s">
        <v>361</v>
      </c>
      <c r="G153" s="110"/>
      <c r="H153" s="11">
        <v>0</v>
      </c>
      <c r="I153" s="11">
        <f t="shared" si="6"/>
        <v>12122</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9" t="s">
        <v>333</v>
      </c>
      <c r="D154" s="9">
        <v>652.12</v>
      </c>
      <c r="E154" s="9" t="s">
        <v>404</v>
      </c>
      <c r="F154" s="109" t="s">
        <v>361</v>
      </c>
      <c r="G154" s="110"/>
      <c r="H154" s="11">
        <v>0</v>
      </c>
      <c r="I154" s="11">
        <f t="shared" si="6"/>
        <v>652.12</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9" t="s">
        <v>334</v>
      </c>
      <c r="D155" s="187">
        <v>52338.76</v>
      </c>
      <c r="E155" s="9" t="s">
        <v>346</v>
      </c>
      <c r="F155" s="109" t="s">
        <v>361</v>
      </c>
      <c r="G155" s="110"/>
      <c r="H155" s="11">
        <v>0</v>
      </c>
      <c r="I155" s="11">
        <f t="shared" si="6"/>
        <v>52338.76</v>
      </c>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5">
      <c r="A156" s="71"/>
      <c r="B156" s="72"/>
      <c r="C156" s="9" t="s">
        <v>344</v>
      </c>
      <c r="D156" s="187">
        <v>99154.08</v>
      </c>
      <c r="E156" s="9" t="s">
        <v>349</v>
      </c>
      <c r="F156" s="109" t="s">
        <v>361</v>
      </c>
      <c r="G156" s="110"/>
      <c r="H156" s="11">
        <v>0</v>
      </c>
      <c r="I156" s="11">
        <f t="shared" si="6"/>
        <v>99154.08</v>
      </c>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9" t="s">
        <v>335</v>
      </c>
      <c r="D157" s="188">
        <v>38380</v>
      </c>
      <c r="E157" s="9" t="s">
        <v>346</v>
      </c>
      <c r="F157" s="109" t="s">
        <v>361</v>
      </c>
      <c r="G157" s="110"/>
      <c r="H157" s="11">
        <v>0</v>
      </c>
      <c r="I157" s="11">
        <f t="shared" si="6"/>
        <v>38380</v>
      </c>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9" t="s">
        <v>336</v>
      </c>
      <c r="D158" s="187">
        <v>4845.75</v>
      </c>
      <c r="E158" s="9" t="s">
        <v>347</v>
      </c>
      <c r="F158" s="109" t="s">
        <v>361</v>
      </c>
      <c r="G158" s="110"/>
      <c r="H158" s="11">
        <v>0</v>
      </c>
      <c r="I158" s="11">
        <f t="shared" si="6"/>
        <v>4845.75</v>
      </c>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c r="B159" s="72"/>
      <c r="C159" s="9" t="s">
        <v>337</v>
      </c>
      <c r="D159" s="187">
        <v>5155.04</v>
      </c>
      <c r="E159" s="9" t="s">
        <v>353</v>
      </c>
      <c r="F159" s="109" t="s">
        <v>361</v>
      </c>
      <c r="G159" s="110"/>
      <c r="H159" s="11">
        <v>0</v>
      </c>
      <c r="I159" s="11">
        <f t="shared" si="6"/>
        <v>5155.04</v>
      </c>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9" t="s">
        <v>338</v>
      </c>
      <c r="D160" s="187">
        <v>2354.8000000000002</v>
      </c>
      <c r="E160" s="9" t="s">
        <v>354</v>
      </c>
      <c r="F160" s="109" t="s">
        <v>357</v>
      </c>
      <c r="G160" s="110"/>
      <c r="H160" s="11">
        <v>0</v>
      </c>
      <c r="I160" s="11">
        <v>0</v>
      </c>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hidden="1" customHeight="1" x14ac:dyDescent="0.25">
      <c r="A161" s="71"/>
      <c r="B161" s="72"/>
      <c r="C161" s="9"/>
      <c r="D161" s="9"/>
      <c r="E161" s="9"/>
      <c r="F161" s="109"/>
      <c r="G161" s="110"/>
      <c r="H161" s="11"/>
      <c r="I161" s="11"/>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5">
      <c r="A162" s="71"/>
      <c r="B162" s="72"/>
      <c r="C162" s="9" t="s">
        <v>340</v>
      </c>
      <c r="D162" s="187">
        <v>31977.94</v>
      </c>
      <c r="E162" s="9" t="s">
        <v>403</v>
      </c>
      <c r="F162" s="109" t="s">
        <v>357</v>
      </c>
      <c r="G162" s="110"/>
      <c r="H162" s="11">
        <v>0</v>
      </c>
      <c r="I162" s="11">
        <v>0</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9" t="s">
        <v>341</v>
      </c>
      <c r="D163" s="187">
        <v>31236.66</v>
      </c>
      <c r="E163" s="9" t="s">
        <v>348</v>
      </c>
      <c r="F163" s="109" t="s">
        <v>357</v>
      </c>
      <c r="G163" s="110"/>
      <c r="H163" s="11">
        <v>0</v>
      </c>
      <c r="I163" s="11">
        <v>0</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5">
      <c r="A164" s="71"/>
      <c r="B164" s="72"/>
      <c r="C164" s="9" t="s">
        <v>342</v>
      </c>
      <c r="D164" s="187">
        <v>3222.83</v>
      </c>
      <c r="E164" s="9" t="s">
        <v>348</v>
      </c>
      <c r="F164" s="109" t="s">
        <v>357</v>
      </c>
      <c r="G164" s="110"/>
      <c r="H164" s="11">
        <v>0</v>
      </c>
      <c r="I164" s="11">
        <v>0</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5">
      <c r="A165" s="71"/>
      <c r="B165" s="72"/>
      <c r="C165" s="9" t="s">
        <v>394</v>
      </c>
      <c r="D165" s="187">
        <v>4971.8599999999997</v>
      </c>
      <c r="E165" s="9" t="s">
        <v>353</v>
      </c>
      <c r="F165" s="109" t="s">
        <v>361</v>
      </c>
      <c r="G165" s="110"/>
      <c r="H165" s="11">
        <v>0</v>
      </c>
      <c r="I165" s="11">
        <f>D165</f>
        <v>4971.8599999999997</v>
      </c>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9" t="s">
        <v>395</v>
      </c>
      <c r="D166" s="187">
        <v>32.89</v>
      </c>
      <c r="E166" s="9" t="s">
        <v>353</v>
      </c>
      <c r="F166" s="109" t="s">
        <v>361</v>
      </c>
      <c r="G166" s="110"/>
      <c r="H166" s="11">
        <v>0</v>
      </c>
      <c r="I166" s="11">
        <f t="shared" ref="I166:I169" si="7">D166</f>
        <v>32.89</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hidden="1" customHeight="1" x14ac:dyDescent="0.25">
      <c r="A167" s="71"/>
      <c r="B167" s="72"/>
      <c r="C167" s="9"/>
      <c r="D167" s="187"/>
      <c r="E167" s="9"/>
      <c r="F167" s="109"/>
      <c r="G167" s="110"/>
      <c r="H167" s="11"/>
      <c r="I167" s="11"/>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9" t="s">
        <v>397</v>
      </c>
      <c r="D168" s="187">
        <v>1.59</v>
      </c>
      <c r="E168" s="9" t="s">
        <v>353</v>
      </c>
      <c r="F168" s="109" t="s">
        <v>361</v>
      </c>
      <c r="G168" s="110"/>
      <c r="H168" s="11">
        <v>0</v>
      </c>
      <c r="I168" s="11">
        <f t="shared" si="7"/>
        <v>1.59</v>
      </c>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c r="B169" s="72"/>
      <c r="C169" s="9" t="s">
        <v>398</v>
      </c>
      <c r="D169" s="187">
        <v>5.0199999999999996</v>
      </c>
      <c r="E169" s="9" t="s">
        <v>353</v>
      </c>
      <c r="F169" s="109" t="s">
        <v>361</v>
      </c>
      <c r="G169" s="110"/>
      <c r="H169" s="11">
        <v>0</v>
      </c>
      <c r="I169" s="11">
        <f t="shared" si="7"/>
        <v>5.0199999999999996</v>
      </c>
      <c r="J169" s="111"/>
      <c r="K169" s="95"/>
      <c r="L169" s="95"/>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c r="B170" s="72"/>
      <c r="C170" s="9"/>
      <c r="D170" s="187"/>
      <c r="E170" s="9"/>
      <c r="F170" s="109"/>
      <c r="G170" s="110"/>
      <c r="H170" s="11"/>
      <c r="I170" s="11"/>
      <c r="J170" s="111"/>
      <c r="K170" s="95"/>
      <c r="L170" s="95"/>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5">
      <c r="A171" s="71">
        <v>6</v>
      </c>
      <c r="B171" s="72" t="s">
        <v>173</v>
      </c>
      <c r="C171" s="9"/>
      <c r="D171" s="187"/>
      <c r="E171" s="9"/>
      <c r="F171" s="273"/>
      <c r="G171" s="274"/>
      <c r="H171" s="11"/>
      <c r="I171" s="11"/>
      <c r="J171" s="232"/>
      <c r="K171" s="304"/>
      <c r="L171" s="304"/>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x14ac:dyDescent="0.25">
      <c r="A172" s="71">
        <v>7</v>
      </c>
      <c r="B172" s="72" t="s">
        <v>174</v>
      </c>
      <c r="C172" s="9"/>
      <c r="D172" s="9"/>
      <c r="E172" s="9"/>
      <c r="F172" s="273"/>
      <c r="G172" s="274"/>
      <c r="H172" s="11"/>
      <c r="I172" s="11"/>
      <c r="J172" s="232"/>
      <c r="K172" s="304"/>
      <c r="L172" s="304"/>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25">
      <c r="A173" s="71">
        <v>8</v>
      </c>
      <c r="B173" s="72" t="s">
        <v>175</v>
      </c>
      <c r="C173" s="9" t="s">
        <v>413</v>
      </c>
      <c r="D173" s="9">
        <v>292385.78000000003</v>
      </c>
      <c r="E173" s="9" t="s">
        <v>345</v>
      </c>
      <c r="F173" s="109" t="s">
        <v>414</v>
      </c>
      <c r="G173" s="110"/>
      <c r="H173" s="11">
        <v>0</v>
      </c>
      <c r="I173" s="11">
        <v>292385.78000000003</v>
      </c>
      <c r="J173" s="232"/>
      <c r="K173" s="304"/>
      <c r="L173" s="304"/>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c r="B174" s="72"/>
      <c r="C174" s="9" t="s">
        <v>415</v>
      </c>
      <c r="D174" s="9">
        <v>280053</v>
      </c>
      <c r="E174" s="9" t="s">
        <v>416</v>
      </c>
      <c r="F174" s="109" t="s">
        <v>414</v>
      </c>
      <c r="G174" s="110"/>
      <c r="H174" s="11">
        <v>0</v>
      </c>
      <c r="I174" s="11">
        <v>280053</v>
      </c>
      <c r="J174" s="111"/>
      <c r="K174" s="95"/>
      <c r="L174" s="95"/>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c r="B175" s="72"/>
      <c r="C175" s="9" t="s">
        <v>325</v>
      </c>
      <c r="D175" s="9">
        <v>4994.0600000000004</v>
      </c>
      <c r="E175" s="9" t="s">
        <v>345</v>
      </c>
      <c r="F175" s="109" t="s">
        <v>414</v>
      </c>
      <c r="G175" s="110"/>
      <c r="H175" s="11">
        <v>0</v>
      </c>
      <c r="I175" s="11">
        <v>4994.0600000000004</v>
      </c>
      <c r="J175" s="111"/>
      <c r="K175" s="95"/>
      <c r="L175" s="95"/>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c r="B176" s="72"/>
      <c r="C176" s="9" t="s">
        <v>417</v>
      </c>
      <c r="D176" s="9">
        <v>545.45000000000005</v>
      </c>
      <c r="E176" s="9" t="s">
        <v>345</v>
      </c>
      <c r="F176" s="109" t="s">
        <v>357</v>
      </c>
      <c r="G176" s="110"/>
      <c r="H176" s="11">
        <v>0</v>
      </c>
      <c r="I176" s="11">
        <v>0</v>
      </c>
      <c r="J176" s="111"/>
      <c r="K176" s="95"/>
      <c r="L176" s="95"/>
      <c r="M176"/>
      <c r="N176"/>
      <c r="O176"/>
      <c r="P176"/>
      <c r="Q176"/>
      <c r="R176"/>
      <c r="S176"/>
      <c r="T176"/>
      <c r="U176"/>
      <c r="V176"/>
      <c r="W176"/>
      <c r="X176"/>
      <c r="Y176"/>
      <c r="Z176"/>
      <c r="AA176"/>
      <c r="AB176"/>
      <c r="AC176"/>
      <c r="AD176"/>
      <c r="AE176"/>
      <c r="AF176"/>
      <c r="AG176"/>
      <c r="AH176"/>
      <c r="AI176"/>
      <c r="AJ176"/>
      <c r="AK176"/>
      <c r="AL176"/>
      <c r="AM176"/>
    </row>
    <row r="177" spans="1:47" s="52" customFormat="1" ht="30" customHeight="1" x14ac:dyDescent="0.25">
      <c r="A177" s="71"/>
      <c r="B177" s="72"/>
      <c r="C177" s="9" t="s">
        <v>418</v>
      </c>
      <c r="D177" s="9">
        <v>25920</v>
      </c>
      <c r="E177" s="9" t="s">
        <v>345</v>
      </c>
      <c r="F177" s="109" t="s">
        <v>414</v>
      </c>
      <c r="G177" s="110"/>
      <c r="H177" s="11">
        <v>0</v>
      </c>
      <c r="I177" s="11">
        <v>25920</v>
      </c>
      <c r="J177" s="111"/>
      <c r="K177" s="95"/>
      <c r="L177" s="95"/>
      <c r="M177"/>
      <c r="N177"/>
      <c r="O177"/>
      <c r="P177"/>
      <c r="Q177"/>
      <c r="R177"/>
      <c r="S177"/>
      <c r="T177"/>
      <c r="U177"/>
      <c r="V177"/>
      <c r="W177"/>
      <c r="X177"/>
      <c r="Y177"/>
      <c r="Z177"/>
      <c r="AA177"/>
      <c r="AB177"/>
      <c r="AC177"/>
      <c r="AD177"/>
      <c r="AE177"/>
      <c r="AF177"/>
      <c r="AG177"/>
      <c r="AH177"/>
      <c r="AI177"/>
      <c r="AJ177"/>
      <c r="AK177"/>
      <c r="AL177"/>
      <c r="AM177"/>
    </row>
    <row r="178" spans="1:47" s="52" customFormat="1" ht="30" customHeight="1" x14ac:dyDescent="0.25">
      <c r="A178" s="71"/>
      <c r="B178" s="72"/>
      <c r="C178" s="9"/>
      <c r="D178" s="9"/>
      <c r="E178" s="9"/>
      <c r="F178" s="109"/>
      <c r="G178" s="110"/>
      <c r="H178" s="11"/>
      <c r="I178" s="11"/>
      <c r="J178" s="111"/>
      <c r="K178" s="95"/>
      <c r="L178" s="95"/>
      <c r="M178"/>
      <c r="N178"/>
      <c r="O178"/>
      <c r="P178"/>
      <c r="Q178"/>
      <c r="R178"/>
      <c r="S178"/>
      <c r="T178"/>
      <c r="U178"/>
      <c r="V178"/>
      <c r="W178"/>
      <c r="X178"/>
      <c r="Y178"/>
      <c r="Z178"/>
      <c r="AA178"/>
      <c r="AB178"/>
      <c r="AC178"/>
      <c r="AD178"/>
      <c r="AE178"/>
      <c r="AF178"/>
      <c r="AG178"/>
      <c r="AH178"/>
      <c r="AI178"/>
      <c r="AJ178"/>
      <c r="AK178"/>
      <c r="AL178"/>
      <c r="AM178"/>
    </row>
    <row r="179" spans="1:47" s="52" customFormat="1" ht="30" customHeight="1" x14ac:dyDescent="0.25">
      <c r="A179" s="71"/>
      <c r="B179" s="72"/>
      <c r="C179" s="9"/>
      <c r="D179" s="9"/>
      <c r="E179" s="9"/>
      <c r="F179" s="273"/>
      <c r="G179" s="274"/>
      <c r="H179" s="11"/>
      <c r="I179" s="11"/>
      <c r="J179" s="232"/>
      <c r="K179" s="304"/>
      <c r="L179" s="304"/>
      <c r="M179"/>
      <c r="N179"/>
      <c r="O179"/>
      <c r="P179"/>
      <c r="Q179"/>
      <c r="R179"/>
      <c r="S179"/>
      <c r="T179"/>
      <c r="U179"/>
      <c r="V179"/>
      <c r="W179"/>
      <c r="X179"/>
      <c r="Y179"/>
      <c r="Z179"/>
      <c r="AA179"/>
      <c r="AB179"/>
      <c r="AC179"/>
      <c r="AD179"/>
      <c r="AE179"/>
      <c r="AF179"/>
      <c r="AG179"/>
      <c r="AH179"/>
      <c r="AI179"/>
      <c r="AJ179"/>
      <c r="AK179"/>
      <c r="AL179"/>
      <c r="AM179"/>
    </row>
    <row r="180" spans="1:47" s="52" customFormat="1" ht="30" customHeight="1" x14ac:dyDescent="0.25">
      <c r="A180" s="333" t="s">
        <v>176</v>
      </c>
      <c r="B180" s="334"/>
      <c r="C180" s="64" t="s">
        <v>177</v>
      </c>
      <c r="D180" s="64" t="s">
        <v>233</v>
      </c>
      <c r="E180" s="129" t="s">
        <v>234</v>
      </c>
      <c r="F180" s="178" t="s">
        <v>180</v>
      </c>
      <c r="G180" s="178" t="s">
        <v>181</v>
      </c>
      <c r="H180" s="435"/>
      <c r="I180" s="306"/>
      <c r="J180" s="232"/>
      <c r="K180" s="304"/>
      <c r="L180" s="304"/>
      <c r="M180"/>
      <c r="N180"/>
      <c r="O180"/>
      <c r="P180"/>
      <c r="Q180"/>
      <c r="R180"/>
      <c r="S180"/>
      <c r="T180"/>
      <c r="U180"/>
      <c r="V180"/>
      <c r="W180"/>
      <c r="X180"/>
      <c r="Y180"/>
      <c r="Z180"/>
      <c r="AA180"/>
      <c r="AB180"/>
      <c r="AC180"/>
      <c r="AD180"/>
      <c r="AE180"/>
      <c r="AF180"/>
      <c r="AG180"/>
      <c r="AH180"/>
      <c r="AI180"/>
      <c r="AJ180"/>
      <c r="AK180"/>
      <c r="AL180"/>
      <c r="AM180"/>
    </row>
    <row r="181" spans="1:47" s="52" customFormat="1" ht="30" customHeight="1" x14ac:dyDescent="0.25">
      <c r="A181" s="71" t="s">
        <v>182</v>
      </c>
      <c r="B181" s="72" t="s">
        <v>183</v>
      </c>
      <c r="C181" s="9" t="s">
        <v>371</v>
      </c>
      <c r="D181" s="9">
        <v>474</v>
      </c>
      <c r="E181" s="9">
        <v>2</v>
      </c>
      <c r="F181" s="158">
        <v>675</v>
      </c>
      <c r="G181" s="158">
        <v>98</v>
      </c>
      <c r="H181" s="305"/>
      <c r="I181" s="306"/>
      <c r="J181" s="322" t="s">
        <v>184</v>
      </c>
      <c r="K181" s="323"/>
      <c r="L181" s="323"/>
      <c r="M181"/>
      <c r="N181"/>
      <c r="O181"/>
      <c r="P181"/>
      <c r="Q181"/>
      <c r="R181"/>
      <c r="S181"/>
      <c r="T181"/>
      <c r="U181"/>
      <c r="V181"/>
      <c r="W181"/>
      <c r="X181"/>
      <c r="Y181"/>
      <c r="Z181"/>
      <c r="AA181"/>
      <c r="AB181"/>
      <c r="AC181"/>
      <c r="AD181"/>
      <c r="AE181"/>
      <c r="AF181"/>
      <c r="AG181"/>
      <c r="AH181"/>
      <c r="AI181"/>
      <c r="AJ181"/>
      <c r="AK181"/>
      <c r="AL181"/>
      <c r="AM181"/>
    </row>
    <row r="182" spans="1:47" s="52" customFormat="1" ht="30" customHeight="1" x14ac:dyDescent="0.25">
      <c r="A182" s="71" t="s">
        <v>185</v>
      </c>
      <c r="B182" s="72" t="s">
        <v>186</v>
      </c>
      <c r="C182" s="9"/>
      <c r="D182" s="9"/>
      <c r="E182" s="9"/>
      <c r="F182" s="158"/>
      <c r="G182" s="158"/>
      <c r="H182" s="159"/>
      <c r="I182" s="134"/>
      <c r="J182" s="232"/>
      <c r="K182" s="304"/>
      <c r="L182" s="304"/>
      <c r="M182"/>
      <c r="N182"/>
      <c r="O182"/>
      <c r="P182"/>
      <c r="Q182"/>
      <c r="R182"/>
      <c r="S182"/>
      <c r="T182"/>
      <c r="U182"/>
      <c r="V182"/>
      <c r="W182"/>
      <c r="X182"/>
      <c r="Y182"/>
      <c r="Z182"/>
      <c r="AA182"/>
      <c r="AB182"/>
      <c r="AC182"/>
      <c r="AD182"/>
      <c r="AE182"/>
      <c r="AF182"/>
      <c r="AG182"/>
      <c r="AH182"/>
      <c r="AI182"/>
      <c r="AJ182"/>
      <c r="AK182"/>
      <c r="AL182"/>
      <c r="AM182"/>
    </row>
    <row r="183" spans="1:47" s="52" customFormat="1" ht="30" customHeight="1" x14ac:dyDescent="0.25">
      <c r="A183" s="71" t="s">
        <v>187</v>
      </c>
      <c r="B183" s="72" t="s">
        <v>188</v>
      </c>
      <c r="C183" s="9"/>
      <c r="D183" s="9"/>
      <c r="E183" s="9"/>
      <c r="F183" s="158"/>
      <c r="G183" s="158"/>
      <c r="H183" s="305"/>
      <c r="I183" s="306"/>
      <c r="J183" s="232"/>
      <c r="K183" s="304"/>
      <c r="L183" s="304"/>
      <c r="M183"/>
      <c r="N183"/>
      <c r="O183"/>
      <c r="P183"/>
      <c r="Q183"/>
      <c r="R183"/>
      <c r="S183"/>
      <c r="T183"/>
      <c r="U183"/>
      <c r="V183"/>
      <c r="W183"/>
      <c r="X183"/>
      <c r="Y183"/>
      <c r="Z183"/>
      <c r="AA183"/>
      <c r="AB183"/>
      <c r="AC183"/>
      <c r="AD183"/>
      <c r="AE183"/>
      <c r="AF183"/>
      <c r="AG183"/>
      <c r="AH183"/>
      <c r="AI183"/>
      <c r="AJ183"/>
      <c r="AK183"/>
      <c r="AL183"/>
      <c r="AM183"/>
    </row>
    <row r="184" spans="1:47" s="76" customFormat="1" ht="33" customHeight="1" x14ac:dyDescent="0.25">
      <c r="A184" s="52"/>
      <c r="B184" s="52"/>
      <c r="C184" s="74" t="s">
        <v>189</v>
      </c>
      <c r="D184" s="119">
        <f>SUM(D53:D179)+SUM(D181:D183)</f>
        <v>61781601.220000014</v>
      </c>
      <c r="E184" s="400"/>
      <c r="F184" s="401"/>
      <c r="G184" s="401"/>
      <c r="H184" s="121">
        <f>SUM(H53:H179)</f>
        <v>67760</v>
      </c>
      <c r="I184" s="121">
        <f>SUM(I53:I179)</f>
        <v>61331310.290000021</v>
      </c>
      <c r="J184"/>
      <c r="K184"/>
      <c r="L184"/>
      <c r="M184"/>
      <c r="N184"/>
      <c r="O184"/>
      <c r="P184"/>
      <c r="Q184"/>
      <c r="R184"/>
      <c r="S184"/>
      <c r="T184"/>
      <c r="U184"/>
      <c r="V184"/>
      <c r="W184"/>
      <c r="X184"/>
      <c r="Y184"/>
      <c r="Z184"/>
      <c r="AA184"/>
      <c r="AB184"/>
      <c r="AC184"/>
      <c r="AD184"/>
      <c r="AE184"/>
      <c r="AF184"/>
      <c r="AG184"/>
      <c r="AH184"/>
      <c r="AI184"/>
      <c r="AJ184"/>
      <c r="AK184"/>
    </row>
    <row r="185" spans="1:47" s="76" customFormat="1" ht="33" customHeight="1" thickBot="1" x14ac:dyDescent="0.3">
      <c r="A185" s="55"/>
      <c r="B185" s="55"/>
      <c r="C185" s="75" t="s">
        <v>190</v>
      </c>
      <c r="D185" s="120">
        <f>D184/$C$6</f>
        <v>2492.0979879795091</v>
      </c>
      <c r="E185" s="402"/>
      <c r="F185" s="402"/>
      <c r="G185" s="402"/>
      <c r="H185" s="122">
        <f t="shared" ref="H185:I185" si="8">H184/$C$6</f>
        <v>2.7332499697470856</v>
      </c>
      <c r="I185" s="122">
        <f t="shared" si="8"/>
        <v>2473.9345040538915</v>
      </c>
      <c r="J185"/>
      <c r="K185"/>
      <c r="L185"/>
      <c r="M185"/>
      <c r="N185"/>
      <c r="O185"/>
      <c r="P185"/>
      <c r="Q185"/>
      <c r="R185"/>
      <c r="S185"/>
      <c r="T185"/>
      <c r="U185"/>
      <c r="V185"/>
      <c r="W185"/>
      <c r="X185"/>
      <c r="Y185"/>
      <c r="Z185"/>
      <c r="AA185"/>
      <c r="AB185"/>
      <c r="AC185"/>
      <c r="AD185"/>
      <c r="AE185"/>
      <c r="AF185"/>
      <c r="AG185"/>
      <c r="AH185"/>
      <c r="AI185"/>
      <c r="AJ185"/>
      <c r="AK185"/>
    </row>
    <row r="186" spans="1:47" s="76" customFormat="1" ht="27" customHeight="1" x14ac:dyDescent="0.25">
      <c r="A186" s="55"/>
      <c r="B186" s="55"/>
      <c r="C186" s="54"/>
      <c r="D186" s="54"/>
      <c r="E186" s="54"/>
      <c r="F186" s="54"/>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76" customFormat="1" ht="36" customHeight="1" x14ac:dyDescent="0.25">
      <c r="A187" s="407"/>
      <c r="B187" s="407"/>
      <c r="C187" s="407"/>
      <c r="D187" s="407"/>
      <c r="E187" s="407"/>
      <c r="F187" s="407"/>
      <c r="G187" s="407"/>
      <c r="H187" s="407"/>
      <c r="I187" s="407"/>
      <c r="J187" s="407"/>
      <c r="K187" s="407"/>
      <c r="L187" s="407"/>
      <c r="M187" s="407"/>
      <c r="N187" s="407"/>
      <c r="O187" s="407"/>
      <c r="P187" s="407"/>
      <c r="Q187" s="407"/>
      <c r="R187" s="407"/>
      <c r="S187" s="407"/>
      <c r="T187" s="407"/>
      <c r="U187"/>
      <c r="V187"/>
      <c r="W187"/>
      <c r="X187"/>
      <c r="Y187"/>
      <c r="Z187"/>
      <c r="AA187"/>
      <c r="AB187"/>
      <c r="AC187"/>
      <c r="AD187"/>
      <c r="AE187"/>
      <c r="AF187"/>
      <c r="AG187"/>
      <c r="AH187"/>
      <c r="AI187"/>
      <c r="AJ187"/>
      <c r="AK187"/>
      <c r="AL187"/>
      <c r="AM187"/>
      <c r="AN187"/>
      <c r="AO187"/>
      <c r="AP187"/>
      <c r="AQ187"/>
      <c r="AR187"/>
      <c r="AS187"/>
      <c r="AT187"/>
      <c r="AU187"/>
    </row>
    <row r="188" spans="1:47" ht="23.25" customHeight="1" x14ac:dyDescent="0.25">
      <c r="A188" s="312" t="s">
        <v>235</v>
      </c>
      <c r="B188" s="313"/>
      <c r="C188" s="318" t="s">
        <v>236</v>
      </c>
      <c r="D188" s="318" t="s">
        <v>193</v>
      </c>
      <c r="E188" s="260" t="s">
        <v>194</v>
      </c>
      <c r="F188" s="262"/>
      <c r="G188" s="261" t="s">
        <v>195</v>
      </c>
      <c r="H188" s="261"/>
      <c r="I188" s="261"/>
      <c r="J188" s="261"/>
      <c r="K188" s="261"/>
      <c r="L188" s="261"/>
      <c r="M188" s="261"/>
      <c r="N188" s="261"/>
      <c r="O188" s="260" t="s">
        <v>196</v>
      </c>
      <c r="P188" s="261"/>
      <c r="Q188" s="261"/>
      <c r="R188" s="262"/>
      <c r="S188" s="266" t="s">
        <v>197</v>
      </c>
      <c r="T188" s="262" t="s">
        <v>198</v>
      </c>
    </row>
    <row r="189" spans="1:47" ht="39.4" customHeight="1" x14ac:dyDescent="0.25">
      <c r="A189" s="408"/>
      <c r="B189" s="409"/>
      <c r="C189" s="331"/>
      <c r="D189" s="319"/>
      <c r="E189" s="263"/>
      <c r="F189" s="265"/>
      <c r="G189" s="264"/>
      <c r="H189" s="264"/>
      <c r="I189" s="264"/>
      <c r="J189" s="264"/>
      <c r="K189" s="264"/>
      <c r="L189" s="264"/>
      <c r="M189" s="264"/>
      <c r="N189" s="264"/>
      <c r="O189" s="263"/>
      <c r="P189" s="264"/>
      <c r="Q189" s="264"/>
      <c r="R189" s="265"/>
      <c r="S189" s="267"/>
      <c r="T189" s="265"/>
    </row>
    <row r="190" spans="1:47" ht="24.75" customHeight="1" x14ac:dyDescent="0.25">
      <c r="A190" s="410"/>
      <c r="B190" s="411"/>
      <c r="C190" s="332"/>
      <c r="D190" s="301" t="s">
        <v>199</v>
      </c>
      <c r="E190" s="302"/>
      <c r="F190" s="303"/>
      <c r="G190" s="301" t="s">
        <v>200</v>
      </c>
      <c r="H190" s="302"/>
      <c r="I190" s="302"/>
      <c r="J190" s="302"/>
      <c r="K190" s="302"/>
      <c r="L190" s="302"/>
      <c r="M190" s="302"/>
      <c r="N190" s="303"/>
      <c r="O190" s="301" t="s">
        <v>201</v>
      </c>
      <c r="P190" s="302"/>
      <c r="Q190" s="302"/>
      <c r="R190" s="303"/>
      <c r="S190" s="267"/>
      <c r="T190" s="262" t="s">
        <v>113</v>
      </c>
    </row>
    <row r="191" spans="1:47" ht="30" customHeight="1" x14ac:dyDescent="0.25">
      <c r="A191" s="77" t="s">
        <v>138</v>
      </c>
      <c r="B191" s="78"/>
      <c r="C191" s="79"/>
      <c r="D191" s="79" t="s">
        <v>202</v>
      </c>
      <c r="E191" s="79" t="s">
        <v>203</v>
      </c>
      <c r="F191" s="79" t="s">
        <v>204</v>
      </c>
      <c r="G191" s="79" t="s">
        <v>205</v>
      </c>
      <c r="H191" s="79" t="s">
        <v>206</v>
      </c>
      <c r="I191" s="79" t="s">
        <v>207</v>
      </c>
      <c r="J191" s="79" t="s">
        <v>208</v>
      </c>
      <c r="K191" s="79" t="s">
        <v>209</v>
      </c>
      <c r="L191" s="301" t="s">
        <v>210</v>
      </c>
      <c r="M191" s="303"/>
      <c r="N191" s="79" t="s">
        <v>211</v>
      </c>
      <c r="O191" s="79" t="s">
        <v>212</v>
      </c>
      <c r="P191" s="79" t="s">
        <v>213</v>
      </c>
      <c r="Q191" s="79" t="s">
        <v>214</v>
      </c>
      <c r="R191" s="79" t="s">
        <v>215</v>
      </c>
      <c r="S191" s="268"/>
      <c r="T191" s="265"/>
    </row>
    <row r="192" spans="1:47" ht="30" customHeight="1" x14ac:dyDescent="0.25">
      <c r="A192" s="80">
        <v>0.1</v>
      </c>
      <c r="B192" s="72" t="s">
        <v>156</v>
      </c>
      <c r="C192" s="324"/>
      <c r="D192" s="325"/>
      <c r="E192" s="325"/>
      <c r="F192" s="325"/>
      <c r="G192" s="325"/>
      <c r="H192" s="325"/>
      <c r="I192" s="325"/>
      <c r="J192" s="325"/>
      <c r="K192" s="325"/>
      <c r="L192" s="325"/>
      <c r="M192" s="325"/>
      <c r="N192" s="326"/>
      <c r="O192" s="28" t="s">
        <v>216</v>
      </c>
      <c r="P192" s="28"/>
      <c r="Q192" s="28"/>
      <c r="R192" s="28"/>
      <c r="S192" s="118">
        <f>SUM(C192:R192)</f>
        <v>0</v>
      </c>
      <c r="T192" s="25"/>
    </row>
    <row r="193" spans="1:20" ht="30" customHeight="1" x14ac:dyDescent="0.25">
      <c r="A193" s="71">
        <v>0.2</v>
      </c>
      <c r="B193" s="72" t="s">
        <v>158</v>
      </c>
      <c r="C193" s="327"/>
      <c r="D193" s="328"/>
      <c r="E193" s="328"/>
      <c r="F193" s="328"/>
      <c r="G193" s="328"/>
      <c r="H193" s="328"/>
      <c r="I193" s="328"/>
      <c r="J193" s="328"/>
      <c r="K193" s="328"/>
      <c r="L193" s="328"/>
      <c r="M193" s="328"/>
      <c r="N193" s="329"/>
      <c r="O193" s="28">
        <v>84289</v>
      </c>
      <c r="P193" s="28"/>
      <c r="Q193" s="28"/>
      <c r="R193" s="28"/>
      <c r="S193" s="118">
        <f t="shared" ref="S193:S207" si="9">SUM(C193:R193)</f>
        <v>84289</v>
      </c>
      <c r="T193" s="24"/>
    </row>
    <row r="194" spans="1:20" ht="30" customHeight="1" x14ac:dyDescent="0.25">
      <c r="A194" s="71">
        <v>0.3</v>
      </c>
      <c r="B194" s="72" t="s">
        <v>159</v>
      </c>
      <c r="C194" s="24"/>
      <c r="D194" s="24"/>
      <c r="E194" s="26"/>
      <c r="F194" s="27"/>
      <c r="G194" s="27"/>
      <c r="H194" s="28"/>
      <c r="I194" s="28"/>
      <c r="J194" s="28"/>
      <c r="K194" s="28"/>
      <c r="L194" s="388"/>
      <c r="M194" s="389"/>
      <c r="N194" s="390"/>
      <c r="O194" s="28" t="s">
        <v>216</v>
      </c>
      <c r="P194" s="28"/>
      <c r="Q194" s="28"/>
      <c r="R194" s="28"/>
      <c r="S194" s="118">
        <f t="shared" si="9"/>
        <v>0</v>
      </c>
      <c r="T194" s="24"/>
    </row>
    <row r="195" spans="1:20" ht="30" customHeight="1" x14ac:dyDescent="0.25">
      <c r="A195" s="71">
        <v>0.4</v>
      </c>
      <c r="B195" s="72" t="s">
        <v>160</v>
      </c>
      <c r="C195" s="24"/>
      <c r="D195" s="24"/>
      <c r="E195" s="26"/>
      <c r="F195" s="27"/>
      <c r="G195" s="29"/>
      <c r="H195" s="28"/>
      <c r="I195" s="28"/>
      <c r="J195" s="28"/>
      <c r="K195" s="28"/>
      <c r="L195" s="324"/>
      <c r="M195" s="325"/>
      <c r="N195" s="326"/>
      <c r="O195" s="28" t="s">
        <v>216</v>
      </c>
      <c r="P195" s="28"/>
      <c r="Q195" s="28"/>
      <c r="R195" s="28"/>
      <c r="S195" s="118">
        <f t="shared" si="9"/>
        <v>0</v>
      </c>
      <c r="T195" s="28"/>
    </row>
    <row r="196" spans="1:20" ht="30" customHeight="1" x14ac:dyDescent="0.25">
      <c r="A196" s="71">
        <v>0.5</v>
      </c>
      <c r="B196" s="72" t="s">
        <v>217</v>
      </c>
      <c r="C196" s="24"/>
      <c r="D196" s="24"/>
      <c r="E196" s="26"/>
      <c r="F196" s="27"/>
      <c r="G196" s="29"/>
      <c r="H196" s="28"/>
      <c r="I196" s="28"/>
      <c r="J196" s="28"/>
      <c r="K196" s="28"/>
      <c r="L196" s="324"/>
      <c r="M196" s="325"/>
      <c r="N196" s="326"/>
      <c r="O196" s="28" t="s">
        <v>216</v>
      </c>
      <c r="P196" s="28"/>
      <c r="Q196" s="28"/>
      <c r="R196" s="28"/>
      <c r="S196" s="118">
        <f t="shared" si="9"/>
        <v>0</v>
      </c>
      <c r="T196" s="28"/>
    </row>
    <row r="197" spans="1:20" ht="30" customHeight="1" x14ac:dyDescent="0.25">
      <c r="A197" s="71">
        <v>1</v>
      </c>
      <c r="B197" s="78" t="s">
        <v>161</v>
      </c>
      <c r="C197" s="24">
        <v>0</v>
      </c>
      <c r="D197" s="24">
        <v>1219933.781</v>
      </c>
      <c r="E197" s="30">
        <v>540991.74800000002</v>
      </c>
      <c r="F197" s="24">
        <v>67023.671000000002</v>
      </c>
      <c r="G197" s="28"/>
      <c r="H197" s="28">
        <f>SUM(D197:F197)*0.01</f>
        <v>18279.492000000002</v>
      </c>
      <c r="I197" s="28">
        <v>0</v>
      </c>
      <c r="J197" s="28"/>
      <c r="K197" s="28"/>
      <c r="L197" s="324"/>
      <c r="M197" s="325"/>
      <c r="N197" s="326"/>
      <c r="O197" s="28" t="s">
        <v>216</v>
      </c>
      <c r="P197" s="28">
        <v>98836.452000000019</v>
      </c>
      <c r="Q197" s="28">
        <v>11931.227000000001</v>
      </c>
      <c r="R197" s="28"/>
      <c r="S197" s="118">
        <f t="shared" si="9"/>
        <v>1956996.3710000003</v>
      </c>
      <c r="T197" s="28">
        <v>-716958.79200000002</v>
      </c>
    </row>
    <row r="198" spans="1:20" ht="30" customHeight="1" x14ac:dyDescent="0.25">
      <c r="A198" s="71">
        <v>2.1</v>
      </c>
      <c r="B198" s="72" t="s">
        <v>162</v>
      </c>
      <c r="C198" s="24">
        <v>0</v>
      </c>
      <c r="D198" s="24">
        <v>5954451.2280000011</v>
      </c>
      <c r="E198" s="30">
        <v>498524.13600000006</v>
      </c>
      <c r="F198" s="24">
        <v>235845.698</v>
      </c>
      <c r="G198" s="28"/>
      <c r="H198" s="28">
        <f t="shared" ref="H198:H211" si="10">SUM(D198:F198)*0.01</f>
        <v>66888.210620000013</v>
      </c>
      <c r="I198" s="28">
        <v>0</v>
      </c>
      <c r="J198" s="28">
        <v>324261.81699999998</v>
      </c>
      <c r="K198" s="28">
        <v>0</v>
      </c>
      <c r="L198" s="324"/>
      <c r="M198" s="325"/>
      <c r="N198" s="326"/>
      <c r="O198" s="28" t="s">
        <v>216</v>
      </c>
      <c r="P198" s="28">
        <v>138608.59100000001</v>
      </c>
      <c r="Q198" s="28">
        <v>9577.9970000000012</v>
      </c>
      <c r="R198" s="28">
        <v>108.801</v>
      </c>
      <c r="S198" s="118">
        <f t="shared" si="9"/>
        <v>7228266.4786200011</v>
      </c>
      <c r="T198" s="24">
        <v>-2185293.66</v>
      </c>
    </row>
    <row r="199" spans="1:20" ht="30" customHeight="1" x14ac:dyDescent="0.25">
      <c r="A199" s="71">
        <v>2.2000000000000002</v>
      </c>
      <c r="B199" s="72" t="s">
        <v>163</v>
      </c>
      <c r="C199" s="24">
        <v>0</v>
      </c>
      <c r="D199" s="24">
        <v>1108162.6160000002</v>
      </c>
      <c r="E199" s="30">
        <v>351145.99300000002</v>
      </c>
      <c r="F199" s="24">
        <v>32151.823000000004</v>
      </c>
      <c r="G199" s="28"/>
      <c r="H199" s="28">
        <f t="shared" si="10"/>
        <v>14914.604320000002</v>
      </c>
      <c r="I199" s="28">
        <v>0</v>
      </c>
      <c r="J199" s="28"/>
      <c r="K199" s="28"/>
      <c r="L199" s="324"/>
      <c r="M199" s="325"/>
      <c r="N199" s="326"/>
      <c r="O199" s="28" t="s">
        <v>216</v>
      </c>
      <c r="P199" s="28">
        <v>40109.069000000003</v>
      </c>
      <c r="Q199" s="28">
        <v>4102.384</v>
      </c>
      <c r="R199" s="28"/>
      <c r="S199" s="118">
        <f>SUM(C199:R199)</f>
        <v>1550586.4893200002</v>
      </c>
      <c r="T199" s="24">
        <v>-344747.57900000003</v>
      </c>
    </row>
    <row r="200" spans="1:20" ht="30" customHeight="1" x14ac:dyDescent="0.25">
      <c r="A200" s="71">
        <v>2.2999999999999998</v>
      </c>
      <c r="B200" s="72" t="s">
        <v>164</v>
      </c>
      <c r="C200" s="24">
        <v>0</v>
      </c>
      <c r="D200" s="24">
        <v>251862.55600000001</v>
      </c>
      <c r="E200" s="30">
        <v>45959.606</v>
      </c>
      <c r="F200" s="24">
        <v>9773.5330000000013</v>
      </c>
      <c r="G200" s="28"/>
      <c r="H200" s="28">
        <f t="shared" si="10"/>
        <v>3075.9569500000002</v>
      </c>
      <c r="I200" s="28">
        <v>0</v>
      </c>
      <c r="J200" s="28">
        <v>75622.371000000014</v>
      </c>
      <c r="K200" s="28">
        <v>0</v>
      </c>
      <c r="L200" s="324"/>
      <c r="M200" s="325"/>
      <c r="N200" s="326"/>
      <c r="O200" s="28" t="s">
        <v>216</v>
      </c>
      <c r="P200" s="28">
        <v>6074.8820000000005</v>
      </c>
      <c r="Q200" s="28">
        <v>5030.8610000000008</v>
      </c>
      <c r="R200" s="28">
        <v>6.6110000000000007</v>
      </c>
      <c r="S200" s="118">
        <f t="shared" si="9"/>
        <v>397406.37694999995</v>
      </c>
      <c r="T200" s="24">
        <v>-87843.767000000007</v>
      </c>
    </row>
    <row r="201" spans="1:20" ht="30" customHeight="1" x14ac:dyDescent="0.25">
      <c r="A201" s="71">
        <v>2.4</v>
      </c>
      <c r="B201" s="72" t="s">
        <v>165</v>
      </c>
      <c r="C201" s="24">
        <v>0</v>
      </c>
      <c r="D201" s="24">
        <v>79263.316000000006</v>
      </c>
      <c r="E201" s="30">
        <v>23285.515000000003</v>
      </c>
      <c r="F201" s="24">
        <v>1101.4080000000001</v>
      </c>
      <c r="G201" s="28"/>
      <c r="H201" s="28">
        <f t="shared" si="10"/>
        <v>1036.5023900000001</v>
      </c>
      <c r="I201" s="28">
        <v>0</v>
      </c>
      <c r="J201" s="28">
        <v>8989.4860000000008</v>
      </c>
      <c r="K201" s="28">
        <v>0</v>
      </c>
      <c r="L201" s="324"/>
      <c r="M201" s="325"/>
      <c r="N201" s="326"/>
      <c r="O201" s="28" t="s">
        <v>216</v>
      </c>
      <c r="P201" s="28">
        <v>1193.181</v>
      </c>
      <c r="Q201" s="28">
        <v>135.77300000000002</v>
      </c>
      <c r="R201" s="28"/>
      <c r="S201" s="118">
        <f t="shared" si="9"/>
        <v>115005.18139</v>
      </c>
      <c r="T201" s="24">
        <v>-27844.465000000004</v>
      </c>
    </row>
    <row r="202" spans="1:20" ht="30" customHeight="1" x14ac:dyDescent="0.25">
      <c r="A202" s="71">
        <v>2.5</v>
      </c>
      <c r="B202" s="72" t="s">
        <v>166</v>
      </c>
      <c r="C202" s="24">
        <v>0</v>
      </c>
      <c r="D202" s="24">
        <v>2068867.02</v>
      </c>
      <c r="E202" s="30">
        <v>40768.739000000001</v>
      </c>
      <c r="F202" s="24">
        <v>0</v>
      </c>
      <c r="G202" s="28"/>
      <c r="H202" s="28">
        <f t="shared" si="10"/>
        <v>21096.35759</v>
      </c>
      <c r="I202" s="28">
        <v>0</v>
      </c>
      <c r="J202" s="28">
        <v>2134262.4490000005</v>
      </c>
      <c r="K202" s="28">
        <v>0</v>
      </c>
      <c r="L202" s="324"/>
      <c r="M202" s="325"/>
      <c r="N202" s="326"/>
      <c r="O202" s="28" t="s">
        <v>216</v>
      </c>
      <c r="P202" s="28">
        <v>24459.71</v>
      </c>
      <c r="Q202" s="28">
        <v>166.99100000000001</v>
      </c>
      <c r="R202" s="28"/>
      <c r="S202" s="118">
        <f t="shared" si="9"/>
        <v>4289621.2665900011</v>
      </c>
      <c r="T202" s="24">
        <v>-16720.539000000001</v>
      </c>
    </row>
    <row r="203" spans="1:20" ht="30" customHeight="1" x14ac:dyDescent="0.25">
      <c r="A203" s="71">
        <v>2.6</v>
      </c>
      <c r="B203" s="72" t="s">
        <v>167</v>
      </c>
      <c r="C203" s="24">
        <v>0</v>
      </c>
      <c r="D203" s="24">
        <v>30029.329000000002</v>
      </c>
      <c r="E203" s="30">
        <v>2091.3420000000001</v>
      </c>
      <c r="F203" s="24">
        <v>177.67200000000003</v>
      </c>
      <c r="G203" s="28"/>
      <c r="H203" s="28">
        <f t="shared" si="10"/>
        <v>322.98343</v>
      </c>
      <c r="I203" s="28">
        <v>6118.5630000000001</v>
      </c>
      <c r="J203" s="28">
        <v>32390.226000000002</v>
      </c>
      <c r="K203" s="28">
        <v>0</v>
      </c>
      <c r="L203" s="324"/>
      <c r="M203" s="325"/>
      <c r="N203" s="326"/>
      <c r="O203" s="28" t="s">
        <v>216</v>
      </c>
      <c r="P203" s="28">
        <v>257.31200000000001</v>
      </c>
      <c r="Q203" s="28">
        <v>9.57</v>
      </c>
      <c r="R203" s="28">
        <v>2.6730000000000005</v>
      </c>
      <c r="S203" s="118">
        <f t="shared" si="9"/>
        <v>71399.670430000013</v>
      </c>
      <c r="T203" s="24">
        <v>-14893.109000000002</v>
      </c>
    </row>
    <row r="204" spans="1:20" ht="30" customHeight="1" x14ac:dyDescent="0.25">
      <c r="A204" s="71">
        <v>2.7</v>
      </c>
      <c r="B204" s="72" t="s">
        <v>168</v>
      </c>
      <c r="C204" s="24">
        <v>0</v>
      </c>
      <c r="D204" s="24">
        <v>195470.25300000003</v>
      </c>
      <c r="E204" s="30">
        <v>25661.779000000002</v>
      </c>
      <c r="F204" s="24">
        <v>14838.296000000002</v>
      </c>
      <c r="G204" s="28"/>
      <c r="H204" s="28">
        <f t="shared" si="10"/>
        <v>2359.7032800000006</v>
      </c>
      <c r="I204" s="28">
        <v>186690.405</v>
      </c>
      <c r="J204" s="28">
        <v>56265.891000000003</v>
      </c>
      <c r="K204" s="28">
        <v>0</v>
      </c>
      <c r="L204" s="324"/>
      <c r="M204" s="325"/>
      <c r="N204" s="326"/>
      <c r="O204" s="28" t="s">
        <v>216</v>
      </c>
      <c r="P204" s="28">
        <v>4993.6370000000006</v>
      </c>
      <c r="Q204" s="28">
        <v>340.95600000000002</v>
      </c>
      <c r="R204" s="28">
        <v>21.978000000000002</v>
      </c>
      <c r="S204" s="118">
        <f t="shared" si="9"/>
        <v>486642.89828000002</v>
      </c>
      <c r="T204" s="24">
        <v>-20788.471000000001</v>
      </c>
    </row>
    <row r="205" spans="1:20" ht="30" customHeight="1" x14ac:dyDescent="0.25">
      <c r="A205" s="71">
        <v>2.8</v>
      </c>
      <c r="B205" s="72" t="s">
        <v>169</v>
      </c>
      <c r="C205" s="24">
        <v>-28846.400000000001</v>
      </c>
      <c r="D205" s="24">
        <v>55812.889000000003</v>
      </c>
      <c r="E205" s="30">
        <v>6229.4760000000006</v>
      </c>
      <c r="F205" s="24">
        <v>0</v>
      </c>
      <c r="G205" s="28"/>
      <c r="H205" s="28">
        <f t="shared" si="10"/>
        <v>620.42365000000007</v>
      </c>
      <c r="I205" s="28">
        <v>0</v>
      </c>
      <c r="J205" s="28">
        <v>62328.046000000002</v>
      </c>
      <c r="K205" s="28">
        <v>0</v>
      </c>
      <c r="L205" s="324"/>
      <c r="M205" s="325"/>
      <c r="N205" s="326"/>
      <c r="O205" s="28" t="s">
        <v>216</v>
      </c>
      <c r="P205" s="28">
        <v>74.745000000000005</v>
      </c>
      <c r="Q205" s="28">
        <v>29047.183000000001</v>
      </c>
      <c r="R205" s="28">
        <v>10.153</v>
      </c>
      <c r="S205" s="118">
        <f t="shared" si="9"/>
        <v>125276.51565000002</v>
      </c>
      <c r="T205" s="24">
        <v>0</v>
      </c>
    </row>
    <row r="206" spans="1:20" ht="30" customHeight="1" x14ac:dyDescent="0.25">
      <c r="A206" s="71">
        <v>3</v>
      </c>
      <c r="B206" s="78" t="s">
        <v>170</v>
      </c>
      <c r="C206" s="24">
        <v>-696572.8</v>
      </c>
      <c r="D206" s="24">
        <v>790146.86300000001</v>
      </c>
      <c r="E206" s="24">
        <v>219527.30800000002</v>
      </c>
      <c r="F206" s="24">
        <v>54318.792000000009</v>
      </c>
      <c r="G206" s="28"/>
      <c r="H206" s="28">
        <f t="shared" si="10"/>
        <v>10639.929630000001</v>
      </c>
      <c r="I206" s="28">
        <v>47554.815000000002</v>
      </c>
      <c r="J206" s="28">
        <v>940345.79100000008</v>
      </c>
      <c r="K206" s="28">
        <v>0</v>
      </c>
      <c r="L206" s="324"/>
      <c r="M206" s="325"/>
      <c r="N206" s="326"/>
      <c r="O206" s="28" t="s">
        <v>216</v>
      </c>
      <c r="P206" s="28">
        <v>25561.723000000002</v>
      </c>
      <c r="Q206" s="28">
        <v>725774.39000000013</v>
      </c>
      <c r="R206" s="28">
        <v>2.431</v>
      </c>
      <c r="S206" s="118">
        <f t="shared" ref="S206" si="11">SUM(C206:R206)</f>
        <v>2117299.2426300002</v>
      </c>
      <c r="T206" s="24">
        <v>-50626.587</v>
      </c>
    </row>
    <row r="207" spans="1:20" ht="30" customHeight="1" x14ac:dyDescent="0.25">
      <c r="A207" s="71">
        <v>4</v>
      </c>
      <c r="B207" s="78" t="s">
        <v>218</v>
      </c>
      <c r="C207" s="24">
        <v>-3402.3990000000003</v>
      </c>
      <c r="D207" s="24">
        <v>82149.210000000006</v>
      </c>
      <c r="E207" s="30">
        <v>4197.5340000000006</v>
      </c>
      <c r="F207" s="24">
        <v>3466.0120000000002</v>
      </c>
      <c r="G207" s="28"/>
      <c r="H207" s="28">
        <f t="shared" si="10"/>
        <v>898.12756000000013</v>
      </c>
      <c r="I207" s="28">
        <v>0</v>
      </c>
      <c r="J207" s="28">
        <v>86650.410000000018</v>
      </c>
      <c r="K207" s="28">
        <v>0</v>
      </c>
      <c r="L207" s="327"/>
      <c r="M207" s="328"/>
      <c r="N207" s="329"/>
      <c r="O207" s="28" t="s">
        <v>216</v>
      </c>
      <c r="P207" s="28">
        <v>79.453000000000017</v>
      </c>
      <c r="Q207" s="28">
        <v>3615.8210000000004</v>
      </c>
      <c r="R207" s="28">
        <v>10.791000000000002</v>
      </c>
      <c r="S207" s="118">
        <f t="shared" si="9"/>
        <v>177664.95956000002</v>
      </c>
      <c r="T207" s="27">
        <v>0</v>
      </c>
    </row>
    <row r="208" spans="1:20" ht="30" customHeight="1" x14ac:dyDescent="0.25">
      <c r="A208" s="71">
        <v>5</v>
      </c>
      <c r="B208" s="78" t="s">
        <v>172</v>
      </c>
      <c r="C208" s="24">
        <v>0</v>
      </c>
      <c r="D208" s="24">
        <v>2402498.5929999999</v>
      </c>
      <c r="E208" s="30">
        <v>63367.007000000005</v>
      </c>
      <c r="F208" s="24">
        <v>15458.696000000002</v>
      </c>
      <c r="G208" s="28">
        <v>865784.70000000007</v>
      </c>
      <c r="H208" s="28">
        <f t="shared" si="10"/>
        <v>24813.242960000003</v>
      </c>
      <c r="I208" s="28">
        <v>17965.651000000002</v>
      </c>
      <c r="J208" s="28">
        <v>4583330.6529999999</v>
      </c>
      <c r="K208" s="28">
        <v>0</v>
      </c>
      <c r="L208" s="21">
        <v>6462680.8300000001</v>
      </c>
      <c r="M208" s="21">
        <v>7722207.8399999999</v>
      </c>
      <c r="N208" s="21">
        <v>51417.06</v>
      </c>
      <c r="O208" s="28" t="s">
        <v>216</v>
      </c>
      <c r="P208" s="28">
        <v>11477.048000000001</v>
      </c>
      <c r="Q208" s="28">
        <v>1003.6180000000001</v>
      </c>
      <c r="R208" s="28">
        <v>344.70700000000005</v>
      </c>
      <c r="S208" s="118">
        <f t="shared" ref="S208:S211" si="12">SUM(C208:R208)</f>
        <v>22222349.645959999</v>
      </c>
      <c r="T208" s="27">
        <v>-1280104.2100000002</v>
      </c>
    </row>
    <row r="209" spans="1:47" ht="30" customHeight="1" x14ac:dyDescent="0.25">
      <c r="A209" s="71">
        <v>6</v>
      </c>
      <c r="B209" s="78" t="s">
        <v>173</v>
      </c>
      <c r="C209" s="24"/>
      <c r="D209" s="24"/>
      <c r="E209" s="30"/>
      <c r="F209" s="24"/>
      <c r="G209" s="28"/>
      <c r="H209" s="28">
        <f t="shared" si="10"/>
        <v>0</v>
      </c>
      <c r="I209" s="28"/>
      <c r="J209" s="28"/>
      <c r="K209" s="28">
        <v>0</v>
      </c>
      <c r="L209" s="391"/>
      <c r="M209" s="392"/>
      <c r="N209" s="393"/>
      <c r="O209" s="28" t="s">
        <v>216</v>
      </c>
      <c r="P209" s="28"/>
      <c r="Q209" s="28"/>
      <c r="R209" s="28"/>
      <c r="S209" s="118">
        <f t="shared" si="12"/>
        <v>0</v>
      </c>
      <c r="T209" s="24"/>
    </row>
    <row r="210" spans="1:47" ht="30" customHeight="1" x14ac:dyDescent="0.25">
      <c r="A210" s="71">
        <v>7</v>
      </c>
      <c r="B210" s="78" t="s">
        <v>174</v>
      </c>
      <c r="C210" s="24"/>
      <c r="D210" s="24"/>
      <c r="E210" s="30"/>
      <c r="F210" s="24"/>
      <c r="G210" s="28"/>
      <c r="H210" s="28">
        <f t="shared" si="10"/>
        <v>0</v>
      </c>
      <c r="I210" s="28"/>
      <c r="J210" s="28"/>
      <c r="K210" s="28"/>
      <c r="L210" s="394"/>
      <c r="M210" s="395"/>
      <c r="N210" s="396"/>
      <c r="O210" s="28" t="s">
        <v>216</v>
      </c>
      <c r="P210" s="28"/>
      <c r="Q210" s="28"/>
      <c r="R210" s="28"/>
      <c r="S210" s="118">
        <f t="shared" si="12"/>
        <v>0</v>
      </c>
      <c r="T210" s="24"/>
    </row>
    <row r="211" spans="1:47" ht="30" customHeight="1" x14ac:dyDescent="0.25">
      <c r="A211" s="71">
        <v>8</v>
      </c>
      <c r="B211" s="78" t="s">
        <v>175</v>
      </c>
      <c r="C211" s="24">
        <v>0</v>
      </c>
      <c r="D211" s="24">
        <v>95161.131999999998</v>
      </c>
      <c r="E211" s="30">
        <v>25258.332000000002</v>
      </c>
      <c r="F211" s="24">
        <v>4939.2640000000001</v>
      </c>
      <c r="G211" s="28"/>
      <c r="H211" s="28">
        <f t="shared" si="10"/>
        <v>1253.58728</v>
      </c>
      <c r="I211" s="28">
        <v>2394.9970000000003</v>
      </c>
      <c r="J211" s="28">
        <v>0</v>
      </c>
      <c r="K211" s="28"/>
      <c r="L211" s="397"/>
      <c r="M211" s="398"/>
      <c r="N211" s="399"/>
      <c r="O211" s="28" t="s">
        <v>216</v>
      </c>
      <c r="P211" s="28">
        <v>1001.605</v>
      </c>
      <c r="Q211" s="28">
        <v>1298.3410000000001</v>
      </c>
      <c r="R211" s="28"/>
      <c r="S211" s="118">
        <f t="shared" si="12"/>
        <v>131307.25828000001</v>
      </c>
      <c r="T211" s="24">
        <v>-3438.8860000000004</v>
      </c>
    </row>
    <row r="212" spans="1:47" ht="30" customHeight="1" x14ac:dyDescent="0.25">
      <c r="A212" s="310" t="s">
        <v>222</v>
      </c>
      <c r="B212" s="311"/>
      <c r="C212" s="307"/>
      <c r="D212" s="308"/>
      <c r="E212" s="309"/>
      <c r="F212" s="24">
        <v>1591085</v>
      </c>
      <c r="G212" s="281"/>
      <c r="H212" s="282"/>
      <c r="I212" s="282"/>
      <c r="J212" s="282"/>
      <c r="K212" s="282"/>
      <c r="L212" s="282"/>
      <c r="M212" s="282"/>
      <c r="N212" s="282"/>
      <c r="O212" s="282"/>
      <c r="P212" s="282"/>
      <c r="Q212" s="282"/>
      <c r="R212" s="283"/>
      <c r="S212" s="118">
        <f>F212</f>
        <v>1591085</v>
      </c>
      <c r="T212" s="136"/>
    </row>
    <row r="213" spans="1:47" ht="27" customHeight="1" x14ac:dyDescent="0.25">
      <c r="A213" s="357" t="s">
        <v>114</v>
      </c>
      <c r="B213" s="358"/>
      <c r="C213" s="114">
        <f>SUM(C194:C211)</f>
        <v>-728821.59900000005</v>
      </c>
      <c r="D213" s="114">
        <f t="shared" ref="D213:K213" si="13">SUM(D194:D211)</f>
        <v>14333808.786000002</v>
      </c>
      <c r="E213" s="115">
        <f t="shared" si="13"/>
        <v>1847008.5149999999</v>
      </c>
      <c r="F213" s="114">
        <f>SUM(F194:F212)</f>
        <v>2030179.865</v>
      </c>
      <c r="G213" s="114">
        <f>SUM(G194:G211)</f>
        <v>865784.70000000007</v>
      </c>
      <c r="H213" s="114">
        <f t="shared" si="13"/>
        <v>166199.12166</v>
      </c>
      <c r="I213" s="114">
        <f t="shared" si="13"/>
        <v>260724.43100000001</v>
      </c>
      <c r="J213" s="114">
        <f t="shared" si="13"/>
        <v>8304447.1400000006</v>
      </c>
      <c r="K213" s="114">
        <f t="shared" si="13"/>
        <v>0</v>
      </c>
      <c r="L213" s="403">
        <f>L208+M208</f>
        <v>14184888.67</v>
      </c>
      <c r="M213" s="404"/>
      <c r="N213" s="114">
        <f>N208</f>
        <v>51417.06</v>
      </c>
      <c r="O213" s="114">
        <f>SUM(O192:O211)</f>
        <v>84289</v>
      </c>
      <c r="P213" s="114">
        <f t="shared" ref="P213:R213" si="14">SUM(P192:P211)</f>
        <v>352727.40799999994</v>
      </c>
      <c r="Q213" s="114">
        <f t="shared" si="14"/>
        <v>792035.1120000002</v>
      </c>
      <c r="R213" s="114">
        <f t="shared" si="14"/>
        <v>508.1450000000001</v>
      </c>
      <c r="S213" s="114">
        <f>SUM(S192:S212)</f>
        <v>42545196.354660004</v>
      </c>
      <c r="T213" s="114">
        <f>SUM(T192:T211)</f>
        <v>-4749260.0649999995</v>
      </c>
    </row>
    <row r="214" spans="1:47" ht="27" customHeight="1" x14ac:dyDescent="0.25">
      <c r="A214" s="357" t="s">
        <v>237</v>
      </c>
      <c r="B214" s="358"/>
      <c r="C214" s="116">
        <f t="shared" ref="C214:K214" si="15">C213/$C$6</f>
        <v>-29.39863656165544</v>
      </c>
      <c r="D214" s="116">
        <f t="shared" si="15"/>
        <v>578.18598628534562</v>
      </c>
      <c r="E214" s="116">
        <f t="shared" si="15"/>
        <v>74.503187245371294</v>
      </c>
      <c r="F214" s="116">
        <f t="shared" si="15"/>
        <v>81.891810132709452</v>
      </c>
      <c r="G214" s="116">
        <f t="shared" si="15"/>
        <v>34.923347182445248</v>
      </c>
      <c r="H214" s="116">
        <f t="shared" si="15"/>
        <v>6.7040103932878869</v>
      </c>
      <c r="I214" s="116">
        <f t="shared" si="15"/>
        <v>10.516898511556613</v>
      </c>
      <c r="J214" s="116">
        <f t="shared" si="15"/>
        <v>334.97830422330685</v>
      </c>
      <c r="K214" s="116">
        <f t="shared" si="15"/>
        <v>0</v>
      </c>
      <c r="L214" s="405">
        <f>L213/$C$6</f>
        <v>572.17896293009562</v>
      </c>
      <c r="M214" s="406"/>
      <c r="N214" s="116">
        <f t="shared" ref="N214" si="16">N213/$C$6</f>
        <v>2.0740212173772741</v>
      </c>
      <c r="O214" s="116">
        <f t="shared" ref="O214" si="17">O213/$C$6</f>
        <v>3.3999838651123393</v>
      </c>
      <c r="P214" s="116">
        <f t="shared" ref="P214" si="18">P213/$C$6</f>
        <v>14.228042757452299</v>
      </c>
      <c r="Q214" s="116">
        <f t="shared" ref="Q214" si="19">Q213/$C$6</f>
        <v>31.948493888911308</v>
      </c>
      <c r="R214" s="116">
        <f t="shared" ref="R214" si="20">R213/$C$6</f>
        <v>2.0497156226049779E-2</v>
      </c>
      <c r="S214" s="116">
        <f t="shared" ref="S214" si="21">S213/$C$6</f>
        <v>1716.1549092275425</v>
      </c>
      <c r="T214" s="116">
        <f t="shared" ref="T214" si="22">T213/$C$6</f>
        <v>-191.57194405227702</v>
      </c>
    </row>
    <row r="215" spans="1:47" ht="15.75" customHeight="1" x14ac:dyDescent="0.25">
      <c r="A215" s="386" t="s">
        <v>223</v>
      </c>
      <c r="B215" s="387"/>
      <c r="C215" s="387"/>
      <c r="D215" s="387"/>
      <c r="E215" s="387"/>
      <c r="F215" s="387"/>
      <c r="G215" s="387"/>
      <c r="H215" s="387"/>
      <c r="I215" s="387"/>
      <c r="J215" s="387"/>
      <c r="K215" s="387"/>
      <c r="L215" s="387"/>
      <c r="M215" s="387"/>
      <c r="N215" s="387"/>
      <c r="O215" s="387"/>
      <c r="P215" s="387"/>
      <c r="Q215" s="387"/>
      <c r="R215" s="387"/>
      <c r="S215" s="387"/>
      <c r="T215" s="387"/>
    </row>
    <row r="216" spans="1:47" ht="15" customHeight="1" x14ac:dyDescent="0.25">
      <c r="A216" s="81" t="s">
        <v>224</v>
      </c>
      <c r="B216" s="81"/>
      <c r="C216" s="81"/>
      <c r="D216" s="81"/>
      <c r="E216" s="81"/>
      <c r="F216" s="81"/>
      <c r="G216" s="81"/>
      <c r="H216" s="81"/>
      <c r="I216" s="81"/>
      <c r="J216" s="81"/>
      <c r="K216" s="81"/>
      <c r="L216" s="81"/>
      <c r="M216" s="81"/>
      <c r="N216" s="81"/>
      <c r="O216" s="81"/>
      <c r="P216" s="135"/>
      <c r="Q216" s="135"/>
      <c r="R216" s="135"/>
      <c r="S216" s="135"/>
      <c r="T216" s="135"/>
    </row>
    <row r="217" spans="1:47" s="85" customFormat="1" ht="37.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row>
    <row r="218" spans="1:47" ht="12.7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row>
    <row r="219" spans="1:47" ht="65.2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84"/>
    </row>
    <row r="220" spans="1:47" ht="12.7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row>
    <row r="221" spans="1:47" ht="26.6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84"/>
    </row>
    <row r="222" spans="1:47" ht="25.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row>
    <row r="223" spans="1:47" ht="29.65"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84"/>
    </row>
    <row r="224" spans="1:47" ht="29.25"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row>
    <row r="225" spans="1:21" ht="33"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84"/>
    </row>
    <row r="226" spans="1:21" ht="33"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row>
    <row r="227" spans="1:21" ht="33.4"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84"/>
    </row>
    <row r="228" spans="1:21" ht="29.6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row>
    <row r="229" spans="1:21" ht="34.9"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84"/>
    </row>
    <row r="230" spans="1:21" ht="28.9"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row>
    <row r="231" spans="1:21" ht="31.9"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84"/>
    </row>
    <row r="232" spans="1:21" ht="33"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row>
    <row r="233" spans="1:21" ht="34.15"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84"/>
    </row>
    <row r="234" spans="1:21" ht="30.4"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row>
    <row r="235" spans="1:21" ht="32.65"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84"/>
    </row>
    <row r="236" spans="1:21" ht="31.5"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row>
    <row r="237" spans="1:21" ht="38.25"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84"/>
    </row>
    <row r="238" spans="1:21" ht="24.75"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row>
    <row r="239" spans="1:21" ht="25.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84"/>
    </row>
    <row r="240" spans="1:21" ht="31.5"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row>
    <row r="241" spans="1:21" ht="25.9"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84"/>
    </row>
    <row r="242" spans="1:21" ht="33"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row>
    <row r="243" spans="1:21" ht="37.9" customHeight="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84"/>
    </row>
    <row r="244" spans="1:21" ht="37.9"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row>
    <row r="245" spans="1:21" ht="23"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84"/>
    </row>
    <row r="246" spans="1:21" ht="12.75"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row>
    <row r="247" spans="1:21" ht="23"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84"/>
    </row>
    <row r="248" spans="1:21" ht="23" x14ac:dyDescent="0.25">
      <c r="A248" s="135"/>
      <c r="B248" s="135"/>
      <c r="C248" s="135"/>
      <c r="D248" s="135"/>
      <c r="E248" s="135"/>
      <c r="F248" s="135"/>
      <c r="G248" s="135"/>
      <c r="H248" s="135"/>
      <c r="I248" s="135"/>
      <c r="J248" s="135"/>
      <c r="K248" s="135"/>
      <c r="L248" s="135"/>
      <c r="M248" s="135"/>
      <c r="N248" s="135"/>
      <c r="O248" s="135"/>
      <c r="P248" s="135"/>
      <c r="Q248" s="135"/>
      <c r="R248" s="135"/>
      <c r="S248" s="135"/>
      <c r="T248" s="135"/>
    </row>
    <row r="249" spans="1:21" ht="23"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84"/>
    </row>
    <row r="250" spans="1:21" ht="23" x14ac:dyDescent="0.25">
      <c r="A250" s="135"/>
      <c r="B250" s="135"/>
      <c r="C250" s="135"/>
      <c r="D250" s="135"/>
      <c r="E250" s="135"/>
      <c r="F250" s="135"/>
      <c r="G250" s="135"/>
      <c r="H250" s="135"/>
      <c r="I250" s="135"/>
      <c r="J250" s="135"/>
      <c r="K250" s="135"/>
      <c r="L250" s="135"/>
      <c r="M250" s="135"/>
      <c r="N250" s="135"/>
      <c r="O250" s="135"/>
      <c r="P250" s="135"/>
      <c r="Q250" s="135"/>
      <c r="R250" s="135"/>
      <c r="S250" s="135"/>
      <c r="T250" s="135"/>
    </row>
    <row r="251" spans="1:21" ht="23"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84"/>
    </row>
    <row r="252" spans="1:21" ht="23" x14ac:dyDescent="0.25">
      <c r="A252" s="135"/>
      <c r="B252" s="135"/>
      <c r="C252" s="135"/>
      <c r="D252" s="135"/>
      <c r="E252" s="135"/>
      <c r="F252" s="135"/>
      <c r="G252" s="135"/>
      <c r="H252" s="135"/>
      <c r="I252" s="135"/>
      <c r="J252" s="135"/>
      <c r="K252" s="135"/>
      <c r="L252" s="135"/>
      <c r="M252" s="135"/>
      <c r="N252" s="135"/>
      <c r="O252" s="135"/>
      <c r="P252" s="135"/>
      <c r="Q252" s="135"/>
      <c r="R252" s="135"/>
      <c r="S252" s="135"/>
      <c r="T252"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I5:J5"/>
    <mergeCell ref="A29:F29"/>
    <mergeCell ref="A17:B18"/>
    <mergeCell ref="C17:F17"/>
    <mergeCell ref="I4:J4"/>
    <mergeCell ref="I3:J3"/>
    <mergeCell ref="H2:J2"/>
    <mergeCell ref="J183:L183"/>
    <mergeCell ref="A180:B180"/>
    <mergeCell ref="H180:I180"/>
    <mergeCell ref="H181:I181"/>
    <mergeCell ref="H183:I183"/>
    <mergeCell ref="F179:G179"/>
    <mergeCell ref="F172:G172"/>
    <mergeCell ref="F171:G171"/>
    <mergeCell ref="F148:G148"/>
    <mergeCell ref="J97:L97"/>
    <mergeCell ref="J103:L103"/>
    <mergeCell ref="J108:L108"/>
    <mergeCell ref="J121:L121"/>
    <mergeCell ref="J123:L123"/>
    <mergeCell ref="J135:L135"/>
    <mergeCell ref="J180:L180"/>
    <mergeCell ref="J181:L181"/>
    <mergeCell ref="J182:L182"/>
    <mergeCell ref="J173:L173"/>
    <mergeCell ref="J179:L179"/>
    <mergeCell ref="J53:L53"/>
    <mergeCell ref="J54:L54"/>
    <mergeCell ref="J55:L55"/>
    <mergeCell ref="J56:L56"/>
    <mergeCell ref="J57:L57"/>
    <mergeCell ref="J64:L64"/>
    <mergeCell ref="J73:L73"/>
    <mergeCell ref="J81:L81"/>
    <mergeCell ref="J91:L91"/>
    <mergeCell ref="J171:L171"/>
    <mergeCell ref="J172:L172"/>
    <mergeCell ref="J148:L148"/>
    <mergeCell ref="A30:B30"/>
    <mergeCell ref="C30:F30"/>
    <mergeCell ref="A31:B31"/>
    <mergeCell ref="C31:F31"/>
    <mergeCell ref="C45:E45"/>
    <mergeCell ref="A34:B38"/>
    <mergeCell ref="A41:B45"/>
    <mergeCell ref="C41:E41"/>
    <mergeCell ref="C15:F15"/>
    <mergeCell ref="A16:B16"/>
    <mergeCell ref="C16:F16"/>
    <mergeCell ref="C36:E36"/>
    <mergeCell ref="C37:E37"/>
    <mergeCell ref="A32:B32"/>
    <mergeCell ref="A20:I20"/>
    <mergeCell ref="C27:I27"/>
    <mergeCell ref="A24:B24"/>
    <mergeCell ref="C24:E24"/>
    <mergeCell ref="F24:I26"/>
    <mergeCell ref="F108:G108"/>
    <mergeCell ref="F121:G121"/>
    <mergeCell ref="F123:G123"/>
    <mergeCell ref="F135:G135"/>
    <mergeCell ref="C42:E42"/>
    <mergeCell ref="C43:E43"/>
    <mergeCell ref="C44:E44"/>
    <mergeCell ref="C38:E38"/>
    <mergeCell ref="C34:E34"/>
    <mergeCell ref="C35:E35"/>
    <mergeCell ref="B46:F47"/>
    <mergeCell ref="F73:G73"/>
    <mergeCell ref="F81:G81"/>
    <mergeCell ref="A187:T187"/>
    <mergeCell ref="A188:B190"/>
    <mergeCell ref="C188:C190"/>
    <mergeCell ref="D188:D189"/>
    <mergeCell ref="E188:F189"/>
    <mergeCell ref="G188:N189"/>
    <mergeCell ref="O188:R189"/>
    <mergeCell ref="S188:S191"/>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7:G97"/>
    <mergeCell ref="F103:G103"/>
    <mergeCell ref="A213:B213"/>
    <mergeCell ref="L213:M213"/>
    <mergeCell ref="A214:B214"/>
    <mergeCell ref="L214:M214"/>
    <mergeCell ref="C212:E212"/>
    <mergeCell ref="T188:T189"/>
    <mergeCell ref="D190:F190"/>
    <mergeCell ref="G190:N190"/>
    <mergeCell ref="O190:R190"/>
    <mergeCell ref="T190:T191"/>
    <mergeCell ref="L191:M191"/>
    <mergeCell ref="A212:B212"/>
    <mergeCell ref="A215:T215"/>
    <mergeCell ref="H48:I48"/>
    <mergeCell ref="A49:B49"/>
    <mergeCell ref="A50:B52"/>
    <mergeCell ref="E50:E52"/>
    <mergeCell ref="F50:G52"/>
    <mergeCell ref="E53:E56"/>
    <mergeCell ref="F53:G53"/>
    <mergeCell ref="F54:G54"/>
    <mergeCell ref="F55:G55"/>
    <mergeCell ref="F56:G56"/>
    <mergeCell ref="A48:B48"/>
    <mergeCell ref="C48:D48"/>
    <mergeCell ref="E48:E49"/>
    <mergeCell ref="F48:G49"/>
    <mergeCell ref="G212:R212"/>
    <mergeCell ref="C192:N193"/>
    <mergeCell ref="L194:N207"/>
    <mergeCell ref="L209:N211"/>
    <mergeCell ref="F57:G57"/>
    <mergeCell ref="F64:G64"/>
    <mergeCell ref="E184:G184"/>
    <mergeCell ref="E185:G185"/>
    <mergeCell ref="F91:G91"/>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15</xdr:row>
                    <xdr:rowOff>1079500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8" t="s">
        <v>36</v>
      </c>
      <c r="B1" s="468"/>
      <c r="C1" s="468"/>
      <c r="D1" s="468"/>
      <c r="E1" s="468"/>
      <c r="F1" s="468"/>
    </row>
    <row r="2" spans="1:11" ht="13" x14ac:dyDescent="0.3">
      <c r="A2" s="201" t="s">
        <v>37</v>
      </c>
      <c r="B2" s="201"/>
      <c r="C2" s="439"/>
      <c r="D2" s="439"/>
      <c r="E2" s="439"/>
      <c r="F2" s="439"/>
      <c r="H2" s="477" t="s">
        <v>86</v>
      </c>
      <c r="I2" s="478"/>
      <c r="J2" s="479"/>
    </row>
    <row r="3" spans="1:11" ht="13" x14ac:dyDescent="0.25">
      <c r="A3" s="202" t="s">
        <v>38</v>
      </c>
      <c r="B3" s="340"/>
      <c r="C3" s="439"/>
      <c r="D3" s="439"/>
      <c r="E3" s="439"/>
      <c r="F3" s="439"/>
      <c r="H3" s="126"/>
      <c r="I3" s="480" t="s">
        <v>87</v>
      </c>
      <c r="J3" s="481"/>
      <c r="K3" s="143"/>
    </row>
    <row r="4" spans="1:11" ht="13" x14ac:dyDescent="0.25">
      <c r="A4" s="201" t="s">
        <v>88</v>
      </c>
      <c r="B4" s="201"/>
      <c r="C4" s="439"/>
      <c r="D4" s="439"/>
      <c r="E4" s="439"/>
      <c r="F4" s="439"/>
      <c r="H4" s="144"/>
      <c r="I4" s="480" t="s">
        <v>89</v>
      </c>
      <c r="J4" s="481"/>
      <c r="K4" s="143"/>
    </row>
    <row r="5" spans="1:11" ht="22.5" customHeight="1" x14ac:dyDescent="0.25">
      <c r="A5" s="201" t="s">
        <v>40</v>
      </c>
      <c r="B5" s="201"/>
      <c r="C5" s="439"/>
      <c r="D5" s="439"/>
      <c r="E5" s="439"/>
      <c r="F5" s="439"/>
      <c r="H5" s="145"/>
      <c r="I5" s="493" t="s">
        <v>90</v>
      </c>
      <c r="J5" s="339"/>
    </row>
    <row r="6" spans="1:11" ht="14.5" x14ac:dyDescent="0.25">
      <c r="A6" s="201" t="s">
        <v>41</v>
      </c>
      <c r="B6" s="201"/>
      <c r="C6" s="439"/>
      <c r="D6" s="439"/>
      <c r="E6" s="439"/>
      <c r="F6" s="439"/>
    </row>
    <row r="7" spans="1:11" x14ac:dyDescent="0.25">
      <c r="A7"/>
      <c r="C7"/>
      <c r="D7"/>
      <c r="E7"/>
      <c r="F7"/>
    </row>
    <row r="8" spans="1:11" ht="21" customHeight="1" x14ac:dyDescent="0.25">
      <c r="A8" s="468" t="s">
        <v>91</v>
      </c>
      <c r="B8" s="468"/>
      <c r="C8" s="468"/>
      <c r="D8" s="468"/>
      <c r="E8" s="468"/>
      <c r="F8" s="468"/>
    </row>
    <row r="9" spans="1:11" s="43" customFormat="1" x14ac:dyDescent="0.25">
      <c r="A9" s="201" t="s">
        <v>42</v>
      </c>
      <c r="B9" s="201"/>
      <c r="C9" s="439"/>
      <c r="D9" s="439"/>
      <c r="E9" s="439"/>
      <c r="F9" s="439"/>
      <c r="G9" s="175"/>
      <c r="H9" s="175"/>
      <c r="I9" s="175"/>
      <c r="J9" s="175"/>
    </row>
    <row r="10" spans="1:11" s="43" customFormat="1" ht="13" x14ac:dyDescent="0.25">
      <c r="A10" s="201" t="s">
        <v>92</v>
      </c>
      <c r="B10" s="201"/>
      <c r="C10" s="469"/>
      <c r="D10" s="469"/>
      <c r="E10" s="469"/>
      <c r="F10" s="469"/>
      <c r="G10" s="176"/>
      <c r="H10" s="175"/>
      <c r="I10" s="175"/>
      <c r="J10" s="175"/>
    </row>
    <row r="11" spans="1:11" ht="13" x14ac:dyDescent="0.3">
      <c r="A11" s="104"/>
      <c r="B11" s="105" t="s">
        <v>93</v>
      </c>
      <c r="C11" s="474" t="s">
        <v>94</v>
      </c>
      <c r="D11" s="475"/>
      <c r="E11" s="475"/>
      <c r="F11" s="476"/>
      <c r="G11" s="169"/>
      <c r="H11" s="168"/>
      <c r="I11" s="168"/>
      <c r="J11" s="168"/>
    </row>
    <row r="12" spans="1:11" ht="64.5" customHeight="1" x14ac:dyDescent="0.3">
      <c r="A12" s="202" t="s">
        <v>95</v>
      </c>
      <c r="B12" s="340"/>
      <c r="C12" s="470" t="s">
        <v>96</v>
      </c>
      <c r="D12" s="471"/>
      <c r="E12" s="471"/>
      <c r="F12" s="472"/>
      <c r="G12" s="169"/>
      <c r="H12" s="168"/>
      <c r="I12" s="168"/>
      <c r="J12" s="168"/>
    </row>
    <row r="13" spans="1:11" ht="32.25" customHeight="1" x14ac:dyDescent="0.3">
      <c r="A13" s="201" t="s">
        <v>97</v>
      </c>
      <c r="B13" s="201"/>
      <c r="C13" s="440" t="s">
        <v>238</v>
      </c>
      <c r="D13" s="440"/>
      <c r="E13" s="440"/>
      <c r="F13" s="440"/>
      <c r="G13" s="170"/>
      <c r="H13" s="168"/>
      <c r="I13" s="168"/>
      <c r="J13" s="168"/>
    </row>
    <row r="14" spans="1:11" ht="32.25" customHeight="1" x14ac:dyDescent="0.3">
      <c r="A14" s="202" t="s">
        <v>98</v>
      </c>
      <c r="B14" s="340"/>
      <c r="C14" s="439" t="s">
        <v>99</v>
      </c>
      <c r="D14" s="439"/>
      <c r="E14" s="439"/>
      <c r="F14" s="439"/>
      <c r="G14" s="169"/>
      <c r="H14" s="169"/>
      <c r="I14" s="168"/>
      <c r="J14" s="168"/>
    </row>
    <row r="15" spans="1:11" ht="32.25" customHeight="1" x14ac:dyDescent="0.3">
      <c r="A15" s="280" t="s">
        <v>100</v>
      </c>
      <c r="B15" s="280"/>
      <c r="C15" s="440" t="s">
        <v>226</v>
      </c>
      <c r="D15" s="440"/>
      <c r="E15" s="440"/>
      <c r="F15" s="440"/>
      <c r="G15" s="170"/>
      <c r="H15" s="168"/>
      <c r="I15" s="168"/>
      <c r="J15" s="168"/>
    </row>
    <row r="16" spans="1:11" ht="37.15" customHeight="1" x14ac:dyDescent="0.3">
      <c r="A16" s="280" t="s">
        <v>227</v>
      </c>
      <c r="B16" s="280"/>
      <c r="C16" s="440"/>
      <c r="D16" s="440"/>
      <c r="E16" s="440"/>
      <c r="F16" s="440"/>
      <c r="G16" s="51"/>
    </row>
    <row r="17" spans="1:47" ht="37.15" customHeight="1" x14ac:dyDescent="0.3">
      <c r="A17" s="353" t="s">
        <v>103</v>
      </c>
      <c r="B17" s="354"/>
      <c r="C17" s="470" t="s">
        <v>104</v>
      </c>
      <c r="D17" s="471"/>
      <c r="E17" s="471"/>
      <c r="F17" s="472"/>
      <c r="G17" s="51"/>
    </row>
    <row r="18" spans="1:47" ht="37.15" customHeight="1" x14ac:dyDescent="0.3">
      <c r="A18" s="355"/>
      <c r="B18" s="356"/>
      <c r="C18" s="470" t="s">
        <v>105</v>
      </c>
      <c r="D18" s="471"/>
      <c r="E18" s="471"/>
      <c r="F18" s="472"/>
      <c r="G18" s="51"/>
    </row>
    <row r="19" spans="1:47" ht="37.15" customHeight="1" x14ac:dyDescent="0.3">
      <c r="A19" s="51"/>
      <c r="B19" s="51"/>
      <c r="C19" s="51"/>
      <c r="D19" s="51"/>
      <c r="E19" s="51"/>
      <c r="F19" s="51"/>
      <c r="G19" s="51"/>
    </row>
    <row r="20" spans="1:47" ht="29.25" customHeight="1" x14ac:dyDescent="0.3">
      <c r="A20" s="486" t="s">
        <v>239</v>
      </c>
      <c r="B20" s="444"/>
      <c r="C20" s="240" t="s">
        <v>240</v>
      </c>
      <c r="D20" s="240"/>
      <c r="E20" s="240"/>
      <c r="F20" s="58" t="s">
        <v>241</v>
      </c>
      <c r="G20" s="51"/>
    </row>
    <row r="21" spans="1:47" ht="37.15" customHeight="1" x14ac:dyDescent="0.3">
      <c r="A21" s="486"/>
      <c r="B21" s="444"/>
      <c r="C21" s="439" t="s">
        <v>242</v>
      </c>
      <c r="D21" s="439"/>
      <c r="E21" s="439"/>
      <c r="F21" s="41"/>
      <c r="G21" s="51"/>
    </row>
    <row r="22" spans="1:47" ht="37.15" customHeight="1" x14ac:dyDescent="0.3">
      <c r="A22" s="486"/>
      <c r="B22" s="444"/>
      <c r="C22" s="490"/>
      <c r="D22" s="490"/>
      <c r="E22" s="490"/>
      <c r="F22" s="41"/>
      <c r="G22" s="51"/>
    </row>
    <row r="23" spans="1:47" ht="37.15" customHeight="1" x14ac:dyDescent="0.3">
      <c r="A23" s="487"/>
      <c r="B23" s="446"/>
      <c r="C23" s="439"/>
      <c r="D23" s="439"/>
      <c r="E23" s="439"/>
      <c r="F23" s="41"/>
      <c r="G23" s="51"/>
    </row>
    <row r="24" spans="1:47" ht="32.25" customHeight="1" x14ac:dyDescent="0.3">
      <c r="A24" s="51"/>
      <c r="B24" s="51"/>
      <c r="C24" s="51"/>
      <c r="D24" s="51"/>
      <c r="E24" s="51"/>
      <c r="F24" s="51"/>
      <c r="G24" s="51"/>
    </row>
    <row r="25" spans="1:47" ht="32.25" customHeight="1" x14ac:dyDescent="0.3">
      <c r="A25" s="497" t="s">
        <v>243</v>
      </c>
      <c r="B25" s="497"/>
      <c r="C25" s="468"/>
      <c r="D25" s="468"/>
      <c r="E25" s="468"/>
      <c r="F25" s="468"/>
      <c r="G25" s="51"/>
    </row>
    <row r="26" spans="1:47" ht="32.25" customHeight="1" x14ac:dyDescent="0.3">
      <c r="A26" s="280" t="s">
        <v>244</v>
      </c>
      <c r="B26" s="280"/>
      <c r="C26" s="440" t="s">
        <v>226</v>
      </c>
      <c r="D26" s="440"/>
      <c r="E26" s="440"/>
      <c r="F26" s="440"/>
      <c r="G26" s="51"/>
    </row>
    <row r="27" spans="1:47" ht="32.25" customHeight="1" x14ac:dyDescent="0.3">
      <c r="A27" s="280" t="s">
        <v>245</v>
      </c>
      <c r="B27" s="280"/>
      <c r="C27" s="440" t="s">
        <v>226</v>
      </c>
      <c r="D27" s="440"/>
      <c r="E27" s="440"/>
      <c r="F27" s="440"/>
      <c r="G27" s="51"/>
    </row>
    <row r="28" spans="1:47" ht="32.25" customHeight="1" x14ac:dyDescent="0.3">
      <c r="A28" s="280" t="s">
        <v>246</v>
      </c>
      <c r="B28" s="280"/>
      <c r="C28" s="440" t="s">
        <v>226</v>
      </c>
      <c r="D28" s="440"/>
      <c r="E28" s="440"/>
      <c r="F28" s="440"/>
      <c r="G28" s="51"/>
    </row>
    <row r="29" spans="1:47" ht="32.25" customHeight="1" x14ac:dyDescent="0.3">
      <c r="A29" s="280" t="s">
        <v>247</v>
      </c>
      <c r="B29" s="280"/>
      <c r="C29" s="440" t="s">
        <v>226</v>
      </c>
      <c r="D29" s="440"/>
      <c r="E29" s="440"/>
      <c r="F29" s="440"/>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52"/>
      <c r="B31" s="452"/>
      <c r="C31" s="453"/>
      <c r="D31" s="453"/>
      <c r="E31" s="453"/>
      <c r="F31" s="453"/>
      <c r="G31" s="51"/>
    </row>
    <row r="32" spans="1:47" ht="40.15" customHeight="1" x14ac:dyDescent="0.25">
      <c r="A32" s="443" t="s">
        <v>248</v>
      </c>
      <c r="B32" s="486"/>
      <c r="C32" s="486"/>
      <c r="D32" s="486"/>
      <c r="E32" s="486"/>
      <c r="F32" s="486"/>
      <c r="G32" s="486"/>
      <c r="H32" s="486"/>
      <c r="I32" s="486"/>
    </row>
    <row r="33" spans="1:47" s="46" customFormat="1" ht="33.75" customHeight="1" x14ac:dyDescent="0.25">
      <c r="A33" s="361"/>
      <c r="B33" s="362"/>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7" t="s">
        <v>114</v>
      </c>
      <c r="B34" s="358"/>
      <c r="C34" s="112">
        <f>'Detailed planning stage'!C22</f>
        <v>18210997.166000001</v>
      </c>
      <c r="D34" s="112">
        <f>'Detailed planning stage'!D22</f>
        <v>10826715.05766</v>
      </c>
      <c r="E34" s="112">
        <f>'Detailed planning stage'!E22</f>
        <v>28308890.624660004</v>
      </c>
      <c r="F34" s="112">
        <f>'Detailed planning stage'!F22</f>
        <v>9597155.3926600013</v>
      </c>
      <c r="G34" s="112">
        <f>'Detailed planning stage'!G22</f>
        <v>14236305.73</v>
      </c>
      <c r="H34" s="112">
        <f>'Detailed planning stage'!H22</f>
        <v>1229559.665</v>
      </c>
      <c r="I34" s="112">
        <f>'Detailed planning stage'!I22</f>
        <v>-4749260.0649999995</v>
      </c>
      <c r="J34"/>
      <c r="K34"/>
      <c r="L34"/>
      <c r="M34"/>
      <c r="N34"/>
      <c r="O34"/>
      <c r="P34"/>
    </row>
    <row r="35" spans="1:47" ht="33.75" customHeight="1" x14ac:dyDescent="0.25">
      <c r="A35" s="357" t="s">
        <v>115</v>
      </c>
      <c r="B35" s="358"/>
      <c r="C35" s="113">
        <f>'Detailed planning stage'!C23</f>
        <v>734.58098366342631</v>
      </c>
      <c r="D35" s="113">
        <f>'Detailed planning stage'!D23</f>
        <v>436.71957797829862</v>
      </c>
      <c r="E35" s="113">
        <f>'Detailed planning stage'!E23</f>
        <v>1141.9019250800695</v>
      </c>
      <c r="F35" s="113">
        <f>'Detailed planning stage'!F23</f>
        <v>387.12256031059661</v>
      </c>
      <c r="G35" s="113">
        <f>'Detailed planning stage'!G23</f>
        <v>574.25298414747294</v>
      </c>
      <c r="H35" s="113">
        <f>'Detailed planning stage'!H23</f>
        <v>49.597017667701991</v>
      </c>
      <c r="I35" s="113">
        <f>'Detailed planning stage'!I23</f>
        <v>-191.57194405227702</v>
      </c>
      <c r="Q35" s="57"/>
    </row>
    <row r="36" spans="1:47" s="52" customFormat="1" ht="13" x14ac:dyDescent="0.3">
      <c r="A36" s="452"/>
      <c r="B36" s="452"/>
      <c r="C36" s="453"/>
      <c r="D36" s="453"/>
      <c r="E36" s="453"/>
      <c r="F36" s="453"/>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5" t="s">
        <v>250</v>
      </c>
      <c r="B38" s="487"/>
      <c r="C38" s="487"/>
      <c r="D38" s="487"/>
      <c r="E38" s="487"/>
      <c r="F38" s="487"/>
      <c r="G38" s="487"/>
      <c r="H38" s="487"/>
      <c r="I38" s="487"/>
      <c r="Q38" s="57"/>
    </row>
    <row r="39" spans="1:47" ht="33.75" customHeight="1" x14ac:dyDescent="0.25">
      <c r="A39" s="484"/>
      <c r="B39" s="485"/>
      <c r="C39" s="53" t="s">
        <v>251</v>
      </c>
      <c r="D39" s="137" t="s">
        <v>108</v>
      </c>
      <c r="E39" s="137" t="s">
        <v>249</v>
      </c>
      <c r="F39" s="53" t="s">
        <v>110</v>
      </c>
      <c r="G39" s="53" t="s">
        <v>111</v>
      </c>
      <c r="H39" s="53" t="s">
        <v>112</v>
      </c>
      <c r="I39" s="53" t="s">
        <v>113</v>
      </c>
      <c r="Q39" s="57"/>
    </row>
    <row r="40" spans="1:47" ht="35.65" customHeight="1" x14ac:dyDescent="0.25">
      <c r="A40" s="357" t="s">
        <v>114</v>
      </c>
      <c r="B40" s="358"/>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357" t="s">
        <v>115</v>
      </c>
      <c r="B41" s="358"/>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357" t="s">
        <v>116</v>
      </c>
      <c r="B42" s="358"/>
      <c r="C42" s="449"/>
      <c r="D42" s="450"/>
      <c r="E42" s="451"/>
      <c r="F42" s="421"/>
      <c r="G42" s="422"/>
      <c r="H42" s="422"/>
      <c r="I42" s="423"/>
      <c r="Q42" s="57"/>
    </row>
    <row r="43" spans="1:47" ht="37.9" customHeight="1" x14ac:dyDescent="0.25">
      <c r="A43" s="357" t="s">
        <v>230</v>
      </c>
      <c r="B43" s="358"/>
      <c r="C43" s="138" t="e">
        <f>VLOOKUP($C$42,'WLC benchmarks'!$B$10:$E$13,2, TRUE)</f>
        <v>#N/A</v>
      </c>
      <c r="D43" s="138" t="e">
        <f>VLOOKUP($C$42,'WLC benchmarks'!$B$10:$E$13,3, TRUE)</f>
        <v>#N/A</v>
      </c>
      <c r="E43" s="138" t="e">
        <f>VLOOKUP($C$42,'WLC benchmarks'!$B$10:$E$13,4, TRUE)</f>
        <v>#N/A</v>
      </c>
      <c r="F43" s="424"/>
      <c r="G43" s="425"/>
      <c r="H43" s="425"/>
      <c r="I43" s="426"/>
      <c r="Q43" s="57"/>
    </row>
    <row r="44" spans="1:47" ht="37.9" customHeight="1" x14ac:dyDescent="0.25">
      <c r="A44" s="357" t="s">
        <v>252</v>
      </c>
      <c r="B44" s="358"/>
      <c r="C44" s="139" t="e">
        <f>VLOOKUP($C$42,'WLC benchmarks'!$B$16:$E$19,2, TRUE)</f>
        <v>#N/A</v>
      </c>
      <c r="D44" s="139" t="e">
        <f>VLOOKUP($C$42,'WLC benchmarks'!$B$16:$E$19,3, TRUE)</f>
        <v>#N/A</v>
      </c>
      <c r="E44" s="139" t="e">
        <f>VLOOKUP($C$42,'WLC benchmarks'!$B$16:$E$19,4, TRUE)</f>
        <v>#N/A</v>
      </c>
      <c r="F44" s="427"/>
      <c r="G44" s="428"/>
      <c r="H44" s="428"/>
      <c r="I44" s="429"/>
      <c r="Q44" s="57"/>
    </row>
    <row r="45" spans="1:47" ht="47.25" customHeight="1" x14ac:dyDescent="0.25">
      <c r="A45" s="357" t="s">
        <v>253</v>
      </c>
      <c r="B45" s="358"/>
      <c r="C45" s="440" t="s">
        <v>254</v>
      </c>
      <c r="D45" s="440"/>
      <c r="E45" s="440"/>
      <c r="F45" s="440"/>
      <c r="G45" s="440"/>
      <c r="H45" s="440"/>
      <c r="I45" s="440"/>
      <c r="Q45" s="57"/>
    </row>
    <row r="46" spans="1:47" ht="84" customHeight="1" x14ac:dyDescent="0.25">
      <c r="A46" s="357" t="s">
        <v>255</v>
      </c>
      <c r="B46" s="358"/>
      <c r="C46" s="439" t="s">
        <v>121</v>
      </c>
      <c r="D46" s="439"/>
      <c r="E46" s="439"/>
      <c r="F46" s="439"/>
      <c r="G46" s="439"/>
      <c r="H46" s="439"/>
      <c r="I46" s="439"/>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94" t="s">
        <v>122</v>
      </c>
      <c r="B48" s="495"/>
      <c r="C48" s="495"/>
      <c r="D48" s="495"/>
      <c r="E48" s="495"/>
      <c r="F48" s="496"/>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80" t="s">
        <v>256</v>
      </c>
      <c r="B49" s="280"/>
      <c r="C49" s="440"/>
      <c r="D49" s="440"/>
      <c r="E49" s="440"/>
      <c r="F49" s="440"/>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80" t="s">
        <v>257</v>
      </c>
      <c r="B50" s="280"/>
      <c r="C50" s="439"/>
      <c r="D50" s="439"/>
      <c r="E50" s="439"/>
      <c r="F50" s="439"/>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80" t="s">
        <v>258</v>
      </c>
      <c r="B51" s="280"/>
      <c r="C51" s="439" t="s">
        <v>55</v>
      </c>
      <c r="D51" s="439"/>
      <c r="E51" s="439"/>
      <c r="F51" s="439"/>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86" t="s">
        <v>259</v>
      </c>
      <c r="B53" s="444"/>
      <c r="C53" s="240" t="s">
        <v>260</v>
      </c>
      <c r="D53" s="240"/>
      <c r="E53" s="240"/>
      <c r="F53" s="58" t="s">
        <v>261</v>
      </c>
      <c r="G53" s="51"/>
      <c r="H53" s="56"/>
      <c r="I53" s="56"/>
      <c r="J53" s="59"/>
      <c r="K53" s="59"/>
      <c r="L53" s="59"/>
      <c r="M53" s="59"/>
      <c r="N53" s="57"/>
      <c r="O53" s="57"/>
      <c r="P53" s="57"/>
      <c r="Q53" s="57"/>
    </row>
    <row r="54" spans="1:49" s="63" customFormat="1" ht="13" x14ac:dyDescent="0.3">
      <c r="A54" s="486"/>
      <c r="B54" s="444"/>
      <c r="C54" s="439" t="s">
        <v>128</v>
      </c>
      <c r="D54" s="439"/>
      <c r="E54" s="439"/>
      <c r="F54" s="41"/>
      <c r="G54" s="51"/>
    </row>
    <row r="55" spans="1:49" s="46" customFormat="1" ht="13" x14ac:dyDescent="0.3">
      <c r="A55" s="486"/>
      <c r="B55" s="444"/>
      <c r="C55" s="490"/>
      <c r="D55" s="490"/>
      <c r="E55" s="490"/>
      <c r="F55" s="41"/>
      <c r="G55" s="51"/>
    </row>
    <row r="56" spans="1:49" s="46" customFormat="1" ht="12.75" customHeight="1" x14ac:dyDescent="0.3">
      <c r="A56" s="487"/>
      <c r="B56" s="446"/>
      <c r="C56" s="439"/>
      <c r="D56" s="439"/>
      <c r="E56" s="439"/>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41" t="s">
        <v>262</v>
      </c>
      <c r="B58" s="442"/>
      <c r="C58" s="436" t="s">
        <v>263</v>
      </c>
      <c r="D58" s="437"/>
      <c r="E58" s="437"/>
      <c r="F58" s="43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3"/>
      <c r="B59" s="444"/>
      <c r="C59" s="436" t="s">
        <v>264</v>
      </c>
      <c r="D59" s="437"/>
      <c r="E59" s="437"/>
      <c r="F59" s="43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3"/>
      <c r="B60" s="444"/>
      <c r="C60" s="436"/>
      <c r="D60" s="437"/>
      <c r="E60" s="437"/>
      <c r="F60" s="43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5"/>
      <c r="B61" s="446"/>
      <c r="C61" s="436"/>
      <c r="D61" s="437"/>
      <c r="E61" s="437"/>
      <c r="F61" s="43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8" t="s">
        <v>133</v>
      </c>
      <c r="B63" s="489"/>
      <c r="C63" s="244" t="s">
        <v>134</v>
      </c>
      <c r="D63" s="245"/>
      <c r="E63" s="378" t="s">
        <v>135</v>
      </c>
      <c r="F63" s="256" t="s">
        <v>136</v>
      </c>
      <c r="G63" s="257"/>
      <c r="H63" s="244" t="s">
        <v>137</v>
      </c>
      <c r="I63" s="375"/>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82" t="s">
        <v>138</v>
      </c>
      <c r="B64" s="483"/>
      <c r="C64" s="64" t="s">
        <v>139</v>
      </c>
      <c r="D64" s="64" t="s">
        <v>140</v>
      </c>
      <c r="E64" s="379"/>
      <c r="F64" s="258"/>
      <c r="G64" s="259"/>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56" t="s">
        <v>143</v>
      </c>
      <c r="B65" s="457"/>
      <c r="C65" s="65" t="s">
        <v>144</v>
      </c>
      <c r="D65" s="88" t="s">
        <v>145</v>
      </c>
      <c r="E65" s="253" t="s">
        <v>146</v>
      </c>
      <c r="F65" s="230" t="s">
        <v>147</v>
      </c>
      <c r="G65" s="231"/>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8"/>
      <c r="B66" s="459"/>
      <c r="C66" s="67" t="s">
        <v>150</v>
      </c>
      <c r="D66" s="88" t="s">
        <v>151</v>
      </c>
      <c r="E66" s="254"/>
      <c r="F66" s="232"/>
      <c r="G66" s="233"/>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8"/>
      <c r="B67" s="459"/>
      <c r="C67" s="67" t="s">
        <v>154</v>
      </c>
      <c r="D67" s="89" t="s">
        <v>155</v>
      </c>
      <c r="E67" s="255"/>
      <c r="F67" s="234"/>
      <c r="G67" s="235"/>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80"/>
      <c r="F68" s="447"/>
      <c r="G68" s="448"/>
      <c r="H68" s="17"/>
      <c r="I68" s="17"/>
      <c r="J68" s="232" t="s">
        <v>157</v>
      </c>
      <c r="K68" s="304"/>
      <c r="L68" s="304"/>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81"/>
      <c r="F69" s="447"/>
      <c r="G69" s="448"/>
      <c r="H69" s="17"/>
      <c r="I69" s="17"/>
      <c r="J69" s="232"/>
      <c r="K69" s="304"/>
      <c r="L69" s="304"/>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81"/>
      <c r="F70" s="447"/>
      <c r="G70" s="448"/>
      <c r="H70" s="17"/>
      <c r="I70" s="17"/>
      <c r="J70" s="232"/>
      <c r="K70" s="304"/>
      <c r="L70" s="304"/>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82"/>
      <c r="F71" s="447"/>
      <c r="G71" s="448"/>
      <c r="H71" s="17"/>
      <c r="I71" s="17"/>
      <c r="J71" s="232"/>
      <c r="K71" s="304"/>
      <c r="L71" s="304"/>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7"/>
      <c r="G72" s="448"/>
      <c r="H72" s="17"/>
      <c r="I72" s="17"/>
      <c r="J72" s="232"/>
      <c r="K72" s="304"/>
      <c r="L72" s="304"/>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7"/>
      <c r="G73" s="448"/>
      <c r="H73" s="17"/>
      <c r="I73" s="17"/>
      <c r="J73" s="232"/>
      <c r="K73" s="304"/>
      <c r="L73" s="304"/>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7"/>
      <c r="G74" s="448"/>
      <c r="H74" s="17"/>
      <c r="I74" s="17"/>
      <c r="J74" s="232"/>
      <c r="K74" s="304"/>
      <c r="L74" s="304"/>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7"/>
      <c r="G75" s="448"/>
      <c r="H75" s="17"/>
      <c r="I75" s="17"/>
      <c r="J75" s="232"/>
      <c r="K75" s="304"/>
      <c r="L75" s="304"/>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7"/>
      <c r="G76" s="448"/>
      <c r="H76" s="17"/>
      <c r="I76" s="17"/>
      <c r="J76" s="232"/>
      <c r="K76" s="304"/>
      <c r="L76" s="304"/>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7"/>
      <c r="G77" s="448"/>
      <c r="H77" s="17"/>
      <c r="I77" s="17"/>
      <c r="J77" s="232"/>
      <c r="K77" s="304"/>
      <c r="L77" s="304"/>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7"/>
      <c r="G78" s="448"/>
      <c r="H78" s="17"/>
      <c r="I78" s="17"/>
      <c r="J78" s="232"/>
      <c r="K78" s="304"/>
      <c r="L78" s="304"/>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7"/>
      <c r="G79" s="448"/>
      <c r="H79" s="17"/>
      <c r="I79" s="17"/>
      <c r="J79" s="232"/>
      <c r="K79" s="304"/>
      <c r="L79" s="304"/>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7"/>
      <c r="G80" s="448"/>
      <c r="H80" s="17"/>
      <c r="I80" s="17"/>
      <c r="J80" s="232"/>
      <c r="K80" s="304"/>
      <c r="L80" s="304"/>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7"/>
      <c r="G81" s="448"/>
      <c r="H81" s="17"/>
      <c r="I81" s="17"/>
      <c r="J81" s="232"/>
      <c r="K81" s="304"/>
      <c r="L81" s="304"/>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7"/>
      <c r="G82" s="448"/>
      <c r="H82" s="17"/>
      <c r="I82" s="17"/>
      <c r="J82" s="232"/>
      <c r="K82" s="304"/>
      <c r="L82" s="304"/>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7"/>
      <c r="G83" s="448"/>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7"/>
      <c r="G84" s="448"/>
      <c r="H84" s="17"/>
      <c r="I84" s="17"/>
      <c r="J84" s="232"/>
      <c r="K84" s="304"/>
      <c r="L84" s="304"/>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7"/>
      <c r="G85" s="448"/>
      <c r="H85" s="17"/>
      <c r="I85" s="17"/>
      <c r="J85" s="232"/>
      <c r="K85" s="304"/>
      <c r="L85" s="304"/>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7"/>
      <c r="G86" s="448"/>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54"/>
      <c r="G87" s="455"/>
      <c r="H87" s="18"/>
      <c r="I87" s="18"/>
      <c r="J87" s="232"/>
      <c r="K87" s="304"/>
      <c r="L87" s="304"/>
      <c r="M87"/>
      <c r="N87"/>
      <c r="O87"/>
      <c r="P87"/>
      <c r="Q87"/>
      <c r="R87"/>
      <c r="S87"/>
      <c r="T87"/>
      <c r="U87"/>
      <c r="V87"/>
      <c r="W87"/>
      <c r="X87"/>
      <c r="Y87"/>
      <c r="Z87"/>
      <c r="AA87"/>
      <c r="AB87"/>
      <c r="AC87"/>
      <c r="AD87"/>
      <c r="AE87"/>
      <c r="AF87"/>
      <c r="AG87"/>
      <c r="AH87"/>
      <c r="AI87"/>
      <c r="AJ87"/>
    </row>
    <row r="88" spans="1:47" s="76" customFormat="1" ht="31.5" customHeight="1" x14ac:dyDescent="0.25">
      <c r="A88" s="482" t="s">
        <v>176</v>
      </c>
      <c r="B88" s="483"/>
      <c r="C88" s="64" t="s">
        <v>177</v>
      </c>
      <c r="D88" s="64" t="s">
        <v>233</v>
      </c>
      <c r="E88" s="161" t="s">
        <v>234</v>
      </c>
      <c r="F88" s="179" t="s">
        <v>180</v>
      </c>
      <c r="G88" s="180" t="s">
        <v>181</v>
      </c>
      <c r="H88" s="473"/>
      <c r="I88" s="473"/>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73"/>
      <c r="I89" s="473"/>
      <c r="J89" s="323" t="s">
        <v>184</v>
      </c>
      <c r="K89" s="323"/>
      <c r="L89" s="323"/>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91"/>
      <c r="I90" s="492"/>
      <c r="J90" s="304"/>
      <c r="K90" s="304"/>
      <c r="L90" s="304"/>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73"/>
      <c r="I91" s="473"/>
      <c r="J91" s="304"/>
      <c r="K91" s="304"/>
      <c r="L91" s="304"/>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401"/>
      <c r="F92" s="401"/>
      <c r="G92" s="401"/>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402"/>
      <c r="F93" s="402"/>
      <c r="G93" s="402"/>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60" t="s">
        <v>265</v>
      </c>
      <c r="B96" s="461"/>
      <c r="C96" s="318" t="s">
        <v>236</v>
      </c>
      <c r="D96" s="318" t="s">
        <v>193</v>
      </c>
      <c r="E96" s="260" t="s">
        <v>194</v>
      </c>
      <c r="F96" s="262"/>
      <c r="G96" s="261" t="s">
        <v>195</v>
      </c>
      <c r="H96" s="261"/>
      <c r="I96" s="261"/>
      <c r="J96" s="261"/>
      <c r="K96" s="261"/>
      <c r="L96" s="261"/>
      <c r="M96" s="261"/>
      <c r="N96" s="262"/>
      <c r="O96" s="260" t="s">
        <v>196</v>
      </c>
      <c r="P96" s="261"/>
      <c r="Q96" s="261"/>
      <c r="R96" s="262"/>
      <c r="S96" s="266" t="s">
        <v>197</v>
      </c>
      <c r="T96" s="318" t="s">
        <v>198</v>
      </c>
    </row>
    <row r="97" spans="1:20" ht="27" customHeight="1" x14ac:dyDescent="0.25">
      <c r="A97" s="462"/>
      <c r="B97" s="463"/>
      <c r="C97" s="467"/>
      <c r="D97" s="319"/>
      <c r="E97" s="263"/>
      <c r="F97" s="265"/>
      <c r="G97" s="264"/>
      <c r="H97" s="264"/>
      <c r="I97" s="264"/>
      <c r="J97" s="264"/>
      <c r="K97" s="264"/>
      <c r="L97" s="264"/>
      <c r="M97" s="264"/>
      <c r="N97" s="265"/>
      <c r="O97" s="263"/>
      <c r="P97" s="264"/>
      <c r="Q97" s="264"/>
      <c r="R97" s="265"/>
      <c r="S97" s="267"/>
      <c r="T97" s="319"/>
    </row>
    <row r="98" spans="1:20" ht="27" customHeight="1" x14ac:dyDescent="0.25">
      <c r="A98" s="464"/>
      <c r="B98" s="465"/>
      <c r="C98" s="467"/>
      <c r="D98" s="301" t="s">
        <v>199</v>
      </c>
      <c r="E98" s="302"/>
      <c r="F98" s="303"/>
      <c r="G98" s="301" t="s">
        <v>200</v>
      </c>
      <c r="H98" s="302"/>
      <c r="I98" s="302"/>
      <c r="J98" s="302"/>
      <c r="K98" s="302"/>
      <c r="L98" s="302"/>
      <c r="M98" s="302"/>
      <c r="N98" s="303"/>
      <c r="O98" s="301" t="s">
        <v>201</v>
      </c>
      <c r="P98" s="302"/>
      <c r="Q98" s="302"/>
      <c r="R98" s="303"/>
      <c r="S98" s="267"/>
      <c r="T98" s="318" t="s">
        <v>113</v>
      </c>
    </row>
    <row r="99" spans="1:20" ht="27" customHeight="1" x14ac:dyDescent="0.25">
      <c r="A99" s="77" t="s">
        <v>138</v>
      </c>
      <c r="B99" s="78"/>
      <c r="C99" s="319"/>
      <c r="D99" s="79" t="s">
        <v>202</v>
      </c>
      <c r="E99" s="79" t="s">
        <v>203</v>
      </c>
      <c r="F99" s="79" t="s">
        <v>204</v>
      </c>
      <c r="G99" s="79" t="s">
        <v>205</v>
      </c>
      <c r="H99" s="79" t="s">
        <v>206</v>
      </c>
      <c r="I99" s="79" t="s">
        <v>207</v>
      </c>
      <c r="J99" s="79" t="s">
        <v>208</v>
      </c>
      <c r="K99" s="79" t="s">
        <v>209</v>
      </c>
      <c r="L99" s="301" t="s">
        <v>210</v>
      </c>
      <c r="M99" s="303"/>
      <c r="N99" s="79" t="s">
        <v>211</v>
      </c>
      <c r="O99" s="79" t="s">
        <v>212</v>
      </c>
      <c r="P99" s="79" t="s">
        <v>213</v>
      </c>
      <c r="Q99" s="79" t="s">
        <v>214</v>
      </c>
      <c r="R99" s="79" t="s">
        <v>215</v>
      </c>
      <c r="S99" s="268"/>
      <c r="T99" s="319"/>
    </row>
    <row r="100" spans="1:20" ht="30" customHeight="1" x14ac:dyDescent="0.25">
      <c r="A100" s="80">
        <v>0.1</v>
      </c>
      <c r="B100" s="72" t="s">
        <v>156</v>
      </c>
      <c r="C100" s="388"/>
      <c r="D100" s="389"/>
      <c r="E100" s="389"/>
      <c r="F100" s="389"/>
      <c r="G100" s="389"/>
      <c r="H100" s="389"/>
      <c r="I100" s="389"/>
      <c r="J100" s="389"/>
      <c r="K100" s="389"/>
      <c r="L100" s="389"/>
      <c r="M100" s="389"/>
      <c r="N100" s="390"/>
      <c r="O100" s="34" t="s">
        <v>216</v>
      </c>
      <c r="P100" s="34"/>
      <c r="Q100" s="34"/>
      <c r="R100" s="34"/>
      <c r="S100" s="118">
        <f>SUM(C100:R100)</f>
        <v>0</v>
      </c>
      <c r="T100" s="37"/>
    </row>
    <row r="101" spans="1:20" ht="30" customHeight="1" x14ac:dyDescent="0.25">
      <c r="A101" s="71">
        <v>0.2</v>
      </c>
      <c r="B101" s="72" t="s">
        <v>158</v>
      </c>
      <c r="C101" s="327"/>
      <c r="D101" s="328"/>
      <c r="E101" s="328"/>
      <c r="F101" s="328"/>
      <c r="G101" s="328"/>
      <c r="H101" s="328"/>
      <c r="I101" s="328"/>
      <c r="J101" s="328"/>
      <c r="K101" s="328"/>
      <c r="L101" s="328"/>
      <c r="M101" s="328"/>
      <c r="N101" s="329"/>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88"/>
      <c r="M102" s="389"/>
      <c r="N102" s="390"/>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24"/>
      <c r="M103" s="325"/>
      <c r="N103" s="326"/>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24"/>
      <c r="M104" s="325"/>
      <c r="N104" s="326"/>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24"/>
      <c r="M105" s="325"/>
      <c r="N105" s="326"/>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24"/>
      <c r="M106" s="325"/>
      <c r="N106" s="326"/>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24"/>
      <c r="M107" s="325"/>
      <c r="N107" s="326"/>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24"/>
      <c r="M108" s="325"/>
      <c r="N108" s="326"/>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24"/>
      <c r="M109" s="325"/>
      <c r="N109" s="326"/>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24"/>
      <c r="M110" s="325"/>
      <c r="N110" s="326"/>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24"/>
      <c r="M111" s="325"/>
      <c r="N111" s="326"/>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24"/>
      <c r="M112" s="325"/>
      <c r="N112" s="326"/>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24"/>
      <c r="M113" s="325"/>
      <c r="N113" s="326"/>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24"/>
      <c r="M114" s="325"/>
      <c r="N114" s="326"/>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7"/>
      <c r="M115" s="328"/>
      <c r="N115" s="329"/>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88"/>
      <c r="M117" s="389"/>
      <c r="N117" s="390"/>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24"/>
      <c r="M118" s="325"/>
      <c r="N118" s="326"/>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7"/>
      <c r="M119" s="328"/>
      <c r="N119" s="329"/>
      <c r="O119" s="34" t="s">
        <v>216</v>
      </c>
      <c r="P119" s="34"/>
      <c r="Q119" s="34"/>
      <c r="R119" s="34"/>
      <c r="S119" s="118">
        <f t="shared" si="1"/>
        <v>0</v>
      </c>
      <c r="T119" s="31"/>
    </row>
    <row r="120" spans="1:20" ht="30" customHeight="1" x14ac:dyDescent="0.25">
      <c r="A120" s="310" t="s">
        <v>222</v>
      </c>
      <c r="B120" s="311"/>
      <c r="C120" s="307"/>
      <c r="D120" s="308"/>
      <c r="E120" s="309"/>
      <c r="F120" s="33"/>
      <c r="G120" s="281"/>
      <c r="H120" s="282"/>
      <c r="I120" s="282"/>
      <c r="J120" s="282"/>
      <c r="K120" s="282"/>
      <c r="L120" s="282"/>
      <c r="M120" s="282"/>
      <c r="N120" s="282"/>
      <c r="O120" s="282"/>
      <c r="P120" s="282"/>
      <c r="Q120" s="282"/>
      <c r="R120" s="283"/>
      <c r="S120" s="118">
        <f>F120</f>
        <v>0</v>
      </c>
      <c r="T120" s="136"/>
    </row>
    <row r="121" spans="1:20" ht="18" customHeight="1" x14ac:dyDescent="0.25">
      <c r="A121" s="357" t="s">
        <v>114</v>
      </c>
      <c r="B121" s="358"/>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3" t="e">
        <f>L116+M116</f>
        <v>#VALUE!</v>
      </c>
      <c r="M121" s="404"/>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7" t="s">
        <v>237</v>
      </c>
      <c r="B122" s="358"/>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5" t="e">
        <f>L121/$C$6</f>
        <v>#VALUE!</v>
      </c>
      <c r="M122" s="406"/>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66"/>
      <c r="R124" s="466"/>
      <c r="S124" s="466"/>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26"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7" ma:contentTypeDescription="Create a new document." ma:contentTypeScope="" ma:versionID="bbbfbc5a987a8b4b6a2d0252849ee07f">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55de8608e1e1587e309b3f00bb2b90fa"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878B3512-C2FE-4363-A06B-588911B1E280}"/>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 Magee</cp:lastModifiedBy>
  <cp:revision/>
  <dcterms:created xsi:type="dcterms:W3CDTF">2019-12-17T10:05:05Z</dcterms:created>
  <dcterms:modified xsi:type="dcterms:W3CDTF">2023-09-22T15:14:41Z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ediaServiceImageTags">
    <vt:lpwstr/>
  </property>
</Properties>
</file>