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66925"/>
  <xr:revisionPtr revIDLastSave="0" documentId="13_ncr:1_{DF201610-AD55-47BC-94CE-E067F464635B}" xr6:coauthVersionLast="47" xr6:coauthVersionMax="47" xr10:uidLastSave="{00000000-0000-0000-0000-000000000000}"/>
  <bookViews>
    <workbookView xWindow="780" yWindow="12852" windowWidth="22320" windowHeight="13176" firstSheet="1"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2" i="6" l="1"/>
  <c r="Q3" i="2"/>
  <c r="U61" i="2"/>
  <c r="S61" i="2"/>
  <c r="P61" i="2"/>
  <c r="U4" i="2"/>
  <c r="S4" i="2"/>
  <c r="P4" i="2"/>
  <c r="P63" i="2" l="1"/>
  <c r="L8" i="2" l="1"/>
  <c r="M8" i="2"/>
  <c r="N8" i="2"/>
  <c r="Q8" i="2"/>
  <c r="R8" i="2" s="1"/>
  <c r="T8" i="2"/>
  <c r="L9" i="2"/>
  <c r="M9" i="2"/>
  <c r="N9" i="2"/>
  <c r="O9" i="2" s="1"/>
  <c r="Q9" i="2"/>
  <c r="R9" i="2" s="1"/>
  <c r="T9" i="2"/>
  <c r="L10" i="2"/>
  <c r="M10" i="2"/>
  <c r="N10" i="2"/>
  <c r="O10" i="2" s="1"/>
  <c r="Q10" i="2"/>
  <c r="R10" i="2" s="1"/>
  <c r="T10" i="2"/>
  <c r="L11" i="2"/>
  <c r="M11" i="2"/>
  <c r="N11" i="2"/>
  <c r="O11" i="2" s="1"/>
  <c r="Q11" i="2"/>
  <c r="T11" i="2"/>
  <c r="L12" i="2"/>
  <c r="M12" i="2"/>
  <c r="N12" i="2"/>
  <c r="O12" i="2"/>
  <c r="P12" i="2" s="1"/>
  <c r="Q12" i="2"/>
  <c r="R12" i="2" s="1"/>
  <c r="T12" i="2"/>
  <c r="L13" i="2"/>
  <c r="M13" i="2"/>
  <c r="N13" i="2"/>
  <c r="O13" i="2" s="1"/>
  <c r="Q13" i="2"/>
  <c r="R13" i="2" s="1"/>
  <c r="T13" i="2"/>
  <c r="L14" i="2"/>
  <c r="M14" i="2"/>
  <c r="N14" i="2"/>
  <c r="O14" i="2" s="1"/>
  <c r="Q14" i="2"/>
  <c r="R14" i="2" s="1"/>
  <c r="T14" i="2"/>
  <c r="L15" i="2"/>
  <c r="M15" i="2"/>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15" i="2" l="1"/>
  <c r="U15" i="2" s="1"/>
  <c r="P15" i="2"/>
  <c r="U14" i="2"/>
  <c r="S14" i="2"/>
  <c r="P14" i="2"/>
  <c r="U13" i="2"/>
  <c r="U12" i="2"/>
  <c r="S12" i="2"/>
  <c r="R11" i="2"/>
  <c r="U11" i="2" s="1"/>
  <c r="U10" i="2"/>
  <c r="S10" i="2"/>
  <c r="P10" i="2"/>
  <c r="U9" i="2"/>
  <c r="O8" i="2"/>
  <c r="P8" i="2" s="1"/>
  <c r="U8" i="2"/>
  <c r="S15" i="2"/>
  <c r="P11" i="2"/>
  <c r="S9" i="2"/>
  <c r="P9" i="2"/>
  <c r="S13" i="2"/>
  <c r="P13" i="2"/>
  <c r="S11" i="2" l="1"/>
  <c r="S8"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S7" i="2"/>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<sst xmlns="http://schemas.openxmlformats.org/spreadsheetml/2006/main" count="410" uniqueCount="269">
  <si>
    <t>GLA Carbon Emissions Reporting Spreadsheet</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</si>
  <si>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</si>
  <si>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</si>
  <si>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</si>
  <si>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</si>
  <si>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</si>
  <si>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</si>
  <si>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</si>
  <si>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</si>
  <si>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</si>
  <si>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</si>
  <si>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</si>
  <si>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</si>
  <si>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</si>
  <si>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</si>
  <si>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</si>
  <si>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</si>
  <si>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</si>
  <si>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</si>
  <si>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</si>
  <si>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</si>
  <si>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</si>
  <si>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</si>
  <si>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</si>
  <si>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</si>
  <si>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</si>
  <si>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</si>
  <si>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</si>
  <si>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</si>
  <si>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</si>
  <si>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</si>
  <si>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</si>
  <si>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</si>
  <si>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</si>
  <si>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</si>
  <si>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</si>
  <si>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</si>
  <si>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</si>
  <si>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</si>
  <si>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</si>
  <si>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</si>
  <si>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</si>
  <si>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</si>
  <si>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</si>
  <si>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</si>
  <si>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</si>
  <si>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</si>
  <si>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</si>
  <si>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</si>
  <si>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</si>
  <si>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</si>
  <si>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</si>
  <si>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</si>
  <si>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</si>
  <si>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</si>
  <si>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</si>
  <si>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</si>
  <si>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Applicants should provide a drawings of the energy centre, on-site communal network with all building uses connected and future proofing arrangements detailed, including single point of connection.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</si>
  <si>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</si>
  <si>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</si>
  <si>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</si>
  <si>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</si>
  <si>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</si>
  <si>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</si>
  <si>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</si>
  <si>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</si>
  <si>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</si>
  <si>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</si>
  <si>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</si>
  <si>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</si>
  <si>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</si>
  <si>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</si>
  <si>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</si>
  <si>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</si>
  <si>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</si>
  <si>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</si>
  <si>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</si>
  <si>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</si>
  <si>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</si>
  <si>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</si>
  <si>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</si>
  <si>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</si>
  <si>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</si>
  <si>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</si>
  <si>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</si>
  <si>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</si>
  <si>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</si>
  <si>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</si>
  <si>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</si>
  <si>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</si>
  <si>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</si>
  <si>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</si>
  <si>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</si>
  <si>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</si>
  <si>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</si>
  <si>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</si>
  <si>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</si>
  <si>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</si>
  <si>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</si>
  <si>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</si>
  <si>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</si>
  <si>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</si>
  <si>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</si>
  <si>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</si>
  <si>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</si>
  <si>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</si>
  <si>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</si>
  <si>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</si>
  <si>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</si>
  <si>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</si>
  <si>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</si>
  <si>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</si>
  <si>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</si>
  <si>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</si>
  <si>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</si>
  <si>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</si>
  <si>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</si>
  <si>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The applicant should complete all the light blue cells including information on the modelled units, the area per unit, the number of units, the TER/DER/BER and the TFEE/DFEE. </t>
  </si>
  <si>
    <r>
      <t>RESIDENTIAL CO</t>
    </r>
    <r>
      <rPr>
        <b/>
        <vertAlign val="subscript"/>
        <sz val="14"/>
        <color theme="0"/>
        <rFont val="Arial"/>
        <family val="2"/>
      </rPr>
      <t>2</t>
    </r>
    <r>
      <rPr>
        <b/>
        <sz val="14"/>
        <color theme="0"/>
        <rFont val="Arial"/>
        <family val="2"/>
      </rPr>
      <t xml:space="preserve"> ANALYSIS (PART L1)</t>
    </r>
  </si>
  <si>
    <t>Baseline</t>
  </si>
  <si>
    <t>Fabric Energy Efficiency (FEE)</t>
  </si>
  <si>
    <t>'Be Lean'</t>
  </si>
  <si>
    <t>'Be Green'</t>
  </si>
  <si>
    <t>Unit identifier (e.g. plot number, dwelling type etc.)</t>
  </si>
  <si>
    <t xml:space="preserve">Model total floor area </t>
  </si>
  <si>
    <t>Number of units</t>
  </si>
  <si>
    <t xml:space="preserve">Total area represented by model </t>
  </si>
  <si>
    <t xml:space="preserve">TER  </t>
  </si>
  <si>
    <t>Energy saving/generation technologies (-)</t>
  </si>
  <si>
    <t>DER</t>
  </si>
  <si>
    <t xml:space="preserve">Target Fabric Energy Efficiency </t>
  </si>
  <si>
    <t xml:space="preserve">Dwelling Fabric Energy Efficiency  </t>
  </si>
  <si>
    <r>
      <t>Part L 2021 CO</t>
    </r>
    <r>
      <rPr>
        <b/>
        <vertAlign val="subscript"/>
        <sz val="10"/>
        <rFont val="Arial"/>
        <family val="2"/>
      </rPr>
      <t>2</t>
    </r>
    <r>
      <rPr>
        <b/>
        <sz val="10"/>
        <rFont val="Arial"/>
        <family val="2"/>
      </rPr>
      <t xml:space="preserve"> emissions </t>
    </r>
  </si>
  <si>
    <t>Energy saving/generation technologies</t>
  </si>
  <si>
    <r>
      <t>Part L 2021 CO</t>
    </r>
    <r>
      <rPr>
        <b/>
        <vertAlign val="subscript"/>
        <sz val="10"/>
        <rFont val="Arial"/>
        <family val="2"/>
      </rPr>
      <t>2</t>
    </r>
    <r>
      <rPr>
        <b/>
        <sz val="10"/>
        <rFont val="Arial"/>
        <family val="2"/>
      </rPr>
      <t xml:space="preserve"> emissions with Notional PV savings included </t>
    </r>
  </si>
  <si>
    <t>(m²)</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</si>
  <si>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</si>
  <si>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</si>
  <si>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t>(kWh/m²)</t>
  </si>
  <si>
    <r>
      <t>(kgCO</t>
    </r>
    <r>
      <rPr>
        <b/>
        <vertAlign val="subscript"/>
        <sz val="10"/>
        <rFont val="Arial"/>
        <family val="2"/>
      </rPr>
      <t>2</t>
    </r>
    <r>
      <rPr>
        <b/>
        <sz val="10"/>
        <rFont val="Arial"/>
        <family val="2"/>
      </rPr>
      <t xml:space="preserve"> p.a.)</t>
    </r>
  </si>
  <si>
    <t>(Row 4)</t>
  </si>
  <si>
    <t>(Row 273)</t>
  </si>
  <si>
    <t>(Row 269)</t>
  </si>
  <si>
    <t>(Row 273 or 384)</t>
  </si>
  <si>
    <t>1FF-10/12 MS</t>
  </si>
  <si>
    <t>2FF-10/12 MS</t>
  </si>
  <si>
    <t>3FF-10/12 MS</t>
  </si>
  <si>
    <t>1FF-39/41 MS</t>
  </si>
  <si>
    <t>2FF-39/41 MS</t>
  </si>
  <si>
    <t>3FF-39/41 MS</t>
  </si>
  <si>
    <t>HSE-10/12 MS</t>
  </si>
  <si>
    <t>HSE-35 NOS</t>
  </si>
  <si>
    <t>HSE-37 NOS</t>
  </si>
  <si>
    <t>Sum</t>
  </si>
  <si>
    <r>
      <t>NON-RESIDENTIAL CO</t>
    </r>
    <r>
      <rPr>
        <b/>
        <vertAlign val="subscript"/>
        <sz val="14"/>
        <color theme="0"/>
        <rFont val="Arial"/>
        <family val="2"/>
      </rPr>
      <t>2</t>
    </r>
    <r>
      <rPr>
        <b/>
        <sz val="14"/>
        <color theme="0"/>
        <rFont val="Arial"/>
        <family val="2"/>
      </rPr>
      <t xml:space="preserve"> ANALYSIS (PART L2)</t>
    </r>
  </si>
  <si>
    <t>'Be Clean'</t>
  </si>
  <si>
    <t>Building Use</t>
  </si>
  <si>
    <t>Model Area</t>
  </si>
  <si>
    <t xml:space="preserve">Total area represented by model  </t>
  </si>
  <si>
    <t xml:space="preserve">BRUKL 
TER 
</t>
  </si>
  <si>
    <t xml:space="preserve">BRUKL
Displaced electricity (-)
</t>
  </si>
  <si>
    <t xml:space="preserve">BRUKL 
BER </t>
  </si>
  <si>
    <r>
      <t>(kWh / m</t>
    </r>
    <r>
      <rPr>
        <b/>
        <vertAlign val="superscript"/>
        <sz val="10"/>
        <rFont val="Arial"/>
        <family val="2"/>
      </rPr>
      <t>2</t>
    </r>
    <r>
      <rPr>
        <b/>
        <sz val="10"/>
        <rFont val="Arial"/>
        <family val="2"/>
      </rPr>
      <t>)</t>
    </r>
  </si>
  <si>
    <r>
      <t>SITE-WIDE ENERGY CONSUMPTION AND CO</t>
    </r>
    <r>
      <rPr>
        <b/>
        <vertAlign val="subscript"/>
        <sz val="10"/>
        <color theme="0"/>
        <rFont val="Arial"/>
        <family val="2"/>
      </rPr>
      <t>2</t>
    </r>
    <r>
      <rPr>
        <b/>
        <sz val="10"/>
        <color theme="0"/>
        <rFont val="Arial"/>
        <family val="2"/>
      </rPr>
      <t xml:space="preserve"> ANALYSIS </t>
    </r>
  </si>
  <si>
    <t>Total Sum</t>
  </si>
  <si>
    <t>-</t>
  </si>
  <si>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</si>
  <si>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</si>
  <si>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</si>
  <si>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r>
      <t>GIA (m</t>
    </r>
    <r>
      <rPr>
        <b/>
        <vertAlign val="superscript"/>
        <sz val="10"/>
        <color rgb="FF313231"/>
        <rFont val="Arial"/>
        <family val="2"/>
      </rPr>
      <t>2</t>
    </r>
    <r>
      <rPr>
        <b/>
        <sz val="10"/>
        <color rgb="FF313231"/>
        <rFont val="Arial"/>
        <family val="2"/>
      </rPr>
      <t>)</t>
    </r>
  </si>
  <si>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</si>
  <si>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</si>
  <si>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</si>
  <si>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</si>
  <si>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</si>
  <si>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</si>
  <si>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</si>
  <si>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</si>
  <si>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</si>
  <si>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</si>
  <si>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</si>
  <si>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</si>
  <si>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</si>
  <si>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</si>
  <si>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</si>
  <si>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</si>
  <si>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</si>
  <si>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</si>
  <si>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</si>
  <si>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</si>
  <si>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t>Software</t>
  </si>
  <si>
    <t>Operational energy use assessment</t>
  </si>
  <si>
    <t>notes 
(if expected performance differs from the Table 4 values in the guidance or other software used)</t>
  </si>
  <si>
    <t>if applicable</t>
  </si>
  <si>
    <t xml:space="preserve">Residential use (total) </t>
  </si>
  <si>
    <t>Landlord Circulation 
(in Residential Blocks)</t>
  </si>
  <si>
    <t>Total</t>
  </si>
  <si>
    <t>Non-residential predicted energy use</t>
  </si>
  <si>
    <t>notes
 (if expected performance differs from the Table 4 values in the guidance or other software used)</t>
  </si>
  <si>
    <t>Part L 2021 Performance</t>
  </si>
  <si>
    <t>Residential</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</si>
  <si>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</si>
  <si>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</si>
  <si>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</si>
  <si>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</si>
  <si>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</si>
  <si>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</si>
  <si>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</si>
  <si>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</si>
  <si>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</si>
  <si>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</si>
  <si>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</si>
  <si>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</si>
  <si>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</si>
  <si>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</si>
  <si>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</si>
  <si>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</si>
  <si>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</si>
  <si>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</si>
  <si>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</si>
  <si>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</si>
  <si>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</si>
  <si>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</si>
  <si>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</si>
  <si>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</si>
  <si>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</si>
  <si>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</si>
  <si>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</si>
  <si>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</si>
  <si>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</si>
  <si>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</si>
  <si>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</si>
  <si>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</si>
  <si>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</si>
  <si>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</si>
  <si>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</si>
  <si>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</si>
  <si>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</si>
  <si>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</si>
  <si>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r>
      <t>Area weighted 
non-residential
cooling demand (MJ/m</t>
    </r>
    <r>
      <rPr>
        <b/>
        <vertAlign val="superscript"/>
        <sz val="12"/>
        <color rgb="FF313231"/>
        <rFont val="Arial"/>
        <family val="2"/>
      </rPr>
      <t>2</t>
    </r>
    <r>
      <rPr>
        <b/>
        <sz val="12"/>
        <color rgb="FF313231"/>
        <rFont val="Arial"/>
        <family val="2"/>
      </rPr>
      <t>)</t>
    </r>
  </si>
  <si>
    <r>
      <t>Total
non-residential 
cooling demand     (MJ/year)</t>
    </r>
    <r>
      <rPr>
        <b/>
        <vertAlign val="superscript"/>
        <sz val="12"/>
        <color rgb="FFDFC2C3"/>
        <rFont val="Arial"/>
        <family val="2"/>
      </rPr>
      <t>2</t>
    </r>
  </si>
  <si>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</si>
  <si>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</si>
  <si>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</si>
  <si>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</si>
  <si>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</si>
  <si>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</si>
  <si>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</si>
  <si>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</si>
  <si>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</si>
  <si>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</si>
  <si>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</si>
  <si>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</si>
  <si>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</si>
  <si>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</si>
  <si>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t>Residential results</t>
  </si>
  <si>
    <t>Part L 2021</t>
  </si>
  <si>
    <t xml:space="preserve">Be Clean </t>
  </si>
  <si>
    <t>Be Green</t>
  </si>
  <si>
    <t>Further off-set payment</t>
  </si>
  <si>
    <t>Non-residential results</t>
  </si>
  <si>
    <t>EUI</t>
  </si>
  <si>
    <t>(kWh/m2/year)</t>
  </si>
  <si>
    <t>Energy Use Intensity</t>
  </si>
  <si>
    <t>Space Heating</t>
  </si>
  <si>
    <t>All other non-residential</t>
  </si>
  <si>
    <t>Hotel</t>
  </si>
  <si>
    <t>Office</t>
  </si>
  <si>
    <t>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</si>
</sst>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1" fontId="39" fillId="3" borderId="3"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7" fillId="0" borderId="18" xfId="3" applyFont="1" applyBorder="1" applyAlignment="1">
      <alignment horizontal="left" vertical="top"/>
    </xf>
    <xf numFmtId="0" fontId="27" fillId="10" borderId="21" xfId="0" applyFont="1" applyFill="1" applyBorder="1" applyAlignment="1">
      <alignment horizontal="center" vertical="top" wrapText="1"/>
    </xf>
    <xf numFmtId="0" fontId="14" fillId="2" borderId="0" xfId="3" applyFont="1" applyFill="1" applyAlignment="1">
      <alignment horizontal="left" vertic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4">
    <dxf>
      <fill>
        <patternFill>
          <bgColor rgb="FFC00000"/>
        </patternFill>
      </fill>
    </dxf>
    <dxf>
      <fill>
        <patternFill>
          <bgColor rgb="FF00B050"/>
        </patternFill>
      </fill>
    </dxf>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17.020332999099807</c:v>
                </c:pt>
                <c:pt idx="2">
                  <c:v>17.020332999099807</c:v>
                </c:pt>
                <c:pt idx="3">
                  <c:v>3.4577773999999999</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2.718037200900195</c:v>
                </c:pt>
                <c:pt idx="2">
                  <c:v>0</c:v>
                </c:pt>
                <c:pt idx="3">
                  <c:v>13.562555599099808</c:v>
                </c:pt>
                <c:pt idx="4">
                  <c:v>3.4577774000000012</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19.738370200000002</c:v>
                </c:pt>
                <c:pt idx="1">
                  <c:v>19.738370200000002</c:v>
                </c:pt>
                <c:pt idx="2">
                  <c:v>19.738370200000002</c:v>
                </c:pt>
                <c:pt idx="3">
                  <c:v>19.738370200000002</c:v>
                </c:pt>
                <c:pt idx="4">
                  <c:v>19.738370200000002</c:v>
                </c:pt>
                <c:pt idx="5">
                  <c:v>19.738370200000002</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12.829940630000001</c:v>
                </c:pt>
                <c:pt idx="1">
                  <c:v>12.829940630000001</c:v>
                </c:pt>
                <c:pt idx="2">
                  <c:v>12.829940630000001</c:v>
                </c:pt>
                <c:pt idx="3">
                  <c:v>12.829940630000001</c:v>
                </c:pt>
                <c:pt idx="4">
                  <c:v>12.829940630000001</c:v>
                </c:pt>
                <c:pt idx="5">
                  <c:v>12.829940630000001</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109375" style="211" customWidth="1"/>
    <col min="2" max="2" width="19" style="211" customWidth="1"/>
    <col min="3" max="11" width="8.28515625" style="211" customWidth="1"/>
    <col min="12" max="12" width="47.5703125" style="211" customWidth="1"/>
    <col min="13" max="13" width="52.5703125" style="211" hidden="1" customWidth="1"/>
    <col min="14" max="16384" width="0" style="211" hidden="1"/>
  </cols>
  <sheetData>
    <row r="1" spans="1:16384" s="210" customFormat="1" ht="40.5" customHeight="1">
      <c r="A1" s="219" t="s">
        <v>0</v>
      </c>
      <c r="B1" s="219"/>
      <c r="C1" s="219"/>
      <c r="D1" s="219"/>
      <c r="E1" s="219"/>
      <c r="F1" s="219"/>
      <c r="G1" s="219"/>
      <c r="H1" s="219"/>
      <c r="I1" s="219"/>
      <c r="J1" s="219"/>
    </row>
    <row r="2" spans="1:16384" ht="25.15" customHeight="1">
      <c r="A2" s="231" t="s">
        <v>1</v>
      </c>
      <c r="B2" s="231"/>
      <c r="C2" s="231"/>
      <c r="D2" s="231"/>
      <c r="E2" s="231"/>
      <c r="F2" s="231"/>
      <c r="G2" s="231"/>
      <c r="H2" s="231"/>
      <c r="I2" s="231"/>
      <c r="J2" s="231"/>
      <c r="K2" s="231"/>
      <c r="L2" s="231"/>
    </row>
    <row r="3" spans="1:16384" ht="45" customHeight="1">
      <c r="A3" s="228" t="s">
        <v>2</v>
      </c>
      <c r="B3" s="228"/>
      <c r="C3" s="228"/>
      <c r="D3" s="228"/>
      <c r="E3" s="228"/>
      <c r="F3" s="228"/>
      <c r="G3" s="228"/>
      <c r="H3" s="228"/>
      <c r="I3" s="228"/>
      <c r="J3" s="228"/>
      <c r="K3" s="228"/>
      <c r="L3" s="228"/>
    </row>
    <row r="4" spans="1:16384" ht="38.65" customHeight="1">
      <c r="A4" s="228" t="s">
        <v>3</v>
      </c>
      <c r="B4" s="228"/>
      <c r="C4" s="228"/>
      <c r="D4" s="228"/>
      <c r="E4" s="228"/>
      <c r="F4" s="228"/>
      <c r="G4" s="228"/>
      <c r="H4" s="228"/>
      <c r="I4" s="228"/>
      <c r="J4" s="228"/>
      <c r="K4" s="228"/>
      <c r="L4" s="228"/>
    </row>
    <row r="5" spans="1:16384" ht="41.65" customHeight="1">
      <c r="A5" s="228" t="s">
        <v>4</v>
      </c>
      <c r="B5" s="228"/>
      <c r="C5" s="228"/>
      <c r="D5" s="228"/>
      <c r="E5" s="228"/>
      <c r="F5" s="228"/>
      <c r="G5" s="228"/>
      <c r="H5" s="228"/>
      <c r="I5" s="228"/>
      <c r="J5" s="228"/>
      <c r="K5" s="228"/>
      <c r="L5" s="228"/>
    </row>
    <row r="6" spans="1:16384" ht="32.65" customHeight="1">
      <c r="A6" s="228" t="s">
        <v>5</v>
      </c>
      <c r="B6" s="228"/>
      <c r="C6" s="228"/>
      <c r="D6" s="228"/>
      <c r="E6" s="228"/>
      <c r="F6" s="228"/>
      <c r="G6" s="228"/>
      <c r="H6" s="228"/>
      <c r="I6" s="228"/>
      <c r="J6" s="228"/>
      <c r="K6" s="228"/>
      <c r="L6" s="228"/>
    </row>
    <row r="7" spans="1:16384" ht="25.5" customHeight="1">
      <c r="A7" s="230" t="s">
        <v>6</v>
      </c>
      <c r="B7" s="228"/>
      <c r="C7" s="228"/>
      <c r="D7" s="228"/>
      <c r="E7" s="228"/>
      <c r="F7" s="228"/>
      <c r="G7" s="228"/>
      <c r="H7" s="228"/>
      <c r="I7" s="228"/>
      <c r="J7" s="228"/>
      <c r="K7" s="228"/>
      <c r="L7" s="228"/>
    </row>
    <row r="8" spans="1:16384" ht="36.75" customHeight="1">
      <c r="A8" s="231" t="s">
        <v>7</v>
      </c>
      <c r="B8" s="231"/>
      <c r="C8" s="231"/>
      <c r="D8" s="231"/>
      <c r="E8" s="231"/>
      <c r="F8" s="231"/>
      <c r="G8" s="231"/>
      <c r="H8" s="231"/>
      <c r="I8" s="231"/>
      <c r="J8" s="231"/>
      <c r="K8" s="231"/>
      <c r="L8" s="231"/>
    </row>
    <row r="9" spans="1:16384" ht="33" customHeight="1">
      <c r="A9" s="228" t="s">
        <v>8</v>
      </c>
      <c r="B9" s="228"/>
      <c r="C9" s="228"/>
      <c r="D9" s="228"/>
      <c r="E9" s="228"/>
      <c r="F9" s="228"/>
      <c r="G9" s="228"/>
      <c r="H9" s="228"/>
      <c r="I9" s="228"/>
      <c r="J9" s="228"/>
      <c r="K9" s="228"/>
      <c r="L9" s="212"/>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13" customFormat="1" ht="14.1" customHeight="1">
      <c r="A10" s="228" t="s">
        <v>9</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13" customFormat="1" ht="90.75" customHeight="1">
      <c r="A14" s="229" t="s">
        <v>10</v>
      </c>
      <c r="B14" s="228"/>
      <c r="C14" s="228"/>
      <c r="D14" s="228"/>
      <c r="E14" s="228"/>
      <c r="F14" s="228"/>
      <c r="G14" s="228"/>
      <c r="H14" s="228"/>
      <c r="I14" s="228"/>
      <c r="J14" s="228"/>
      <c r="K14" s="228"/>
      <c r="L14" s="228"/>
    </row>
    <row r="15" spans="1:16384" s="213" customFormat="1">
      <c r="A15" s="228" t="s">
        <v>11</v>
      </c>
      <c r="B15" s="228"/>
      <c r="C15" s="228"/>
      <c r="D15" s="228"/>
      <c r="E15" s="228"/>
      <c r="F15" s="228"/>
      <c r="G15" s="228"/>
      <c r="H15" s="228"/>
      <c r="I15" s="228"/>
      <c r="J15" s="228"/>
      <c r="K15" s="228"/>
      <c r="L15" s="228"/>
    </row>
    <row r="16" spans="1:16384" ht="60.6" customHeight="1">
      <c r="A16" s="228" t="s">
        <v>12</v>
      </c>
      <c r="B16" s="228"/>
      <c r="C16" s="228"/>
      <c r="D16" s="228"/>
      <c r="E16" s="228"/>
      <c r="F16" s="228"/>
      <c r="G16" s="228"/>
      <c r="H16" s="228"/>
      <c r="I16" s="228"/>
      <c r="J16" s="228"/>
      <c r="K16" s="228"/>
      <c r="L16" s="228"/>
    </row>
    <row r="17" spans="1:12" ht="51" customHeight="1">
      <c r="A17" s="228" t="s">
        <v>13</v>
      </c>
      <c r="B17" s="228"/>
      <c r="C17" s="228"/>
      <c r="D17" s="228"/>
      <c r="E17" s="228"/>
      <c r="F17" s="228"/>
      <c r="G17" s="228"/>
      <c r="H17" s="228"/>
      <c r="I17" s="228"/>
      <c r="J17" s="228"/>
      <c r="K17" s="228"/>
      <c r="L17" s="228"/>
    </row>
    <row r="18" spans="1:12">
      <c r="A18" s="214"/>
      <c r="B18" s="214"/>
      <c r="C18" s="214"/>
      <c r="D18" s="214"/>
      <c r="E18" s="214"/>
      <c r="F18" s="214"/>
      <c r="G18" s="214"/>
      <c r="H18" s="214"/>
      <c r="I18" s="214"/>
      <c r="J18" s="214"/>
      <c r="K18" s="214"/>
      <c r="L18" s="214"/>
    </row>
    <row r="19" spans="1:12">
      <c r="A19" s="214"/>
      <c r="B19" s="214"/>
      <c r="C19" s="214"/>
      <c r="D19" s="214"/>
      <c r="E19" s="214"/>
      <c r="F19" s="214"/>
      <c r="G19" s="214"/>
      <c r="H19" s="214"/>
      <c r="I19" s="214"/>
      <c r="J19" s="214"/>
      <c r="K19" s="214"/>
      <c r="L19" s="214"/>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70" zoomScaleNormal="100" workbookViewId="0">
      <selection activeCell="A7" sqref="A7"/>
    </sheetView>
  </sheetViews>
  <sheetFormatPr defaultColWidth="0" defaultRowHeight="12" zeroHeight="1"/>
  <cols>
    <col min="1" max="1" width="41" style="196" bestFit="1" customWidth="1"/>
    <col min="2" max="3" width="39.7109375" style="196" customWidth="1"/>
    <col min="4" max="4" width="19.5703125" style="196" customWidth="1"/>
    <col min="5" max="5" width="39" style="196" customWidth="1"/>
    <col min="6" max="6" width="99.28515625" style="196" customWidth="1"/>
    <col min="7" max="7" width="65" style="196" customWidth="1"/>
    <col min="8" max="11" width="8.28515625" style="196" customWidth="1"/>
    <col min="12" max="16384" width="8.28515625" style="196" hidden="1"/>
  </cols>
  <sheetData>
    <row r="1" spans="1:6" s="193" customFormat="1" ht="15" customHeight="1">
      <c r="A1" s="192" t="s">
        <v>14</v>
      </c>
      <c r="B1" s="192"/>
      <c r="C1" s="192"/>
      <c r="F1" s="194"/>
    </row>
    <row r="2" spans="1:6" ht="37.5" customHeight="1">
      <c r="A2" s="255" t="s">
        <v>15</v>
      </c>
      <c r="B2" s="255"/>
      <c r="C2" s="195"/>
    </row>
    <row r="3" spans="1:6" ht="37.5" customHeight="1">
      <c r="A3" s="255" t="s">
        <v>16</v>
      </c>
      <c r="B3" s="255"/>
      <c r="C3" s="195"/>
    </row>
    <row r="4" spans="1:6" ht="37.5" customHeight="1">
      <c r="A4" s="255" t="s">
        <v>17</v>
      </c>
      <c r="B4" s="255"/>
      <c r="C4" s="195"/>
    </row>
    <row r="5" spans="1:6" ht="61.5" customHeight="1">
      <c r="A5" s="255" t="s">
        <v>18</v>
      </c>
      <c r="B5" s="255"/>
      <c r="C5" s="195"/>
      <c r="D5" s="197"/>
    </row>
    <row r="6" spans="1:6" ht="12.75" thickBot="1"/>
    <row r="7" spans="1:6" ht="24.75" thickTop="1">
      <c r="A7" s="198" t="s">
        <v>19</v>
      </c>
      <c r="B7" s="199"/>
      <c r="C7" s="199" t="s">
        <v>20</v>
      </c>
      <c r="D7" s="199" t="s">
        <v>21</v>
      </c>
      <c r="E7" s="200" t="s">
        <v>22</v>
      </c>
    </row>
    <row r="8" spans="1:6" ht="24">
      <c r="A8" s="249" t="s">
        <v>23</v>
      </c>
      <c r="B8" s="220" t="s">
        <v>24</v>
      </c>
      <c r="C8" s="220" t="s">
        <v>25</v>
      </c>
      <c r="D8" s="201"/>
      <c r="E8" s="201"/>
    </row>
    <row r="9" spans="1:6" ht="24">
      <c r="A9" s="249"/>
      <c r="B9" s="220" t="s">
        <v>26</v>
      </c>
      <c r="C9" s="220" t="s">
        <v>27</v>
      </c>
      <c r="D9" s="201"/>
      <c r="E9" s="201"/>
    </row>
    <row r="10" spans="1:6" ht="48">
      <c r="A10" s="249"/>
      <c r="B10" s="220" t="s">
        <v>28</v>
      </c>
      <c r="C10" s="220" t="s">
        <v>29</v>
      </c>
      <c r="D10" s="216"/>
      <c r="E10" s="201"/>
    </row>
    <row r="11" spans="1:6" ht="24">
      <c r="A11" s="249"/>
      <c r="B11" s="220" t="s">
        <v>30</v>
      </c>
      <c r="C11" s="220"/>
      <c r="D11" s="201"/>
      <c r="E11" s="201"/>
      <c r="F11" s="202"/>
    </row>
    <row r="12" spans="1:6" ht="25.5" customHeight="1">
      <c r="A12" s="249"/>
      <c r="B12" s="220" t="s">
        <v>31</v>
      </c>
      <c r="C12" s="220"/>
      <c r="D12" s="217"/>
      <c r="E12" s="201"/>
    </row>
    <row r="13" spans="1:6" ht="25.5" customHeight="1">
      <c r="A13" s="249"/>
      <c r="B13" s="220" t="s">
        <v>32</v>
      </c>
      <c r="C13" s="220"/>
      <c r="D13" s="216"/>
      <c r="E13" s="201"/>
    </row>
    <row r="14" spans="1:6" ht="24">
      <c r="A14" s="246" t="s">
        <v>33</v>
      </c>
      <c r="B14" s="220" t="s">
        <v>34</v>
      </c>
      <c r="C14" s="220"/>
      <c r="D14" s="201"/>
      <c r="E14" s="201"/>
    </row>
    <row r="15" spans="1:6" ht="24">
      <c r="A15" s="247"/>
      <c r="B15" s="220" t="s">
        <v>35</v>
      </c>
      <c r="C15" s="220"/>
      <c r="D15" s="201"/>
      <c r="E15" s="201"/>
    </row>
    <row r="16" spans="1:6" ht="24">
      <c r="A16" s="247"/>
      <c r="B16" s="220" t="s">
        <v>36</v>
      </c>
      <c r="C16" s="220"/>
      <c r="D16" s="201"/>
      <c r="E16" s="201"/>
    </row>
    <row r="17" spans="1:6" ht="24">
      <c r="A17" s="247"/>
      <c r="B17" s="220" t="s">
        <v>37</v>
      </c>
      <c r="C17" s="220"/>
      <c r="D17" s="201"/>
      <c r="E17" s="201"/>
    </row>
    <row r="18" spans="1:6" ht="14.65" customHeight="1">
      <c r="A18" s="247"/>
      <c r="B18" s="220" t="s">
        <v>38</v>
      </c>
      <c r="C18" s="220"/>
      <c r="D18" s="216"/>
      <c r="E18" s="201"/>
    </row>
    <row r="19" spans="1:6" ht="14.65" customHeight="1">
      <c r="A19" s="247"/>
      <c r="B19" s="220" t="s">
        <v>39</v>
      </c>
      <c r="C19" s="220"/>
      <c r="D19" s="216"/>
      <c r="E19" s="201"/>
    </row>
    <row r="20" spans="1:6" ht="14.65" customHeight="1">
      <c r="A20" s="248"/>
      <c r="B20" s="220" t="s">
        <v>40</v>
      </c>
      <c r="C20" s="220"/>
      <c r="D20" s="201"/>
      <c r="E20" s="201"/>
    </row>
    <row r="21" spans="1:6" ht="14.65" customHeight="1">
      <c r="A21" s="246" t="s">
        <v>41</v>
      </c>
      <c r="B21" s="221" t="s">
        <v>42</v>
      </c>
      <c r="C21" s="221"/>
      <c r="D21" s="201"/>
      <c r="E21" s="201"/>
    </row>
    <row r="22" spans="1:6" ht="24">
      <c r="A22" s="247"/>
      <c r="B22" s="221" t="s">
        <v>43</v>
      </c>
      <c r="C22" s="221"/>
      <c r="D22" s="201"/>
      <c r="E22" s="201"/>
    </row>
    <row r="23" spans="1:6" ht="14.65" customHeight="1">
      <c r="A23" s="247"/>
      <c r="B23" s="221" t="s">
        <v>44</v>
      </c>
      <c r="C23" s="221"/>
      <c r="D23" s="201"/>
      <c r="E23" s="201"/>
      <c r="F23" s="203"/>
    </row>
    <row r="24" spans="1:6" ht="14.65" customHeight="1">
      <c r="A24" s="248"/>
      <c r="B24" s="221" t="s">
        <v>45</v>
      </c>
      <c r="C24" s="221"/>
      <c r="D24" s="201"/>
      <c r="E24" s="201"/>
      <c r="F24" s="203"/>
    </row>
    <row r="25" spans="1:6" ht="24">
      <c r="A25" s="246" t="s">
        <v>46</v>
      </c>
      <c r="B25" s="220" t="s">
        <v>47</v>
      </c>
      <c r="C25" s="220"/>
      <c r="D25" s="201"/>
      <c r="E25" s="201"/>
    </row>
    <row r="26" spans="1:6">
      <c r="A26" s="247"/>
      <c r="B26" s="220" t="s">
        <v>48</v>
      </c>
      <c r="C26" s="220"/>
      <c r="D26" s="201"/>
      <c r="E26" s="201"/>
    </row>
    <row r="27" spans="1:6">
      <c r="A27" s="247"/>
      <c r="B27" s="220" t="s">
        <v>49</v>
      </c>
      <c r="C27" s="220"/>
      <c r="D27" s="201"/>
      <c r="E27" s="201"/>
    </row>
    <row r="28" spans="1:6" ht="13.5">
      <c r="A28" s="247"/>
      <c r="B28" s="220" t="s">
        <v>50</v>
      </c>
      <c r="C28" s="220"/>
      <c r="D28" s="216"/>
      <c r="E28" s="201"/>
    </row>
    <row r="29" spans="1:6" ht="48">
      <c r="A29" s="248"/>
      <c r="B29" s="220" t="s">
        <v>51</v>
      </c>
      <c r="C29" s="220" t="s">
        <v>52</v>
      </c>
      <c r="D29" s="201"/>
      <c r="E29" s="201"/>
    </row>
    <row r="30" spans="1:6" ht="24">
      <c r="A30" s="246" t="s">
        <v>53</v>
      </c>
      <c r="B30" s="220" t="s">
        <v>54</v>
      </c>
      <c r="C30" s="220" t="s">
        <v>55</v>
      </c>
      <c r="D30" s="201"/>
      <c r="E30" s="201"/>
      <c r="F30" s="204"/>
    </row>
    <row r="31" spans="1:6" ht="60">
      <c r="A31" s="247"/>
      <c r="B31" s="220" t="s">
        <v>56</v>
      </c>
      <c r="C31" s="220" t="s">
        <v>57</v>
      </c>
      <c r="D31" s="201"/>
      <c r="E31" s="201"/>
    </row>
    <row r="32" spans="1:6">
      <c r="A32" s="247"/>
      <c r="B32" s="220" t="s">
        <v>58</v>
      </c>
      <c r="C32" s="220"/>
      <c r="D32" s="201"/>
      <c r="E32" s="201"/>
    </row>
    <row r="33" spans="1:5">
      <c r="A33" s="247"/>
      <c r="B33" s="205" t="s">
        <v>59</v>
      </c>
      <c r="C33" s="220"/>
      <c r="D33" s="216"/>
      <c r="E33" s="201"/>
    </row>
    <row r="34" spans="1:5">
      <c r="A34" s="247"/>
      <c r="B34" s="205" t="s">
        <v>60</v>
      </c>
      <c r="C34" s="220"/>
      <c r="D34" s="216"/>
      <c r="E34" s="201"/>
    </row>
    <row r="35" spans="1:5">
      <c r="A35" s="248"/>
      <c r="B35" s="220" t="s">
        <v>61</v>
      </c>
      <c r="C35" s="220" t="s">
        <v>62</v>
      </c>
      <c r="D35" s="216"/>
      <c r="E35" s="201"/>
    </row>
    <row r="36" spans="1:5">
      <c r="A36" s="246" t="s">
        <v>63</v>
      </c>
      <c r="B36" s="220" t="s">
        <v>64</v>
      </c>
      <c r="C36" s="220"/>
      <c r="D36" s="201"/>
      <c r="E36" s="201"/>
    </row>
    <row r="37" spans="1:5">
      <c r="A37" s="247"/>
      <c r="B37" s="220" t="s">
        <v>65</v>
      </c>
      <c r="C37" s="220"/>
      <c r="D37" s="218"/>
      <c r="E37" s="201"/>
    </row>
    <row r="38" spans="1:5">
      <c r="A38" s="247"/>
      <c r="B38" s="220" t="s">
        <v>66</v>
      </c>
      <c r="C38" s="220"/>
      <c r="D38" s="216"/>
      <c r="E38" s="201"/>
    </row>
    <row r="39" spans="1:5">
      <c r="A39" s="247"/>
      <c r="B39" s="220" t="s">
        <v>67</v>
      </c>
      <c r="C39" s="220"/>
      <c r="D39" s="216"/>
      <c r="E39" s="201"/>
    </row>
    <row r="40" spans="1:5" ht="36">
      <c r="A40" s="247"/>
      <c r="B40" s="220" t="s">
        <v>68</v>
      </c>
      <c r="C40" s="220" t="s">
        <v>69</v>
      </c>
      <c r="D40" s="201"/>
      <c r="E40" s="201"/>
    </row>
    <row r="41" spans="1:5" ht="24">
      <c r="A41" s="247"/>
      <c r="B41" s="220" t="s">
        <v>70</v>
      </c>
      <c r="C41" s="220"/>
      <c r="D41" s="216"/>
      <c r="E41" s="201"/>
    </row>
    <row r="42" spans="1:5" ht="60">
      <c r="A42" s="247"/>
      <c r="B42" s="220" t="s">
        <v>71</v>
      </c>
      <c r="C42" s="205" t="s">
        <v>72</v>
      </c>
      <c r="D42" s="201"/>
      <c r="E42" s="201"/>
    </row>
    <row r="43" spans="1:5">
      <c r="A43" s="247"/>
      <c r="B43" s="220" t="s">
        <v>73</v>
      </c>
      <c r="C43" s="220"/>
      <c r="D43" s="216"/>
      <c r="E43" s="201"/>
    </row>
    <row r="44" spans="1:5">
      <c r="A44" s="247"/>
      <c r="B44" s="220" t="s">
        <v>74</v>
      </c>
      <c r="C44" s="220"/>
      <c r="D44" s="216"/>
      <c r="E44" s="201"/>
    </row>
    <row r="45" spans="1:5" ht="48">
      <c r="A45" s="248"/>
      <c r="B45" s="220" t="s">
        <v>75</v>
      </c>
      <c r="C45" s="220" t="s">
        <v>76</v>
      </c>
      <c r="D45" s="201"/>
      <c r="E45" s="201"/>
    </row>
    <row r="46" spans="1:5">
      <c r="A46" s="249" t="s">
        <v>77</v>
      </c>
      <c r="B46" s="220" t="s">
        <v>78</v>
      </c>
      <c r="C46" s="220"/>
      <c r="D46" s="201"/>
      <c r="E46" s="201"/>
    </row>
    <row r="47" spans="1:5" ht="36">
      <c r="A47" s="249"/>
      <c r="B47" s="220" t="s">
        <v>79</v>
      </c>
      <c r="C47" s="220"/>
      <c r="D47" s="201"/>
      <c r="E47" s="201"/>
    </row>
    <row r="48" spans="1:5">
      <c r="A48" s="249"/>
      <c r="B48" s="220" t="s">
        <v>80</v>
      </c>
      <c r="C48" s="220"/>
      <c r="D48" s="216"/>
      <c r="E48" s="201"/>
    </row>
    <row r="49" spans="1:5">
      <c r="A49" s="249"/>
      <c r="B49" s="220" t="s">
        <v>81</v>
      </c>
      <c r="C49" s="220"/>
      <c r="D49" s="216"/>
      <c r="E49" s="201"/>
    </row>
    <row r="50" spans="1:5" ht="13.5">
      <c r="A50" s="249"/>
      <c r="B50" s="220" t="s">
        <v>82</v>
      </c>
      <c r="C50" s="220"/>
      <c r="D50" s="216"/>
      <c r="E50" s="201"/>
    </row>
    <row r="51" spans="1:5">
      <c r="A51" s="249"/>
      <c r="B51" s="220" t="s">
        <v>83</v>
      </c>
      <c r="C51" s="220"/>
      <c r="D51" s="201"/>
      <c r="E51" s="201"/>
    </row>
    <row r="52" spans="1:5" ht="13.5">
      <c r="A52" s="249"/>
      <c r="B52" s="220" t="s">
        <v>84</v>
      </c>
      <c r="C52" s="220"/>
      <c r="D52" s="216"/>
      <c r="E52" s="201"/>
    </row>
    <row r="53" spans="1:5" ht="24">
      <c r="A53" s="246" t="s">
        <v>85</v>
      </c>
      <c r="B53" s="220" t="s">
        <v>86</v>
      </c>
      <c r="C53" s="220" t="s">
        <v>87</v>
      </c>
      <c r="D53" s="201"/>
      <c r="E53" s="201"/>
    </row>
    <row r="54" spans="1:5" ht="24">
      <c r="A54" s="247"/>
      <c r="B54" s="220" t="s">
        <v>88</v>
      </c>
      <c r="C54" s="220" t="s">
        <v>89</v>
      </c>
      <c r="D54" s="201"/>
      <c r="E54" s="201"/>
    </row>
    <row r="55" spans="1:5">
      <c r="A55" s="247"/>
      <c r="B55" s="220" t="s">
        <v>90</v>
      </c>
      <c r="C55" s="220"/>
      <c r="D55" s="216"/>
      <c r="E55" s="201"/>
    </row>
    <row r="56" spans="1:5">
      <c r="A56" s="247"/>
      <c r="B56" s="220" t="s">
        <v>91</v>
      </c>
      <c r="C56" s="220"/>
      <c r="D56" s="216"/>
      <c r="E56" s="201"/>
    </row>
    <row r="57" spans="1:5">
      <c r="A57" s="248"/>
      <c r="B57" s="220" t="s">
        <v>92</v>
      </c>
      <c r="C57" s="220"/>
      <c r="D57" s="216"/>
      <c r="E57" s="201"/>
    </row>
    <row r="58" spans="1:5">
      <c r="A58" s="250" t="s">
        <v>93</v>
      </c>
      <c r="B58" s="220" t="s">
        <v>94</v>
      </c>
      <c r="C58" s="220"/>
      <c r="D58" s="201"/>
      <c r="E58" s="201"/>
    </row>
    <row r="59" spans="1:5">
      <c r="A59" s="251"/>
      <c r="B59" s="220" t="s">
        <v>95</v>
      </c>
      <c r="C59" s="220"/>
      <c r="D59" s="216"/>
      <c r="E59" s="201"/>
    </row>
    <row r="60" spans="1:5" ht="72">
      <c r="A60" s="246" t="s">
        <v>96</v>
      </c>
      <c r="B60" s="220" t="s">
        <v>97</v>
      </c>
      <c r="C60" s="220" t="s">
        <v>98</v>
      </c>
      <c r="D60" s="201"/>
      <c r="E60" s="201"/>
    </row>
    <row r="61" spans="1:5" ht="20.25" customHeight="1">
      <c r="A61" s="247"/>
      <c r="B61" s="220" t="s">
        <v>99</v>
      </c>
      <c r="C61" s="220"/>
      <c r="D61" s="201"/>
      <c r="E61" s="201"/>
    </row>
    <row r="62" spans="1:5" ht="20.25" customHeight="1">
      <c r="A62" s="247"/>
      <c r="B62" s="220" t="s">
        <v>100</v>
      </c>
      <c r="C62" s="220" t="s">
        <v>101</v>
      </c>
      <c r="D62" s="216"/>
      <c r="E62" s="201"/>
    </row>
    <row r="63" spans="1:5" ht="20.25" customHeight="1">
      <c r="A63" s="248"/>
      <c r="B63" s="220" t="s">
        <v>102</v>
      </c>
      <c r="C63" s="220"/>
      <c r="D63" s="216"/>
      <c r="E63" s="201"/>
    </row>
    <row r="64" spans="1:5"/>
    <row r="65" spans="1:5" s="193" customFormat="1">
      <c r="A65" s="252" t="s">
        <v>103</v>
      </c>
      <c r="B65" s="253"/>
      <c r="C65" s="253"/>
      <c r="D65" s="253"/>
      <c r="E65" s="254"/>
    </row>
    <row r="66" spans="1:5">
      <c r="A66" s="232" t="s">
        <v>104</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105</v>
      </c>
      <c r="B86" s="244"/>
      <c r="C86" s="244"/>
      <c r="D86" s="245"/>
      <c r="E86" s="206" t="s">
        <v>106</v>
      </c>
    </row>
    <row r="87" spans="1:5">
      <c r="A87" s="239" t="s">
        <v>107</v>
      </c>
      <c r="B87" s="220" t="s">
        <v>108</v>
      </c>
      <c r="C87" s="220"/>
      <c r="D87" s="207"/>
      <c r="E87" s="208"/>
    </row>
    <row r="88" spans="1:5">
      <c r="A88" s="240"/>
      <c r="B88" s="220" t="s">
        <v>109</v>
      </c>
      <c r="C88" s="220"/>
      <c r="D88" s="207"/>
      <c r="E88" s="208"/>
    </row>
    <row r="89" spans="1:5">
      <c r="A89" s="239" t="s">
        <v>110</v>
      </c>
      <c r="B89" s="220" t="s">
        <v>108</v>
      </c>
      <c r="C89" s="220"/>
      <c r="D89" s="207"/>
      <c r="E89" s="208"/>
    </row>
    <row r="90" spans="1:5">
      <c r="A90" s="240"/>
      <c r="B90" s="220" t="s">
        <v>109</v>
      </c>
      <c r="C90" s="220"/>
      <c r="D90" s="207"/>
      <c r="E90" s="208"/>
    </row>
    <row r="91" spans="1:5">
      <c r="A91" s="241" t="s">
        <v>111</v>
      </c>
      <c r="B91" s="242"/>
      <c r="C91" s="221"/>
      <c r="D91" s="207"/>
      <c r="E91" s="208"/>
    </row>
    <row r="92" spans="1:5">
      <c r="A92" s="241" t="s">
        <v>112</v>
      </c>
      <c r="B92" s="242"/>
      <c r="C92" s="221"/>
      <c r="D92" s="207"/>
      <c r="E92" s="208"/>
    </row>
    <row r="93" spans="1:5">
      <c r="A93" s="241" t="s">
        <v>113</v>
      </c>
      <c r="B93" s="242"/>
      <c r="C93" s="221"/>
      <c r="D93" s="207"/>
      <c r="E93" s="208"/>
    </row>
    <row r="94" spans="1:5">
      <c r="A94" s="241" t="s">
        <v>114</v>
      </c>
      <c r="B94" s="242"/>
      <c r="C94" s="221"/>
      <c r="D94" s="207"/>
      <c r="E94" s="208"/>
    </row>
    <row r="95" spans="1:5"/>
    <row r="96" spans="1:5"/>
    <row r="97" spans="1:5">
      <c r="A97" s="243" t="s">
        <v>115</v>
      </c>
      <c r="B97" s="244"/>
      <c r="C97" s="244"/>
      <c r="D97" s="245"/>
      <c r="E97" s="206"/>
    </row>
    <row r="98" spans="1:5">
      <c r="A98" s="232" t="s">
        <v>116</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
    <cfRule type="cellIs" dxfId="3" priority="3" operator="equal">
      <formula>"yes"</formula>
    </cfRule>
    <cfRule type="cellIs" dxfId="2" priority="4" operator="equal">
      <formula>"no"</formula>
    </cfRule>
  </conditionalFormatting>
  <conditionalFormatting sqref="C3: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zoomScale="75" zoomScaleNormal="75" workbookViewId="0">
      <selection activeCell="F27" sqref="F27"/>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06" customWidth="1"/>
    <col min="8" max="8" width="17.5703125" style="3" customWidth="1"/>
    <col min="9" max="9" width="17.5703125" style="106" customWidth="1"/>
    <col min="10" max="10" width="17.5703125" style="2" customWidth="1"/>
    <col min="11" max="11" width="17.5703125" style="106" customWidth="1"/>
    <col min="12" max="14" width="17.5703125" style="2" customWidth="1"/>
    <col min="15" max="17" width="17.5703125" style="106" customWidth="1"/>
    <col min="18" max="19" width="17.5703125" style="3" customWidth="1"/>
    <col min="20" max="21" width="17.5703125" style="106"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117</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118</v>
      </c>
      <c r="B2" s="259"/>
      <c r="C2" s="259"/>
      <c r="D2" s="259"/>
      <c r="E2" s="259"/>
      <c r="F2" s="259"/>
      <c r="G2" s="259"/>
      <c r="H2" s="259"/>
      <c r="I2" s="259"/>
      <c r="J2" s="259"/>
      <c r="K2" s="259"/>
      <c r="L2" s="259"/>
      <c r="M2" s="259"/>
      <c r="N2" s="259"/>
      <c r="O2" s="259"/>
      <c r="P2" s="259"/>
      <c r="Q2" s="259"/>
      <c r="R2" s="259"/>
      <c r="S2" s="259"/>
      <c r="T2" s="259"/>
      <c r="U2" s="260"/>
    </row>
    <row r="3" spans="1:21" ht="37.5" customHeight="1">
      <c r="A3" s="133"/>
      <c r="B3" s="133"/>
      <c r="C3" s="133"/>
      <c r="D3" s="133"/>
      <c r="E3" s="270" t="s">
        <v>119</v>
      </c>
      <c r="F3" s="271"/>
      <c r="G3" s="134" t="str">
        <f>"'Be Lean'"</f>
        <v>'Be Lean'</v>
      </c>
      <c r="H3" s="135" t="str">
        <f>"'Be Clean'"</f>
        <v>'Be Clean'</v>
      </c>
      <c r="I3" s="135" t="str">
        <f>"'Be Green'"</f>
        <v>'Be Green'</v>
      </c>
      <c r="J3" s="272" t="s">
        <v>120</v>
      </c>
      <c r="K3" s="272"/>
      <c r="L3" s="266" t="s">
        <v>119</v>
      </c>
      <c r="M3" s="267"/>
      <c r="N3" s="261" t="s">
        <v>121</v>
      </c>
      <c r="O3" s="273"/>
      <c r="P3" s="274"/>
      <c r="Q3" s="277" t="str">
        <f>"'Be Clean'"</f>
        <v>'Be Clean'</v>
      </c>
      <c r="R3" s="273"/>
      <c r="S3" s="274"/>
      <c r="T3" s="261" t="s">
        <v>122</v>
      </c>
      <c r="U3" s="262"/>
    </row>
    <row r="4" spans="1:21" ht="68.099999999999994" customHeight="1">
      <c r="A4" s="119" t="s">
        <v>123</v>
      </c>
      <c r="B4" s="119" t="s">
        <v>124</v>
      </c>
      <c r="C4" s="119" t="s">
        <v>125</v>
      </c>
      <c r="D4" s="119" t="s">
        <v>126</v>
      </c>
      <c r="E4" s="120" t="s">
        <v>127</v>
      </c>
      <c r="F4" s="119" t="s">
        <v>128</v>
      </c>
      <c r="G4" s="99" t="s">
        <v>129</v>
      </c>
      <c r="H4" s="99" t="s">
        <v>129</v>
      </c>
      <c r="I4" s="99" t="s">
        <v>129</v>
      </c>
      <c r="J4" s="121" t="s">
        <v>130</v>
      </c>
      <c r="K4" s="121" t="s">
        <v>131</v>
      </c>
      <c r="L4" s="99" t="s">
        <v>132</v>
      </c>
      <c r="M4" s="119" t="s">
        <v>133</v>
      </c>
      <c r="N4" s="99" t="s">
        <v>132</v>
      </c>
      <c r="O4" s="121" t="s">
        <v>134</v>
      </c>
      <c r="P4" s="146" t="str">
        <f>"'Be Lean' savings"</f>
        <v>'Be Lean' savings</v>
      </c>
      <c r="Q4" s="99" t="s">
        <v>132</v>
      </c>
      <c r="R4" s="121" t="s">
        <v>134</v>
      </c>
      <c r="S4" s="146" t="str">
        <f>"'Be Clean' savings"</f>
        <v>'Be Clean' savings</v>
      </c>
      <c r="T4" s="99" t="s">
        <v>132</v>
      </c>
      <c r="U4" s="209" t="str">
        <f>"'Be Green' savings"</f>
        <v>'Be Green' savings</v>
      </c>
    </row>
    <row r="5" spans="1:21" s="1" customFormat="1" ht="15">
      <c r="A5" s="95"/>
      <c r="B5" s="95" t="s">
        <v>135</v>
      </c>
      <c r="C5" s="95"/>
      <c r="D5" s="95" t="s">
        <v>135</v>
      </c>
      <c r="E5" s="98" t="s">
        <v>136</v>
      </c>
      <c r="F5" s="96" t="s">
        <v>137</v>
      </c>
      <c r="G5" s="98" t="s">
        <v>136</v>
      </c>
      <c r="H5" s="98" t="s">
        <v>136</v>
      </c>
      <c r="I5" s="98" t="s">
        <v>136</v>
      </c>
      <c r="J5" s="101" t="s">
        <v>138</v>
      </c>
      <c r="K5" s="101" t="s">
        <v>138</v>
      </c>
      <c r="L5" s="100" t="s">
        <v>139</v>
      </c>
      <c r="M5" s="100" t="s">
        <v>139</v>
      </c>
      <c r="N5" s="100" t="s">
        <v>139</v>
      </c>
      <c r="O5" s="100" t="s">
        <v>139</v>
      </c>
      <c r="P5" s="100" t="s">
        <v>139</v>
      </c>
      <c r="Q5" s="100" t="s">
        <v>139</v>
      </c>
      <c r="R5" s="100" t="s">
        <v>139</v>
      </c>
      <c r="S5" s="100" t="s">
        <v>139</v>
      </c>
      <c r="T5" s="100" t="s">
        <v>139</v>
      </c>
      <c r="U5" s="168" t="s">
        <v>139</v>
      </c>
    </row>
    <row r="6" spans="1:21" s="112" customFormat="1" ht="28.15" customHeight="1">
      <c r="A6" s="108"/>
      <c r="B6" s="107" t="s">
        <v>140</v>
      </c>
      <c r="C6" s="107"/>
      <c r="D6" s="107"/>
      <c r="E6" s="109" t="s">
        <v>141</v>
      </c>
      <c r="F6" s="181" t="s">
        <v>142</v>
      </c>
      <c r="G6" s="110" t="s">
        <v>143</v>
      </c>
      <c r="H6" s="110" t="s">
        <v>143</v>
      </c>
      <c r="I6" s="110" t="s">
        <v>143</v>
      </c>
      <c r="J6" s="110"/>
      <c r="K6" s="111"/>
      <c r="L6" s="110"/>
      <c r="M6" s="110"/>
      <c r="N6" s="110"/>
      <c r="O6" s="111"/>
      <c r="P6" s="111"/>
      <c r="Q6" s="111"/>
      <c r="R6" s="111"/>
      <c r="S6" s="111"/>
      <c r="T6" s="111"/>
      <c r="U6" s="169"/>
    </row>
    <row r="7" spans="1:21" ht="13.5" customHeight="1">
      <c r="A7" s="104" t="s">
        <v>144</v>
      </c>
      <c r="B7" s="105">
        <v>52</v>
      </c>
      <c r="C7" s="105">
        <v>1</v>
      </c>
      <c r="D7" s="105">
        <v>52</v>
      </c>
      <c r="E7" s="159">
        <v>33.770000000000003</v>
      </c>
      <c r="F7" s="160">
        <v>-9.9999999999999995E-8</v>
      </c>
      <c r="G7" s="161">
        <v>29.77</v>
      </c>
      <c r="H7" s="161">
        <v>29.77</v>
      </c>
      <c r="I7" s="161">
        <v>6</v>
      </c>
      <c r="J7" s="162">
        <v>95.24</v>
      </c>
      <c r="K7" s="162">
        <v>86.4</v>
      </c>
      <c r="L7" s="102">
        <f t="shared" ref="L7" si="0">IF($E7=0,"",D7*E7)</f>
        <v>1756.0400000000002</v>
      </c>
      <c r="M7" s="102">
        <f t="shared" ref="M7:M57" si="1">IF($F7=0,"",($F7/$B7)*$D7)</f>
        <v>-1.0000000000000001E-7</v>
      </c>
      <c r="N7" s="102">
        <f t="shared" ref="N7:N57" si="2">IF($G7=0,"",$D7*$G7)</f>
        <v>1548.04</v>
      </c>
      <c r="O7" s="103">
        <f>IF($G7=0,"",$N7+M7)</f>
        <v>1548.0399998999999</v>
      </c>
      <c r="P7" s="103">
        <f>IF($G7=0,"",$L7-O7)</f>
        <v>208.00000010000031</v>
      </c>
      <c r="Q7" s="103">
        <f t="shared" ref="Q7:Q57" si="3">IF($H7=0,"",$D7*$H7)</f>
        <v>1548.04</v>
      </c>
      <c r="R7" s="103">
        <f>IF($H7=0,"",$Q7+$M7)</f>
        <v>1548.0399998999999</v>
      </c>
      <c r="S7" s="103">
        <f>IF($H7=0,"",$O7-$R7)</f>
        <v>0</v>
      </c>
      <c r="T7" s="103">
        <f>IF($I7=0,"",$D7*$I7)</f>
        <v>312</v>
      </c>
      <c r="U7" s="170">
        <f>IF($H7=0,"",$R7-$T7)</f>
        <v>1236.0399998999999</v>
      </c>
    </row>
    <row r="8" spans="1:21" ht="13.5" customHeight="1">
      <c r="A8" s="104" t="s">
        <v>145</v>
      </c>
      <c r="B8" s="105">
        <v>52</v>
      </c>
      <c r="C8" s="105">
        <v>1</v>
      </c>
      <c r="D8" s="105">
        <v>52</v>
      </c>
      <c r="E8" s="159">
        <v>25.62</v>
      </c>
      <c r="F8" s="163">
        <v>-9.9999999999999995E-8</v>
      </c>
      <c r="G8" s="161">
        <v>21.75</v>
      </c>
      <c r="H8" s="161">
        <v>21.75</v>
      </c>
      <c r="I8" s="161">
        <v>4.57</v>
      </c>
      <c r="J8" s="162">
        <v>63.73</v>
      </c>
      <c r="K8" s="162">
        <v>55.03</v>
      </c>
      <c r="L8" s="102">
        <f t="shared" ref="L8:L57" si="4">IF($E8=0,"",D8*E8)</f>
        <v>1332.24</v>
      </c>
      <c r="M8" s="102">
        <f t="shared" si="1"/>
        <v>-1.0000000000000001E-7</v>
      </c>
      <c r="N8" s="102">
        <f t="shared" si="2"/>
        <v>1131</v>
      </c>
      <c r="O8" s="103">
        <f t="shared" ref="O8:O57" si="5">IF($G8=0,"",$N8+M8)</f>
        <v>1130.9999998999999</v>
      </c>
      <c r="P8" s="103">
        <f t="shared" ref="P8:P57" si="6">IF($G8=0,"",$L8-O8)</f>
        <v>201.24000010000009</v>
      </c>
      <c r="Q8" s="103">
        <f t="shared" si="3"/>
        <v>1131</v>
      </c>
      <c r="R8" s="103">
        <f t="shared" ref="R8:R57" si="7">IF($H8=0,"",$Q8+$M8)</f>
        <v>1130.9999998999999</v>
      </c>
      <c r="S8" s="103">
        <f t="shared" ref="S8:S57" si="8">IF($H8=0,"",$O8-$R8)</f>
        <v>0</v>
      </c>
      <c r="T8" s="103">
        <f t="shared" ref="T8:T57" si="9">IF($I8=0,"",$D8*$I8)</f>
        <v>237.64000000000001</v>
      </c>
      <c r="U8" s="170">
        <f t="shared" ref="U8:U57" si="10">IF($H8=0,"",$R8-$T8)</f>
        <v>893.35999989999993</v>
      </c>
    </row>
    <row r="9" spans="1:21" ht="13.5" customHeight="1">
      <c r="A9" s="104" t="s">
        <v>146</v>
      </c>
      <c r="B9" s="105">
        <v>52</v>
      </c>
      <c r="C9" s="105">
        <v>1</v>
      </c>
      <c r="D9" s="105">
        <v>52</v>
      </c>
      <c r="E9" s="159">
        <v>28.54</v>
      </c>
      <c r="F9" s="163">
        <v>-9.9999999999999995E-8</v>
      </c>
      <c r="G9" s="161">
        <v>25.03</v>
      </c>
      <c r="H9" s="161">
        <v>25.03</v>
      </c>
      <c r="I9" s="161">
        <v>5.07</v>
      </c>
      <c r="J9" s="162">
        <v>75.209999999999994</v>
      </c>
      <c r="K9" s="162">
        <v>67.459999999999994</v>
      </c>
      <c r="L9" s="102">
        <f t="shared" si="4"/>
        <v>1484.08</v>
      </c>
      <c r="M9" s="102">
        <f t="shared" si="1"/>
        <v>-1.0000000000000001E-7</v>
      </c>
      <c r="N9" s="102">
        <f t="shared" si="2"/>
        <v>1301.56</v>
      </c>
      <c r="O9" s="103">
        <f t="shared" si="5"/>
        <v>1301.5599998999999</v>
      </c>
      <c r="P9" s="103">
        <f t="shared" si="6"/>
        <v>182.52000010000006</v>
      </c>
      <c r="Q9" s="103">
        <f t="shared" si="3"/>
        <v>1301.56</v>
      </c>
      <c r="R9" s="103">
        <f t="shared" si="7"/>
        <v>1301.5599998999999</v>
      </c>
      <c r="S9" s="103">
        <f t="shared" si="8"/>
        <v>0</v>
      </c>
      <c r="T9" s="103">
        <f t="shared" si="9"/>
        <v>263.64</v>
      </c>
      <c r="U9" s="170">
        <f t="shared" si="10"/>
        <v>1037.9199998999998</v>
      </c>
    </row>
    <row r="10" spans="1:21" ht="13.5" customHeight="1">
      <c r="A10" s="104" t="s">
        <v>147</v>
      </c>
      <c r="B10" s="105">
        <v>53</v>
      </c>
      <c r="C10" s="105">
        <v>1</v>
      </c>
      <c r="D10" s="105">
        <v>53</v>
      </c>
      <c r="E10" s="159">
        <v>34.42</v>
      </c>
      <c r="F10" s="163">
        <v>-9.9999999999999995E-8</v>
      </c>
      <c r="G10" s="161">
        <v>27.98</v>
      </c>
      <c r="H10" s="161">
        <v>27.98</v>
      </c>
      <c r="I10" s="161">
        <v>5.69</v>
      </c>
      <c r="J10" s="162">
        <v>98.24</v>
      </c>
      <c r="K10" s="162">
        <v>79.290000000000006</v>
      </c>
      <c r="L10" s="102">
        <f t="shared" si="4"/>
        <v>1824.26</v>
      </c>
      <c r="M10" s="102">
        <f t="shared" si="1"/>
        <v>-1.0000000000000001E-7</v>
      </c>
      <c r="N10" s="102">
        <f t="shared" si="2"/>
        <v>1482.94</v>
      </c>
      <c r="O10" s="103">
        <f t="shared" si="5"/>
        <v>1482.9399999</v>
      </c>
      <c r="P10" s="103">
        <f t="shared" si="6"/>
        <v>341.32000010000002</v>
      </c>
      <c r="Q10" s="103">
        <f t="shared" si="3"/>
        <v>1482.94</v>
      </c>
      <c r="R10" s="103">
        <f t="shared" si="7"/>
        <v>1482.9399999</v>
      </c>
      <c r="S10" s="103">
        <f t="shared" si="8"/>
        <v>0</v>
      </c>
      <c r="T10" s="103">
        <f t="shared" si="9"/>
        <v>301.57</v>
      </c>
      <c r="U10" s="170">
        <f t="shared" si="10"/>
        <v>1181.3699999</v>
      </c>
    </row>
    <row r="11" spans="1:21" ht="13.5" customHeight="1">
      <c r="A11" s="104" t="s">
        <v>148</v>
      </c>
      <c r="B11" s="105">
        <v>53</v>
      </c>
      <c r="C11" s="105">
        <v>1</v>
      </c>
      <c r="D11" s="105">
        <v>53</v>
      </c>
      <c r="E11" s="159">
        <v>26.6</v>
      </c>
      <c r="F11" s="163">
        <v>-9.9999999999999995E-8</v>
      </c>
      <c r="G11" s="161">
        <v>21.89</v>
      </c>
      <c r="H11" s="161">
        <v>21.89</v>
      </c>
      <c r="I11" s="161">
        <v>4.5199999999999996</v>
      </c>
      <c r="J11" s="162">
        <v>67.8</v>
      </c>
      <c r="K11" s="162">
        <v>55.54</v>
      </c>
      <c r="L11" s="102">
        <f t="shared" si="4"/>
        <v>1409.8000000000002</v>
      </c>
      <c r="M11" s="102">
        <f t="shared" si="1"/>
        <v>-1.0000000000000001E-7</v>
      </c>
      <c r="N11" s="102">
        <f t="shared" si="2"/>
        <v>1160.17</v>
      </c>
      <c r="O11" s="103">
        <f t="shared" si="5"/>
        <v>1160.1699999</v>
      </c>
      <c r="P11" s="103">
        <f t="shared" si="6"/>
        <v>249.63000010000019</v>
      </c>
      <c r="Q11" s="103">
        <f t="shared" si="3"/>
        <v>1160.17</v>
      </c>
      <c r="R11" s="103">
        <f t="shared" si="7"/>
        <v>1160.1699999</v>
      </c>
      <c r="S11" s="103">
        <f t="shared" si="8"/>
        <v>0</v>
      </c>
      <c r="T11" s="103">
        <f t="shared" si="9"/>
        <v>239.55999999999997</v>
      </c>
      <c r="U11" s="170">
        <f t="shared" si="10"/>
        <v>920.60999990000005</v>
      </c>
    </row>
    <row r="12" spans="1:21" ht="13.5" customHeight="1">
      <c r="A12" s="104" t="s">
        <v>149</v>
      </c>
      <c r="B12" s="105">
        <v>53</v>
      </c>
      <c r="C12" s="105">
        <v>1</v>
      </c>
      <c r="D12" s="105">
        <v>53</v>
      </c>
      <c r="E12" s="159">
        <v>29.91</v>
      </c>
      <c r="F12" s="163">
        <v>-9.9999999999999995E-8</v>
      </c>
      <c r="G12" s="161">
        <v>24.95</v>
      </c>
      <c r="H12" s="161">
        <v>24.95</v>
      </c>
      <c r="I12" s="161">
        <v>5.03</v>
      </c>
      <c r="J12" s="162">
        <v>80.709999999999994</v>
      </c>
      <c r="K12" s="162">
        <v>67.290000000000006</v>
      </c>
      <c r="L12" s="102">
        <f t="shared" si="4"/>
        <v>1585.23</v>
      </c>
      <c r="M12" s="102">
        <f t="shared" si="1"/>
        <v>-1.0000000000000001E-7</v>
      </c>
      <c r="N12" s="102">
        <f t="shared" si="2"/>
        <v>1322.35</v>
      </c>
      <c r="O12" s="103">
        <f t="shared" si="5"/>
        <v>1322.3499998999998</v>
      </c>
      <c r="P12" s="103">
        <f t="shared" si="6"/>
        <v>262.88000010000019</v>
      </c>
      <c r="Q12" s="103">
        <f t="shared" si="3"/>
        <v>1322.35</v>
      </c>
      <c r="R12" s="103">
        <f t="shared" si="7"/>
        <v>1322.3499998999998</v>
      </c>
      <c r="S12" s="103">
        <f t="shared" si="8"/>
        <v>0</v>
      </c>
      <c r="T12" s="103">
        <f t="shared" si="9"/>
        <v>266.59000000000003</v>
      </c>
      <c r="U12" s="170">
        <f t="shared" si="10"/>
        <v>1055.7599998999999</v>
      </c>
    </row>
    <row r="13" spans="1:21" ht="13.5" customHeight="1">
      <c r="A13" s="104" t="s">
        <v>150</v>
      </c>
      <c r="B13" s="105">
        <v>151.15</v>
      </c>
      <c r="C13" s="105">
        <v>1</v>
      </c>
      <c r="D13" s="105">
        <v>151.5</v>
      </c>
      <c r="E13" s="159">
        <v>29.41</v>
      </c>
      <c r="F13" s="163">
        <v>-9.9999999999999995E-8</v>
      </c>
      <c r="G13" s="161">
        <v>26.55</v>
      </c>
      <c r="H13" s="161">
        <v>26.55</v>
      </c>
      <c r="I13" s="161">
        <v>5.19</v>
      </c>
      <c r="J13" s="162">
        <v>98.63</v>
      </c>
      <c r="K13" s="162">
        <v>91.99</v>
      </c>
      <c r="L13" s="102">
        <f t="shared" si="4"/>
        <v>4455.6149999999998</v>
      </c>
      <c r="M13" s="102">
        <f t="shared" si="1"/>
        <v>-1.0023155805491233E-7</v>
      </c>
      <c r="N13" s="102">
        <f t="shared" si="2"/>
        <v>4022.3250000000003</v>
      </c>
      <c r="O13" s="103">
        <f t="shared" si="5"/>
        <v>4022.3249998997685</v>
      </c>
      <c r="P13" s="103">
        <f t="shared" si="6"/>
        <v>433.29000010023128</v>
      </c>
      <c r="Q13" s="103">
        <f t="shared" si="3"/>
        <v>4022.3250000000003</v>
      </c>
      <c r="R13" s="103">
        <f t="shared" si="7"/>
        <v>4022.3249998997685</v>
      </c>
      <c r="S13" s="103">
        <f t="shared" si="8"/>
        <v>0</v>
      </c>
      <c r="T13" s="103">
        <f t="shared" si="9"/>
        <v>786.28500000000008</v>
      </c>
      <c r="U13" s="170">
        <f t="shared" si="10"/>
        <v>3236.0399998997682</v>
      </c>
    </row>
    <row r="14" spans="1:21" ht="13.5" customHeight="1">
      <c r="A14" s="104" t="s">
        <v>151</v>
      </c>
      <c r="B14" s="105">
        <v>103.44</v>
      </c>
      <c r="C14" s="105">
        <v>1</v>
      </c>
      <c r="D14" s="105">
        <v>103.4</v>
      </c>
      <c r="E14" s="159">
        <v>26.03</v>
      </c>
      <c r="F14" s="163">
        <v>-9.9999999999999995E-8</v>
      </c>
      <c r="G14" s="161">
        <v>22.54</v>
      </c>
      <c r="H14" s="161">
        <v>22.54</v>
      </c>
      <c r="I14" s="161">
        <v>4.63</v>
      </c>
      <c r="J14" s="162">
        <v>79.08</v>
      </c>
      <c r="K14" s="162">
        <v>70.87</v>
      </c>
      <c r="L14" s="102">
        <f t="shared" si="4"/>
        <v>2691.5020000000004</v>
      </c>
      <c r="M14" s="102">
        <f t="shared" si="1"/>
        <v>-9.9961330239752514E-8</v>
      </c>
      <c r="N14" s="102">
        <f t="shared" si="2"/>
        <v>2330.636</v>
      </c>
      <c r="O14" s="103">
        <f t="shared" si="5"/>
        <v>2330.6359999000388</v>
      </c>
      <c r="P14" s="103">
        <f t="shared" si="6"/>
        <v>360.86600009996164</v>
      </c>
      <c r="Q14" s="103">
        <f t="shared" si="3"/>
        <v>2330.636</v>
      </c>
      <c r="R14" s="103">
        <f t="shared" si="7"/>
        <v>2330.6359999000388</v>
      </c>
      <c r="S14" s="103">
        <f t="shared" si="8"/>
        <v>0</v>
      </c>
      <c r="T14" s="103">
        <f t="shared" si="9"/>
        <v>478.74200000000002</v>
      </c>
      <c r="U14" s="170">
        <f t="shared" si="10"/>
        <v>1851.8939999000388</v>
      </c>
    </row>
    <row r="15" spans="1:21" ht="13.5" customHeight="1">
      <c r="A15" s="104" t="s">
        <v>152</v>
      </c>
      <c r="B15" s="105">
        <v>137.44</v>
      </c>
      <c r="C15" s="105">
        <v>1</v>
      </c>
      <c r="D15" s="105">
        <v>137.44</v>
      </c>
      <c r="E15" s="159">
        <v>23.28</v>
      </c>
      <c r="F15" s="163">
        <v>-9.9999999999999995E-8</v>
      </c>
      <c r="G15" s="161">
        <v>19.8</v>
      </c>
      <c r="H15" s="161">
        <v>19.8</v>
      </c>
      <c r="I15" s="161">
        <v>4.16</v>
      </c>
      <c r="J15" s="162">
        <v>72.62</v>
      </c>
      <c r="K15" s="162">
        <v>64.45</v>
      </c>
      <c r="L15" s="102">
        <f t="shared" si="4"/>
        <v>3199.6032</v>
      </c>
      <c r="M15" s="102">
        <f t="shared" si="1"/>
        <v>-9.9999999999999995E-8</v>
      </c>
      <c r="N15" s="102">
        <f t="shared" si="2"/>
        <v>2721.3119999999999</v>
      </c>
      <c r="O15" s="103">
        <f t="shared" si="5"/>
        <v>2721.3119999</v>
      </c>
      <c r="P15" s="103">
        <f t="shared" si="6"/>
        <v>478.29120009999997</v>
      </c>
      <c r="Q15" s="103">
        <f t="shared" si="3"/>
        <v>2721.3119999999999</v>
      </c>
      <c r="R15" s="103">
        <f t="shared" si="7"/>
        <v>2721.3119999</v>
      </c>
      <c r="S15" s="103">
        <f t="shared" si="8"/>
        <v>0</v>
      </c>
      <c r="T15" s="103">
        <f t="shared" si="9"/>
        <v>571.75040000000001</v>
      </c>
      <c r="U15" s="170">
        <f t="shared" si="10"/>
        <v>2149.5615999000001</v>
      </c>
    </row>
    <row r="16" spans="1:21" ht="13.5" customHeight="1">
      <c r="A16" s="104"/>
      <c r="B16" s="105"/>
      <c r="C16" s="105"/>
      <c r="D16" s="105"/>
      <c r="E16" s="159"/>
      <c r="F16" s="163"/>
      <c r="G16" s="161"/>
      <c r="H16" s="161"/>
      <c r="I16" s="161"/>
      <c r="J16" s="162"/>
      <c r="K16" s="162"/>
      <c r="L16" s="102" t="str">
        <f t="shared" si="4"/>
        <v/>
      </c>
      <c r="M16" s="102" t="str">
        <f t="shared" si="1"/>
        <v/>
      </c>
      <c r="N16" s="102" t="str">
        <f t="shared" si="2"/>
        <v/>
      </c>
      <c r="O16" s="103" t="str">
        <f t="shared" si="5"/>
        <v/>
      </c>
      <c r="P16" s="103" t="str">
        <f t="shared" si="6"/>
        <v/>
      </c>
      <c r="Q16" s="103" t="str">
        <f t="shared" si="3"/>
        <v/>
      </c>
      <c r="R16" s="103" t="str">
        <f t="shared" si="7"/>
        <v/>
      </c>
      <c r="S16" s="103" t="str">
        <f t="shared" si="8"/>
        <v/>
      </c>
      <c r="T16" s="103" t="str">
        <f t="shared" si="9"/>
        <v/>
      </c>
      <c r="U16" s="170" t="str">
        <f t="shared" si="10"/>
        <v/>
      </c>
    </row>
    <row r="17" spans="1:21" ht="13.5" customHeight="1">
      <c r="A17" s="104"/>
      <c r="B17" s="105"/>
      <c r="C17" s="105"/>
      <c r="D17" s="105"/>
      <c r="E17" s="159"/>
      <c r="F17" s="163"/>
      <c r="G17" s="161"/>
      <c r="H17" s="161"/>
      <c r="I17" s="161"/>
      <c r="J17" s="162"/>
      <c r="K17" s="162"/>
      <c r="L17" s="102" t="str">
        <f t="shared" si="4"/>
        <v/>
      </c>
      <c r="M17" s="102" t="str">
        <f t="shared" si="1"/>
        <v/>
      </c>
      <c r="N17" s="102" t="str">
        <f t="shared" si="2"/>
        <v/>
      </c>
      <c r="O17" s="103" t="str">
        <f t="shared" si="5"/>
        <v/>
      </c>
      <c r="P17" s="103" t="str">
        <f t="shared" si="6"/>
        <v/>
      </c>
      <c r="Q17" s="103" t="str">
        <f t="shared" si="3"/>
        <v/>
      </c>
      <c r="R17" s="103" t="str">
        <f t="shared" si="7"/>
        <v/>
      </c>
      <c r="S17" s="103" t="str">
        <f t="shared" si="8"/>
        <v/>
      </c>
      <c r="T17" s="103" t="str">
        <f t="shared" si="9"/>
        <v/>
      </c>
      <c r="U17" s="170" t="str">
        <f t="shared" si="10"/>
        <v/>
      </c>
    </row>
    <row r="18" spans="1:21" ht="13.5" customHeight="1">
      <c r="A18" s="104"/>
      <c r="B18" s="105"/>
      <c r="C18" s="105"/>
      <c r="D18" s="105"/>
      <c r="E18" s="159"/>
      <c r="F18" s="163"/>
      <c r="G18" s="161"/>
      <c r="H18" s="161"/>
      <c r="I18" s="161"/>
      <c r="J18" s="162"/>
      <c r="K18" s="162"/>
      <c r="L18" s="102" t="str">
        <f t="shared" si="4"/>
        <v/>
      </c>
      <c r="M18" s="102" t="str">
        <f t="shared" si="1"/>
        <v/>
      </c>
      <c r="N18" s="102" t="str">
        <f t="shared" si="2"/>
        <v/>
      </c>
      <c r="O18" s="103" t="str">
        <f t="shared" si="5"/>
        <v/>
      </c>
      <c r="P18" s="103" t="str">
        <f t="shared" si="6"/>
        <v/>
      </c>
      <c r="Q18" s="103" t="str">
        <f t="shared" si="3"/>
        <v/>
      </c>
      <c r="R18" s="103" t="str">
        <f t="shared" si="7"/>
        <v/>
      </c>
      <c r="S18" s="103" t="str">
        <f t="shared" si="8"/>
        <v/>
      </c>
      <c r="T18" s="103" t="str">
        <f t="shared" si="9"/>
        <v/>
      </c>
      <c r="U18" s="170" t="str">
        <f t="shared" si="10"/>
        <v/>
      </c>
    </row>
    <row r="19" spans="1:21" ht="13.5" customHeight="1">
      <c r="A19" s="104"/>
      <c r="B19" s="105"/>
      <c r="C19" s="105"/>
      <c r="D19" s="105"/>
      <c r="E19" s="159"/>
      <c r="F19" s="163"/>
      <c r="G19" s="161"/>
      <c r="H19" s="161"/>
      <c r="I19" s="161"/>
      <c r="J19" s="162"/>
      <c r="K19" s="162"/>
      <c r="L19" s="102" t="str">
        <f t="shared" si="4"/>
        <v/>
      </c>
      <c r="M19" s="102" t="str">
        <f t="shared" si="1"/>
        <v/>
      </c>
      <c r="N19" s="102" t="str">
        <f t="shared" si="2"/>
        <v/>
      </c>
      <c r="O19" s="103" t="str">
        <f t="shared" si="5"/>
        <v/>
      </c>
      <c r="P19" s="103" t="str">
        <f t="shared" si="6"/>
        <v/>
      </c>
      <c r="Q19" s="103" t="str">
        <f t="shared" si="3"/>
        <v/>
      </c>
      <c r="R19" s="103" t="str">
        <f t="shared" si="7"/>
        <v/>
      </c>
      <c r="S19" s="103" t="str">
        <f t="shared" si="8"/>
        <v/>
      </c>
      <c r="T19" s="103" t="str">
        <f t="shared" si="9"/>
        <v/>
      </c>
      <c r="U19" s="170" t="str">
        <f t="shared" si="10"/>
        <v/>
      </c>
    </row>
    <row r="20" spans="1:21" ht="13.5" customHeight="1">
      <c r="A20" s="104"/>
      <c r="B20" s="105"/>
      <c r="C20" s="105"/>
      <c r="D20" s="105"/>
      <c r="E20" s="159"/>
      <c r="F20" s="163"/>
      <c r="G20" s="161"/>
      <c r="H20" s="161"/>
      <c r="I20" s="161"/>
      <c r="J20" s="162"/>
      <c r="K20" s="162"/>
      <c r="L20" s="102" t="str">
        <f t="shared" si="4"/>
        <v/>
      </c>
      <c r="M20" s="102" t="str">
        <f t="shared" si="1"/>
        <v/>
      </c>
      <c r="N20" s="102" t="str">
        <f t="shared" si="2"/>
        <v/>
      </c>
      <c r="O20" s="103" t="str">
        <f t="shared" si="5"/>
        <v/>
      </c>
      <c r="P20" s="103" t="str">
        <f t="shared" si="6"/>
        <v/>
      </c>
      <c r="Q20" s="103" t="str">
        <f t="shared" si="3"/>
        <v/>
      </c>
      <c r="R20" s="103" t="str">
        <f t="shared" si="7"/>
        <v/>
      </c>
      <c r="S20" s="103" t="str">
        <f t="shared" si="8"/>
        <v/>
      </c>
      <c r="T20" s="103" t="str">
        <f t="shared" si="9"/>
        <v/>
      </c>
      <c r="U20" s="170" t="str">
        <f t="shared" si="10"/>
        <v/>
      </c>
    </row>
    <row r="21" spans="1:21" ht="13.5" customHeight="1">
      <c r="A21" s="104"/>
      <c r="B21" s="105"/>
      <c r="C21" s="105"/>
      <c r="D21" s="105"/>
      <c r="E21" s="159"/>
      <c r="F21" s="163"/>
      <c r="G21" s="161"/>
      <c r="H21" s="161"/>
      <c r="I21" s="161"/>
      <c r="J21" s="162"/>
      <c r="K21" s="162"/>
      <c r="L21" s="102" t="str">
        <f t="shared" si="4"/>
        <v/>
      </c>
      <c r="M21" s="102" t="str">
        <f t="shared" si="1"/>
        <v/>
      </c>
      <c r="N21" s="102" t="str">
        <f t="shared" si="2"/>
        <v/>
      </c>
      <c r="O21" s="103" t="str">
        <f t="shared" si="5"/>
        <v/>
      </c>
      <c r="P21" s="103" t="str">
        <f t="shared" si="6"/>
        <v/>
      </c>
      <c r="Q21" s="103" t="str">
        <f t="shared" si="3"/>
        <v/>
      </c>
      <c r="R21" s="103" t="str">
        <f t="shared" si="7"/>
        <v/>
      </c>
      <c r="S21" s="103" t="str">
        <f t="shared" si="8"/>
        <v/>
      </c>
      <c r="T21" s="103" t="str">
        <f t="shared" si="9"/>
        <v/>
      </c>
      <c r="U21" s="170" t="str">
        <f t="shared" si="10"/>
        <v/>
      </c>
    </row>
    <row r="22" spans="1:21" ht="13.5" customHeight="1">
      <c r="A22" s="104"/>
      <c r="B22" s="105"/>
      <c r="C22" s="105"/>
      <c r="D22" s="105"/>
      <c r="E22" s="159"/>
      <c r="F22" s="163"/>
      <c r="G22" s="161"/>
      <c r="H22" s="161"/>
      <c r="I22" s="161"/>
      <c r="J22" s="162"/>
      <c r="K22" s="162"/>
      <c r="L22" s="102" t="str">
        <f t="shared" si="4"/>
        <v/>
      </c>
      <c r="M22" s="102" t="str">
        <f t="shared" si="1"/>
        <v/>
      </c>
      <c r="N22" s="102" t="str">
        <f t="shared" si="2"/>
        <v/>
      </c>
      <c r="O22" s="103" t="str">
        <f t="shared" si="5"/>
        <v/>
      </c>
      <c r="P22" s="103" t="str">
        <f t="shared" si="6"/>
        <v/>
      </c>
      <c r="Q22" s="103" t="str">
        <f t="shared" si="3"/>
        <v/>
      </c>
      <c r="R22" s="103" t="str">
        <f t="shared" si="7"/>
        <v/>
      </c>
      <c r="S22" s="103" t="str">
        <f t="shared" si="8"/>
        <v/>
      </c>
      <c r="T22" s="103" t="str">
        <f t="shared" si="9"/>
        <v/>
      </c>
      <c r="U22" s="170" t="str">
        <f t="shared" si="10"/>
        <v/>
      </c>
    </row>
    <row r="23" spans="1:21" ht="13.5" customHeight="1">
      <c r="A23" s="104"/>
      <c r="B23" s="105"/>
      <c r="C23" s="105"/>
      <c r="D23" s="105"/>
      <c r="E23" s="159"/>
      <c r="F23" s="163"/>
      <c r="G23" s="161"/>
      <c r="H23" s="161"/>
      <c r="I23" s="161"/>
      <c r="J23" s="162"/>
      <c r="K23" s="162"/>
      <c r="L23" s="102" t="str">
        <f t="shared" si="4"/>
        <v/>
      </c>
      <c r="M23" s="102" t="str">
        <f t="shared" si="1"/>
        <v/>
      </c>
      <c r="N23" s="102" t="str">
        <f t="shared" si="2"/>
        <v/>
      </c>
      <c r="O23" s="103" t="str">
        <f t="shared" si="5"/>
        <v/>
      </c>
      <c r="P23" s="103" t="str">
        <f t="shared" si="6"/>
        <v/>
      </c>
      <c r="Q23" s="103" t="str">
        <f t="shared" si="3"/>
        <v/>
      </c>
      <c r="R23" s="103" t="str">
        <f t="shared" si="7"/>
        <v/>
      </c>
      <c r="S23" s="103" t="str">
        <f t="shared" si="8"/>
        <v/>
      </c>
      <c r="T23" s="103" t="str">
        <f t="shared" si="9"/>
        <v/>
      </c>
      <c r="U23" s="170" t="str">
        <f t="shared" si="10"/>
        <v/>
      </c>
    </row>
    <row r="24" spans="1:21" ht="13.5" customHeight="1">
      <c r="A24" s="104"/>
      <c r="B24" s="105"/>
      <c r="C24" s="105"/>
      <c r="D24" s="105"/>
      <c r="E24" s="159"/>
      <c r="F24" s="163"/>
      <c r="G24" s="161"/>
      <c r="H24" s="161"/>
      <c r="I24" s="161"/>
      <c r="J24" s="162"/>
      <c r="K24" s="162"/>
      <c r="L24" s="102" t="str">
        <f t="shared" si="4"/>
        <v/>
      </c>
      <c r="M24" s="102" t="str">
        <f t="shared" si="1"/>
        <v/>
      </c>
      <c r="N24" s="102" t="str">
        <f t="shared" si="2"/>
        <v/>
      </c>
      <c r="O24" s="103" t="str">
        <f t="shared" si="5"/>
        <v/>
      </c>
      <c r="P24" s="103" t="str">
        <f t="shared" si="6"/>
        <v/>
      </c>
      <c r="Q24" s="103" t="str">
        <f t="shared" si="3"/>
        <v/>
      </c>
      <c r="R24" s="103" t="str">
        <f t="shared" si="7"/>
        <v/>
      </c>
      <c r="S24" s="103" t="str">
        <f t="shared" si="8"/>
        <v/>
      </c>
      <c r="T24" s="103" t="str">
        <f t="shared" si="9"/>
        <v/>
      </c>
      <c r="U24" s="170" t="str">
        <f t="shared" si="10"/>
        <v/>
      </c>
    </row>
    <row r="25" spans="1:21" ht="13.5" customHeight="1">
      <c r="A25" s="104"/>
      <c r="B25" s="105"/>
      <c r="C25" s="105"/>
      <c r="D25" s="105"/>
      <c r="E25" s="159"/>
      <c r="F25" s="163"/>
      <c r="G25" s="161"/>
      <c r="H25" s="161"/>
      <c r="I25" s="161"/>
      <c r="J25" s="162"/>
      <c r="K25" s="162"/>
      <c r="L25" s="102" t="str">
        <f t="shared" si="4"/>
        <v/>
      </c>
      <c r="M25" s="102" t="str">
        <f t="shared" si="1"/>
        <v/>
      </c>
      <c r="N25" s="102" t="str">
        <f t="shared" si="2"/>
        <v/>
      </c>
      <c r="O25" s="103" t="str">
        <f t="shared" si="5"/>
        <v/>
      </c>
      <c r="P25" s="103" t="str">
        <f t="shared" si="6"/>
        <v/>
      </c>
      <c r="Q25" s="103" t="str">
        <f t="shared" si="3"/>
        <v/>
      </c>
      <c r="R25" s="103" t="str">
        <f t="shared" si="7"/>
        <v/>
      </c>
      <c r="S25" s="103" t="str">
        <f t="shared" si="8"/>
        <v/>
      </c>
      <c r="T25" s="103" t="str">
        <f t="shared" si="9"/>
        <v/>
      </c>
      <c r="U25" s="170" t="str">
        <f t="shared" si="10"/>
        <v/>
      </c>
    </row>
    <row r="26" spans="1:21" ht="13.5" customHeight="1">
      <c r="A26" s="104"/>
      <c r="B26" s="105"/>
      <c r="C26" s="105"/>
      <c r="D26" s="105"/>
      <c r="E26" s="159"/>
      <c r="F26" s="163"/>
      <c r="G26" s="161"/>
      <c r="H26" s="161"/>
      <c r="I26" s="161"/>
      <c r="J26" s="162"/>
      <c r="K26" s="162"/>
      <c r="L26" s="102" t="str">
        <f t="shared" si="4"/>
        <v/>
      </c>
      <c r="M26" s="102" t="str">
        <f t="shared" si="1"/>
        <v/>
      </c>
      <c r="N26" s="102" t="str">
        <f t="shared" si="2"/>
        <v/>
      </c>
      <c r="O26" s="103" t="str">
        <f t="shared" si="5"/>
        <v/>
      </c>
      <c r="P26" s="103" t="str">
        <f t="shared" si="6"/>
        <v/>
      </c>
      <c r="Q26" s="103" t="str">
        <f t="shared" si="3"/>
        <v/>
      </c>
      <c r="R26" s="103" t="str">
        <f t="shared" si="7"/>
        <v/>
      </c>
      <c r="S26" s="103" t="str">
        <f t="shared" si="8"/>
        <v/>
      </c>
      <c r="T26" s="103" t="str">
        <f t="shared" si="9"/>
        <v/>
      </c>
      <c r="U26" s="170" t="str">
        <f t="shared" si="10"/>
        <v/>
      </c>
    </row>
    <row r="27" spans="1:21" ht="13.5" customHeight="1">
      <c r="A27" s="104"/>
      <c r="B27" s="105"/>
      <c r="C27" s="105"/>
      <c r="D27" s="105"/>
      <c r="E27" s="159"/>
      <c r="F27" s="163"/>
      <c r="G27" s="161"/>
      <c r="H27" s="161"/>
      <c r="I27" s="161"/>
      <c r="J27" s="162"/>
      <c r="K27" s="162"/>
      <c r="L27" s="102" t="str">
        <f t="shared" si="4"/>
        <v/>
      </c>
      <c r="M27" s="102" t="str">
        <f t="shared" si="1"/>
        <v/>
      </c>
      <c r="N27" s="102" t="str">
        <f t="shared" si="2"/>
        <v/>
      </c>
      <c r="O27" s="103" t="str">
        <f t="shared" si="5"/>
        <v/>
      </c>
      <c r="P27" s="103" t="str">
        <f t="shared" si="6"/>
        <v/>
      </c>
      <c r="Q27" s="103" t="str">
        <f t="shared" si="3"/>
        <v/>
      </c>
      <c r="R27" s="103" t="str">
        <f t="shared" si="7"/>
        <v/>
      </c>
      <c r="S27" s="103" t="str">
        <f t="shared" si="8"/>
        <v/>
      </c>
      <c r="T27" s="103" t="str">
        <f t="shared" si="9"/>
        <v/>
      </c>
      <c r="U27" s="170" t="str">
        <f t="shared" si="10"/>
        <v/>
      </c>
    </row>
    <row r="28" spans="1:21" ht="13.5" customHeight="1">
      <c r="A28" s="104"/>
      <c r="B28" s="105"/>
      <c r="C28" s="105"/>
      <c r="D28" s="105"/>
      <c r="E28" s="159"/>
      <c r="F28" s="163"/>
      <c r="G28" s="161"/>
      <c r="H28" s="161"/>
      <c r="I28" s="161"/>
      <c r="J28" s="162"/>
      <c r="K28" s="162"/>
      <c r="L28" s="102" t="str">
        <f t="shared" si="4"/>
        <v/>
      </c>
      <c r="M28" s="102" t="str">
        <f t="shared" si="1"/>
        <v/>
      </c>
      <c r="N28" s="102" t="str">
        <f t="shared" si="2"/>
        <v/>
      </c>
      <c r="O28" s="103" t="str">
        <f t="shared" si="5"/>
        <v/>
      </c>
      <c r="P28" s="103" t="str">
        <f t="shared" si="6"/>
        <v/>
      </c>
      <c r="Q28" s="103" t="str">
        <f t="shared" si="3"/>
        <v/>
      </c>
      <c r="R28" s="103" t="str">
        <f t="shared" si="7"/>
        <v/>
      </c>
      <c r="S28" s="103" t="str">
        <f t="shared" si="8"/>
        <v/>
      </c>
      <c r="T28" s="103" t="str">
        <f t="shared" si="9"/>
        <v/>
      </c>
      <c r="U28" s="170" t="str">
        <f t="shared" si="10"/>
        <v/>
      </c>
    </row>
    <row r="29" spans="1:21" ht="13.5" customHeight="1">
      <c r="A29" s="104"/>
      <c r="B29" s="105"/>
      <c r="C29" s="105"/>
      <c r="D29" s="105"/>
      <c r="E29" s="159"/>
      <c r="F29" s="163"/>
      <c r="G29" s="161"/>
      <c r="H29" s="161"/>
      <c r="I29" s="161"/>
      <c r="J29" s="162"/>
      <c r="K29" s="162"/>
      <c r="L29" s="102" t="str">
        <f t="shared" si="4"/>
        <v/>
      </c>
      <c r="M29" s="102" t="str">
        <f t="shared" si="1"/>
        <v/>
      </c>
      <c r="N29" s="102" t="str">
        <f t="shared" si="2"/>
        <v/>
      </c>
      <c r="O29" s="103" t="str">
        <f t="shared" si="5"/>
        <v/>
      </c>
      <c r="P29" s="103" t="str">
        <f t="shared" si="6"/>
        <v/>
      </c>
      <c r="Q29" s="103" t="str">
        <f t="shared" si="3"/>
        <v/>
      </c>
      <c r="R29" s="103" t="str">
        <f t="shared" si="7"/>
        <v/>
      </c>
      <c r="S29" s="103" t="str">
        <f t="shared" si="8"/>
        <v/>
      </c>
      <c r="T29" s="103" t="str">
        <f t="shared" si="9"/>
        <v/>
      </c>
      <c r="U29" s="170" t="str">
        <f t="shared" si="10"/>
        <v/>
      </c>
    </row>
    <row r="30" spans="1:21" ht="13.5" customHeight="1">
      <c r="A30" s="104"/>
      <c r="B30" s="105"/>
      <c r="C30" s="105"/>
      <c r="D30" s="105"/>
      <c r="E30" s="159"/>
      <c r="F30" s="163"/>
      <c r="G30" s="161"/>
      <c r="H30" s="161"/>
      <c r="I30" s="161"/>
      <c r="J30" s="162"/>
      <c r="K30" s="162"/>
      <c r="L30" s="102" t="str">
        <f t="shared" si="4"/>
        <v/>
      </c>
      <c r="M30" s="102" t="str">
        <f t="shared" si="1"/>
        <v/>
      </c>
      <c r="N30" s="102" t="str">
        <f t="shared" si="2"/>
        <v/>
      </c>
      <c r="O30" s="103" t="str">
        <f t="shared" si="5"/>
        <v/>
      </c>
      <c r="P30" s="103" t="str">
        <f t="shared" si="6"/>
        <v/>
      </c>
      <c r="Q30" s="103" t="str">
        <f t="shared" si="3"/>
        <v/>
      </c>
      <c r="R30" s="103" t="str">
        <f t="shared" si="7"/>
        <v/>
      </c>
      <c r="S30" s="103" t="str">
        <f t="shared" si="8"/>
        <v/>
      </c>
      <c r="T30" s="103" t="str">
        <f t="shared" si="9"/>
        <v/>
      </c>
      <c r="U30" s="170" t="str">
        <f t="shared" si="10"/>
        <v/>
      </c>
    </row>
    <row r="31" spans="1:21" ht="13.5" customHeight="1">
      <c r="A31" s="104"/>
      <c r="B31" s="105"/>
      <c r="C31" s="105"/>
      <c r="D31" s="105"/>
      <c r="E31" s="159"/>
      <c r="F31" s="163"/>
      <c r="G31" s="161"/>
      <c r="H31" s="161"/>
      <c r="I31" s="161"/>
      <c r="J31" s="162"/>
      <c r="K31" s="162"/>
      <c r="L31" s="102" t="str">
        <f t="shared" si="4"/>
        <v/>
      </c>
      <c r="M31" s="102" t="str">
        <f t="shared" si="1"/>
        <v/>
      </c>
      <c r="N31" s="102" t="str">
        <f t="shared" si="2"/>
        <v/>
      </c>
      <c r="O31" s="103" t="str">
        <f t="shared" si="5"/>
        <v/>
      </c>
      <c r="P31" s="103" t="str">
        <f t="shared" si="6"/>
        <v/>
      </c>
      <c r="Q31" s="103" t="str">
        <f t="shared" si="3"/>
        <v/>
      </c>
      <c r="R31" s="103" t="str">
        <f t="shared" si="7"/>
        <v/>
      </c>
      <c r="S31" s="103" t="str">
        <f t="shared" si="8"/>
        <v/>
      </c>
      <c r="T31" s="103" t="str">
        <f t="shared" si="9"/>
        <v/>
      </c>
      <c r="U31" s="170" t="str">
        <f t="shared" si="10"/>
        <v/>
      </c>
    </row>
    <row r="32" spans="1:21" ht="13.5" customHeight="1">
      <c r="A32" s="104"/>
      <c r="B32" s="105"/>
      <c r="C32" s="105"/>
      <c r="D32" s="105"/>
      <c r="E32" s="159"/>
      <c r="F32" s="163"/>
      <c r="G32" s="161"/>
      <c r="H32" s="161"/>
      <c r="I32" s="161"/>
      <c r="J32" s="162"/>
      <c r="K32" s="162"/>
      <c r="L32" s="102" t="str">
        <f t="shared" si="4"/>
        <v/>
      </c>
      <c r="M32" s="102" t="str">
        <f t="shared" si="1"/>
        <v/>
      </c>
      <c r="N32" s="102" t="str">
        <f t="shared" si="2"/>
        <v/>
      </c>
      <c r="O32" s="103" t="str">
        <f t="shared" si="5"/>
        <v/>
      </c>
      <c r="P32" s="103" t="str">
        <f t="shared" si="6"/>
        <v/>
      </c>
      <c r="Q32" s="103" t="str">
        <f t="shared" si="3"/>
        <v/>
      </c>
      <c r="R32" s="103" t="str">
        <f t="shared" si="7"/>
        <v/>
      </c>
      <c r="S32" s="103" t="str">
        <f t="shared" si="8"/>
        <v/>
      </c>
      <c r="T32" s="103" t="str">
        <f t="shared" si="9"/>
        <v/>
      </c>
      <c r="U32" s="170" t="str">
        <f t="shared" si="10"/>
        <v/>
      </c>
    </row>
    <row r="33" spans="1:21" ht="13.5" customHeight="1">
      <c r="A33" s="104"/>
      <c r="B33" s="105"/>
      <c r="C33" s="105"/>
      <c r="D33" s="105"/>
      <c r="E33" s="159"/>
      <c r="F33" s="163"/>
      <c r="G33" s="161"/>
      <c r="H33" s="161"/>
      <c r="I33" s="161"/>
      <c r="J33" s="162"/>
      <c r="K33" s="162"/>
      <c r="L33" s="102" t="str">
        <f t="shared" si="4"/>
        <v/>
      </c>
      <c r="M33" s="102" t="str">
        <f t="shared" si="1"/>
        <v/>
      </c>
      <c r="N33" s="102" t="str">
        <f t="shared" si="2"/>
        <v/>
      </c>
      <c r="O33" s="103" t="str">
        <f t="shared" si="5"/>
        <v/>
      </c>
      <c r="P33" s="103" t="str">
        <f t="shared" si="6"/>
        <v/>
      </c>
      <c r="Q33" s="103" t="str">
        <f t="shared" si="3"/>
        <v/>
      </c>
      <c r="R33" s="103" t="str">
        <f t="shared" si="7"/>
        <v/>
      </c>
      <c r="S33" s="103" t="str">
        <f t="shared" si="8"/>
        <v/>
      </c>
      <c r="T33" s="103" t="str">
        <f t="shared" si="9"/>
        <v/>
      </c>
      <c r="U33" s="170" t="str">
        <f t="shared" si="10"/>
        <v/>
      </c>
    </row>
    <row r="34" spans="1:21" ht="13.5" customHeight="1">
      <c r="A34" s="104"/>
      <c r="B34" s="105"/>
      <c r="C34" s="105"/>
      <c r="D34" s="105"/>
      <c r="E34" s="159"/>
      <c r="F34" s="163"/>
      <c r="G34" s="161"/>
      <c r="H34" s="161"/>
      <c r="I34" s="161"/>
      <c r="J34" s="162"/>
      <c r="K34" s="162"/>
      <c r="L34" s="102" t="str">
        <f t="shared" si="4"/>
        <v/>
      </c>
      <c r="M34" s="102" t="str">
        <f t="shared" si="1"/>
        <v/>
      </c>
      <c r="N34" s="102" t="str">
        <f t="shared" si="2"/>
        <v/>
      </c>
      <c r="O34" s="103" t="str">
        <f t="shared" si="5"/>
        <v/>
      </c>
      <c r="P34" s="103" t="str">
        <f t="shared" si="6"/>
        <v/>
      </c>
      <c r="Q34" s="103" t="str">
        <f t="shared" si="3"/>
        <v/>
      </c>
      <c r="R34" s="103" t="str">
        <f t="shared" si="7"/>
        <v/>
      </c>
      <c r="S34" s="103" t="str">
        <f t="shared" si="8"/>
        <v/>
      </c>
      <c r="T34" s="103" t="str">
        <f t="shared" si="9"/>
        <v/>
      </c>
      <c r="U34" s="170" t="str">
        <f t="shared" si="10"/>
        <v/>
      </c>
    </row>
    <row r="35" spans="1:21" ht="13.5" customHeight="1">
      <c r="A35" s="104"/>
      <c r="B35" s="105"/>
      <c r="C35" s="105"/>
      <c r="D35" s="105"/>
      <c r="E35" s="159"/>
      <c r="F35" s="163"/>
      <c r="G35" s="161"/>
      <c r="H35" s="161"/>
      <c r="I35" s="161"/>
      <c r="J35" s="162"/>
      <c r="K35" s="162"/>
      <c r="L35" s="102" t="str">
        <f t="shared" si="4"/>
        <v/>
      </c>
      <c r="M35" s="102" t="str">
        <f t="shared" si="1"/>
        <v/>
      </c>
      <c r="N35" s="102" t="str">
        <f t="shared" si="2"/>
        <v/>
      </c>
      <c r="O35" s="103" t="str">
        <f t="shared" si="5"/>
        <v/>
      </c>
      <c r="P35" s="103" t="str">
        <f t="shared" si="6"/>
        <v/>
      </c>
      <c r="Q35" s="103" t="str">
        <f t="shared" si="3"/>
        <v/>
      </c>
      <c r="R35" s="103" t="str">
        <f t="shared" si="7"/>
        <v/>
      </c>
      <c r="S35" s="103" t="str">
        <f t="shared" si="8"/>
        <v/>
      </c>
      <c r="T35" s="103" t="str">
        <f t="shared" si="9"/>
        <v/>
      </c>
      <c r="U35" s="170" t="str">
        <f t="shared" si="10"/>
        <v/>
      </c>
    </row>
    <row r="36" spans="1:21" ht="13.5" customHeight="1">
      <c r="A36" s="104"/>
      <c r="B36" s="105"/>
      <c r="C36" s="105"/>
      <c r="D36" s="105"/>
      <c r="E36" s="159"/>
      <c r="F36" s="163"/>
      <c r="G36" s="161"/>
      <c r="H36" s="161"/>
      <c r="I36" s="161"/>
      <c r="J36" s="162"/>
      <c r="K36" s="162"/>
      <c r="L36" s="102" t="str">
        <f t="shared" si="4"/>
        <v/>
      </c>
      <c r="M36" s="102" t="str">
        <f t="shared" si="1"/>
        <v/>
      </c>
      <c r="N36" s="102" t="str">
        <f t="shared" si="2"/>
        <v/>
      </c>
      <c r="O36" s="103" t="str">
        <f t="shared" si="5"/>
        <v/>
      </c>
      <c r="P36" s="103" t="str">
        <f t="shared" si="6"/>
        <v/>
      </c>
      <c r="Q36" s="103" t="str">
        <f t="shared" si="3"/>
        <v/>
      </c>
      <c r="R36" s="103" t="str">
        <f t="shared" si="7"/>
        <v/>
      </c>
      <c r="S36" s="103" t="str">
        <f t="shared" si="8"/>
        <v/>
      </c>
      <c r="T36" s="103" t="str">
        <f t="shared" si="9"/>
        <v/>
      </c>
      <c r="U36" s="170" t="str">
        <f t="shared" si="10"/>
        <v/>
      </c>
    </row>
    <row r="37" spans="1:21" ht="13.5" customHeight="1">
      <c r="A37" s="104"/>
      <c r="B37" s="105"/>
      <c r="C37" s="105"/>
      <c r="D37" s="105"/>
      <c r="E37" s="159"/>
      <c r="F37" s="163"/>
      <c r="G37" s="161"/>
      <c r="H37" s="161"/>
      <c r="I37" s="161"/>
      <c r="J37" s="162"/>
      <c r="K37" s="162"/>
      <c r="L37" s="102" t="str">
        <f t="shared" si="4"/>
        <v/>
      </c>
      <c r="M37" s="102" t="str">
        <f t="shared" si="1"/>
        <v/>
      </c>
      <c r="N37" s="102" t="str">
        <f t="shared" si="2"/>
        <v/>
      </c>
      <c r="O37" s="103" t="str">
        <f t="shared" si="5"/>
        <v/>
      </c>
      <c r="P37" s="103" t="str">
        <f t="shared" si="6"/>
        <v/>
      </c>
      <c r="Q37" s="103" t="str">
        <f t="shared" si="3"/>
        <v/>
      </c>
      <c r="R37" s="103" t="str">
        <f t="shared" si="7"/>
        <v/>
      </c>
      <c r="S37" s="103" t="str">
        <f t="shared" si="8"/>
        <v/>
      </c>
      <c r="T37" s="103" t="str">
        <f t="shared" si="9"/>
        <v/>
      </c>
      <c r="U37" s="170" t="str">
        <f t="shared" si="10"/>
        <v/>
      </c>
    </row>
    <row r="38" spans="1:21" ht="13.5" customHeight="1">
      <c r="A38" s="104"/>
      <c r="B38" s="105"/>
      <c r="C38" s="105"/>
      <c r="D38" s="105"/>
      <c r="E38" s="159"/>
      <c r="F38" s="163"/>
      <c r="G38" s="161"/>
      <c r="H38" s="161"/>
      <c r="I38" s="161"/>
      <c r="J38" s="162"/>
      <c r="K38" s="162"/>
      <c r="L38" s="102" t="str">
        <f t="shared" si="4"/>
        <v/>
      </c>
      <c r="M38" s="102" t="str">
        <f t="shared" si="1"/>
        <v/>
      </c>
      <c r="N38" s="102" t="str">
        <f t="shared" si="2"/>
        <v/>
      </c>
      <c r="O38" s="103" t="str">
        <f t="shared" si="5"/>
        <v/>
      </c>
      <c r="P38" s="103" t="str">
        <f t="shared" si="6"/>
        <v/>
      </c>
      <c r="Q38" s="103" t="str">
        <f t="shared" si="3"/>
        <v/>
      </c>
      <c r="R38" s="103" t="str">
        <f t="shared" si="7"/>
        <v/>
      </c>
      <c r="S38" s="103" t="str">
        <f t="shared" si="8"/>
        <v/>
      </c>
      <c r="T38" s="103" t="str">
        <f t="shared" si="9"/>
        <v/>
      </c>
      <c r="U38" s="170" t="str">
        <f t="shared" si="10"/>
        <v/>
      </c>
    </row>
    <row r="39" spans="1:21" ht="13.5" customHeight="1">
      <c r="A39" s="104"/>
      <c r="B39" s="105"/>
      <c r="C39" s="105"/>
      <c r="D39" s="105"/>
      <c r="E39" s="159"/>
      <c r="F39" s="163"/>
      <c r="G39" s="161"/>
      <c r="H39" s="161"/>
      <c r="I39" s="161"/>
      <c r="J39" s="162"/>
      <c r="K39" s="162"/>
      <c r="L39" s="102" t="str">
        <f t="shared" si="4"/>
        <v/>
      </c>
      <c r="M39" s="102" t="str">
        <f t="shared" si="1"/>
        <v/>
      </c>
      <c r="N39" s="102" t="str">
        <f t="shared" si="2"/>
        <v/>
      </c>
      <c r="O39" s="103" t="str">
        <f t="shared" si="5"/>
        <v/>
      </c>
      <c r="P39" s="103" t="str">
        <f t="shared" si="6"/>
        <v/>
      </c>
      <c r="Q39" s="103" t="str">
        <f t="shared" si="3"/>
        <v/>
      </c>
      <c r="R39" s="103" t="str">
        <f t="shared" si="7"/>
        <v/>
      </c>
      <c r="S39" s="103" t="str">
        <f t="shared" si="8"/>
        <v/>
      </c>
      <c r="T39" s="103" t="str">
        <f t="shared" si="9"/>
        <v/>
      </c>
      <c r="U39" s="170" t="str">
        <f t="shared" si="10"/>
        <v/>
      </c>
    </row>
    <row r="40" spans="1:21" ht="13.5" customHeight="1">
      <c r="A40" s="104"/>
      <c r="B40" s="105"/>
      <c r="C40" s="105"/>
      <c r="D40" s="105"/>
      <c r="E40" s="159"/>
      <c r="F40" s="163"/>
      <c r="G40" s="161"/>
      <c r="H40" s="161"/>
      <c r="I40" s="161"/>
      <c r="J40" s="162"/>
      <c r="K40" s="162"/>
      <c r="L40" s="102" t="str">
        <f t="shared" si="4"/>
        <v/>
      </c>
      <c r="M40" s="102" t="str">
        <f t="shared" si="1"/>
        <v/>
      </c>
      <c r="N40" s="102" t="str">
        <f t="shared" si="2"/>
        <v/>
      </c>
      <c r="O40" s="103" t="str">
        <f t="shared" si="5"/>
        <v/>
      </c>
      <c r="P40" s="103" t="str">
        <f t="shared" si="6"/>
        <v/>
      </c>
      <c r="Q40" s="103" t="str">
        <f t="shared" si="3"/>
        <v/>
      </c>
      <c r="R40" s="103" t="str">
        <f t="shared" si="7"/>
        <v/>
      </c>
      <c r="S40" s="103" t="str">
        <f t="shared" si="8"/>
        <v/>
      </c>
      <c r="T40" s="103" t="str">
        <f t="shared" si="9"/>
        <v/>
      </c>
      <c r="U40" s="170" t="str">
        <f t="shared" si="10"/>
        <v/>
      </c>
    </row>
    <row r="41" spans="1:21" ht="13.5" customHeight="1">
      <c r="A41" s="104"/>
      <c r="B41" s="105"/>
      <c r="C41" s="105"/>
      <c r="D41" s="105"/>
      <c r="E41" s="159"/>
      <c r="F41" s="163"/>
      <c r="G41" s="161"/>
      <c r="H41" s="161"/>
      <c r="I41" s="161"/>
      <c r="J41" s="162"/>
      <c r="K41" s="162"/>
      <c r="L41" s="102" t="str">
        <f t="shared" si="4"/>
        <v/>
      </c>
      <c r="M41" s="102" t="str">
        <f t="shared" si="1"/>
        <v/>
      </c>
      <c r="N41" s="102" t="str">
        <f t="shared" si="2"/>
        <v/>
      </c>
      <c r="O41" s="103" t="str">
        <f t="shared" si="5"/>
        <v/>
      </c>
      <c r="P41" s="103" t="str">
        <f t="shared" si="6"/>
        <v/>
      </c>
      <c r="Q41" s="103" t="str">
        <f t="shared" si="3"/>
        <v/>
      </c>
      <c r="R41" s="103" t="str">
        <f t="shared" si="7"/>
        <v/>
      </c>
      <c r="S41" s="103" t="str">
        <f t="shared" si="8"/>
        <v/>
      </c>
      <c r="T41" s="103" t="str">
        <f t="shared" si="9"/>
        <v/>
      </c>
      <c r="U41" s="170" t="str">
        <f t="shared" si="10"/>
        <v/>
      </c>
    </row>
    <row r="42" spans="1:21" ht="13.5" customHeight="1">
      <c r="A42" s="104"/>
      <c r="B42" s="105"/>
      <c r="C42" s="105"/>
      <c r="D42" s="105"/>
      <c r="E42" s="159"/>
      <c r="F42" s="163"/>
      <c r="G42" s="161"/>
      <c r="H42" s="161"/>
      <c r="I42" s="161"/>
      <c r="J42" s="162"/>
      <c r="K42" s="162"/>
      <c r="L42" s="102" t="str">
        <f t="shared" si="4"/>
        <v/>
      </c>
      <c r="M42" s="102" t="str">
        <f t="shared" si="1"/>
        <v/>
      </c>
      <c r="N42" s="102" t="str">
        <f t="shared" si="2"/>
        <v/>
      </c>
      <c r="O42" s="103" t="str">
        <f t="shared" si="5"/>
        <v/>
      </c>
      <c r="P42" s="103" t="str">
        <f t="shared" si="6"/>
        <v/>
      </c>
      <c r="Q42" s="103" t="str">
        <f t="shared" si="3"/>
        <v/>
      </c>
      <c r="R42" s="103" t="str">
        <f t="shared" si="7"/>
        <v/>
      </c>
      <c r="S42" s="103" t="str">
        <f t="shared" si="8"/>
        <v/>
      </c>
      <c r="T42" s="103" t="str">
        <f t="shared" si="9"/>
        <v/>
      </c>
      <c r="U42" s="170" t="str">
        <f t="shared" si="10"/>
        <v/>
      </c>
    </row>
    <row r="43" spans="1:21" ht="13.5" customHeight="1">
      <c r="A43" s="104"/>
      <c r="B43" s="105"/>
      <c r="C43" s="105"/>
      <c r="D43" s="105"/>
      <c r="E43" s="159"/>
      <c r="F43" s="163"/>
      <c r="G43" s="161"/>
      <c r="H43" s="161"/>
      <c r="I43" s="161"/>
      <c r="J43" s="162"/>
      <c r="K43" s="162"/>
      <c r="L43" s="102" t="str">
        <f t="shared" si="4"/>
        <v/>
      </c>
      <c r="M43" s="102" t="str">
        <f t="shared" si="1"/>
        <v/>
      </c>
      <c r="N43" s="102" t="str">
        <f t="shared" si="2"/>
        <v/>
      </c>
      <c r="O43" s="103" t="str">
        <f t="shared" si="5"/>
        <v/>
      </c>
      <c r="P43" s="103" t="str">
        <f t="shared" si="6"/>
        <v/>
      </c>
      <c r="Q43" s="103" t="str">
        <f t="shared" si="3"/>
        <v/>
      </c>
      <c r="R43" s="103" t="str">
        <f t="shared" si="7"/>
        <v/>
      </c>
      <c r="S43" s="103" t="str">
        <f t="shared" si="8"/>
        <v/>
      </c>
      <c r="T43" s="103" t="str">
        <f t="shared" si="9"/>
        <v/>
      </c>
      <c r="U43" s="170" t="str">
        <f t="shared" si="10"/>
        <v/>
      </c>
    </row>
    <row r="44" spans="1:21" ht="13.5" customHeight="1">
      <c r="A44" s="104"/>
      <c r="B44" s="105"/>
      <c r="C44" s="105"/>
      <c r="D44" s="105"/>
      <c r="E44" s="159"/>
      <c r="F44" s="163"/>
      <c r="G44" s="161"/>
      <c r="H44" s="161"/>
      <c r="I44" s="161"/>
      <c r="J44" s="162"/>
      <c r="K44" s="162"/>
      <c r="L44" s="102" t="str">
        <f t="shared" si="4"/>
        <v/>
      </c>
      <c r="M44" s="102" t="str">
        <f t="shared" si="1"/>
        <v/>
      </c>
      <c r="N44" s="102" t="str">
        <f t="shared" si="2"/>
        <v/>
      </c>
      <c r="O44" s="103" t="str">
        <f t="shared" si="5"/>
        <v/>
      </c>
      <c r="P44" s="103" t="str">
        <f t="shared" si="6"/>
        <v/>
      </c>
      <c r="Q44" s="103" t="str">
        <f t="shared" si="3"/>
        <v/>
      </c>
      <c r="R44" s="103" t="str">
        <f t="shared" si="7"/>
        <v/>
      </c>
      <c r="S44" s="103" t="str">
        <f t="shared" si="8"/>
        <v/>
      </c>
      <c r="T44" s="103" t="str">
        <f t="shared" si="9"/>
        <v/>
      </c>
      <c r="U44" s="170" t="str">
        <f t="shared" si="10"/>
        <v/>
      </c>
    </row>
    <row r="45" spans="1:21" ht="13.5" customHeight="1">
      <c r="A45" s="104"/>
      <c r="B45" s="105"/>
      <c r="C45" s="105"/>
      <c r="D45" s="105"/>
      <c r="E45" s="159"/>
      <c r="F45" s="163"/>
      <c r="G45" s="161"/>
      <c r="H45" s="161"/>
      <c r="I45" s="161"/>
      <c r="J45" s="162"/>
      <c r="K45" s="162"/>
      <c r="L45" s="102" t="str">
        <f t="shared" si="4"/>
        <v/>
      </c>
      <c r="M45" s="102" t="str">
        <f t="shared" si="1"/>
        <v/>
      </c>
      <c r="N45" s="102" t="str">
        <f t="shared" si="2"/>
        <v/>
      </c>
      <c r="O45" s="103" t="str">
        <f t="shared" si="5"/>
        <v/>
      </c>
      <c r="P45" s="103" t="str">
        <f t="shared" si="6"/>
        <v/>
      </c>
      <c r="Q45" s="103" t="str">
        <f t="shared" si="3"/>
        <v/>
      </c>
      <c r="R45" s="103" t="str">
        <f t="shared" si="7"/>
        <v/>
      </c>
      <c r="S45" s="103" t="str">
        <f t="shared" si="8"/>
        <v/>
      </c>
      <c r="T45" s="103" t="str">
        <f t="shared" si="9"/>
        <v/>
      </c>
      <c r="U45" s="170" t="str">
        <f t="shared" si="10"/>
        <v/>
      </c>
    </row>
    <row r="46" spans="1:21" ht="13.5" customHeight="1">
      <c r="A46" s="104"/>
      <c r="B46" s="105"/>
      <c r="C46" s="105"/>
      <c r="D46" s="105"/>
      <c r="E46" s="159"/>
      <c r="F46" s="163"/>
      <c r="G46" s="161"/>
      <c r="H46" s="161"/>
      <c r="I46" s="161"/>
      <c r="J46" s="162"/>
      <c r="K46" s="162"/>
      <c r="L46" s="102" t="str">
        <f t="shared" si="4"/>
        <v/>
      </c>
      <c r="M46" s="102" t="str">
        <f t="shared" si="1"/>
        <v/>
      </c>
      <c r="N46" s="102" t="str">
        <f t="shared" si="2"/>
        <v/>
      </c>
      <c r="O46" s="103" t="str">
        <f t="shared" si="5"/>
        <v/>
      </c>
      <c r="P46" s="103" t="str">
        <f t="shared" si="6"/>
        <v/>
      </c>
      <c r="Q46" s="103" t="str">
        <f t="shared" si="3"/>
        <v/>
      </c>
      <c r="R46" s="103" t="str">
        <f t="shared" si="7"/>
        <v/>
      </c>
      <c r="S46" s="103" t="str">
        <f t="shared" si="8"/>
        <v/>
      </c>
      <c r="T46" s="103" t="str">
        <f t="shared" si="9"/>
        <v/>
      </c>
      <c r="U46" s="170" t="str">
        <f t="shared" si="10"/>
        <v/>
      </c>
    </row>
    <row r="47" spans="1:21" ht="13.5" customHeight="1">
      <c r="A47" s="104"/>
      <c r="B47" s="105"/>
      <c r="C47" s="105"/>
      <c r="D47" s="105"/>
      <c r="E47" s="159"/>
      <c r="F47" s="163"/>
      <c r="G47" s="161"/>
      <c r="H47" s="161"/>
      <c r="I47" s="161"/>
      <c r="J47" s="162"/>
      <c r="K47" s="162"/>
      <c r="L47" s="102" t="str">
        <f t="shared" si="4"/>
        <v/>
      </c>
      <c r="M47" s="102" t="str">
        <f t="shared" si="1"/>
        <v/>
      </c>
      <c r="N47" s="102" t="str">
        <f t="shared" si="2"/>
        <v/>
      </c>
      <c r="O47" s="103" t="str">
        <f t="shared" si="5"/>
        <v/>
      </c>
      <c r="P47" s="103" t="str">
        <f t="shared" si="6"/>
        <v/>
      </c>
      <c r="Q47" s="103" t="str">
        <f t="shared" si="3"/>
        <v/>
      </c>
      <c r="R47" s="103" t="str">
        <f t="shared" si="7"/>
        <v/>
      </c>
      <c r="S47" s="103" t="str">
        <f t="shared" si="8"/>
        <v/>
      </c>
      <c r="T47" s="103" t="str">
        <f t="shared" si="9"/>
        <v/>
      </c>
      <c r="U47" s="170" t="str">
        <f t="shared" si="10"/>
        <v/>
      </c>
    </row>
    <row r="48" spans="1:21" ht="13.5" customHeight="1">
      <c r="A48" s="104"/>
      <c r="B48" s="105"/>
      <c r="C48" s="105"/>
      <c r="D48" s="105"/>
      <c r="E48" s="159"/>
      <c r="F48" s="163"/>
      <c r="G48" s="161"/>
      <c r="H48" s="161"/>
      <c r="I48" s="161"/>
      <c r="J48" s="162"/>
      <c r="K48" s="162"/>
      <c r="L48" s="102" t="str">
        <f t="shared" si="4"/>
        <v/>
      </c>
      <c r="M48" s="102" t="str">
        <f t="shared" si="1"/>
        <v/>
      </c>
      <c r="N48" s="102" t="str">
        <f t="shared" si="2"/>
        <v/>
      </c>
      <c r="O48" s="103" t="str">
        <f t="shared" si="5"/>
        <v/>
      </c>
      <c r="P48" s="103" t="str">
        <f t="shared" si="6"/>
        <v/>
      </c>
      <c r="Q48" s="103" t="str">
        <f t="shared" si="3"/>
        <v/>
      </c>
      <c r="R48" s="103" t="str">
        <f t="shared" si="7"/>
        <v/>
      </c>
      <c r="S48" s="103" t="str">
        <f t="shared" si="8"/>
        <v/>
      </c>
      <c r="T48" s="103" t="str">
        <f t="shared" si="9"/>
        <v/>
      </c>
      <c r="U48" s="170" t="str">
        <f t="shared" si="10"/>
        <v/>
      </c>
    </row>
    <row r="49" spans="1:21" ht="13.5" customHeight="1">
      <c r="A49" s="104"/>
      <c r="B49" s="105"/>
      <c r="C49" s="105"/>
      <c r="D49" s="105"/>
      <c r="E49" s="159"/>
      <c r="F49" s="163"/>
      <c r="G49" s="161"/>
      <c r="H49" s="161"/>
      <c r="I49" s="161"/>
      <c r="J49" s="162"/>
      <c r="K49" s="162"/>
      <c r="L49" s="102" t="str">
        <f t="shared" si="4"/>
        <v/>
      </c>
      <c r="M49" s="102" t="str">
        <f t="shared" si="1"/>
        <v/>
      </c>
      <c r="N49" s="102" t="str">
        <f t="shared" si="2"/>
        <v/>
      </c>
      <c r="O49" s="103" t="str">
        <f t="shared" si="5"/>
        <v/>
      </c>
      <c r="P49" s="103" t="str">
        <f t="shared" si="6"/>
        <v/>
      </c>
      <c r="Q49" s="103" t="str">
        <f t="shared" si="3"/>
        <v/>
      </c>
      <c r="R49" s="103" t="str">
        <f t="shared" si="7"/>
        <v/>
      </c>
      <c r="S49" s="103" t="str">
        <f t="shared" si="8"/>
        <v/>
      </c>
      <c r="T49" s="103" t="str">
        <f t="shared" si="9"/>
        <v/>
      </c>
      <c r="U49" s="170" t="str">
        <f t="shared" si="10"/>
        <v/>
      </c>
    </row>
    <row r="50" spans="1:21" ht="13.5" customHeight="1">
      <c r="A50" s="104"/>
      <c r="B50" s="105"/>
      <c r="C50" s="105"/>
      <c r="D50" s="105"/>
      <c r="E50" s="159"/>
      <c r="F50" s="163"/>
      <c r="G50" s="161"/>
      <c r="H50" s="161"/>
      <c r="I50" s="161"/>
      <c r="J50" s="162"/>
      <c r="K50" s="162"/>
      <c r="L50" s="102" t="str">
        <f t="shared" si="4"/>
        <v/>
      </c>
      <c r="M50" s="102" t="str">
        <f t="shared" si="1"/>
        <v/>
      </c>
      <c r="N50" s="102" t="str">
        <f t="shared" si="2"/>
        <v/>
      </c>
      <c r="O50" s="103" t="str">
        <f t="shared" si="5"/>
        <v/>
      </c>
      <c r="P50" s="103" t="str">
        <f t="shared" si="6"/>
        <v/>
      </c>
      <c r="Q50" s="103" t="str">
        <f t="shared" si="3"/>
        <v/>
      </c>
      <c r="R50" s="103" t="str">
        <f t="shared" si="7"/>
        <v/>
      </c>
      <c r="S50" s="103" t="str">
        <f t="shared" si="8"/>
        <v/>
      </c>
      <c r="T50" s="103" t="str">
        <f t="shared" si="9"/>
        <v/>
      </c>
      <c r="U50" s="170" t="str">
        <f t="shared" si="10"/>
        <v/>
      </c>
    </row>
    <row r="51" spans="1:21" ht="13.5" customHeight="1">
      <c r="A51" s="104"/>
      <c r="B51" s="105"/>
      <c r="C51" s="105"/>
      <c r="D51" s="105"/>
      <c r="E51" s="159"/>
      <c r="F51" s="163"/>
      <c r="G51" s="161"/>
      <c r="H51" s="161"/>
      <c r="I51" s="161"/>
      <c r="J51" s="162"/>
      <c r="K51" s="162"/>
      <c r="L51" s="102" t="str">
        <f t="shared" si="4"/>
        <v/>
      </c>
      <c r="M51" s="102" t="str">
        <f t="shared" si="1"/>
        <v/>
      </c>
      <c r="N51" s="102" t="str">
        <f t="shared" si="2"/>
        <v/>
      </c>
      <c r="O51" s="103" t="str">
        <f t="shared" si="5"/>
        <v/>
      </c>
      <c r="P51" s="103" t="str">
        <f t="shared" si="6"/>
        <v/>
      </c>
      <c r="Q51" s="103" t="str">
        <f t="shared" si="3"/>
        <v/>
      </c>
      <c r="R51" s="103" t="str">
        <f t="shared" si="7"/>
        <v/>
      </c>
      <c r="S51" s="103" t="str">
        <f t="shared" si="8"/>
        <v/>
      </c>
      <c r="T51" s="103" t="str">
        <f t="shared" si="9"/>
        <v/>
      </c>
      <c r="U51" s="170" t="str">
        <f t="shared" si="10"/>
        <v/>
      </c>
    </row>
    <row r="52" spans="1:21" ht="13.5" customHeight="1">
      <c r="A52" s="104"/>
      <c r="B52" s="105"/>
      <c r="C52" s="105"/>
      <c r="D52" s="105"/>
      <c r="E52" s="159"/>
      <c r="F52" s="163"/>
      <c r="G52" s="161"/>
      <c r="H52" s="161"/>
      <c r="I52" s="161"/>
      <c r="J52" s="162"/>
      <c r="K52" s="162"/>
      <c r="L52" s="102" t="str">
        <f t="shared" si="4"/>
        <v/>
      </c>
      <c r="M52" s="102" t="str">
        <f t="shared" si="1"/>
        <v/>
      </c>
      <c r="N52" s="102" t="str">
        <f t="shared" si="2"/>
        <v/>
      </c>
      <c r="O52" s="103" t="str">
        <f t="shared" si="5"/>
        <v/>
      </c>
      <c r="P52" s="103" t="str">
        <f t="shared" si="6"/>
        <v/>
      </c>
      <c r="Q52" s="103" t="str">
        <f t="shared" si="3"/>
        <v/>
      </c>
      <c r="R52" s="103" t="str">
        <f t="shared" si="7"/>
        <v/>
      </c>
      <c r="S52" s="103" t="str">
        <f t="shared" si="8"/>
        <v/>
      </c>
      <c r="T52" s="103" t="str">
        <f t="shared" si="9"/>
        <v/>
      </c>
      <c r="U52" s="170" t="str">
        <f t="shared" si="10"/>
        <v/>
      </c>
    </row>
    <row r="53" spans="1:21" ht="13.5" customHeight="1">
      <c r="A53" s="104"/>
      <c r="B53" s="105"/>
      <c r="C53" s="105"/>
      <c r="D53" s="105"/>
      <c r="E53" s="159"/>
      <c r="F53" s="163"/>
      <c r="G53" s="161"/>
      <c r="H53" s="161"/>
      <c r="I53" s="161"/>
      <c r="J53" s="162"/>
      <c r="K53" s="162"/>
      <c r="L53" s="102" t="str">
        <f t="shared" si="4"/>
        <v/>
      </c>
      <c r="M53" s="102" t="str">
        <f t="shared" si="1"/>
        <v/>
      </c>
      <c r="N53" s="102" t="str">
        <f t="shared" si="2"/>
        <v/>
      </c>
      <c r="O53" s="103" t="str">
        <f t="shared" si="5"/>
        <v/>
      </c>
      <c r="P53" s="103" t="str">
        <f t="shared" si="6"/>
        <v/>
      </c>
      <c r="Q53" s="103" t="str">
        <f t="shared" si="3"/>
        <v/>
      </c>
      <c r="R53" s="103" t="str">
        <f t="shared" si="7"/>
        <v/>
      </c>
      <c r="S53" s="103" t="str">
        <f t="shared" si="8"/>
        <v/>
      </c>
      <c r="T53" s="103" t="str">
        <f t="shared" si="9"/>
        <v/>
      </c>
      <c r="U53" s="170" t="str">
        <f t="shared" si="10"/>
        <v/>
      </c>
    </row>
    <row r="54" spans="1:21" ht="13.5" customHeight="1">
      <c r="A54" s="104"/>
      <c r="B54" s="105"/>
      <c r="C54" s="105"/>
      <c r="D54" s="105"/>
      <c r="E54" s="159"/>
      <c r="F54" s="163"/>
      <c r="G54" s="161"/>
      <c r="H54" s="161"/>
      <c r="I54" s="161"/>
      <c r="J54" s="162"/>
      <c r="K54" s="162"/>
      <c r="L54" s="102" t="str">
        <f t="shared" si="4"/>
        <v/>
      </c>
      <c r="M54" s="102" t="str">
        <f t="shared" si="1"/>
        <v/>
      </c>
      <c r="N54" s="102" t="str">
        <f t="shared" si="2"/>
        <v/>
      </c>
      <c r="O54" s="103" t="str">
        <f t="shared" si="5"/>
        <v/>
      </c>
      <c r="P54" s="103" t="str">
        <f t="shared" si="6"/>
        <v/>
      </c>
      <c r="Q54" s="103" t="str">
        <f t="shared" si="3"/>
        <v/>
      </c>
      <c r="R54" s="103" t="str">
        <f t="shared" si="7"/>
        <v/>
      </c>
      <c r="S54" s="103" t="str">
        <f t="shared" si="8"/>
        <v/>
      </c>
      <c r="T54" s="103" t="str">
        <f t="shared" si="9"/>
        <v/>
      </c>
      <c r="U54" s="170" t="str">
        <f t="shared" si="10"/>
        <v/>
      </c>
    </row>
    <row r="55" spans="1:21" ht="13.5" customHeight="1">
      <c r="A55" s="104"/>
      <c r="B55" s="105"/>
      <c r="C55" s="105"/>
      <c r="D55" s="105"/>
      <c r="E55" s="159"/>
      <c r="F55" s="163"/>
      <c r="G55" s="161"/>
      <c r="H55" s="161"/>
      <c r="I55" s="161"/>
      <c r="J55" s="162"/>
      <c r="K55" s="162"/>
      <c r="L55" s="102" t="str">
        <f t="shared" si="4"/>
        <v/>
      </c>
      <c r="M55" s="102" t="str">
        <f t="shared" si="1"/>
        <v/>
      </c>
      <c r="N55" s="102" t="str">
        <f t="shared" si="2"/>
        <v/>
      </c>
      <c r="O55" s="103" t="str">
        <f t="shared" si="5"/>
        <v/>
      </c>
      <c r="P55" s="103" t="str">
        <f t="shared" si="6"/>
        <v/>
      </c>
      <c r="Q55" s="103" t="str">
        <f t="shared" si="3"/>
        <v/>
      </c>
      <c r="R55" s="103" t="str">
        <f t="shared" si="7"/>
        <v/>
      </c>
      <c r="S55" s="103" t="str">
        <f t="shared" si="8"/>
        <v/>
      </c>
      <c r="T55" s="103" t="str">
        <f t="shared" si="9"/>
        <v/>
      </c>
      <c r="U55" s="170" t="str">
        <f t="shared" si="10"/>
        <v/>
      </c>
    </row>
    <row r="56" spans="1:21" ht="13.5" customHeight="1">
      <c r="A56" s="104"/>
      <c r="B56" s="105"/>
      <c r="C56" s="105"/>
      <c r="D56" s="105"/>
      <c r="E56" s="159"/>
      <c r="F56" s="163"/>
      <c r="G56" s="161"/>
      <c r="H56" s="161"/>
      <c r="I56" s="161"/>
      <c r="J56" s="162"/>
      <c r="K56" s="162"/>
      <c r="L56" s="102" t="str">
        <f t="shared" si="4"/>
        <v/>
      </c>
      <c r="M56" s="102" t="str">
        <f t="shared" si="1"/>
        <v/>
      </c>
      <c r="N56" s="102" t="str">
        <f t="shared" si="2"/>
        <v/>
      </c>
      <c r="O56" s="103" t="str">
        <f t="shared" si="5"/>
        <v/>
      </c>
      <c r="P56" s="103" t="str">
        <f t="shared" si="6"/>
        <v/>
      </c>
      <c r="Q56" s="103" t="str">
        <f t="shared" si="3"/>
        <v/>
      </c>
      <c r="R56" s="103" t="str">
        <f t="shared" si="7"/>
        <v/>
      </c>
      <c r="S56" s="103" t="str">
        <f t="shared" si="8"/>
        <v/>
      </c>
      <c r="T56" s="103" t="str">
        <f t="shared" si="9"/>
        <v/>
      </c>
      <c r="U56" s="170" t="str">
        <f t="shared" si="10"/>
        <v/>
      </c>
    </row>
    <row r="57" spans="1:21" ht="13.5" customHeight="1">
      <c r="A57" s="104"/>
      <c r="B57" s="105"/>
      <c r="C57" s="105"/>
      <c r="D57" s="105"/>
      <c r="E57" s="159"/>
      <c r="F57" s="164"/>
      <c r="G57" s="161"/>
      <c r="H57" s="161"/>
      <c r="I57" s="161"/>
      <c r="J57" s="162"/>
      <c r="K57" s="165"/>
      <c r="L57" s="102" t="str">
        <f t="shared" si="4"/>
        <v/>
      </c>
      <c r="M57" s="102" t="str">
        <f t="shared" si="1"/>
        <v/>
      </c>
      <c r="N57" s="102" t="str">
        <f t="shared" si="2"/>
        <v/>
      </c>
      <c r="O57" s="103" t="str">
        <f t="shared" si="5"/>
        <v/>
      </c>
      <c r="P57" s="103" t="str">
        <f t="shared" si="6"/>
        <v/>
      </c>
      <c r="Q57" s="103" t="str">
        <f t="shared" si="3"/>
        <v/>
      </c>
      <c r="R57" s="103" t="str">
        <f t="shared" si="7"/>
        <v/>
      </c>
      <c r="S57" s="103" t="str">
        <f t="shared" si="8"/>
        <v/>
      </c>
      <c r="T57" s="103" t="str">
        <f t="shared" si="9"/>
        <v/>
      </c>
      <c r="U57" s="170" t="str">
        <f t="shared" si="10"/>
        <v/>
      </c>
    </row>
    <row r="58" spans="1:21" ht="24" customHeight="1">
      <c r="A58" s="115" t="s">
        <v>153</v>
      </c>
      <c r="B58" s="7"/>
      <c r="C58" s="7">
        <f>SUM(C7:C57)</f>
        <v>9</v>
      </c>
      <c r="D58" s="7">
        <f>SUM(D7:D57)</f>
        <v>707.33999999999992</v>
      </c>
      <c r="E58" s="123">
        <f t="shared" ref="E58" si="11">IFERROR(SUMPRODUCT($D$7:$D$57,E7:E57)/$D$58,0)</f>
        <v>27.905067152995734</v>
      </c>
      <c r="F58" s="122">
        <f t="shared" ref="F58" si="12">IFERROR(SUMPRODUCT($D$7:$D$57,F7:F57)/$D$58,0)</f>
        <v>-9.9999999999999995E-8</v>
      </c>
      <c r="G58" s="122">
        <f t="shared" ref="G58:I58" si="13">IFERROR(SUMPRODUCT($D$7:$D$57,G7:G57)/$D$58,0)</f>
        <v>24.062449458534793</v>
      </c>
      <c r="H58" s="122">
        <f t="shared" si="13"/>
        <v>24.062449458534793</v>
      </c>
      <c r="I58" s="122">
        <f t="shared" si="13"/>
        <v>4.8884233890349762</v>
      </c>
      <c r="J58" s="122">
        <f>IFERROR(SUMPRODUCT($D$7:$D$57,J7:J57)/$D$58,0)</f>
        <v>82.499674555376487</v>
      </c>
      <c r="K58" s="122">
        <f>IFERROR(SUMPRODUCT($D$7:$D$57,K7:K57)/$D$58,0)</f>
        <v>73.08662170950322</v>
      </c>
      <c r="L58" s="97">
        <f>SUM(L7:L57)</f>
        <v>19738.370200000001</v>
      </c>
      <c r="M58" s="97">
        <f>SUM(M7:M57)</f>
        <v>-9.0019288829466488E-7</v>
      </c>
      <c r="N58" s="97">
        <f t="shared" ref="N58:T58" si="14">SUM(N7:N57)</f>
        <v>17020.332999999999</v>
      </c>
      <c r="O58" s="97">
        <f t="shared" si="14"/>
        <v>17020.332999099806</v>
      </c>
      <c r="P58" s="97">
        <f t="shared" si="14"/>
        <v>2718.0372009001935</v>
      </c>
      <c r="Q58" s="97">
        <f t="shared" si="14"/>
        <v>17020.332999999999</v>
      </c>
      <c r="R58" s="97">
        <f t="shared" si="14"/>
        <v>17020.332999099806</v>
      </c>
      <c r="S58" s="97">
        <f t="shared" si="14"/>
        <v>0</v>
      </c>
      <c r="T58" s="97">
        <f t="shared" si="14"/>
        <v>3457.7773999999999</v>
      </c>
      <c r="U58" s="171">
        <f t="shared" ref="U58" si="15">SUM(U7:U57)</f>
        <v>13562.555599099807</v>
      </c>
    </row>
    <row r="59" spans="1:21" s="4" customFormat="1" ht="27" customHeight="1">
      <c r="A59" s="258" t="s">
        <v>154</v>
      </c>
      <c r="B59" s="259"/>
      <c r="C59" s="259"/>
      <c r="D59" s="259"/>
      <c r="E59" s="259"/>
      <c r="F59" s="259"/>
      <c r="G59" s="259"/>
      <c r="H59" s="259"/>
      <c r="I59" s="259"/>
      <c r="J59" s="259"/>
      <c r="K59" s="259"/>
      <c r="L59" s="259"/>
      <c r="M59" s="259"/>
      <c r="N59" s="259"/>
      <c r="O59" s="259"/>
      <c r="P59" s="259"/>
      <c r="Q59" s="259"/>
      <c r="R59" s="259"/>
      <c r="S59" s="259"/>
      <c r="T59" s="259"/>
      <c r="U59" s="260"/>
    </row>
    <row r="60" spans="1:21" s="140" customFormat="1" ht="39" customHeight="1">
      <c r="A60" s="182"/>
      <c r="B60" s="167"/>
      <c r="C60" s="167"/>
      <c r="D60" s="167"/>
      <c r="E60" s="265" t="s">
        <v>119</v>
      </c>
      <c r="F60" s="265"/>
      <c r="G60" s="183" t="str">
        <f>"'Be Lean'"</f>
        <v>'Be Lean'</v>
      </c>
      <c r="H60" s="222" t="str">
        <f>"'Be Clean'"</f>
        <v>'Be Clean'</v>
      </c>
      <c r="I60" s="222" t="str">
        <f>"'Be Green'"</f>
        <v>'Be Green'</v>
      </c>
      <c r="J60" s="138"/>
      <c r="K60" s="139"/>
      <c r="L60" s="268" t="s">
        <v>119</v>
      </c>
      <c r="M60" s="269"/>
      <c r="N60" s="263" t="s">
        <v>121</v>
      </c>
      <c r="O60" s="275"/>
      <c r="P60" s="276"/>
      <c r="Q60" s="263" t="s">
        <v>155</v>
      </c>
      <c r="R60" s="275"/>
      <c r="S60" s="276"/>
      <c r="T60" s="263" t="s">
        <v>122</v>
      </c>
      <c r="U60" s="264"/>
    </row>
    <row r="61" spans="1:21" s="140" customFormat="1" ht="52.5">
      <c r="A61" s="136" t="s">
        <v>156</v>
      </c>
      <c r="B61" s="137" t="s">
        <v>157</v>
      </c>
      <c r="C61" s="137" t="s">
        <v>125</v>
      </c>
      <c r="D61" s="137" t="s">
        <v>158</v>
      </c>
      <c r="E61" s="121" t="s">
        <v>159</v>
      </c>
      <c r="F61" s="121" t="s">
        <v>160</v>
      </c>
      <c r="G61" s="121" t="s">
        <v>161</v>
      </c>
      <c r="H61" s="121" t="s">
        <v>161</v>
      </c>
      <c r="I61" s="121" t="s">
        <v>161</v>
      </c>
      <c r="J61" s="138"/>
      <c r="K61" s="139"/>
      <c r="L61" s="121" t="s">
        <v>132</v>
      </c>
      <c r="M61" s="121" t="s">
        <v>133</v>
      </c>
      <c r="N61" s="121" t="s">
        <v>132</v>
      </c>
      <c r="O61" s="121" t="s">
        <v>134</v>
      </c>
      <c r="P61" s="146" t="str">
        <f>"'Be Lean' savings"</f>
        <v>'Be Lean' savings</v>
      </c>
      <c r="Q61" s="99" t="s">
        <v>132</v>
      </c>
      <c r="R61" s="121" t="s">
        <v>134</v>
      </c>
      <c r="S61" s="146" t="str">
        <f>"'Be Clean' savings"</f>
        <v>'Be Clean' savings</v>
      </c>
      <c r="T61" s="99" t="s">
        <v>132</v>
      </c>
      <c r="U61" s="209" t="str">
        <f>"'Be Green' savings"</f>
        <v>'Be Green' savings</v>
      </c>
    </row>
    <row r="62" spans="1:21" ht="15">
      <c r="A62" s="52"/>
      <c r="B62" s="50" t="s">
        <v>135</v>
      </c>
      <c r="C62" s="50"/>
      <c r="D62" s="50" t="s">
        <v>135</v>
      </c>
      <c r="E62" s="132" t="s">
        <v>136</v>
      </c>
      <c r="F62" s="132" t="s">
        <v>162</v>
      </c>
      <c r="G62" s="132" t="s">
        <v>136</v>
      </c>
      <c r="H62" s="132" t="s">
        <v>136</v>
      </c>
      <c r="I62" s="132" t="s">
        <v>136</v>
      </c>
      <c r="J62" s="117"/>
      <c r="K62" s="118"/>
      <c r="L62" s="113" t="s">
        <v>139</v>
      </c>
      <c r="M62" s="113" t="s">
        <v>139</v>
      </c>
      <c r="N62" s="113" t="s">
        <v>139</v>
      </c>
      <c r="O62" s="113" t="s">
        <v>139</v>
      </c>
      <c r="P62" s="113" t="s">
        <v>139</v>
      </c>
      <c r="Q62" s="113" t="s">
        <v>139</v>
      </c>
      <c r="R62" s="113" t="s">
        <v>139</v>
      </c>
      <c r="S62" s="113" t="s">
        <v>139</v>
      </c>
      <c r="T62" s="113" t="s">
        <v>139</v>
      </c>
      <c r="U62" s="172" t="s">
        <v>139</v>
      </c>
    </row>
    <row r="63" spans="1:21" ht="13.5" customHeight="1">
      <c r="A63" s="104"/>
      <c r="B63" s="105"/>
      <c r="C63" s="105"/>
      <c r="D63" s="105"/>
      <c r="E63" s="159"/>
      <c r="F63" s="160"/>
      <c r="G63" s="177"/>
      <c r="H63" s="166"/>
      <c r="I63" s="166"/>
      <c r="J63" s="13"/>
      <c r="K63" s="114"/>
      <c r="L63" s="102" t="str">
        <f t="shared" ref="L63:L93" si="16">IF($E63=0,"",$E63*$D63)</f>
        <v/>
      </c>
      <c r="M63" s="116" t="str">
        <f t="shared" ref="M63:M93" si="17">IF($E63=0,"",F63*D63*Average_notional_PV_CO2_factor)</f>
        <v/>
      </c>
      <c r="N63" s="116" t="str">
        <f t="shared" ref="N63:N93" si="18">IF($G63=0,"",$G63*$D63)</f>
        <v/>
      </c>
      <c r="O63" s="102" t="str">
        <f>IF($G63=0,"",$N63+$M63)</f>
        <v/>
      </c>
      <c r="P63" s="103" t="str">
        <f>IF($G63=0,"",$L63-O63)</f>
        <v/>
      </c>
      <c r="Q63" s="102" t="str">
        <f t="shared" ref="Q63:Q93" si="19">IF($H63=0,"",$H63*$D63)</f>
        <v/>
      </c>
      <c r="R63" s="102" t="str">
        <f>IF($H63=0,"",$Q63+$M63)</f>
        <v/>
      </c>
      <c r="S63" s="103" t="str">
        <f>IF($H63=0,"",$R63-$O63)</f>
        <v/>
      </c>
      <c r="T63" s="102" t="str">
        <f>IF($I63=0,"",$I63*$D63)</f>
        <v/>
      </c>
      <c r="U63" s="173" t="str">
        <f>IF($H63=0,"",$R63-$T63)</f>
        <v/>
      </c>
    </row>
    <row r="64" spans="1:21" ht="13.5" customHeight="1">
      <c r="A64" s="104"/>
      <c r="B64" s="105"/>
      <c r="C64" s="105"/>
      <c r="D64" s="105"/>
      <c r="E64" s="159"/>
      <c r="F64" s="163"/>
      <c r="G64" s="177"/>
      <c r="H64" s="166"/>
      <c r="I64" s="166"/>
      <c r="J64" s="13"/>
      <c r="K64" s="114"/>
      <c r="L64" s="102" t="str">
        <f t="shared" si="16"/>
        <v/>
      </c>
      <c r="M64" s="116" t="str">
        <f t="shared" si="17"/>
        <v/>
      </c>
      <c r="N64" s="116" t="str">
        <f t="shared" si="18"/>
        <v/>
      </c>
      <c r="O64" s="102" t="str">
        <f t="shared" ref="O64:O93" si="20">IF($G64=0,"",$N64+$M64)</f>
        <v/>
      </c>
      <c r="P64" s="103" t="str">
        <f t="shared" ref="P64:P93" si="21">IF($G64=0,"",$L64-O64)</f>
        <v/>
      </c>
      <c r="Q64" s="102" t="str">
        <f t="shared" si="19"/>
        <v/>
      </c>
      <c r="R64" s="102" t="str">
        <f t="shared" ref="R64:R93" si="22">IF($H64=0,"",$Q64+$M64)</f>
        <v/>
      </c>
      <c r="S64" s="103" t="str">
        <f t="shared" ref="S64:S93" si="23">IF($H64=0,"",$R64-$O64)</f>
        <v/>
      </c>
      <c r="T64" s="102" t="str">
        <f t="shared" ref="T64:T93" si="24">IF($I64=0,"",$I64*$D64)</f>
        <v/>
      </c>
      <c r="U64" s="173" t="str">
        <f t="shared" ref="U64:U93" si="25">IF($H64=0,"",$R64-$T64)</f>
        <v/>
      </c>
    </row>
    <row r="65" spans="1:21" ht="13.5" customHeight="1">
      <c r="A65" s="104"/>
      <c r="B65" s="105"/>
      <c r="C65" s="105"/>
      <c r="D65" s="105"/>
      <c r="E65" s="159"/>
      <c r="F65" s="163"/>
      <c r="G65" s="177"/>
      <c r="H65" s="166"/>
      <c r="I65" s="166"/>
      <c r="J65" s="13"/>
      <c r="K65" s="114"/>
      <c r="L65" s="102" t="str">
        <f t="shared" si="16"/>
        <v/>
      </c>
      <c r="M65" s="116" t="str">
        <f t="shared" si="17"/>
        <v/>
      </c>
      <c r="N65" s="116" t="str">
        <f t="shared" si="18"/>
        <v/>
      </c>
      <c r="O65" s="102" t="str">
        <f t="shared" si="20"/>
        <v/>
      </c>
      <c r="P65" s="103" t="str">
        <f t="shared" si="21"/>
        <v/>
      </c>
      <c r="Q65" s="102" t="str">
        <f t="shared" si="19"/>
        <v/>
      </c>
      <c r="R65" s="102" t="str">
        <f t="shared" si="22"/>
        <v/>
      </c>
      <c r="S65" s="103" t="str">
        <f t="shared" si="23"/>
        <v/>
      </c>
      <c r="T65" s="102" t="str">
        <f t="shared" si="24"/>
        <v/>
      </c>
      <c r="U65" s="173" t="str">
        <f t="shared" si="25"/>
        <v/>
      </c>
    </row>
    <row r="66" spans="1:21" ht="13.5" customHeight="1">
      <c r="A66" s="104"/>
      <c r="B66" s="105"/>
      <c r="C66" s="105"/>
      <c r="D66" s="105"/>
      <c r="E66" s="159"/>
      <c r="F66" s="163"/>
      <c r="G66" s="177"/>
      <c r="H66" s="166"/>
      <c r="I66" s="166"/>
      <c r="J66" s="13"/>
      <c r="K66" s="114"/>
      <c r="L66" s="102" t="str">
        <f t="shared" si="16"/>
        <v/>
      </c>
      <c r="M66" s="116" t="str">
        <f t="shared" si="17"/>
        <v/>
      </c>
      <c r="N66" s="116" t="str">
        <f t="shared" si="18"/>
        <v/>
      </c>
      <c r="O66" s="102" t="str">
        <f t="shared" si="20"/>
        <v/>
      </c>
      <c r="P66" s="103" t="str">
        <f t="shared" si="21"/>
        <v/>
      </c>
      <c r="Q66" s="102" t="str">
        <f t="shared" si="19"/>
        <v/>
      </c>
      <c r="R66" s="102" t="str">
        <f t="shared" si="22"/>
        <v/>
      </c>
      <c r="S66" s="103" t="str">
        <f t="shared" si="23"/>
        <v/>
      </c>
      <c r="T66" s="102" t="str">
        <f t="shared" si="24"/>
        <v/>
      </c>
      <c r="U66" s="173" t="str">
        <f t="shared" si="25"/>
        <v/>
      </c>
    </row>
    <row r="67" spans="1:21" ht="13.5" customHeight="1">
      <c r="A67" s="104"/>
      <c r="B67" s="105"/>
      <c r="C67" s="105"/>
      <c r="D67" s="105"/>
      <c r="E67" s="159"/>
      <c r="F67" s="163"/>
      <c r="G67" s="177"/>
      <c r="H67" s="166"/>
      <c r="I67" s="166"/>
      <c r="J67" s="13"/>
      <c r="K67" s="114"/>
      <c r="L67" s="102" t="str">
        <f t="shared" si="16"/>
        <v/>
      </c>
      <c r="M67" s="116" t="str">
        <f t="shared" si="17"/>
        <v/>
      </c>
      <c r="N67" s="116" t="str">
        <f t="shared" si="18"/>
        <v/>
      </c>
      <c r="O67" s="102" t="str">
        <f t="shared" si="20"/>
        <v/>
      </c>
      <c r="P67" s="103" t="str">
        <f t="shared" si="21"/>
        <v/>
      </c>
      <c r="Q67" s="102" t="str">
        <f t="shared" si="19"/>
        <v/>
      </c>
      <c r="R67" s="102" t="str">
        <f t="shared" si="22"/>
        <v/>
      </c>
      <c r="S67" s="103" t="str">
        <f t="shared" si="23"/>
        <v/>
      </c>
      <c r="T67" s="102" t="str">
        <f t="shared" si="24"/>
        <v/>
      </c>
      <c r="U67" s="173" t="str">
        <f t="shared" si="25"/>
        <v/>
      </c>
    </row>
    <row r="68" spans="1:21" ht="13.5" customHeight="1">
      <c r="A68" s="104"/>
      <c r="B68" s="105"/>
      <c r="C68" s="105"/>
      <c r="D68" s="105"/>
      <c r="E68" s="159"/>
      <c r="F68" s="163"/>
      <c r="G68" s="177"/>
      <c r="H68" s="166"/>
      <c r="I68" s="166"/>
      <c r="J68" s="13"/>
      <c r="K68" s="114"/>
      <c r="L68" s="102" t="str">
        <f t="shared" si="16"/>
        <v/>
      </c>
      <c r="M68" s="116" t="str">
        <f t="shared" si="17"/>
        <v/>
      </c>
      <c r="N68" s="116" t="str">
        <f t="shared" si="18"/>
        <v/>
      </c>
      <c r="O68" s="102" t="str">
        <f t="shared" si="20"/>
        <v/>
      </c>
      <c r="P68" s="103" t="str">
        <f t="shared" si="21"/>
        <v/>
      </c>
      <c r="Q68" s="102" t="str">
        <f t="shared" si="19"/>
        <v/>
      </c>
      <c r="R68" s="102" t="str">
        <f t="shared" si="22"/>
        <v/>
      </c>
      <c r="S68" s="103" t="str">
        <f t="shared" si="23"/>
        <v/>
      </c>
      <c r="T68" s="102" t="str">
        <f t="shared" si="24"/>
        <v/>
      </c>
      <c r="U68" s="173" t="str">
        <f t="shared" si="25"/>
        <v/>
      </c>
    </row>
    <row r="69" spans="1:21" ht="13.5" customHeight="1">
      <c r="A69" s="104"/>
      <c r="B69" s="105"/>
      <c r="C69" s="105"/>
      <c r="D69" s="105"/>
      <c r="E69" s="159"/>
      <c r="F69" s="163"/>
      <c r="G69" s="177"/>
      <c r="H69" s="166"/>
      <c r="I69" s="166"/>
      <c r="J69" s="13"/>
      <c r="K69" s="114"/>
      <c r="L69" s="102" t="str">
        <f t="shared" si="16"/>
        <v/>
      </c>
      <c r="M69" s="116" t="str">
        <f t="shared" si="17"/>
        <v/>
      </c>
      <c r="N69" s="116" t="str">
        <f t="shared" si="18"/>
        <v/>
      </c>
      <c r="O69" s="102" t="str">
        <f t="shared" si="20"/>
        <v/>
      </c>
      <c r="P69" s="103" t="str">
        <f t="shared" si="21"/>
        <v/>
      </c>
      <c r="Q69" s="102" t="str">
        <f t="shared" si="19"/>
        <v/>
      </c>
      <c r="R69" s="102" t="str">
        <f t="shared" si="22"/>
        <v/>
      </c>
      <c r="S69" s="103" t="str">
        <f t="shared" si="23"/>
        <v/>
      </c>
      <c r="T69" s="102" t="str">
        <f t="shared" si="24"/>
        <v/>
      </c>
      <c r="U69" s="173" t="str">
        <f t="shared" si="25"/>
        <v/>
      </c>
    </row>
    <row r="70" spans="1:21" ht="13.5" customHeight="1">
      <c r="A70" s="104"/>
      <c r="B70" s="105"/>
      <c r="C70" s="105"/>
      <c r="D70" s="105"/>
      <c r="E70" s="159"/>
      <c r="F70" s="163"/>
      <c r="G70" s="177"/>
      <c r="H70" s="166"/>
      <c r="I70" s="166"/>
      <c r="J70" s="13"/>
      <c r="K70" s="114"/>
      <c r="L70" s="102" t="str">
        <f t="shared" si="16"/>
        <v/>
      </c>
      <c r="M70" s="116" t="str">
        <f t="shared" si="17"/>
        <v/>
      </c>
      <c r="N70" s="116" t="str">
        <f t="shared" si="18"/>
        <v/>
      </c>
      <c r="O70" s="102" t="str">
        <f t="shared" si="20"/>
        <v/>
      </c>
      <c r="P70" s="103" t="str">
        <f t="shared" si="21"/>
        <v/>
      </c>
      <c r="Q70" s="102" t="str">
        <f t="shared" si="19"/>
        <v/>
      </c>
      <c r="R70" s="102" t="str">
        <f t="shared" si="22"/>
        <v/>
      </c>
      <c r="S70" s="103" t="str">
        <f t="shared" si="23"/>
        <v/>
      </c>
      <c r="T70" s="102" t="str">
        <f t="shared" si="24"/>
        <v/>
      </c>
      <c r="U70" s="173" t="str">
        <f t="shared" si="25"/>
        <v/>
      </c>
    </row>
    <row r="71" spans="1:21" ht="13.5" customHeight="1">
      <c r="A71" s="104"/>
      <c r="B71" s="105"/>
      <c r="C71" s="105"/>
      <c r="D71" s="105"/>
      <c r="E71" s="159"/>
      <c r="F71" s="163"/>
      <c r="G71" s="177"/>
      <c r="H71" s="166"/>
      <c r="I71" s="166"/>
      <c r="J71" s="13"/>
      <c r="K71" s="114"/>
      <c r="L71" s="102" t="str">
        <f t="shared" si="16"/>
        <v/>
      </c>
      <c r="M71" s="116" t="str">
        <f t="shared" si="17"/>
        <v/>
      </c>
      <c r="N71" s="116" t="str">
        <f t="shared" si="18"/>
        <v/>
      </c>
      <c r="O71" s="102" t="str">
        <f t="shared" si="20"/>
        <v/>
      </c>
      <c r="P71" s="103" t="str">
        <f t="shared" si="21"/>
        <v/>
      </c>
      <c r="Q71" s="102" t="str">
        <f t="shared" si="19"/>
        <v/>
      </c>
      <c r="R71" s="102" t="str">
        <f t="shared" si="22"/>
        <v/>
      </c>
      <c r="S71" s="103" t="str">
        <f t="shared" si="23"/>
        <v/>
      </c>
      <c r="T71" s="102" t="str">
        <f t="shared" si="24"/>
        <v/>
      </c>
      <c r="U71" s="173" t="str">
        <f t="shared" si="25"/>
        <v/>
      </c>
    </row>
    <row r="72" spans="1:21" ht="13.5" customHeight="1">
      <c r="A72" s="104"/>
      <c r="B72" s="105"/>
      <c r="C72" s="105"/>
      <c r="D72" s="105"/>
      <c r="E72" s="159"/>
      <c r="F72" s="163"/>
      <c r="G72" s="177"/>
      <c r="H72" s="166"/>
      <c r="I72" s="166"/>
      <c r="J72" s="13"/>
      <c r="K72" s="114"/>
      <c r="L72" s="102" t="str">
        <f t="shared" si="16"/>
        <v/>
      </c>
      <c r="M72" s="116" t="str">
        <f t="shared" si="17"/>
        <v/>
      </c>
      <c r="N72" s="116" t="str">
        <f t="shared" si="18"/>
        <v/>
      </c>
      <c r="O72" s="102" t="str">
        <f t="shared" si="20"/>
        <v/>
      </c>
      <c r="P72" s="103" t="str">
        <f t="shared" si="21"/>
        <v/>
      </c>
      <c r="Q72" s="102" t="str">
        <f t="shared" si="19"/>
        <v/>
      </c>
      <c r="R72" s="102" t="str">
        <f t="shared" si="22"/>
        <v/>
      </c>
      <c r="S72" s="103" t="str">
        <f t="shared" si="23"/>
        <v/>
      </c>
      <c r="T72" s="102" t="str">
        <f t="shared" si="24"/>
        <v/>
      </c>
      <c r="U72" s="173" t="str">
        <f t="shared" si="25"/>
        <v/>
      </c>
    </row>
    <row r="73" spans="1:21" ht="13.5" customHeight="1">
      <c r="A73" s="104"/>
      <c r="B73" s="105"/>
      <c r="C73" s="105"/>
      <c r="D73" s="105"/>
      <c r="E73" s="159"/>
      <c r="F73" s="163"/>
      <c r="G73" s="177"/>
      <c r="H73" s="166"/>
      <c r="I73" s="166"/>
      <c r="J73" s="13"/>
      <c r="K73" s="114"/>
      <c r="L73" s="102" t="str">
        <f t="shared" si="16"/>
        <v/>
      </c>
      <c r="M73" s="116" t="str">
        <f t="shared" si="17"/>
        <v/>
      </c>
      <c r="N73" s="116" t="str">
        <f t="shared" si="18"/>
        <v/>
      </c>
      <c r="O73" s="102" t="str">
        <f t="shared" si="20"/>
        <v/>
      </c>
      <c r="P73" s="103" t="str">
        <f t="shared" si="21"/>
        <v/>
      </c>
      <c r="Q73" s="102" t="str">
        <f t="shared" si="19"/>
        <v/>
      </c>
      <c r="R73" s="102" t="str">
        <f t="shared" si="22"/>
        <v/>
      </c>
      <c r="S73" s="103" t="str">
        <f t="shared" si="23"/>
        <v/>
      </c>
      <c r="T73" s="102" t="str">
        <f t="shared" si="24"/>
        <v/>
      </c>
      <c r="U73" s="173" t="str">
        <f t="shared" si="25"/>
        <v/>
      </c>
    </row>
    <row r="74" spans="1:21" ht="13.5" customHeight="1">
      <c r="A74" s="104"/>
      <c r="B74" s="105"/>
      <c r="C74" s="105"/>
      <c r="D74" s="105"/>
      <c r="E74" s="159"/>
      <c r="F74" s="163"/>
      <c r="G74" s="177"/>
      <c r="H74" s="166"/>
      <c r="I74" s="166"/>
      <c r="J74" s="13"/>
      <c r="K74" s="114"/>
      <c r="L74" s="102" t="str">
        <f t="shared" si="16"/>
        <v/>
      </c>
      <c r="M74" s="116" t="str">
        <f t="shared" si="17"/>
        <v/>
      </c>
      <c r="N74" s="116" t="str">
        <f t="shared" si="18"/>
        <v/>
      </c>
      <c r="O74" s="102" t="str">
        <f t="shared" si="20"/>
        <v/>
      </c>
      <c r="P74" s="103" t="str">
        <f t="shared" si="21"/>
        <v/>
      </c>
      <c r="Q74" s="102" t="str">
        <f t="shared" si="19"/>
        <v/>
      </c>
      <c r="R74" s="102" t="str">
        <f t="shared" si="22"/>
        <v/>
      </c>
      <c r="S74" s="103" t="str">
        <f t="shared" si="23"/>
        <v/>
      </c>
      <c r="T74" s="102" t="str">
        <f t="shared" si="24"/>
        <v/>
      </c>
      <c r="U74" s="173" t="str">
        <f t="shared" si="25"/>
        <v/>
      </c>
    </row>
    <row r="75" spans="1:21" ht="13.5" customHeight="1">
      <c r="A75" s="104"/>
      <c r="B75" s="105"/>
      <c r="C75" s="105"/>
      <c r="D75" s="105"/>
      <c r="E75" s="159"/>
      <c r="F75" s="163"/>
      <c r="G75" s="177"/>
      <c r="H75" s="166"/>
      <c r="I75" s="166"/>
      <c r="J75" s="13"/>
      <c r="K75" s="114"/>
      <c r="L75" s="102" t="str">
        <f t="shared" si="16"/>
        <v/>
      </c>
      <c r="M75" s="116" t="str">
        <f t="shared" si="17"/>
        <v/>
      </c>
      <c r="N75" s="116" t="str">
        <f t="shared" si="18"/>
        <v/>
      </c>
      <c r="O75" s="102" t="str">
        <f t="shared" si="20"/>
        <v/>
      </c>
      <c r="P75" s="103" t="str">
        <f t="shared" si="21"/>
        <v/>
      </c>
      <c r="Q75" s="102" t="str">
        <f t="shared" si="19"/>
        <v/>
      </c>
      <c r="R75" s="102" t="str">
        <f t="shared" si="22"/>
        <v/>
      </c>
      <c r="S75" s="103" t="str">
        <f t="shared" si="23"/>
        <v/>
      </c>
      <c r="T75" s="102" t="str">
        <f t="shared" si="24"/>
        <v/>
      </c>
      <c r="U75" s="173" t="str">
        <f t="shared" si="25"/>
        <v/>
      </c>
    </row>
    <row r="76" spans="1:21" ht="13.5" customHeight="1">
      <c r="A76" s="104"/>
      <c r="B76" s="105"/>
      <c r="C76" s="105"/>
      <c r="D76" s="105"/>
      <c r="E76" s="159"/>
      <c r="F76" s="163"/>
      <c r="G76" s="177"/>
      <c r="H76" s="166"/>
      <c r="I76" s="166"/>
      <c r="J76" s="13"/>
      <c r="K76" s="114"/>
      <c r="L76" s="102" t="str">
        <f t="shared" si="16"/>
        <v/>
      </c>
      <c r="M76" s="116" t="str">
        <f t="shared" si="17"/>
        <v/>
      </c>
      <c r="N76" s="116" t="str">
        <f t="shared" si="18"/>
        <v/>
      </c>
      <c r="O76" s="102" t="str">
        <f t="shared" si="20"/>
        <v/>
      </c>
      <c r="P76" s="103" t="str">
        <f t="shared" si="21"/>
        <v/>
      </c>
      <c r="Q76" s="102" t="str">
        <f t="shared" si="19"/>
        <v/>
      </c>
      <c r="R76" s="102" t="str">
        <f t="shared" si="22"/>
        <v/>
      </c>
      <c r="S76" s="103" t="str">
        <f t="shared" si="23"/>
        <v/>
      </c>
      <c r="T76" s="102" t="str">
        <f t="shared" si="24"/>
        <v/>
      </c>
      <c r="U76" s="173" t="str">
        <f t="shared" si="25"/>
        <v/>
      </c>
    </row>
    <row r="77" spans="1:21" ht="13.5" customHeight="1">
      <c r="A77" s="104"/>
      <c r="B77" s="105"/>
      <c r="C77" s="105"/>
      <c r="D77" s="105"/>
      <c r="E77" s="159"/>
      <c r="F77" s="163"/>
      <c r="G77" s="177"/>
      <c r="H77" s="166"/>
      <c r="I77" s="166"/>
      <c r="J77" s="13"/>
      <c r="K77" s="114"/>
      <c r="L77" s="102" t="str">
        <f t="shared" si="16"/>
        <v/>
      </c>
      <c r="M77" s="116" t="str">
        <f t="shared" si="17"/>
        <v/>
      </c>
      <c r="N77" s="116" t="str">
        <f t="shared" si="18"/>
        <v/>
      </c>
      <c r="O77" s="102" t="str">
        <f t="shared" si="20"/>
        <v/>
      </c>
      <c r="P77" s="103" t="str">
        <f t="shared" si="21"/>
        <v/>
      </c>
      <c r="Q77" s="102" t="str">
        <f t="shared" si="19"/>
        <v/>
      </c>
      <c r="R77" s="102" t="str">
        <f t="shared" si="22"/>
        <v/>
      </c>
      <c r="S77" s="103" t="str">
        <f t="shared" si="23"/>
        <v/>
      </c>
      <c r="T77" s="102" t="str">
        <f t="shared" si="24"/>
        <v/>
      </c>
      <c r="U77" s="173" t="str">
        <f t="shared" si="25"/>
        <v/>
      </c>
    </row>
    <row r="78" spans="1:21" ht="13.5" customHeight="1">
      <c r="A78" s="104"/>
      <c r="B78" s="105"/>
      <c r="C78" s="105"/>
      <c r="D78" s="105"/>
      <c r="E78" s="159"/>
      <c r="F78" s="163"/>
      <c r="G78" s="177"/>
      <c r="H78" s="166"/>
      <c r="I78" s="166"/>
      <c r="J78" s="13"/>
      <c r="K78" s="114"/>
      <c r="L78" s="102" t="str">
        <f t="shared" si="16"/>
        <v/>
      </c>
      <c r="M78" s="116" t="str">
        <f t="shared" si="17"/>
        <v/>
      </c>
      <c r="N78" s="116" t="str">
        <f t="shared" si="18"/>
        <v/>
      </c>
      <c r="O78" s="102" t="str">
        <f t="shared" si="20"/>
        <v/>
      </c>
      <c r="P78" s="103" t="str">
        <f t="shared" si="21"/>
        <v/>
      </c>
      <c r="Q78" s="102" t="str">
        <f t="shared" si="19"/>
        <v/>
      </c>
      <c r="R78" s="102" t="str">
        <f t="shared" si="22"/>
        <v/>
      </c>
      <c r="S78" s="103" t="str">
        <f t="shared" si="23"/>
        <v/>
      </c>
      <c r="T78" s="102" t="str">
        <f t="shared" si="24"/>
        <v/>
      </c>
      <c r="U78" s="173" t="str">
        <f t="shared" si="25"/>
        <v/>
      </c>
    </row>
    <row r="79" spans="1:21" ht="13.5" customHeight="1">
      <c r="A79" s="104"/>
      <c r="B79" s="105"/>
      <c r="C79" s="105"/>
      <c r="D79" s="105"/>
      <c r="E79" s="159"/>
      <c r="F79" s="163"/>
      <c r="G79" s="177"/>
      <c r="H79" s="166"/>
      <c r="I79" s="166"/>
      <c r="J79" s="13"/>
      <c r="K79" s="114"/>
      <c r="L79" s="102" t="str">
        <f t="shared" si="16"/>
        <v/>
      </c>
      <c r="M79" s="116" t="str">
        <f t="shared" si="17"/>
        <v/>
      </c>
      <c r="N79" s="116" t="str">
        <f t="shared" si="18"/>
        <v/>
      </c>
      <c r="O79" s="102" t="str">
        <f t="shared" si="20"/>
        <v/>
      </c>
      <c r="P79" s="103" t="str">
        <f t="shared" si="21"/>
        <v/>
      </c>
      <c r="Q79" s="102" t="str">
        <f t="shared" si="19"/>
        <v/>
      </c>
      <c r="R79" s="102" t="str">
        <f t="shared" si="22"/>
        <v/>
      </c>
      <c r="S79" s="103" t="str">
        <f t="shared" si="23"/>
        <v/>
      </c>
      <c r="T79" s="102" t="str">
        <f t="shared" si="24"/>
        <v/>
      </c>
      <c r="U79" s="173" t="str">
        <f t="shared" si="25"/>
        <v/>
      </c>
    </row>
    <row r="80" spans="1:21" ht="13.5" customHeight="1">
      <c r="A80" s="104"/>
      <c r="B80" s="105"/>
      <c r="C80" s="105"/>
      <c r="D80" s="105"/>
      <c r="E80" s="159"/>
      <c r="F80" s="163"/>
      <c r="G80" s="177"/>
      <c r="H80" s="166"/>
      <c r="I80" s="166"/>
      <c r="J80" s="13"/>
      <c r="K80" s="114"/>
      <c r="L80" s="102" t="str">
        <f t="shared" si="16"/>
        <v/>
      </c>
      <c r="M80" s="116" t="str">
        <f t="shared" si="17"/>
        <v/>
      </c>
      <c r="N80" s="116" t="str">
        <f t="shared" si="18"/>
        <v/>
      </c>
      <c r="O80" s="102" t="str">
        <f t="shared" si="20"/>
        <v/>
      </c>
      <c r="P80" s="103" t="str">
        <f t="shared" si="21"/>
        <v/>
      </c>
      <c r="Q80" s="102" t="str">
        <f t="shared" si="19"/>
        <v/>
      </c>
      <c r="R80" s="102" t="str">
        <f t="shared" si="22"/>
        <v/>
      </c>
      <c r="S80" s="103" t="str">
        <f t="shared" si="23"/>
        <v/>
      </c>
      <c r="T80" s="102" t="str">
        <f t="shared" si="24"/>
        <v/>
      </c>
      <c r="U80" s="173" t="str">
        <f t="shared" si="25"/>
        <v/>
      </c>
    </row>
    <row r="81" spans="1:21" ht="13.5" customHeight="1">
      <c r="A81" s="104"/>
      <c r="B81" s="105"/>
      <c r="C81" s="105"/>
      <c r="D81" s="105"/>
      <c r="E81" s="159"/>
      <c r="F81" s="163"/>
      <c r="G81" s="177"/>
      <c r="H81" s="166"/>
      <c r="I81" s="166"/>
      <c r="J81" s="13"/>
      <c r="K81" s="114"/>
      <c r="L81" s="102" t="str">
        <f t="shared" si="16"/>
        <v/>
      </c>
      <c r="M81" s="116" t="str">
        <f t="shared" si="17"/>
        <v/>
      </c>
      <c r="N81" s="116" t="str">
        <f t="shared" si="18"/>
        <v/>
      </c>
      <c r="O81" s="102" t="str">
        <f t="shared" si="20"/>
        <v/>
      </c>
      <c r="P81" s="103" t="str">
        <f t="shared" si="21"/>
        <v/>
      </c>
      <c r="Q81" s="102" t="str">
        <f t="shared" si="19"/>
        <v/>
      </c>
      <c r="R81" s="102" t="str">
        <f t="shared" si="22"/>
        <v/>
      </c>
      <c r="S81" s="103" t="str">
        <f t="shared" si="23"/>
        <v/>
      </c>
      <c r="T81" s="102" t="str">
        <f t="shared" si="24"/>
        <v/>
      </c>
      <c r="U81" s="173" t="str">
        <f t="shared" si="25"/>
        <v/>
      </c>
    </row>
    <row r="82" spans="1:21" ht="13.5" customHeight="1">
      <c r="A82" s="104"/>
      <c r="B82" s="105"/>
      <c r="C82" s="105"/>
      <c r="D82" s="105"/>
      <c r="E82" s="159"/>
      <c r="F82" s="163"/>
      <c r="G82" s="177"/>
      <c r="H82" s="166"/>
      <c r="I82" s="166"/>
      <c r="J82" s="13"/>
      <c r="K82" s="114"/>
      <c r="L82" s="102" t="str">
        <f t="shared" si="16"/>
        <v/>
      </c>
      <c r="M82" s="116" t="str">
        <f t="shared" si="17"/>
        <v/>
      </c>
      <c r="N82" s="116" t="str">
        <f t="shared" si="18"/>
        <v/>
      </c>
      <c r="O82" s="102" t="str">
        <f t="shared" si="20"/>
        <v/>
      </c>
      <c r="P82" s="103" t="str">
        <f t="shared" si="21"/>
        <v/>
      </c>
      <c r="Q82" s="102" t="str">
        <f t="shared" si="19"/>
        <v/>
      </c>
      <c r="R82" s="102" t="str">
        <f t="shared" si="22"/>
        <v/>
      </c>
      <c r="S82" s="103" t="str">
        <f t="shared" si="23"/>
        <v/>
      </c>
      <c r="T82" s="102" t="str">
        <f t="shared" si="24"/>
        <v/>
      </c>
      <c r="U82" s="173" t="str">
        <f t="shared" si="25"/>
        <v/>
      </c>
    </row>
    <row r="83" spans="1:21" ht="13.5" customHeight="1">
      <c r="A83" s="104"/>
      <c r="B83" s="105"/>
      <c r="C83" s="105"/>
      <c r="D83" s="105"/>
      <c r="E83" s="159"/>
      <c r="F83" s="163"/>
      <c r="G83" s="177"/>
      <c r="H83" s="166"/>
      <c r="I83" s="166"/>
      <c r="J83" s="13"/>
      <c r="K83" s="114"/>
      <c r="L83" s="102" t="str">
        <f t="shared" si="16"/>
        <v/>
      </c>
      <c r="M83" s="116" t="str">
        <f t="shared" si="17"/>
        <v/>
      </c>
      <c r="N83" s="116" t="str">
        <f t="shared" si="18"/>
        <v/>
      </c>
      <c r="O83" s="102" t="str">
        <f t="shared" si="20"/>
        <v/>
      </c>
      <c r="P83" s="103" t="str">
        <f t="shared" si="21"/>
        <v/>
      </c>
      <c r="Q83" s="102" t="str">
        <f t="shared" si="19"/>
        <v/>
      </c>
      <c r="R83" s="102" t="str">
        <f t="shared" si="22"/>
        <v/>
      </c>
      <c r="S83" s="103" t="str">
        <f t="shared" si="23"/>
        <v/>
      </c>
      <c r="T83" s="102" t="str">
        <f t="shared" si="24"/>
        <v/>
      </c>
      <c r="U83" s="173" t="str">
        <f t="shared" si="25"/>
        <v/>
      </c>
    </row>
    <row r="84" spans="1:21" ht="13.5" customHeight="1">
      <c r="A84" s="104"/>
      <c r="B84" s="105"/>
      <c r="C84" s="105"/>
      <c r="D84" s="105"/>
      <c r="E84" s="159"/>
      <c r="F84" s="163"/>
      <c r="G84" s="177"/>
      <c r="H84" s="166"/>
      <c r="I84" s="166"/>
      <c r="J84" s="13"/>
      <c r="K84" s="114"/>
      <c r="L84" s="102" t="str">
        <f t="shared" si="16"/>
        <v/>
      </c>
      <c r="M84" s="116" t="str">
        <f t="shared" si="17"/>
        <v/>
      </c>
      <c r="N84" s="116" t="str">
        <f t="shared" si="18"/>
        <v/>
      </c>
      <c r="O84" s="102" t="str">
        <f t="shared" si="20"/>
        <v/>
      </c>
      <c r="P84" s="103" t="str">
        <f t="shared" si="21"/>
        <v/>
      </c>
      <c r="Q84" s="102" t="str">
        <f t="shared" si="19"/>
        <v/>
      </c>
      <c r="R84" s="102" t="str">
        <f t="shared" si="22"/>
        <v/>
      </c>
      <c r="S84" s="103" t="str">
        <f t="shared" si="23"/>
        <v/>
      </c>
      <c r="T84" s="102" t="str">
        <f t="shared" si="24"/>
        <v/>
      </c>
      <c r="U84" s="173" t="str">
        <f t="shared" si="25"/>
        <v/>
      </c>
    </row>
    <row r="85" spans="1:21" ht="13.5" customHeight="1">
      <c r="A85" s="104"/>
      <c r="B85" s="105"/>
      <c r="C85" s="105"/>
      <c r="D85" s="105"/>
      <c r="E85" s="159"/>
      <c r="F85" s="163"/>
      <c r="G85" s="177"/>
      <c r="H85" s="166"/>
      <c r="I85" s="166"/>
      <c r="J85" s="13"/>
      <c r="K85" s="114"/>
      <c r="L85" s="102" t="str">
        <f t="shared" si="16"/>
        <v/>
      </c>
      <c r="M85" s="116" t="str">
        <f t="shared" si="17"/>
        <v/>
      </c>
      <c r="N85" s="116" t="str">
        <f t="shared" si="18"/>
        <v/>
      </c>
      <c r="O85" s="102" t="str">
        <f t="shared" si="20"/>
        <v/>
      </c>
      <c r="P85" s="103" t="str">
        <f t="shared" si="21"/>
        <v/>
      </c>
      <c r="Q85" s="102" t="str">
        <f t="shared" si="19"/>
        <v/>
      </c>
      <c r="R85" s="102" t="str">
        <f t="shared" si="22"/>
        <v/>
      </c>
      <c r="S85" s="103" t="str">
        <f t="shared" si="23"/>
        <v/>
      </c>
      <c r="T85" s="102" t="str">
        <f t="shared" si="24"/>
        <v/>
      </c>
      <c r="U85" s="173" t="str">
        <f t="shared" si="25"/>
        <v/>
      </c>
    </row>
    <row r="86" spans="1:21" ht="13.5" customHeight="1">
      <c r="A86" s="104"/>
      <c r="B86" s="105"/>
      <c r="C86" s="105"/>
      <c r="D86" s="105"/>
      <c r="E86" s="159"/>
      <c r="F86" s="163"/>
      <c r="G86" s="177"/>
      <c r="H86" s="166"/>
      <c r="I86" s="166"/>
      <c r="J86" s="13"/>
      <c r="K86" s="114"/>
      <c r="L86" s="102" t="str">
        <f t="shared" si="16"/>
        <v/>
      </c>
      <c r="M86" s="116" t="str">
        <f t="shared" si="17"/>
        <v/>
      </c>
      <c r="N86" s="116" t="str">
        <f t="shared" si="18"/>
        <v/>
      </c>
      <c r="O86" s="102" t="str">
        <f t="shared" si="20"/>
        <v/>
      </c>
      <c r="P86" s="103" t="str">
        <f t="shared" si="21"/>
        <v/>
      </c>
      <c r="Q86" s="102" t="str">
        <f t="shared" si="19"/>
        <v/>
      </c>
      <c r="R86" s="102" t="str">
        <f t="shared" si="22"/>
        <v/>
      </c>
      <c r="S86" s="103" t="str">
        <f t="shared" si="23"/>
        <v/>
      </c>
      <c r="T86" s="102" t="str">
        <f t="shared" si="24"/>
        <v/>
      </c>
      <c r="U86" s="173" t="str">
        <f t="shared" si="25"/>
        <v/>
      </c>
    </row>
    <row r="87" spans="1:21" ht="13.5" customHeight="1">
      <c r="A87" s="104"/>
      <c r="B87" s="105"/>
      <c r="C87" s="105"/>
      <c r="D87" s="105"/>
      <c r="E87" s="159"/>
      <c r="F87" s="163"/>
      <c r="G87" s="177"/>
      <c r="H87" s="166"/>
      <c r="I87" s="166"/>
      <c r="J87" s="13"/>
      <c r="K87" s="114"/>
      <c r="L87" s="102" t="str">
        <f t="shared" si="16"/>
        <v/>
      </c>
      <c r="M87" s="116" t="str">
        <f t="shared" si="17"/>
        <v/>
      </c>
      <c r="N87" s="116" t="str">
        <f t="shared" si="18"/>
        <v/>
      </c>
      <c r="O87" s="102" t="str">
        <f t="shared" si="20"/>
        <v/>
      </c>
      <c r="P87" s="103" t="str">
        <f t="shared" si="21"/>
        <v/>
      </c>
      <c r="Q87" s="102" t="str">
        <f t="shared" si="19"/>
        <v/>
      </c>
      <c r="R87" s="102" t="str">
        <f t="shared" si="22"/>
        <v/>
      </c>
      <c r="S87" s="103" t="str">
        <f t="shared" si="23"/>
        <v/>
      </c>
      <c r="T87" s="102" t="str">
        <f t="shared" si="24"/>
        <v/>
      </c>
      <c r="U87" s="173" t="str">
        <f t="shared" si="25"/>
        <v/>
      </c>
    </row>
    <row r="88" spans="1:21" ht="13.5" customHeight="1">
      <c r="A88" s="104"/>
      <c r="B88" s="105"/>
      <c r="C88" s="105"/>
      <c r="D88" s="105"/>
      <c r="E88" s="159"/>
      <c r="F88" s="163"/>
      <c r="G88" s="177"/>
      <c r="H88" s="166"/>
      <c r="I88" s="166"/>
      <c r="J88" s="13"/>
      <c r="K88" s="114"/>
      <c r="L88" s="102" t="str">
        <f t="shared" si="16"/>
        <v/>
      </c>
      <c r="M88" s="116" t="str">
        <f t="shared" si="17"/>
        <v/>
      </c>
      <c r="N88" s="116" t="str">
        <f t="shared" si="18"/>
        <v/>
      </c>
      <c r="O88" s="102" t="str">
        <f t="shared" si="20"/>
        <v/>
      </c>
      <c r="P88" s="103" t="str">
        <f t="shared" si="21"/>
        <v/>
      </c>
      <c r="Q88" s="102" t="str">
        <f t="shared" si="19"/>
        <v/>
      </c>
      <c r="R88" s="102" t="str">
        <f t="shared" si="22"/>
        <v/>
      </c>
      <c r="S88" s="103" t="str">
        <f t="shared" si="23"/>
        <v/>
      </c>
      <c r="T88" s="102" t="str">
        <f t="shared" si="24"/>
        <v/>
      </c>
      <c r="U88" s="173" t="str">
        <f t="shared" si="25"/>
        <v/>
      </c>
    </row>
    <row r="89" spans="1:21" ht="13.5" customHeight="1">
      <c r="A89" s="104"/>
      <c r="B89" s="105"/>
      <c r="C89" s="105"/>
      <c r="D89" s="105"/>
      <c r="E89" s="159"/>
      <c r="F89" s="163"/>
      <c r="G89" s="177"/>
      <c r="H89" s="166"/>
      <c r="I89" s="166"/>
      <c r="J89" s="13"/>
      <c r="K89" s="114"/>
      <c r="L89" s="102" t="str">
        <f t="shared" si="16"/>
        <v/>
      </c>
      <c r="M89" s="116" t="str">
        <f t="shared" si="17"/>
        <v/>
      </c>
      <c r="N89" s="116" t="str">
        <f t="shared" si="18"/>
        <v/>
      </c>
      <c r="O89" s="102" t="str">
        <f t="shared" si="20"/>
        <v/>
      </c>
      <c r="P89" s="103" t="str">
        <f t="shared" si="21"/>
        <v/>
      </c>
      <c r="Q89" s="102" t="str">
        <f t="shared" si="19"/>
        <v/>
      </c>
      <c r="R89" s="102" t="str">
        <f t="shared" si="22"/>
        <v/>
      </c>
      <c r="S89" s="103" t="str">
        <f t="shared" si="23"/>
        <v/>
      </c>
      <c r="T89" s="102" t="str">
        <f t="shared" si="24"/>
        <v/>
      </c>
      <c r="U89" s="173" t="str">
        <f t="shared" si="25"/>
        <v/>
      </c>
    </row>
    <row r="90" spans="1:21" ht="13.5" customHeight="1">
      <c r="A90" s="104"/>
      <c r="B90" s="105"/>
      <c r="C90" s="105"/>
      <c r="D90" s="105"/>
      <c r="E90" s="159"/>
      <c r="F90" s="163"/>
      <c r="G90" s="177"/>
      <c r="H90" s="166"/>
      <c r="I90" s="166"/>
      <c r="J90" s="13"/>
      <c r="K90" s="114"/>
      <c r="L90" s="102" t="str">
        <f t="shared" si="16"/>
        <v/>
      </c>
      <c r="M90" s="116" t="str">
        <f t="shared" si="17"/>
        <v/>
      </c>
      <c r="N90" s="116" t="str">
        <f t="shared" si="18"/>
        <v/>
      </c>
      <c r="O90" s="102" t="str">
        <f t="shared" si="20"/>
        <v/>
      </c>
      <c r="P90" s="103" t="str">
        <f t="shared" si="21"/>
        <v/>
      </c>
      <c r="Q90" s="102" t="str">
        <f t="shared" si="19"/>
        <v/>
      </c>
      <c r="R90" s="102" t="str">
        <f t="shared" si="22"/>
        <v/>
      </c>
      <c r="S90" s="103" t="str">
        <f t="shared" si="23"/>
        <v/>
      </c>
      <c r="T90" s="102" t="str">
        <f t="shared" si="24"/>
        <v/>
      </c>
      <c r="U90" s="173" t="str">
        <f t="shared" si="25"/>
        <v/>
      </c>
    </row>
    <row r="91" spans="1:21" ht="13.5" customHeight="1">
      <c r="A91" s="104"/>
      <c r="B91" s="105"/>
      <c r="C91" s="105"/>
      <c r="D91" s="105"/>
      <c r="E91" s="159"/>
      <c r="F91" s="163"/>
      <c r="G91" s="177"/>
      <c r="H91" s="166"/>
      <c r="I91" s="166"/>
      <c r="J91" s="13"/>
      <c r="K91" s="114"/>
      <c r="L91" s="102" t="str">
        <f t="shared" si="16"/>
        <v/>
      </c>
      <c r="M91" s="116" t="str">
        <f t="shared" si="17"/>
        <v/>
      </c>
      <c r="N91" s="116" t="str">
        <f t="shared" si="18"/>
        <v/>
      </c>
      <c r="O91" s="102" t="str">
        <f t="shared" si="20"/>
        <v/>
      </c>
      <c r="P91" s="103" t="str">
        <f t="shared" si="21"/>
        <v/>
      </c>
      <c r="Q91" s="102" t="str">
        <f t="shared" si="19"/>
        <v/>
      </c>
      <c r="R91" s="102" t="str">
        <f t="shared" si="22"/>
        <v/>
      </c>
      <c r="S91" s="103" t="str">
        <f t="shared" si="23"/>
        <v/>
      </c>
      <c r="T91" s="102" t="str">
        <f t="shared" si="24"/>
        <v/>
      </c>
      <c r="U91" s="173" t="str">
        <f t="shared" si="25"/>
        <v/>
      </c>
    </row>
    <row r="92" spans="1:21" ht="13.5" customHeight="1">
      <c r="A92" s="104"/>
      <c r="B92" s="105"/>
      <c r="C92" s="105"/>
      <c r="D92" s="105"/>
      <c r="E92" s="159"/>
      <c r="F92" s="163"/>
      <c r="G92" s="177"/>
      <c r="H92" s="166"/>
      <c r="I92" s="166"/>
      <c r="J92" s="13"/>
      <c r="K92" s="114"/>
      <c r="L92" s="102" t="str">
        <f t="shared" si="16"/>
        <v/>
      </c>
      <c r="M92" s="116" t="str">
        <f t="shared" si="17"/>
        <v/>
      </c>
      <c r="N92" s="116" t="str">
        <f t="shared" si="18"/>
        <v/>
      </c>
      <c r="O92" s="102" t="str">
        <f t="shared" si="20"/>
        <v/>
      </c>
      <c r="P92" s="103" t="str">
        <f t="shared" si="21"/>
        <v/>
      </c>
      <c r="Q92" s="102" t="str">
        <f t="shared" si="19"/>
        <v/>
      </c>
      <c r="R92" s="102" t="str">
        <f t="shared" si="22"/>
        <v/>
      </c>
      <c r="S92" s="103" t="str">
        <f t="shared" si="23"/>
        <v/>
      </c>
      <c r="T92" s="102" t="str">
        <f t="shared" si="24"/>
        <v/>
      </c>
      <c r="U92" s="173" t="str">
        <f t="shared" si="25"/>
        <v/>
      </c>
    </row>
    <row r="93" spans="1:21" ht="13.5" customHeight="1">
      <c r="A93" s="104"/>
      <c r="B93" s="105"/>
      <c r="C93" s="105"/>
      <c r="D93" s="105"/>
      <c r="E93" s="159"/>
      <c r="F93" s="164"/>
      <c r="G93" s="178"/>
      <c r="H93" s="166"/>
      <c r="I93" s="166"/>
      <c r="J93" s="13"/>
      <c r="K93" s="114"/>
      <c r="L93" s="102" t="str">
        <f t="shared" si="16"/>
        <v/>
      </c>
      <c r="M93" s="116" t="str">
        <f t="shared" si="17"/>
        <v/>
      </c>
      <c r="N93" s="116" t="str">
        <f t="shared" si="18"/>
        <v/>
      </c>
      <c r="O93" s="102" t="str">
        <f t="shared" si="20"/>
        <v/>
      </c>
      <c r="P93" s="103" t="str">
        <f t="shared" si="21"/>
        <v/>
      </c>
      <c r="Q93" s="102" t="str">
        <f t="shared" si="19"/>
        <v/>
      </c>
      <c r="R93" s="102" t="str">
        <f t="shared" si="22"/>
        <v/>
      </c>
      <c r="S93" s="103" t="str">
        <f t="shared" si="23"/>
        <v/>
      </c>
      <c r="T93" s="102" t="str">
        <f t="shared" si="24"/>
        <v/>
      </c>
      <c r="U93" s="173" t="str">
        <f t="shared" si="25"/>
        <v/>
      </c>
    </row>
    <row r="94" spans="1:21" ht="24" customHeight="1">
      <c r="A94" s="5" t="s">
        <v>153</v>
      </c>
      <c r="B94" s="6"/>
      <c r="C94" s="6">
        <f>SUM(C63:C93)</f>
        <v>0</v>
      </c>
      <c r="D94" s="6">
        <f>SUM(D63:D93)</f>
        <v>0</v>
      </c>
      <c r="E94" s="147">
        <f>IFERROR(SUMPRODUCT($D$63:$D$93,E63:E93)/$D$94,0)</f>
        <v>0</v>
      </c>
      <c r="F94" s="179">
        <f t="shared" ref="F94:I94" si="26">IFERROR(SUMPRODUCT($D$63:$D$93,F63:F93)/$D$94,0)</f>
        <v>0</v>
      </c>
      <c r="G94" s="147">
        <f t="shared" si="26"/>
        <v>0</v>
      </c>
      <c r="H94" s="147">
        <f t="shared" si="26"/>
        <v>0</v>
      </c>
      <c r="I94" s="147">
        <f t="shared" si="26"/>
        <v>0</v>
      </c>
      <c r="J94" s="13"/>
      <c r="K94" s="114"/>
      <c r="L94" s="148">
        <f>SUM(L63:L93)</f>
        <v>0</v>
      </c>
      <c r="M94" s="148">
        <f t="shared" ref="M94:T94" si="27">SUM(M63:M93)</f>
        <v>0</v>
      </c>
      <c r="N94" s="148">
        <f t="shared" si="27"/>
        <v>0</v>
      </c>
      <c r="O94" s="148">
        <f t="shared" si="27"/>
        <v>0</v>
      </c>
      <c r="P94" s="148">
        <f t="shared" si="27"/>
        <v>0</v>
      </c>
      <c r="Q94" s="148">
        <f t="shared" si="27"/>
        <v>0</v>
      </c>
      <c r="R94" s="148">
        <f t="shared" si="27"/>
        <v>0</v>
      </c>
      <c r="S94" s="148">
        <f t="shared" si="27"/>
        <v>0</v>
      </c>
      <c r="T94" s="148">
        <f t="shared" si="27"/>
        <v>0</v>
      </c>
      <c r="U94" s="174">
        <f t="shared" ref="U94" si="28">SUM(U63:U93)</f>
        <v>0</v>
      </c>
    </row>
    <row r="95" spans="1:21" s="4" customFormat="1" ht="27" customHeight="1">
      <c r="A95" s="152" t="s">
        <v>163</v>
      </c>
      <c r="B95" s="153"/>
      <c r="C95" s="153"/>
      <c r="D95" s="154"/>
      <c r="E95" s="155"/>
      <c r="F95" s="156"/>
      <c r="G95" s="156"/>
      <c r="H95" s="156"/>
      <c r="I95" s="156"/>
      <c r="J95" s="157"/>
      <c r="K95" s="158"/>
      <c r="L95" s="155"/>
      <c r="M95" s="155"/>
      <c r="N95" s="155"/>
      <c r="O95" s="156"/>
      <c r="P95" s="156"/>
      <c r="Q95" s="156"/>
      <c r="R95" s="156"/>
      <c r="S95" s="156"/>
      <c r="T95" s="156"/>
      <c r="U95" s="175"/>
    </row>
    <row r="96" spans="1:21" ht="23.25" customHeight="1">
      <c r="A96" s="149" t="s">
        <v>164</v>
      </c>
      <c r="B96" s="51"/>
      <c r="C96" s="51"/>
      <c r="D96" s="69">
        <f>D94+D58</f>
        <v>707.33999999999992</v>
      </c>
      <c r="E96" s="150" t="s">
        <v>165</v>
      </c>
      <c r="F96" s="150" t="s">
        <v>165</v>
      </c>
      <c r="G96" s="150" t="s">
        <v>165</v>
      </c>
      <c r="H96" s="150" t="s">
        <v>165</v>
      </c>
      <c r="I96" s="150" t="s">
        <v>165</v>
      </c>
      <c r="J96" s="117"/>
      <c r="K96" s="118"/>
      <c r="L96" s="151">
        <f>L58+L94</f>
        <v>19738.370200000001</v>
      </c>
      <c r="M96" s="151">
        <f t="shared" ref="M96:T96" si="29">M58+M94</f>
        <v>-9.0019288829466488E-7</v>
      </c>
      <c r="N96" s="151">
        <f t="shared" si="29"/>
        <v>17020.332999999999</v>
      </c>
      <c r="O96" s="151">
        <f t="shared" si="29"/>
        <v>17020.332999099806</v>
      </c>
      <c r="P96" s="151">
        <f t="shared" si="29"/>
        <v>2718.0372009001935</v>
      </c>
      <c r="Q96" s="151">
        <f t="shared" si="29"/>
        <v>17020.332999999999</v>
      </c>
      <c r="R96" s="151">
        <f t="shared" si="29"/>
        <v>17020.332999099806</v>
      </c>
      <c r="S96" s="151">
        <f t="shared" ref="S96" si="30">S58+S94</f>
        <v>0</v>
      </c>
      <c r="T96" s="151">
        <f t="shared" si="29"/>
        <v>3457.7773999999999</v>
      </c>
      <c r="U96" s="176">
        <f>U58+U94</f>
        <v>13562.555599099807</v>
      </c>
    </row>
    <row r="97" spans="1:21">
      <c r="A97" s="8"/>
      <c r="B97" s="9"/>
      <c r="I97" s="215"/>
      <c r="K97" s="215"/>
      <c r="O97" s="215"/>
      <c r="P97" s="215"/>
      <c r="Q97" s="215"/>
      <c r="R97" s="14"/>
      <c r="S97" s="14"/>
      <c r="T97" s="215"/>
      <c r="U97" s="215"/>
    </row>
    <row r="98" spans="1:21">
      <c r="A98" s="8"/>
      <c r="B98" s="9"/>
      <c r="G98" s="215"/>
      <c r="I98" s="215"/>
      <c r="K98" s="215"/>
      <c r="O98" s="215"/>
      <c r="P98" s="215"/>
      <c r="Q98" s="215"/>
      <c r="R98" s="14"/>
      <c r="S98" s="14"/>
      <c r="T98" s="215"/>
      <c r="U98" s="215"/>
    </row>
    <row r="99" spans="1:21">
      <c r="A99" s="8"/>
      <c r="B99" s="9"/>
      <c r="G99" s="215"/>
      <c r="I99" s="215"/>
      <c r="K99" s="215"/>
      <c r="O99" s="215"/>
      <c r="P99" s="215"/>
      <c r="Q99" s="215"/>
      <c r="R99" s="14"/>
      <c r="S99" s="14"/>
      <c r="T99" s="215"/>
      <c r="U99" s="215"/>
    </row>
    <row r="100" spans="1:21">
      <c r="A100" s="8"/>
      <c r="B100" s="9"/>
      <c r="I100" s="215"/>
      <c r="K100" s="215"/>
      <c r="O100" s="215"/>
      <c r="P100" s="215"/>
      <c r="Q100" s="215"/>
      <c r="R100" s="14"/>
      <c r="S100" s="14"/>
      <c r="T100" s="215"/>
      <c r="U100" s="215"/>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sqref="A1:T1"/>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5" customFormat="1" ht="32.25" customHeight="1">
      <c r="A1" s="278" t="s">
        <v>166</v>
      </c>
      <c r="B1" s="278"/>
      <c r="C1" s="278"/>
      <c r="D1" s="278"/>
      <c r="E1" s="278"/>
      <c r="F1" s="278"/>
      <c r="G1" s="278"/>
      <c r="H1" s="278"/>
      <c r="I1" s="278"/>
      <c r="J1" s="278"/>
      <c r="K1" s="278"/>
      <c r="L1" s="278"/>
      <c r="M1" s="278"/>
      <c r="N1" s="278"/>
      <c r="O1" s="278"/>
      <c r="P1" s="278"/>
      <c r="Q1" s="278"/>
      <c r="R1" s="278"/>
      <c r="S1" s="278"/>
      <c r="T1" s="279"/>
    </row>
    <row r="2" spans="1:20" ht="18">
      <c r="A2" s="280" t="s">
        <v>167</v>
      </c>
      <c r="B2" s="281"/>
      <c r="C2" s="281"/>
      <c r="D2" s="281"/>
      <c r="E2" s="281"/>
      <c r="F2" s="281"/>
      <c r="G2" s="281"/>
      <c r="H2" s="281"/>
      <c r="I2" s="281"/>
      <c r="J2" s="281"/>
      <c r="K2" s="281"/>
      <c r="L2" s="281"/>
      <c r="M2" s="281"/>
      <c r="N2" s="281"/>
      <c r="O2" s="281"/>
      <c r="P2" s="281"/>
      <c r="Q2" s="281"/>
      <c r="R2" s="281"/>
      <c r="S2" s="281"/>
      <c r="T2" s="282"/>
    </row>
    <row r="3" spans="1:20" ht="36.75" customHeight="1">
      <c r="A3" s="283" t="s">
        <v>168</v>
      </c>
      <c r="B3" s="283" t="s">
        <v>169</v>
      </c>
      <c r="C3" s="285" t="s">
        <v>170</v>
      </c>
      <c r="D3" s="283"/>
      <c r="E3" s="283"/>
      <c r="F3" s="283"/>
      <c r="G3" s="283"/>
      <c r="H3" s="283"/>
      <c r="I3" s="283"/>
      <c r="J3" s="283"/>
      <c r="K3" s="283"/>
      <c r="L3" s="283" t="s">
        <v>171</v>
      </c>
      <c r="M3" s="283"/>
      <c r="N3" s="287" t="s">
        <v>172</v>
      </c>
      <c r="O3" s="290"/>
      <c r="P3" s="287" t="s">
        <v>173</v>
      </c>
      <c r="Q3" s="290"/>
      <c r="R3" s="283" t="s">
        <v>174</v>
      </c>
      <c r="S3" s="283"/>
      <c r="T3" s="284"/>
    </row>
    <row r="4" spans="1:20" s="62" customFormat="1" ht="46.15" customHeight="1">
      <c r="A4" s="283"/>
      <c r="B4" s="283"/>
      <c r="C4" s="286" t="s">
        <v>175</v>
      </c>
      <c r="D4" s="223" t="s">
        <v>176</v>
      </c>
      <c r="E4" s="223" t="s">
        <v>177</v>
      </c>
      <c r="F4" s="223" t="s">
        <v>178</v>
      </c>
      <c r="G4" s="223" t="s">
        <v>179</v>
      </c>
      <c r="H4" s="223" t="s">
        <v>180</v>
      </c>
      <c r="I4" s="223" t="s">
        <v>181</v>
      </c>
      <c r="J4" s="223" t="s">
        <v>182</v>
      </c>
      <c r="K4" s="223" t="s">
        <v>183</v>
      </c>
      <c r="L4" s="283" t="s">
        <v>184</v>
      </c>
      <c r="M4" s="287" t="s">
        <v>185</v>
      </c>
      <c r="N4" s="288" t="s">
        <v>186</v>
      </c>
      <c r="O4" s="288" t="s">
        <v>187</v>
      </c>
      <c r="P4" s="288" t="s">
        <v>188</v>
      </c>
      <c r="Q4" s="288" t="s">
        <v>189</v>
      </c>
      <c r="R4" s="283" t="s">
        <v>190</v>
      </c>
      <c r="S4" s="283" t="s">
        <v>191</v>
      </c>
      <c r="T4" s="284" t="s">
        <v>192</v>
      </c>
    </row>
    <row r="5" spans="1:20" ht="65.650000000000006" customHeight="1">
      <c r="A5" s="283"/>
      <c r="B5" s="283"/>
      <c r="C5" s="286"/>
      <c r="D5" s="223"/>
      <c r="E5" s="223"/>
      <c r="F5" s="223" t="s">
        <v>193</v>
      </c>
      <c r="G5" s="223" t="s">
        <v>193</v>
      </c>
      <c r="H5" s="223" t="s">
        <v>193</v>
      </c>
      <c r="I5" s="223" t="s">
        <v>193</v>
      </c>
      <c r="J5" s="223" t="s">
        <v>193</v>
      </c>
      <c r="K5" s="223" t="s">
        <v>193</v>
      </c>
      <c r="L5" s="283"/>
      <c r="M5" s="287"/>
      <c r="N5" s="289"/>
      <c r="O5" s="289"/>
      <c r="P5" s="289"/>
      <c r="Q5" s="289"/>
      <c r="R5" s="283"/>
      <c r="S5" s="283"/>
      <c r="T5" s="284"/>
    </row>
    <row r="6" spans="1:20" ht="32.25" customHeight="1">
      <c r="A6" s="90" t="s">
        <v>194</v>
      </c>
      <c r="B6" s="72"/>
      <c r="C6" s="72"/>
      <c r="D6" s="72"/>
      <c r="E6" s="72"/>
      <c r="F6" s="72"/>
      <c r="G6" s="72"/>
      <c r="H6" s="72"/>
      <c r="I6" s="72"/>
      <c r="J6" s="72"/>
      <c r="K6" s="72"/>
      <c r="L6" s="73"/>
      <c r="M6" s="73"/>
      <c r="N6" s="293" t="str">
        <f>IF('EUI &amp; space heating demand'!B6="","",SUM('EUI &amp; space heating demand'!$D$6:$I$7)/SUM('EUI &amp; space heating demand'!$B$6:$B$7))</f>
        <v/>
      </c>
      <c r="O6" s="293" t="str">
        <f>IF('EUI &amp; space heating demand'!B6="","",'EUI &amp; space heating demand'!C6/'EUI &amp; space heating demand'!B6)</f>
        <v/>
      </c>
      <c r="P6" s="293" t="str">
        <f>IF('EUI &amp; space heating demand'!B6="","",Tables!B29)</f>
        <v/>
      </c>
      <c r="Q6" s="293" t="str">
        <f>IF('EUI &amp; space heating demand'!B6="","",Tables!C29)</f>
        <v/>
      </c>
      <c r="R6" s="74"/>
      <c r="S6" s="74"/>
      <c r="T6" s="76"/>
    </row>
    <row r="7" spans="1:20" ht="33.75" customHeight="1">
      <c r="A7" s="90" t="s">
        <v>195</v>
      </c>
      <c r="B7" s="72"/>
      <c r="C7" s="72"/>
      <c r="D7" s="72"/>
      <c r="E7" s="72"/>
      <c r="F7" s="72"/>
      <c r="G7" s="72"/>
      <c r="H7" s="72"/>
      <c r="I7" s="72"/>
      <c r="J7" s="72"/>
      <c r="K7" s="72"/>
      <c r="L7" s="73"/>
      <c r="M7" s="73"/>
      <c r="N7" s="294"/>
      <c r="O7" s="294"/>
      <c r="P7" s="294"/>
      <c r="Q7" s="294"/>
      <c r="R7" s="74"/>
      <c r="S7" s="74"/>
      <c r="T7" s="76"/>
    </row>
    <row r="8" spans="1:20" ht="19.5" customHeight="1">
      <c r="A8" s="63" t="s">
        <v>196</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77"/>
    </row>
    <row r="9" spans="1:20" ht="18">
      <c r="A9" s="280" t="s">
        <v>197</v>
      </c>
      <c r="B9" s="281"/>
      <c r="C9" s="281"/>
      <c r="D9" s="281"/>
      <c r="E9" s="281"/>
      <c r="F9" s="281"/>
      <c r="G9" s="281"/>
      <c r="H9" s="281"/>
      <c r="I9" s="281"/>
      <c r="J9" s="281"/>
      <c r="K9" s="281"/>
      <c r="L9" s="281"/>
      <c r="M9" s="281"/>
      <c r="N9" s="281"/>
      <c r="O9" s="281"/>
      <c r="P9" s="281"/>
      <c r="Q9" s="281"/>
      <c r="R9" s="281"/>
      <c r="S9" s="281"/>
      <c r="T9" s="282"/>
    </row>
    <row r="10" spans="1:20" ht="36.75" customHeight="1">
      <c r="A10" s="283" t="s">
        <v>168</v>
      </c>
      <c r="B10" s="283" t="s">
        <v>169</v>
      </c>
      <c r="C10" s="285" t="s">
        <v>170</v>
      </c>
      <c r="D10" s="283"/>
      <c r="E10" s="283"/>
      <c r="F10" s="283"/>
      <c r="G10" s="283"/>
      <c r="H10" s="283"/>
      <c r="I10" s="283"/>
      <c r="J10" s="283"/>
      <c r="K10" s="283"/>
      <c r="L10" s="283" t="s">
        <v>171</v>
      </c>
      <c r="M10" s="283"/>
      <c r="N10" s="287" t="s">
        <v>172</v>
      </c>
      <c r="O10" s="290"/>
      <c r="P10" s="287" t="s">
        <v>173</v>
      </c>
      <c r="Q10" s="290"/>
      <c r="R10" s="287" t="s">
        <v>174</v>
      </c>
      <c r="S10" s="291"/>
      <c r="T10" s="292"/>
    </row>
    <row r="11" spans="1:20" ht="46.5" customHeight="1">
      <c r="A11" s="283"/>
      <c r="B11" s="283"/>
      <c r="C11" s="286" t="s">
        <v>175</v>
      </c>
      <c r="D11" s="223" t="s">
        <v>176</v>
      </c>
      <c r="E11" s="223" t="s">
        <v>177</v>
      </c>
      <c r="F11" s="223" t="s">
        <v>178</v>
      </c>
      <c r="G11" s="223" t="s">
        <v>179</v>
      </c>
      <c r="H11" s="223" t="s">
        <v>180</v>
      </c>
      <c r="I11" s="223" t="s">
        <v>181</v>
      </c>
      <c r="J11" s="223" t="s">
        <v>182</v>
      </c>
      <c r="K11" s="223" t="s">
        <v>183</v>
      </c>
      <c r="L11" s="283" t="s">
        <v>184</v>
      </c>
      <c r="M11" s="283" t="s">
        <v>185</v>
      </c>
      <c r="N11" s="288" t="s">
        <v>186</v>
      </c>
      <c r="O11" s="288" t="s">
        <v>187</v>
      </c>
      <c r="P11" s="288" t="s">
        <v>188</v>
      </c>
      <c r="Q11" s="288" t="s">
        <v>189</v>
      </c>
      <c r="R11" s="283" t="s">
        <v>190</v>
      </c>
      <c r="S11" s="283" t="s">
        <v>191</v>
      </c>
      <c r="T11" s="284" t="s">
        <v>198</v>
      </c>
    </row>
    <row r="12" spans="1:20" ht="48" customHeight="1">
      <c r="A12" s="283"/>
      <c r="B12" s="283"/>
      <c r="C12" s="286"/>
      <c r="D12" s="223"/>
      <c r="E12" s="223"/>
      <c r="F12" s="223" t="s">
        <v>193</v>
      </c>
      <c r="G12" s="223" t="s">
        <v>193</v>
      </c>
      <c r="H12" s="223" t="s">
        <v>193</v>
      </c>
      <c r="I12" s="223" t="s">
        <v>193</v>
      </c>
      <c r="J12" s="223" t="s">
        <v>193</v>
      </c>
      <c r="K12" s="223" t="s">
        <v>193</v>
      </c>
      <c r="L12" s="283"/>
      <c r="M12" s="283"/>
      <c r="N12" s="289"/>
      <c r="O12" s="289"/>
      <c r="P12" s="289"/>
      <c r="Q12" s="289"/>
      <c r="R12" s="283"/>
      <c r="S12" s="283"/>
      <c r="T12" s="284"/>
    </row>
    <row r="13" spans="1:20" ht="26.25" customHeight="1">
      <c r="A13" s="72"/>
      <c r="B13" s="72"/>
      <c r="C13" s="72"/>
      <c r="D13" s="72"/>
      <c r="E13" s="72"/>
      <c r="F13" s="72"/>
      <c r="G13" s="72"/>
      <c r="H13" s="72"/>
      <c r="I13" s="72"/>
      <c r="J13" s="72"/>
      <c r="K13" s="72"/>
      <c r="L13" s="73"/>
      <c r="M13" s="73"/>
      <c r="N13" s="91" t="str">
        <f>IF('EUI &amp; space heating demand'!B13="","",SUM('EUI &amp; space heating demand'!$D13:$K13)/'EUI &amp; space heating demand'!B13)</f>
        <v/>
      </c>
      <c r="O13" s="91" t="str">
        <f>IF('EUI &amp; space heating demand'!B13="","",'EUI &amp; space heating demand'!C13/'EUI &amp; space heating demand'!B13)</f>
        <v/>
      </c>
      <c r="P13" s="91" t="str">
        <f>IF('EUI &amp; space heating demand'!B13="","", VLOOKUP(A13,Tables!$A$24:$C$27,2))</f>
        <v/>
      </c>
      <c r="Q13" s="91" t="str">
        <f>IF('EUI &amp; space heating demand'!B13="","", VLOOKUP(A13,Tables!$A$24:$C$27,3))</f>
        <v/>
      </c>
      <c r="R13" s="74"/>
      <c r="S13" s="74"/>
      <c r="T13" s="76"/>
    </row>
    <row r="14" spans="1:20" ht="25.15" customHeight="1">
      <c r="A14" s="72"/>
      <c r="B14" s="72"/>
      <c r="C14" s="72"/>
      <c r="D14" s="72"/>
      <c r="E14" s="72"/>
      <c r="F14" s="72"/>
      <c r="G14" s="72"/>
      <c r="H14" s="72"/>
      <c r="I14" s="72"/>
      <c r="J14" s="72"/>
      <c r="K14" s="72"/>
      <c r="L14" s="73"/>
      <c r="M14" s="73"/>
      <c r="N14" s="91" t="str">
        <f>IF('EUI &amp; space heating demand'!B14="","",SUM('EUI &amp; space heating demand'!$D14:$K14)/'EUI &amp; space heating demand'!B14)</f>
        <v/>
      </c>
      <c r="O14" s="91" t="str">
        <f>IF('EUI &amp; space heating demand'!B14="","",'EUI &amp; space heating demand'!C14/'EUI &amp; space heating demand'!B14)</f>
        <v/>
      </c>
      <c r="P14" s="91" t="str">
        <f>IF('EUI &amp; space heating demand'!B14="","", VLOOKUP(A14,Tables!$A$24:$C$27,2))</f>
        <v/>
      </c>
      <c r="Q14" s="91" t="str">
        <f>IF('EUI &amp; space heating demand'!B14="","", VLOOKUP(A14,Tables!$A$24:$C$27,3))</f>
        <v/>
      </c>
      <c r="R14" s="74"/>
      <c r="S14" s="74"/>
      <c r="T14" s="76"/>
    </row>
    <row r="15" spans="1:20" ht="25.15" customHeight="1">
      <c r="A15" s="72"/>
      <c r="B15" s="72"/>
      <c r="C15" s="72"/>
      <c r="D15" s="72"/>
      <c r="E15" s="72"/>
      <c r="F15" s="72"/>
      <c r="G15" s="72"/>
      <c r="H15" s="72"/>
      <c r="I15" s="72"/>
      <c r="J15" s="72"/>
      <c r="K15" s="72"/>
      <c r="L15" s="73"/>
      <c r="M15" s="73"/>
      <c r="N15" s="91" t="str">
        <f>IF('EUI &amp; space heating demand'!B15="","",SUM('EUI &amp; space heating demand'!$D15:$K15)/'EUI &amp; space heating demand'!B15)</f>
        <v/>
      </c>
      <c r="O15" s="91" t="str">
        <f>IF('EUI &amp; space heating demand'!B15="","",'EUI &amp; space heating demand'!C15/'EUI &amp; space heating demand'!B15)</f>
        <v/>
      </c>
      <c r="P15" s="91" t="str">
        <f>IF('EUI &amp; space heating demand'!B15="","", VLOOKUP(A15,Tables!$A$24:$C$27,2))</f>
        <v/>
      </c>
      <c r="Q15" s="91" t="str">
        <f>IF('EUI &amp; space heating demand'!B15="","", VLOOKUP(A15,Tables!$A$24:$C$27,3))</f>
        <v/>
      </c>
      <c r="R15" s="74"/>
      <c r="S15" s="74"/>
      <c r="T15" s="76"/>
    </row>
    <row r="16" spans="1:20" ht="25.15" customHeight="1">
      <c r="A16" s="72"/>
      <c r="B16" s="72"/>
      <c r="C16" s="72"/>
      <c r="D16" s="72"/>
      <c r="E16" s="72"/>
      <c r="F16" s="72"/>
      <c r="G16" s="72"/>
      <c r="H16" s="72"/>
      <c r="I16" s="72"/>
      <c r="J16" s="72"/>
      <c r="K16" s="72"/>
      <c r="L16" s="73"/>
      <c r="M16" s="73"/>
      <c r="N16" s="91" t="str">
        <f>IF('EUI &amp; space heating demand'!B16="","",SUM('EUI &amp; space heating demand'!$D16:$K16)/'EUI &amp; space heating demand'!B16)</f>
        <v/>
      </c>
      <c r="O16" s="91" t="str">
        <f>IF('EUI &amp; space heating demand'!B16="","",'EUI &amp; space heating demand'!C16/'EUI &amp; space heating demand'!B16)</f>
        <v/>
      </c>
      <c r="P16" s="91" t="str">
        <f>IF('EUI &amp; space heating demand'!B16="","", VLOOKUP(A16,Tables!$A$24:$C$27,2))</f>
        <v/>
      </c>
      <c r="Q16" s="91" t="str">
        <f>IF('EUI &amp; space heating demand'!B16="","", VLOOKUP(A16,Tables!$A$24:$C$27,3))</f>
        <v/>
      </c>
      <c r="R16" s="74"/>
      <c r="S16" s="74"/>
      <c r="T16" s="76"/>
    </row>
    <row r="17" spans="1:20" ht="25.15" customHeight="1">
      <c r="A17" s="72"/>
      <c r="B17" s="72"/>
      <c r="C17" s="72"/>
      <c r="D17" s="72"/>
      <c r="E17" s="72"/>
      <c r="F17" s="72"/>
      <c r="G17" s="72"/>
      <c r="H17" s="72"/>
      <c r="I17" s="72"/>
      <c r="J17" s="72"/>
      <c r="K17" s="72"/>
      <c r="L17" s="73"/>
      <c r="M17" s="73"/>
      <c r="N17" s="91" t="str">
        <f>IF('EUI &amp; space heating demand'!B17="","",SUM('EUI &amp; space heating demand'!$D17:$K17)/'EUI &amp; space heating demand'!B17)</f>
        <v/>
      </c>
      <c r="O17" s="91" t="str">
        <f>IF('EUI &amp; space heating demand'!B17="","",'EUI &amp; space heating demand'!C17/'EUI &amp; space heating demand'!B17)</f>
        <v/>
      </c>
      <c r="P17" s="91" t="str">
        <f>IF('EUI &amp; space heating demand'!B17="","", VLOOKUP(A17,Tables!$A$24:$C$27,2))</f>
        <v/>
      </c>
      <c r="Q17" s="91" t="str">
        <f>IF('EUI &amp; space heating demand'!B17="","", VLOOKUP(A17,Tables!$A$24:$C$27,3))</f>
        <v/>
      </c>
      <c r="R17" s="74"/>
      <c r="S17" s="74"/>
      <c r="T17" s="76"/>
    </row>
    <row r="18" spans="1:20" ht="25.15" customHeight="1">
      <c r="A18" s="72"/>
      <c r="B18" s="72"/>
      <c r="C18" s="72"/>
      <c r="D18" s="72"/>
      <c r="E18" s="72"/>
      <c r="F18" s="72"/>
      <c r="G18" s="72"/>
      <c r="H18" s="72"/>
      <c r="I18" s="72"/>
      <c r="J18" s="72"/>
      <c r="K18" s="72"/>
      <c r="L18" s="73"/>
      <c r="M18" s="73"/>
      <c r="N18" s="91" t="str">
        <f>IF('EUI &amp; space heating demand'!B18="","",SUM('EUI &amp; space heating demand'!$D18:$K18)/'EUI &amp; space heating demand'!B18)</f>
        <v/>
      </c>
      <c r="O18" s="91" t="str">
        <f>IF('EUI &amp; space heating demand'!B18="","",'EUI &amp; space heating demand'!C18/'EUI &amp; space heating demand'!B18)</f>
        <v/>
      </c>
      <c r="P18" s="91" t="str">
        <f>IF('EUI &amp; space heating demand'!B18="","", VLOOKUP(A18,Tables!$A$24:$C$27,2))</f>
        <v/>
      </c>
      <c r="Q18" s="91" t="str">
        <f>IF('EUI &amp; space heating demand'!B18="","", VLOOKUP(A18,Tables!$A$24:$C$27,3))</f>
        <v/>
      </c>
      <c r="R18" s="74"/>
      <c r="S18" s="74"/>
      <c r="T18" s="76"/>
    </row>
    <row r="19" spans="1:20" ht="25.15" customHeight="1">
      <c r="A19" s="72"/>
      <c r="B19" s="72"/>
      <c r="C19" s="72"/>
      <c r="D19" s="72"/>
      <c r="E19" s="72"/>
      <c r="F19" s="72"/>
      <c r="G19" s="72"/>
      <c r="H19" s="72"/>
      <c r="I19" s="72"/>
      <c r="J19" s="72"/>
      <c r="K19" s="72"/>
      <c r="L19" s="73"/>
      <c r="M19" s="73"/>
      <c r="N19" s="91" t="str">
        <f>IF('EUI &amp; space heating demand'!B19="","",SUM('EUI &amp; space heating demand'!$D19:$K19)/'EUI &amp; space heating demand'!B19)</f>
        <v/>
      </c>
      <c r="O19" s="91" t="str">
        <f>IF('EUI &amp; space heating demand'!B19="","",'EUI &amp; space heating demand'!C19/'EUI &amp; space heating demand'!B19)</f>
        <v/>
      </c>
      <c r="P19" s="91" t="str">
        <f>IF('EUI &amp; space heating demand'!B19="","", VLOOKUP(A19,Tables!$A$24:$C$27,2))</f>
        <v/>
      </c>
      <c r="Q19" s="91" t="str">
        <f>IF('EUI &amp; space heating demand'!B19="","", VLOOKUP(A19,Tables!$A$24:$C$27,3))</f>
        <v/>
      </c>
      <c r="R19" s="74"/>
      <c r="S19" s="74"/>
      <c r="T19" s="76"/>
    </row>
    <row r="20" spans="1:20" ht="25.15" customHeight="1">
      <c r="A20" s="72"/>
      <c r="B20" s="72"/>
      <c r="C20" s="72"/>
      <c r="D20" s="72"/>
      <c r="E20" s="72"/>
      <c r="F20" s="72"/>
      <c r="G20" s="72"/>
      <c r="H20" s="72"/>
      <c r="I20" s="72"/>
      <c r="J20" s="72"/>
      <c r="K20" s="72"/>
      <c r="L20" s="73"/>
      <c r="M20" s="73"/>
      <c r="N20" s="91" t="str">
        <f>IF('EUI &amp; space heating demand'!B20="","",SUM('EUI &amp; space heating demand'!$D20:$K20)/'EUI &amp; space heating demand'!B20)</f>
        <v/>
      </c>
      <c r="O20" s="91" t="str">
        <f>IF('EUI &amp; space heating demand'!B20="","",'EUI &amp; space heating demand'!C20/'EUI &amp; space heating demand'!B20)</f>
        <v/>
      </c>
      <c r="P20" s="91" t="str">
        <f>IF('EUI &amp; space heating demand'!B20="","", VLOOKUP(A20,Tables!$A$24:$C$27,2))</f>
        <v/>
      </c>
      <c r="Q20" s="91" t="str">
        <f>IF('EUI &amp; space heating demand'!B20="","", VLOOKUP(A20,Tables!$A$24:$C$27,3))</f>
        <v/>
      </c>
      <c r="R20" s="74"/>
      <c r="S20" s="74"/>
      <c r="T20" s="76"/>
    </row>
    <row r="21" spans="1:20" ht="25.15" customHeight="1">
      <c r="A21" s="72"/>
      <c r="B21" s="72"/>
      <c r="C21" s="72"/>
      <c r="D21" s="72"/>
      <c r="E21" s="72"/>
      <c r="F21" s="72"/>
      <c r="G21" s="72"/>
      <c r="H21" s="72"/>
      <c r="I21" s="72"/>
      <c r="J21" s="72"/>
      <c r="K21" s="72"/>
      <c r="L21" s="73"/>
      <c r="M21" s="73"/>
      <c r="N21" s="91" t="str">
        <f>IF('EUI &amp; space heating demand'!B21="","",SUM('EUI &amp; space heating demand'!$D21:$K21)/'EUI &amp; space heating demand'!B21)</f>
        <v/>
      </c>
      <c r="O21" s="91" t="str">
        <f>IF('EUI &amp; space heating demand'!B21="","",'EUI &amp; space heating demand'!C21/'EUI &amp; space heating demand'!B21)</f>
        <v/>
      </c>
      <c r="P21" s="91" t="str">
        <f>IF('EUI &amp; space heating demand'!B21="","", VLOOKUP(A21,Tables!$A$24:$C$27,2))</f>
        <v/>
      </c>
      <c r="Q21" s="91" t="str">
        <f>IF('EUI &amp; space heating demand'!B21="","", VLOOKUP(A21,Tables!$A$24:$C$27,3))</f>
        <v/>
      </c>
      <c r="R21" s="74"/>
      <c r="S21" s="74"/>
      <c r="T21" s="76"/>
    </row>
    <row r="22" spans="1:20" ht="25.15" customHeight="1">
      <c r="A22" s="72"/>
      <c r="B22" s="72"/>
      <c r="C22" s="72"/>
      <c r="D22" s="72"/>
      <c r="E22" s="72"/>
      <c r="F22" s="72"/>
      <c r="G22" s="72"/>
      <c r="H22" s="72"/>
      <c r="I22" s="72"/>
      <c r="J22" s="72"/>
      <c r="K22" s="72"/>
      <c r="L22" s="73"/>
      <c r="M22" s="73"/>
      <c r="N22" s="91" t="str">
        <f>IF('EUI &amp; space heating demand'!B22="","",SUM('EUI &amp; space heating demand'!$D22:$K22)/'EUI &amp; space heating demand'!B22)</f>
        <v/>
      </c>
      <c r="O22" s="91" t="str">
        <f>IF('EUI &amp; space heating demand'!B22="","",'EUI &amp; space heating demand'!C22/'EUI &amp; space heating demand'!B22)</f>
        <v/>
      </c>
      <c r="P22" s="91" t="str">
        <f>IF('EUI &amp; space heating demand'!B22="","", VLOOKUP(A22,Tables!$A$24:$C$27,2))</f>
        <v/>
      </c>
      <c r="Q22" s="91" t="str">
        <f>IF('EUI &amp; space heating demand'!B22="","", VLOOKUP(A22,Tables!$A$24:$C$27,3))</f>
        <v/>
      </c>
      <c r="R22" s="74"/>
      <c r="S22" s="74"/>
      <c r="T22" s="76"/>
    </row>
    <row r="23" spans="1:20" ht="25.15" customHeight="1">
      <c r="A23" s="72"/>
      <c r="B23" s="72"/>
      <c r="C23" s="72"/>
      <c r="D23" s="72"/>
      <c r="E23" s="72"/>
      <c r="F23" s="72"/>
      <c r="G23" s="72"/>
      <c r="H23" s="72"/>
      <c r="I23" s="72"/>
      <c r="J23" s="72"/>
      <c r="K23" s="72"/>
      <c r="L23" s="73"/>
      <c r="M23" s="73"/>
      <c r="N23" s="91" t="str">
        <f>IF('EUI &amp; space heating demand'!B23="","",SUM('EUI &amp; space heating demand'!$D23:$K23)/'EUI &amp; space heating demand'!B23)</f>
        <v/>
      </c>
      <c r="O23" s="91" t="str">
        <f>IF('EUI &amp; space heating demand'!B23="","",'EUI &amp; space heating demand'!C23/'EUI &amp; space heating demand'!B23)</f>
        <v/>
      </c>
      <c r="P23" s="91" t="str">
        <f>IF('EUI &amp; space heating demand'!B23="","", VLOOKUP(A23,Tables!$A$24:$C$27,2))</f>
        <v/>
      </c>
      <c r="Q23" s="91" t="str">
        <f>IF('EUI &amp; space heating demand'!B23="","", VLOOKUP(A23,Tables!$A$24:$C$27,3))</f>
        <v/>
      </c>
      <c r="R23" s="74"/>
      <c r="S23" s="74"/>
      <c r="T23" s="76"/>
    </row>
    <row r="24" spans="1:20" ht="25.15" customHeight="1">
      <c r="A24" s="72"/>
      <c r="B24" s="72"/>
      <c r="C24" s="72"/>
      <c r="D24" s="72"/>
      <c r="E24" s="72"/>
      <c r="F24" s="72"/>
      <c r="G24" s="72"/>
      <c r="H24" s="72"/>
      <c r="I24" s="72"/>
      <c r="J24" s="72"/>
      <c r="K24" s="72"/>
      <c r="L24" s="73"/>
      <c r="M24" s="73"/>
      <c r="N24" s="91"/>
      <c r="O24" s="91" t="str">
        <f>IF('EUI &amp; space heating demand'!B24="","",'EUI &amp; space heating demand'!C24/'EUI &amp; space heating demand'!B24)</f>
        <v/>
      </c>
      <c r="P24" s="91" t="str">
        <f>IF('EUI &amp; space heating demand'!B24="","", VLOOKUP(A24,Tables!$A$24:$C$27,2))</f>
        <v/>
      </c>
      <c r="Q24" s="91" t="str">
        <f>IF('EUI &amp; space heating demand'!B24="","", VLOOKUP(A24,Tables!$A$24:$C$27,3))</f>
        <v/>
      </c>
      <c r="R24" s="74"/>
      <c r="S24" s="74"/>
      <c r="T24" s="76"/>
    </row>
    <row r="25" spans="1:20" ht="25.15" customHeight="1">
      <c r="A25" s="72"/>
      <c r="B25" s="72"/>
      <c r="C25" s="72"/>
      <c r="D25" s="72"/>
      <c r="E25" s="72"/>
      <c r="F25" s="72"/>
      <c r="G25" s="72"/>
      <c r="H25" s="72"/>
      <c r="I25" s="72"/>
      <c r="J25" s="72"/>
      <c r="K25" s="72"/>
      <c r="L25" s="73"/>
      <c r="M25" s="73"/>
      <c r="N25" s="91" t="str">
        <f>IF('EUI &amp; space heating demand'!B25="","",SUM('EUI &amp; space heating demand'!$D25:$K25)/'EUI &amp; space heating demand'!B25)</f>
        <v/>
      </c>
      <c r="O25" s="91" t="str">
        <f>IF('EUI &amp; space heating demand'!B25="","",'EUI &amp; space heating demand'!C25/'EUI &amp; space heating demand'!B25)</f>
        <v/>
      </c>
      <c r="P25" s="91" t="str">
        <f>IF('EUI &amp; space heating demand'!B25="","", VLOOKUP(A25,Tables!$A$24:$C$27,2))</f>
        <v/>
      </c>
      <c r="Q25" s="91" t="str">
        <f>IF('EUI &amp; space heating demand'!B25="","", VLOOKUP(A25,Tables!$A$24:$C$27,3))</f>
        <v/>
      </c>
      <c r="R25" s="74"/>
      <c r="S25" s="74"/>
      <c r="T25" s="76"/>
    </row>
    <row r="26" spans="1:20" ht="25.15" customHeight="1">
      <c r="A26" s="72"/>
      <c r="B26" s="72"/>
      <c r="C26" s="72"/>
      <c r="D26" s="72"/>
      <c r="E26" s="72"/>
      <c r="F26" s="72"/>
      <c r="G26" s="72"/>
      <c r="H26" s="72"/>
      <c r="I26" s="72"/>
      <c r="J26" s="72"/>
      <c r="K26" s="72"/>
      <c r="L26" s="73"/>
      <c r="M26" s="73"/>
      <c r="N26" s="91" t="str">
        <f>IF('EUI &amp; space heating demand'!B26="","",SUM('EUI &amp; space heating demand'!$D26:$K26)/'EUI &amp; space heating demand'!B26)</f>
        <v/>
      </c>
      <c r="O26" s="91" t="str">
        <f>IF('EUI &amp; space heating demand'!B26="","",'EUI &amp; space heating demand'!C26/'EUI &amp; space heating demand'!B26)</f>
        <v/>
      </c>
      <c r="P26" s="91" t="str">
        <f>IF('EUI &amp; space heating demand'!B26="","", VLOOKUP(A26,Tables!$A$24:$C$27,2))</f>
        <v/>
      </c>
      <c r="Q26" s="91" t="str">
        <f>IF('EUI &amp; space heating demand'!B26="","", VLOOKUP(A26,Tables!$A$24:$C$27,3))</f>
        <v/>
      </c>
      <c r="R26" s="74"/>
      <c r="S26" s="74"/>
      <c r="T26" s="76"/>
    </row>
    <row r="27" spans="1:20" ht="25.15" customHeight="1">
      <c r="A27" s="72"/>
      <c r="B27" s="72"/>
      <c r="C27" s="72"/>
      <c r="D27" s="72"/>
      <c r="E27" s="72"/>
      <c r="F27" s="72"/>
      <c r="G27" s="72"/>
      <c r="H27" s="72"/>
      <c r="I27" s="72"/>
      <c r="J27" s="72"/>
      <c r="K27" s="72"/>
      <c r="L27" s="73"/>
      <c r="M27" s="73"/>
      <c r="N27" s="91" t="str">
        <f>IF('EUI &amp; space heating demand'!B27="","",SUM('EUI &amp; space heating demand'!$D27:$K27)/'EUI &amp; space heating demand'!B27)</f>
        <v/>
      </c>
      <c r="O27" s="91" t="str">
        <f>IF('EUI &amp; space heating demand'!B27="","",'EUI &amp; space heating demand'!C27/'EUI &amp; space heating demand'!B27)</f>
        <v/>
      </c>
      <c r="P27" s="91" t="str">
        <f>IF('EUI &amp; space heating demand'!B27="","", VLOOKUP(A27,Tables!$A$24:$C$27,2))</f>
        <v/>
      </c>
      <c r="Q27" s="91" t="str">
        <f>IF('EUI &amp; space heating demand'!B27="","", VLOOKUP(A27,Tables!$A$24:$C$27,3))</f>
        <v/>
      </c>
      <c r="R27" s="74"/>
      <c r="S27" s="74"/>
      <c r="T27" s="76"/>
    </row>
    <row r="28" spans="1:20" ht="25.15" customHeight="1">
      <c r="A28" s="72"/>
      <c r="B28" s="72"/>
      <c r="C28" s="72"/>
      <c r="D28" s="72"/>
      <c r="E28" s="72"/>
      <c r="F28" s="72"/>
      <c r="G28" s="72"/>
      <c r="H28" s="72"/>
      <c r="I28" s="72"/>
      <c r="J28" s="72"/>
      <c r="K28" s="72"/>
      <c r="L28" s="73"/>
      <c r="M28" s="73"/>
      <c r="N28" s="91" t="str">
        <f>IF('EUI &amp; space heating demand'!B28="","",SUM('EUI &amp; space heating demand'!$D28:$K28)/'EUI &amp; space heating demand'!B28)</f>
        <v/>
      </c>
      <c r="O28" s="91" t="str">
        <f>IF('EUI &amp; space heating demand'!B28="","",'EUI &amp; space heating demand'!C28/'EUI &amp; space heating demand'!B28)</f>
        <v/>
      </c>
      <c r="P28" s="91" t="str">
        <f>IF('EUI &amp; space heating demand'!B28="","", VLOOKUP(A28,Tables!$A$24:$C$27,2))</f>
        <v/>
      </c>
      <c r="Q28" s="91" t="str">
        <f>IF('EUI &amp; space heating demand'!B28="","", VLOOKUP(A28,Tables!$A$24:$C$27,3))</f>
        <v/>
      </c>
      <c r="R28" s="74"/>
      <c r="S28" s="74"/>
      <c r="T28" s="76"/>
    </row>
    <row r="29" spans="1:20" ht="25.15" customHeight="1">
      <c r="A29" s="72"/>
      <c r="B29" s="72"/>
      <c r="C29" s="72"/>
      <c r="D29" s="72"/>
      <c r="E29" s="72"/>
      <c r="F29" s="72"/>
      <c r="G29" s="72"/>
      <c r="H29" s="72"/>
      <c r="I29" s="72"/>
      <c r="J29" s="72"/>
      <c r="K29" s="72"/>
      <c r="L29" s="73"/>
      <c r="M29" s="73"/>
      <c r="N29" s="91" t="str">
        <f>IF('EUI &amp; space heating demand'!B29="","",SUM('EUI &amp; space heating demand'!$D29:$K29)/'EUI &amp; space heating demand'!B29)</f>
        <v/>
      </c>
      <c r="O29" s="91" t="str">
        <f>IF('EUI &amp; space heating demand'!B29="","",'EUI &amp; space heating demand'!C29/'EUI &amp; space heating demand'!B29)</f>
        <v/>
      </c>
      <c r="P29" s="91" t="str">
        <f>IF('EUI &amp; space heating demand'!B29="","", VLOOKUP(A29,Tables!$A$24:$C$27,2))</f>
        <v/>
      </c>
      <c r="Q29" s="91" t="str">
        <f>IF('EUI &amp; space heating demand'!B29="","", VLOOKUP(A29,Tables!$A$24:$C$27,3))</f>
        <v/>
      </c>
      <c r="R29" s="74"/>
      <c r="S29" s="74"/>
      <c r="T29" s="76"/>
    </row>
    <row r="30" spans="1:20" ht="25.15" customHeight="1">
      <c r="A30" s="72"/>
      <c r="B30" s="72"/>
      <c r="C30" s="72"/>
      <c r="D30" s="72"/>
      <c r="E30" s="72"/>
      <c r="F30" s="72"/>
      <c r="G30" s="72"/>
      <c r="H30" s="72"/>
      <c r="I30" s="72"/>
      <c r="J30" s="72"/>
      <c r="K30" s="72"/>
      <c r="L30" s="73"/>
      <c r="M30" s="73"/>
      <c r="N30" s="91" t="str">
        <f>IF('EUI &amp; space heating demand'!B30="","",SUM('EUI &amp; space heating demand'!$D30:$K30)/'EUI &amp; space heating demand'!B30)</f>
        <v/>
      </c>
      <c r="O30" s="91" t="str">
        <f>IF('EUI &amp; space heating demand'!B30="","",'EUI &amp; space heating demand'!C30/'EUI &amp; space heating demand'!B30)</f>
        <v/>
      </c>
      <c r="P30" s="91" t="str">
        <f>IF('EUI &amp; space heating demand'!B30="","", VLOOKUP(A30,Tables!$A$24:$C$27,2))</f>
        <v/>
      </c>
      <c r="Q30" s="91" t="str">
        <f>IF('EUI &amp; space heating demand'!B30="","", VLOOKUP(A30,Tables!$A$24:$C$27,3))</f>
        <v/>
      </c>
      <c r="R30" s="74"/>
      <c r="S30" s="74"/>
      <c r="T30" s="76"/>
    </row>
    <row r="31" spans="1:20" ht="25.15" customHeight="1">
      <c r="A31" s="72"/>
      <c r="B31" s="72"/>
      <c r="C31" s="72"/>
      <c r="D31" s="72"/>
      <c r="E31" s="72"/>
      <c r="F31" s="72"/>
      <c r="G31" s="72"/>
      <c r="H31" s="72"/>
      <c r="I31" s="72"/>
      <c r="J31" s="72"/>
      <c r="K31" s="72"/>
      <c r="L31" s="73"/>
      <c r="M31" s="73"/>
      <c r="N31" s="91" t="str">
        <f>IF('EUI &amp; space heating demand'!B31="","",SUM('EUI &amp; space heating demand'!$D31:$K31)/'EUI &amp; space heating demand'!B31)</f>
        <v/>
      </c>
      <c r="O31" s="91" t="str">
        <f>IF('EUI &amp; space heating demand'!B31="","",'EUI &amp; space heating demand'!C31/'EUI &amp; space heating demand'!B31)</f>
        <v/>
      </c>
      <c r="P31" s="91" t="str">
        <f>IF('EUI &amp; space heating demand'!B31="","", VLOOKUP(A31,Tables!$A$24:$C$27,2))</f>
        <v/>
      </c>
      <c r="Q31" s="91" t="str">
        <f>IF('EUI &amp; space heating demand'!B31="","", VLOOKUP(A31,Tables!$A$24:$C$27,3))</f>
        <v/>
      </c>
      <c r="R31" s="74"/>
      <c r="S31" s="74"/>
      <c r="T31" s="76"/>
    </row>
    <row r="32" spans="1:20" ht="25.15" customHeight="1">
      <c r="A32" s="72"/>
      <c r="B32" s="72"/>
      <c r="C32" s="72"/>
      <c r="D32" s="72"/>
      <c r="E32" s="72"/>
      <c r="F32" s="72"/>
      <c r="G32" s="72"/>
      <c r="H32" s="72"/>
      <c r="I32" s="72"/>
      <c r="J32" s="72"/>
      <c r="K32" s="72"/>
      <c r="L32" s="73"/>
      <c r="M32" s="73"/>
      <c r="N32" s="91" t="str">
        <f>IF('EUI &amp; space heating demand'!B32="","",SUM('EUI &amp; space heating demand'!$D32:$K32)/'EUI &amp; space heating demand'!B32)</f>
        <v/>
      </c>
      <c r="O32" s="91" t="str">
        <f>IF('EUI &amp; space heating demand'!B32="","",'EUI &amp; space heating demand'!C32/'EUI &amp; space heating demand'!B32)</f>
        <v/>
      </c>
      <c r="P32" s="91" t="str">
        <f>IF('EUI &amp; space heating demand'!B32="","", VLOOKUP(A32,Tables!$A$24:$C$27,2))</f>
        <v/>
      </c>
      <c r="Q32" s="91" t="str">
        <f>IF('EUI &amp; space heating demand'!B32="","", VLOOKUP(A32,Tables!$A$24:$C$27,3))</f>
        <v/>
      </c>
      <c r="R32" s="74"/>
      <c r="S32" s="74"/>
      <c r="T32" s="76"/>
    </row>
    <row r="33" spans="1:20" ht="25.15" customHeight="1">
      <c r="A33" s="63" t="s">
        <v>196</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77"/>
    </row>
    <row r="34" spans="1:20" s="141" customFormat="1">
      <c r="L34" s="142"/>
      <c r="M34" s="142"/>
      <c r="N34" s="142"/>
      <c r="O34" s="142"/>
      <c r="P34" s="142"/>
      <c r="Q34" s="142"/>
    </row>
    <row r="35" spans="1:20" s="141" customFormat="1">
      <c r="L35" s="142"/>
      <c r="M35" s="142"/>
      <c r="N35" s="142"/>
      <c r="O35" s="142"/>
      <c r="P35" s="142"/>
      <c r="Q35" s="142"/>
    </row>
    <row r="36" spans="1:20" s="141" customFormat="1">
      <c r="L36" s="142"/>
      <c r="M36" s="142"/>
      <c r="N36" s="142"/>
      <c r="O36" s="142"/>
      <c r="P36" s="142"/>
      <c r="Q36" s="142"/>
    </row>
    <row r="37" spans="1:20" s="141" customFormat="1">
      <c r="L37" s="142"/>
      <c r="M37" s="142"/>
      <c r="N37" s="142"/>
      <c r="O37" s="142"/>
      <c r="P37" s="142"/>
      <c r="Q37" s="142"/>
    </row>
    <row r="38" spans="1:20" s="141" customFormat="1">
      <c r="L38" s="142"/>
      <c r="M38" s="142"/>
      <c r="N38" s="142"/>
      <c r="O38" s="142"/>
      <c r="P38" s="142"/>
      <c r="Q38" s="142"/>
    </row>
    <row r="39" spans="1:20" s="141" customFormat="1">
      <c r="L39" s="142"/>
      <c r="M39" s="142"/>
      <c r="N39" s="142"/>
      <c r="O39" s="142"/>
      <c r="P39" s="142"/>
      <c r="Q39" s="142"/>
    </row>
    <row r="40" spans="1:20" s="141" customFormat="1">
      <c r="L40" s="142"/>
      <c r="M40" s="142"/>
      <c r="N40" s="142"/>
      <c r="O40" s="142"/>
      <c r="P40" s="142"/>
      <c r="Q40" s="142"/>
    </row>
    <row r="41" spans="1:20" s="141" customFormat="1">
      <c r="L41" s="142"/>
      <c r="M41" s="142"/>
      <c r="N41" s="142"/>
      <c r="O41" s="142"/>
      <c r="P41" s="142"/>
      <c r="Q41" s="142"/>
    </row>
    <row r="42" spans="1:20" s="141" customFormat="1">
      <c r="L42" s="142"/>
      <c r="M42" s="142"/>
      <c r="N42" s="142"/>
      <c r="O42" s="142"/>
      <c r="P42" s="142"/>
      <c r="Q42" s="142"/>
    </row>
    <row r="43" spans="1:20" s="141" customFormat="1">
      <c r="L43" s="142"/>
      <c r="M43" s="142"/>
      <c r="N43" s="142"/>
      <c r="O43" s="142"/>
      <c r="P43" s="142"/>
      <c r="Q43" s="142"/>
    </row>
    <row r="44" spans="1:20" s="141" customFormat="1">
      <c r="L44" s="142"/>
      <c r="M44" s="142"/>
      <c r="N44" s="142"/>
      <c r="O44" s="142"/>
      <c r="P44" s="142"/>
      <c r="Q44" s="142"/>
    </row>
    <row r="45" spans="1:20" s="141" customFormat="1">
      <c r="L45" s="142"/>
      <c r="M45" s="142"/>
      <c r="N45" s="142"/>
      <c r="O45" s="142"/>
      <c r="P45" s="142"/>
      <c r="Q45" s="142"/>
    </row>
    <row r="46" spans="1:20" s="141" customFormat="1">
      <c r="L46" s="142"/>
      <c r="M46" s="142"/>
      <c r="N46" s="142"/>
      <c r="O46" s="142"/>
      <c r="P46" s="142"/>
      <c r="Q46" s="142"/>
    </row>
    <row r="47" spans="1:20" s="141" customFormat="1">
      <c r="L47" s="142"/>
      <c r="M47" s="142"/>
      <c r="N47" s="142"/>
      <c r="O47" s="142"/>
      <c r="P47" s="142"/>
      <c r="Q47" s="142"/>
    </row>
    <row r="48" spans="1:20" s="141" customFormat="1">
      <c r="L48" s="142"/>
      <c r="M48" s="142"/>
      <c r="N48" s="142"/>
      <c r="O48" s="142"/>
      <c r="P48" s="142"/>
      <c r="Q48" s="142"/>
    </row>
    <row r="49" spans="12:17" s="141" customFormat="1">
      <c r="L49" s="142"/>
      <c r="M49" s="142"/>
      <c r="N49" s="142"/>
      <c r="O49" s="142"/>
      <c r="P49" s="142"/>
      <c r="Q49" s="142"/>
    </row>
    <row r="50" spans="12:17" s="141" customFormat="1">
      <c r="L50" s="142"/>
      <c r="M50" s="142"/>
      <c r="N50" s="142"/>
      <c r="O50" s="142"/>
      <c r="P50" s="142"/>
      <c r="Q50" s="142"/>
    </row>
    <row r="51" spans="12:17" s="141" customFormat="1" hidden="1">
      <c r="L51" s="142"/>
      <c r="M51" s="142"/>
      <c r="N51" s="142"/>
      <c r="O51" s="142"/>
      <c r="P51" s="142"/>
      <c r="Q51" s="142"/>
    </row>
    <row r="52" spans="12:17" s="141" customFormat="1" hidden="1">
      <c r="L52" s="142"/>
      <c r="M52" s="142"/>
      <c r="N52" s="142"/>
      <c r="O52" s="142"/>
      <c r="P52" s="142"/>
      <c r="Q52" s="142"/>
    </row>
    <row r="53" spans="12:17" s="141" customFormat="1" hidden="1">
      <c r="L53" s="142"/>
      <c r="M53" s="142"/>
      <c r="N53" s="142"/>
      <c r="O53" s="142"/>
      <c r="P53" s="142"/>
      <c r="Q53" s="142"/>
    </row>
    <row r="54" spans="12:17" s="141" customFormat="1" hidden="1">
      <c r="L54" s="142"/>
      <c r="M54" s="142"/>
      <c r="N54" s="142"/>
      <c r="O54" s="142"/>
      <c r="P54" s="142"/>
      <c r="Q54" s="142"/>
    </row>
    <row r="55" spans="12:17" s="141" customFormat="1" hidden="1">
      <c r="L55" s="142"/>
      <c r="M55" s="142"/>
      <c r="N55" s="142"/>
      <c r="O55" s="142"/>
      <c r="P55" s="142"/>
      <c r="Q55" s="142"/>
    </row>
    <row r="56" spans="12:17" s="141" customFormat="1" hidden="1">
      <c r="L56" s="142"/>
      <c r="M56" s="142"/>
      <c r="N56" s="142"/>
      <c r="O56" s="142"/>
      <c r="P56" s="142"/>
      <c r="Q56" s="142"/>
    </row>
    <row r="57" spans="12:17" s="141" customFormat="1" hidden="1">
      <c r="L57" s="142"/>
      <c r="M57" s="142"/>
      <c r="N57" s="142"/>
      <c r="O57" s="142"/>
      <c r="P57" s="142"/>
      <c r="Q57" s="142"/>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55" zoomScale="68" zoomScaleNormal="68" workbookViewId="0">
      <selection activeCell="B1" sqref="B1:M1"/>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6" t="s">
        <v>199</v>
      </c>
      <c r="C1" s="306"/>
      <c r="D1" s="306"/>
      <c r="E1" s="306"/>
      <c r="F1" s="306"/>
      <c r="G1" s="306"/>
      <c r="H1" s="306"/>
      <c r="I1" s="306"/>
      <c r="J1" s="306"/>
      <c r="K1" s="306"/>
      <c r="L1" s="306"/>
      <c r="M1" s="307"/>
    </row>
    <row r="2" spans="1:13" s="18" customFormat="1" ht="24">
      <c r="A2" s="57"/>
      <c r="B2" s="313" t="s">
        <v>200</v>
      </c>
      <c r="C2" s="313"/>
      <c r="D2" s="313"/>
      <c r="E2" s="313"/>
      <c r="F2" s="313"/>
      <c r="G2" s="224"/>
      <c r="H2" s="313" t="s">
        <v>201</v>
      </c>
      <c r="I2" s="313"/>
      <c r="J2" s="313"/>
      <c r="K2" s="313"/>
      <c r="L2" s="313"/>
      <c r="M2" s="80"/>
    </row>
    <row r="3" spans="1:13" s="19" customFormat="1">
      <c r="B3" s="2"/>
      <c r="C3" s="16"/>
      <c r="D3" s="16"/>
      <c r="E3" s="2"/>
      <c r="F3" s="17"/>
      <c r="G3" s="2"/>
      <c r="H3" s="2"/>
      <c r="I3" s="16"/>
      <c r="J3" s="16"/>
      <c r="K3" s="2"/>
      <c r="L3" s="2"/>
      <c r="M3" s="81"/>
    </row>
    <row r="4" spans="1:13" s="21" customFormat="1" ht="13.9" customHeight="1">
      <c r="B4" s="53" t="s">
        <v>202</v>
      </c>
      <c r="C4" s="82"/>
      <c r="D4" s="82"/>
      <c r="E4" s="53"/>
      <c r="F4" s="20"/>
      <c r="G4" s="53"/>
      <c r="H4" s="53" t="s">
        <v>203</v>
      </c>
      <c r="I4" s="82"/>
      <c r="J4" s="82"/>
      <c r="K4" s="53"/>
      <c r="L4" s="53"/>
      <c r="M4" s="83"/>
    </row>
    <row r="5" spans="1:13" s="22" customFormat="1" ht="13.9" customHeight="1">
      <c r="B5" s="2"/>
      <c r="C5" s="16"/>
      <c r="D5" s="16"/>
      <c r="E5" s="2"/>
      <c r="F5" s="17"/>
      <c r="G5" s="2"/>
      <c r="H5" s="28"/>
      <c r="I5" s="70"/>
      <c r="J5" s="70"/>
      <c r="K5" s="28"/>
      <c r="L5" s="28"/>
      <c r="M5" s="84"/>
    </row>
    <row r="6" spans="1:13" s="22" customFormat="1" ht="55.5" customHeight="1">
      <c r="B6" s="314"/>
      <c r="C6" s="303" t="s">
        <v>204</v>
      </c>
      <c r="D6" s="303"/>
      <c r="E6" s="2"/>
      <c r="F6" s="17"/>
      <c r="G6" s="2"/>
      <c r="H6" s="301"/>
      <c r="I6" s="295" t="s">
        <v>205</v>
      </c>
      <c r="J6" s="296"/>
      <c r="K6" s="28"/>
      <c r="L6" s="28"/>
      <c r="M6" s="84"/>
    </row>
    <row r="7" spans="1:13" s="19" customFormat="1" ht="15" customHeight="1">
      <c r="B7" s="315"/>
      <c r="C7" s="23" t="s">
        <v>184</v>
      </c>
      <c r="D7" s="23" t="s">
        <v>206</v>
      </c>
      <c r="E7" s="2"/>
      <c r="F7" s="17"/>
      <c r="G7" s="2"/>
      <c r="H7" s="302"/>
      <c r="I7" s="23" t="s">
        <v>184</v>
      </c>
      <c r="J7" s="23" t="s">
        <v>206</v>
      </c>
      <c r="K7" s="28"/>
      <c r="L7" s="28"/>
      <c r="M7" s="81"/>
    </row>
    <row r="8" spans="1:13" s="27" customFormat="1" ht="45" customHeight="1">
      <c r="B8" s="24" t="s">
        <v>207</v>
      </c>
      <c r="C8" s="25">
        <f>'Part L Outputs'!L58/1000</f>
        <v>19.738370200000002</v>
      </c>
      <c r="D8" s="66"/>
      <c r="E8" s="54"/>
      <c r="F8" s="26"/>
      <c r="G8" s="54"/>
      <c r="H8" s="24" t="s">
        <v>207</v>
      </c>
      <c r="I8" s="25">
        <f>'Part L Outputs'!L94/1000</f>
        <v>0</v>
      </c>
      <c r="J8" s="66"/>
      <c r="K8" s="78"/>
      <c r="L8" s="78"/>
      <c r="M8" s="85"/>
    </row>
    <row r="9" spans="1:13" s="27" customFormat="1" ht="45" customHeight="1">
      <c r="B9" s="24" t="s">
        <v>208</v>
      </c>
      <c r="C9" s="25">
        <f>'Part L Outputs'!O58/1000</f>
        <v>17.020332999099807</v>
      </c>
      <c r="D9" s="66"/>
      <c r="E9" s="54"/>
      <c r="F9" s="26"/>
      <c r="G9" s="54"/>
      <c r="H9" s="24" t="s">
        <v>208</v>
      </c>
      <c r="I9" s="25">
        <f>'Part L Outputs'!O94/1000</f>
        <v>0</v>
      </c>
      <c r="J9" s="66"/>
      <c r="K9" s="78"/>
      <c r="L9" s="78"/>
      <c r="M9" s="85"/>
    </row>
    <row r="10" spans="1:13" s="27" customFormat="1" ht="45" customHeight="1">
      <c r="B10" s="24" t="s">
        <v>209</v>
      </c>
      <c r="C10" s="25">
        <f>'Part L Outputs'!R58/1000</f>
        <v>17.020332999099807</v>
      </c>
      <c r="D10" s="66"/>
      <c r="E10" s="54"/>
      <c r="F10" s="26"/>
      <c r="G10" s="54"/>
      <c r="H10" s="24" t="s">
        <v>209</v>
      </c>
      <c r="I10" s="25">
        <f>'Part L Outputs'!R94/1000</f>
        <v>0</v>
      </c>
      <c r="J10" s="66"/>
      <c r="K10" s="78"/>
      <c r="L10" s="78"/>
      <c r="M10" s="85"/>
    </row>
    <row r="11" spans="1:13" s="27" customFormat="1" ht="45" customHeight="1">
      <c r="B11" s="24" t="s">
        <v>210</v>
      </c>
      <c r="C11" s="25">
        <f>'Part L Outputs'!T58/1000</f>
        <v>3.4577773999999999</v>
      </c>
      <c r="D11" s="66"/>
      <c r="E11" s="180"/>
      <c r="F11" s="26"/>
      <c r="G11" s="54"/>
      <c r="H11" s="24" t="s">
        <v>210</v>
      </c>
      <c r="I11" s="25">
        <f>'Part L Outputs'!T94/1000</f>
        <v>0</v>
      </c>
      <c r="J11" s="66"/>
      <c r="K11" s="78"/>
      <c r="L11" s="78"/>
      <c r="M11" s="85"/>
    </row>
    <row r="12" spans="1:13" s="19" customFormat="1" ht="15">
      <c r="B12" s="2"/>
      <c r="C12" s="16"/>
      <c r="D12" s="16"/>
      <c r="E12" s="2"/>
      <c r="F12" s="17"/>
      <c r="G12" s="2"/>
      <c r="H12" s="28"/>
      <c r="I12" s="70"/>
      <c r="J12" s="70"/>
      <c r="K12" s="28"/>
      <c r="L12" s="28"/>
      <c r="M12" s="81"/>
    </row>
    <row r="13" spans="1:13" s="19" customFormat="1" ht="15">
      <c r="B13" s="2"/>
      <c r="C13" s="16"/>
      <c r="D13" s="16"/>
      <c r="E13" s="2"/>
      <c r="F13" s="17"/>
      <c r="G13" s="2"/>
      <c r="H13" s="28"/>
      <c r="I13" s="70"/>
      <c r="J13" s="70"/>
      <c r="K13" s="28"/>
      <c r="L13" s="28"/>
      <c r="M13" s="81"/>
    </row>
    <row r="14" spans="1:13" s="21" customFormat="1" ht="13.9" customHeight="1">
      <c r="B14" s="53" t="s">
        <v>211</v>
      </c>
      <c r="C14" s="82"/>
      <c r="D14" s="82"/>
      <c r="E14" s="53"/>
      <c r="F14" s="20"/>
      <c r="G14" s="53"/>
      <c r="H14" s="53" t="s">
        <v>212</v>
      </c>
      <c r="I14" s="82"/>
      <c r="J14" s="82"/>
      <c r="K14" s="53"/>
      <c r="L14" s="53"/>
      <c r="M14" s="83"/>
    </row>
    <row r="15" spans="1:13" s="19" customFormat="1" ht="15">
      <c r="B15" s="2"/>
      <c r="C15" s="16"/>
      <c r="D15" s="16"/>
      <c r="E15" s="2"/>
      <c r="F15" s="17"/>
      <c r="G15" s="2"/>
      <c r="H15" s="28"/>
      <c r="I15" s="70"/>
      <c r="J15" s="70"/>
      <c r="K15" s="28"/>
      <c r="L15" s="28"/>
      <c r="M15" s="81"/>
    </row>
    <row r="16" spans="1:13" s="30" customFormat="1" ht="45" customHeight="1">
      <c r="B16" s="301"/>
      <c r="C16" s="295" t="s">
        <v>213</v>
      </c>
      <c r="D16" s="296"/>
      <c r="E16" s="28"/>
      <c r="F16" s="29"/>
      <c r="G16" s="28"/>
      <c r="H16" s="301"/>
      <c r="I16" s="295" t="s">
        <v>214</v>
      </c>
      <c r="J16" s="296"/>
      <c r="K16" s="28"/>
      <c r="L16" s="28"/>
      <c r="M16" s="86"/>
    </row>
    <row r="17" spans="2:13" s="30" customFormat="1" ht="20.25" customHeight="1">
      <c r="B17" s="302"/>
      <c r="C17" s="23" t="s">
        <v>215</v>
      </c>
      <c r="D17" s="23" t="s">
        <v>216</v>
      </c>
      <c r="E17" s="28"/>
      <c r="F17" s="29"/>
      <c r="G17" s="28"/>
      <c r="H17" s="302"/>
      <c r="I17" s="23" t="s">
        <v>215</v>
      </c>
      <c r="J17" s="23" t="s">
        <v>216</v>
      </c>
      <c r="K17" s="28"/>
      <c r="L17" s="28"/>
      <c r="M17" s="86"/>
    </row>
    <row r="18" spans="2:13" s="30" customFormat="1" ht="45" customHeight="1">
      <c r="B18" s="24" t="s">
        <v>217</v>
      </c>
      <c r="C18" s="25">
        <f>C8-C9</f>
        <v>2.718037200900195</v>
      </c>
      <c r="D18" s="31">
        <f>IFERROR(C18/C8,0)</f>
        <v>0.13770322338468424</v>
      </c>
      <c r="E18" s="28"/>
      <c r="F18" s="29"/>
      <c r="G18" s="28"/>
      <c r="H18" s="24" t="s">
        <v>217</v>
      </c>
      <c r="I18" s="25">
        <f>I8-I9</f>
        <v>0</v>
      </c>
      <c r="J18" s="31">
        <f>IFERROR(I18/I8,0)</f>
        <v>0</v>
      </c>
      <c r="K18" s="28"/>
      <c r="L18" s="28"/>
      <c r="M18" s="86"/>
    </row>
    <row r="19" spans="2:13" s="30" customFormat="1" ht="45" customHeight="1">
      <c r="B19" s="24" t="s">
        <v>218</v>
      </c>
      <c r="C19" s="25">
        <f>C9-C10</f>
        <v>0</v>
      </c>
      <c r="D19" s="31">
        <f>IFERROR(C19/C8,0)</f>
        <v>0</v>
      </c>
      <c r="E19" s="28"/>
      <c r="F19" s="29"/>
      <c r="G19" s="28"/>
      <c r="H19" s="24" t="s">
        <v>218</v>
      </c>
      <c r="I19" s="25">
        <f>I9-I10</f>
        <v>0</v>
      </c>
      <c r="J19" s="31">
        <f>IFERROR(I19/I8,0)</f>
        <v>0</v>
      </c>
      <c r="K19" s="28"/>
      <c r="L19" s="28"/>
      <c r="M19" s="86"/>
    </row>
    <row r="20" spans="2:13" s="30" customFormat="1" ht="45" customHeight="1">
      <c r="B20" s="24" t="s">
        <v>219</v>
      </c>
      <c r="C20" s="25">
        <f>C10-C11</f>
        <v>13.562555599099808</v>
      </c>
      <c r="D20" s="31">
        <f>IFERROR(C20/C8,0)</f>
        <v>0.68711628476295405</v>
      </c>
      <c r="E20" s="28"/>
      <c r="F20" s="29"/>
      <c r="G20" s="28"/>
      <c r="H20" s="24" t="s">
        <v>219</v>
      </c>
      <c r="I20" s="25">
        <f>I10-I11</f>
        <v>0</v>
      </c>
      <c r="J20" s="31">
        <f>IFERROR(I20/I8,0)</f>
        <v>0</v>
      </c>
      <c r="K20" s="28"/>
      <c r="L20" s="28"/>
      <c r="M20" s="86"/>
    </row>
    <row r="21" spans="2:13" s="30" customFormat="1" ht="45" customHeight="1">
      <c r="B21" s="32" t="s">
        <v>220</v>
      </c>
      <c r="C21" s="33">
        <f>C8-C11</f>
        <v>16.280592800000001</v>
      </c>
      <c r="D21" s="34">
        <f>IFERROR(C21/C8,0)</f>
        <v>0.82481950814763816</v>
      </c>
      <c r="E21" s="28"/>
      <c r="F21" s="29"/>
      <c r="G21" s="28"/>
      <c r="H21" s="32" t="s">
        <v>221</v>
      </c>
      <c r="I21" s="33">
        <f>I8-I11</f>
        <v>0</v>
      </c>
      <c r="J21" s="34">
        <f>IFERROR(I21/I8,0)</f>
        <v>0</v>
      </c>
      <c r="K21" s="87"/>
      <c r="L21" s="28"/>
      <c r="M21" s="86"/>
    </row>
    <row r="22" spans="2:13" s="30" customFormat="1" ht="45" customHeight="1">
      <c r="B22" s="24" t="s">
        <v>222</v>
      </c>
      <c r="C22" s="25">
        <f>(C8-C21)</f>
        <v>3.4577774000000012</v>
      </c>
      <c r="D22" s="35" t="s">
        <v>165</v>
      </c>
      <c r="E22" s="28"/>
      <c r="F22" s="29"/>
      <c r="G22" s="28"/>
      <c r="H22" s="24" t="s">
        <v>222</v>
      </c>
      <c r="I22" s="25">
        <f>(I8-I21)</f>
        <v>0</v>
      </c>
      <c r="J22" s="35" t="s">
        <v>165</v>
      </c>
      <c r="K22" s="87"/>
      <c r="L22" s="28"/>
      <c r="M22" s="86"/>
    </row>
    <row r="23" spans="2:13" s="30" customFormat="1" ht="16.5" customHeight="1">
      <c r="B23" s="227"/>
      <c r="C23" s="295" t="s">
        <v>223</v>
      </c>
      <c r="D23" s="296"/>
      <c r="E23" s="28"/>
      <c r="F23" s="29"/>
      <c r="G23" s="28"/>
      <c r="H23" s="227"/>
      <c r="I23" s="295" t="s">
        <v>223</v>
      </c>
      <c r="J23" s="296"/>
      <c r="K23" s="28"/>
      <c r="L23" s="28"/>
      <c r="M23" s="86"/>
    </row>
    <row r="24" spans="2:13" s="30" customFormat="1" ht="45" customHeight="1">
      <c r="B24" s="32" t="s">
        <v>224</v>
      </c>
      <c r="C24" s="36">
        <f>C22*30</f>
        <v>103.73332200000004</v>
      </c>
      <c r="D24" s="35" t="s">
        <v>165</v>
      </c>
      <c r="E24" s="28"/>
      <c r="F24" s="29"/>
      <c r="G24" s="28"/>
      <c r="H24" s="32" t="s">
        <v>224</v>
      </c>
      <c r="I24" s="36">
        <f>I22*30</f>
        <v>0</v>
      </c>
      <c r="J24" s="35" t="s">
        <v>165</v>
      </c>
      <c r="K24" s="28"/>
      <c r="L24" s="28"/>
      <c r="M24" s="86"/>
    </row>
    <row r="25" spans="2:13" s="30" customFormat="1" ht="45" customHeight="1">
      <c r="B25" s="32" t="s">
        <v>225</v>
      </c>
      <c r="C25" s="36">
        <f>IFERROR(IF('Development Information'!$D$10=0,C22*95*30,C22*'Development Information'!$D$10*30),"")</f>
        <v>9854.6655900000042</v>
      </c>
      <c r="D25" s="35"/>
      <c r="E25" s="28"/>
      <c r="F25" s="29"/>
      <c r="G25" s="28"/>
      <c r="H25" s="32" t="s">
        <v>225</v>
      </c>
      <c r="I25" s="36">
        <f>IFERROR(IF('Development Information'!$D$10=0,I22*95*30,I22*'Development Information'!$D$10*30),"")</f>
        <v>0</v>
      </c>
      <c r="J25" s="35"/>
      <c r="K25" s="28"/>
      <c r="L25" s="28"/>
      <c r="M25" s="86"/>
    </row>
    <row r="26" spans="2:13" s="30" customFormat="1" ht="15" customHeight="1">
      <c r="B26" s="308" t="s">
        <v>226</v>
      </c>
      <c r="C26" s="308"/>
      <c r="D26" s="308"/>
      <c r="E26" s="55"/>
      <c r="F26" s="37"/>
      <c r="G26" s="55"/>
      <c r="H26" s="299" t="s">
        <v>226</v>
      </c>
      <c r="I26" s="299"/>
      <c r="J26" s="299"/>
      <c r="K26" s="55"/>
      <c r="L26" s="55"/>
      <c r="M26" s="86"/>
    </row>
    <row r="27" spans="2:13" s="30" customFormat="1" ht="15">
      <c r="B27" s="309"/>
      <c r="C27" s="309"/>
      <c r="D27" s="309"/>
      <c r="E27" s="55"/>
      <c r="F27" s="37"/>
      <c r="G27" s="55"/>
      <c r="H27" s="300"/>
      <c r="I27" s="300"/>
      <c r="J27" s="300"/>
      <c r="K27" s="55"/>
      <c r="L27" s="55"/>
      <c r="M27" s="86"/>
    </row>
    <row r="28" spans="2:13" s="28" customFormat="1" ht="15">
      <c r="C28" s="70"/>
      <c r="D28" s="70"/>
      <c r="F28" s="37"/>
      <c r="G28" s="55"/>
      <c r="L28" s="55"/>
      <c r="M28" s="29"/>
    </row>
    <row r="29" spans="2:13" s="28" customFormat="1" ht="15">
      <c r="C29" s="70"/>
      <c r="D29" s="70"/>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0" t="s">
        <v>227</v>
      </c>
      <c r="C58" s="310"/>
      <c r="D58" s="310"/>
      <c r="E58" s="310"/>
      <c r="F58" s="310"/>
      <c r="G58" s="226"/>
      <c r="H58" s="226"/>
      <c r="I58" s="226"/>
      <c r="J58" s="226"/>
      <c r="K58" s="226"/>
      <c r="L58" s="79"/>
      <c r="M58" s="88"/>
    </row>
    <row r="59" spans="1:13" s="28" customFormat="1" ht="15">
      <c r="C59" s="70"/>
      <c r="D59" s="70"/>
      <c r="L59" s="55"/>
      <c r="M59" s="29"/>
    </row>
    <row r="60" spans="1:13" s="30" customFormat="1" ht="56.25" customHeight="1">
      <c r="B60" s="225"/>
      <c r="C60" s="225" t="s">
        <v>228</v>
      </c>
      <c r="D60" s="225" t="s">
        <v>229</v>
      </c>
      <c r="E60" s="225" t="s">
        <v>230</v>
      </c>
      <c r="F60" s="28"/>
      <c r="G60" s="28"/>
      <c r="H60" s="71"/>
      <c r="I60" s="225" t="s">
        <v>231</v>
      </c>
      <c r="J60" s="225" t="s">
        <v>232</v>
      </c>
      <c r="K60" s="225" t="s">
        <v>233</v>
      </c>
      <c r="L60" s="55"/>
      <c r="M60" s="86"/>
    </row>
    <row r="61" spans="1:13" s="30" customFormat="1" ht="40.15" customHeight="1">
      <c r="B61" s="39" t="s">
        <v>234</v>
      </c>
      <c r="C61" s="40">
        <f>'Part L Outputs'!L96/1000</f>
        <v>19.738370200000002</v>
      </c>
      <c r="D61" s="41"/>
      <c r="E61" s="42"/>
      <c r="F61" s="56">
        <f>$C$61</f>
        <v>19.738370200000002</v>
      </c>
      <c r="G61" s="56"/>
      <c r="H61" s="48" t="s">
        <v>235</v>
      </c>
      <c r="I61" s="49">
        <f>IFERROR('Part L Outputs'!J58,"")</f>
        <v>82.499674555376487</v>
      </c>
      <c r="J61" s="49">
        <f>IFERROR('Part L Outputs'!K58,"")</f>
        <v>73.08662170950322</v>
      </c>
      <c r="K61" s="44">
        <f>IFERROR(1-J61/I61,"")</f>
        <v>0.11409806034513403</v>
      </c>
      <c r="L61" s="55"/>
      <c r="M61" s="86"/>
    </row>
    <row r="62" spans="1:13" s="30" customFormat="1" ht="40.15" customHeight="1">
      <c r="B62" s="43" t="s">
        <v>236</v>
      </c>
      <c r="C62" s="40">
        <f>'Part L Outputs'!O96/1000</f>
        <v>17.020332999099807</v>
      </c>
      <c r="D62" s="40">
        <f>C61-C62</f>
        <v>2.718037200900195</v>
      </c>
      <c r="E62" s="44">
        <f>IFERROR(D62/C61,0)</f>
        <v>0.13770322338468424</v>
      </c>
      <c r="F62" s="56">
        <f>$C$61</f>
        <v>19.738370200000002</v>
      </c>
      <c r="G62" s="56"/>
      <c r="H62" s="28"/>
      <c r="I62" s="70"/>
      <c r="J62" s="70"/>
      <c r="K62" s="28"/>
      <c r="L62" s="55"/>
      <c r="M62" s="86"/>
    </row>
    <row r="63" spans="1:13" s="30" customFormat="1" ht="40.15" customHeight="1">
      <c r="B63" s="43" t="s">
        <v>237</v>
      </c>
      <c r="C63" s="40">
        <f>'Part L Outputs'!R96/1000</f>
        <v>17.020332999099807</v>
      </c>
      <c r="D63" s="40">
        <f>C62-C63</f>
        <v>0</v>
      </c>
      <c r="E63" s="44">
        <f>IFERROR(D63/C61,0)</f>
        <v>0</v>
      </c>
      <c r="F63" s="56">
        <f>$C$61</f>
        <v>19.738370200000002</v>
      </c>
      <c r="G63" s="56"/>
      <c r="H63" s="28"/>
      <c r="I63" s="70"/>
      <c r="J63" s="70"/>
      <c r="K63" s="28"/>
      <c r="L63" s="55"/>
      <c r="M63" s="86"/>
    </row>
    <row r="64" spans="1:13" s="30" customFormat="1" ht="66">
      <c r="B64" s="43" t="s">
        <v>238</v>
      </c>
      <c r="C64" s="40">
        <f>'Part L Outputs'!T96/1000</f>
        <v>3.4577773999999999</v>
      </c>
      <c r="D64" s="40">
        <f>C63-C64</f>
        <v>13.562555599099808</v>
      </c>
      <c r="E64" s="44">
        <f>IFERROR(D64/C61,0)</f>
        <v>0.68711628476295405</v>
      </c>
      <c r="F64" s="56">
        <f>$C$61</f>
        <v>19.738370200000002</v>
      </c>
      <c r="G64" s="56"/>
      <c r="H64" s="225"/>
      <c r="I64" s="225" t="s">
        <v>239</v>
      </c>
      <c r="J64" s="225" t="s">
        <v>240</v>
      </c>
      <c r="K64" s="28"/>
      <c r="L64" s="55"/>
      <c r="M64" s="86"/>
    </row>
    <row r="65" spans="1:14" s="30" customFormat="1" ht="40.15" customHeight="1">
      <c r="B65" s="43" t="s">
        <v>241</v>
      </c>
      <c r="C65" s="45" t="s">
        <v>165</v>
      </c>
      <c r="D65" s="40">
        <f>SUM(D62:D64)</f>
        <v>16.280592800000001</v>
      </c>
      <c r="E65" s="44">
        <f>IFERROR(D65/C61,0)</f>
        <v>0.82481950814763816</v>
      </c>
      <c r="F65" s="56">
        <f>$C$61</f>
        <v>19.738370200000002</v>
      </c>
      <c r="G65" s="56"/>
      <c r="H65" s="48" t="s">
        <v>242</v>
      </c>
      <c r="I65" s="67"/>
      <c r="J65" s="67"/>
      <c r="K65" s="28"/>
      <c r="L65" s="55"/>
      <c r="M65" s="86"/>
    </row>
    <row r="66" spans="1:14" s="30" customFormat="1" ht="40.15" customHeight="1">
      <c r="B66" s="39"/>
      <c r="C66" s="45" t="s">
        <v>165</v>
      </c>
      <c r="D66" s="46" t="s">
        <v>243</v>
      </c>
      <c r="E66" s="44" t="s">
        <v>165</v>
      </c>
      <c r="F66" s="53"/>
      <c r="G66" s="53"/>
      <c r="H66" s="48" t="s">
        <v>244</v>
      </c>
      <c r="I66" s="67"/>
      <c r="J66" s="67"/>
      <c r="K66" s="28"/>
      <c r="L66" s="55"/>
      <c r="M66" s="86"/>
    </row>
    <row r="67" spans="1:14" s="30" customFormat="1" ht="40.15" customHeight="1">
      <c r="B67" s="39" t="s">
        <v>245</v>
      </c>
      <c r="C67" s="45" t="s">
        <v>165</v>
      </c>
      <c r="D67" s="47">
        <f>C24+I24</f>
        <v>103.73332200000004</v>
      </c>
      <c r="E67" s="44" t="s">
        <v>165</v>
      </c>
      <c r="F67" s="53"/>
      <c r="G67" s="53"/>
      <c r="H67" s="28"/>
      <c r="I67" s="28"/>
      <c r="J67" s="28"/>
      <c r="K67" s="28"/>
      <c r="L67" s="55"/>
      <c r="M67" s="86"/>
    </row>
    <row r="68" spans="1:14" s="28" customFormat="1" ht="15">
      <c r="C68" s="70"/>
      <c r="D68" s="70"/>
      <c r="L68" s="55"/>
      <c r="M68" s="29"/>
    </row>
    <row r="69" spans="1:14" ht="26.25">
      <c r="A69" s="57"/>
      <c r="B69" s="310" t="s">
        <v>246</v>
      </c>
      <c r="C69" s="310"/>
      <c r="D69" s="310"/>
      <c r="E69" s="310"/>
      <c r="F69" s="310"/>
      <c r="G69" s="226"/>
      <c r="H69" s="226"/>
      <c r="I69" s="226"/>
      <c r="J69" s="226"/>
      <c r="K69" s="226"/>
      <c r="L69" s="79"/>
      <c r="M69" s="59"/>
    </row>
    <row r="70" spans="1:14" ht="44.1" customHeight="1">
      <c r="B70" s="184" t="s">
        <v>200</v>
      </c>
      <c r="L70" s="55"/>
      <c r="M70" s="17"/>
    </row>
    <row r="71" spans="1:14" ht="107.25">
      <c r="B71" s="225" t="s">
        <v>168</v>
      </c>
      <c r="C71" s="225" t="s">
        <v>247</v>
      </c>
      <c r="D71" s="225" t="s">
        <v>248</v>
      </c>
      <c r="E71" s="225" t="s">
        <v>249</v>
      </c>
      <c r="F71" s="225" t="s">
        <v>250</v>
      </c>
      <c r="G71" s="303" t="s">
        <v>251</v>
      </c>
      <c r="H71" s="303"/>
      <c r="I71" s="295" t="s">
        <v>252</v>
      </c>
      <c r="J71" s="304"/>
      <c r="K71" s="305"/>
      <c r="M71" s="86"/>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2" t="str">
        <f>IF('EUI &amp; space heating demand'!B6="","", 'EUI &amp; space heating demand'!P6)</f>
        <v/>
      </c>
      <c r="F72" s="92" t="str">
        <f>IF('EUI &amp; space heating demand'!B6="","", 'EUI &amp; space heating demand'!Q6)</f>
        <v/>
      </c>
      <c r="G72" s="316" t="str">
        <f>IF('EUI &amp; space heating demand'!$B$6="","",CONCATENATE('EUI &amp; space heating demand'!R6, " &amp; ", 'EUI &amp; space heating demand'!S6,  " dwellings / ", 'EUI &amp; space heating demand'!R7, " &amp; ", 'EUI &amp; space heating demand'!S7, " Landlord Circulation " ))</f>
        <v/>
      </c>
      <c r="H72" s="317"/>
      <c r="I72" s="297" t="str">
        <f>IF('EUI &amp; space heating demand'!T6="","", CONCATENATE('EUI &amp; space heating demand'!T6, " &amp; ", 'EUI &amp; space heating demand'!T7))</f>
        <v/>
      </c>
      <c r="J72" s="297"/>
      <c r="K72" s="298"/>
      <c r="M72" s="86"/>
    </row>
    <row r="73" spans="1:14" s="188" customFormat="1" ht="67.150000000000006" customHeight="1">
      <c r="B73" s="184" t="s">
        <v>201</v>
      </c>
      <c r="C73" s="189"/>
      <c r="D73" s="189"/>
      <c r="E73" s="190"/>
      <c r="F73" s="190"/>
      <c r="G73" s="191"/>
      <c r="H73" s="191"/>
      <c r="I73" s="191"/>
      <c r="J73" s="191"/>
      <c r="K73" s="191"/>
      <c r="M73" s="86"/>
      <c r="N73" s="2"/>
    </row>
    <row r="74" spans="1:14" ht="107.25">
      <c r="B74" s="225" t="s">
        <v>168</v>
      </c>
      <c r="C74" s="225" t="s">
        <v>247</v>
      </c>
      <c r="D74" s="225" t="s">
        <v>248</v>
      </c>
      <c r="E74" s="225" t="s">
        <v>249</v>
      </c>
      <c r="F74" s="225" t="s">
        <v>250</v>
      </c>
      <c r="G74" s="303" t="s">
        <v>251</v>
      </c>
      <c r="H74" s="303"/>
      <c r="I74" s="295" t="s">
        <v>252</v>
      </c>
      <c r="J74" s="304"/>
      <c r="K74" s="305"/>
      <c r="M74" s="86"/>
    </row>
    <row r="75" spans="1:14" ht="47.25" customHeight="1">
      <c r="B75" s="185" t="str">
        <f>IF('EUI &amp; space heating demand'!B13="","",'EUI &amp; space heating demand'!A13)</f>
        <v/>
      </c>
      <c r="C75" s="186" t="str">
        <f>IF('EUI &amp; space heating demand'!B13="","",'EUI &amp; space heating demand'!N13)</f>
        <v/>
      </c>
      <c r="D75" s="186" t="str">
        <f>IF('EUI &amp; space heating demand'!B13="","",'EUI &amp; space heating demand'!O13)</f>
        <v/>
      </c>
      <c r="E75" s="187" t="str">
        <f>IF('EUI &amp; space heating demand'!B13="","", 'EUI &amp; space heating demand'!P13)</f>
        <v/>
      </c>
      <c r="F75" s="187" t="str">
        <f>IF('EUI &amp; space heating demand'!B13="","", 'EUI &amp; space heating demand'!Q13)</f>
        <v/>
      </c>
      <c r="G75" s="311" t="str">
        <f>IF('EUI &amp; space heating demand'!B13="","",CONCATENATE('EUI &amp; space heating demand'!R13," &amp; ",'EUI &amp; space heating demand'!S13))</f>
        <v/>
      </c>
      <c r="H75" s="311"/>
      <c r="I75" s="311" t="str">
        <f>IF('EUI &amp; space heating demand'!T13="","", 'EUI &amp; space heating demand'!T13)</f>
        <v/>
      </c>
      <c r="J75" s="311"/>
      <c r="K75" s="312"/>
      <c r="M75" s="86"/>
    </row>
    <row r="76" spans="1:14" ht="47.25" customHeight="1">
      <c r="B76" s="89" t="str">
        <f>IF('EUI &amp; space heating demand'!B14="","",'EUI &amp; space heating demand'!A14)</f>
        <v/>
      </c>
      <c r="C76" s="39" t="str">
        <f>IF('EUI &amp; space heating demand'!B14="","",'EUI &amp; space heating demand'!N14)</f>
        <v/>
      </c>
      <c r="D76" s="39" t="str">
        <f>IF('EUI &amp; space heating demand'!B14="","",'EUI &amp; space heating demand'!O14)</f>
        <v/>
      </c>
      <c r="E76" s="92" t="str">
        <f>IF('EUI &amp; space heating demand'!B14="","", 'EUI &amp; space heating demand'!P14)</f>
        <v/>
      </c>
      <c r="F76" s="92"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86"/>
    </row>
    <row r="77" spans="1:14" ht="47.25" customHeight="1">
      <c r="B77" s="89" t="str">
        <f>IF('EUI &amp; space heating demand'!B15="","",'EUI &amp; space heating demand'!A15)</f>
        <v/>
      </c>
      <c r="C77" s="39" t="str">
        <f>IF('EUI &amp; space heating demand'!B15="","",'EUI &amp; space heating demand'!N15)</f>
        <v/>
      </c>
      <c r="D77" s="39" t="str">
        <f>IF('EUI &amp; space heating demand'!B15="","",'EUI &amp; space heating demand'!O15)</f>
        <v/>
      </c>
      <c r="E77" s="92" t="str">
        <f>IF('EUI &amp; space heating demand'!B15="","", 'EUI &amp; space heating demand'!P15)</f>
        <v/>
      </c>
      <c r="F77" s="92"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86"/>
    </row>
    <row r="78" spans="1:14" ht="47.25" customHeight="1">
      <c r="B78" s="89" t="str">
        <f>IF('EUI &amp; space heating demand'!B16="","",'EUI &amp; space heating demand'!A16)</f>
        <v/>
      </c>
      <c r="C78" s="39" t="str">
        <f>IF('EUI &amp; space heating demand'!B16="","",'EUI &amp; space heating demand'!N16)</f>
        <v/>
      </c>
      <c r="D78" s="39" t="str">
        <f>IF('EUI &amp; space heating demand'!B16="","",'EUI &amp; space heating demand'!O16)</f>
        <v/>
      </c>
      <c r="E78" s="92" t="str">
        <f>IF('EUI &amp; space heating demand'!B16="","", 'EUI &amp; space heating demand'!P16)</f>
        <v/>
      </c>
      <c r="F78" s="92"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86"/>
    </row>
    <row r="79" spans="1:14" ht="47.25" customHeight="1">
      <c r="B79" s="89" t="str">
        <f>IF('EUI &amp; space heating demand'!B17="","",'EUI &amp; space heating demand'!A17)</f>
        <v/>
      </c>
      <c r="C79" s="39" t="str">
        <f>IF('EUI &amp; space heating demand'!B17="","",'EUI &amp; space heating demand'!N17)</f>
        <v/>
      </c>
      <c r="D79" s="39" t="str">
        <f>IF('EUI &amp; space heating demand'!B17="","",'EUI &amp; space heating demand'!O17)</f>
        <v/>
      </c>
      <c r="E79" s="92" t="str">
        <f>IF('EUI &amp; space heating demand'!B17="","", 'EUI &amp; space heating demand'!P17)</f>
        <v/>
      </c>
      <c r="F79" s="92"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86"/>
    </row>
    <row r="80" spans="1:14" ht="47.25" customHeight="1">
      <c r="B80" s="89" t="str">
        <f>IF('EUI &amp; space heating demand'!B18="","",'EUI &amp; space heating demand'!A18)</f>
        <v/>
      </c>
      <c r="C80" s="39" t="str">
        <f>IF('EUI &amp; space heating demand'!B18="","",'EUI &amp; space heating demand'!N18)</f>
        <v/>
      </c>
      <c r="D80" s="39" t="str">
        <f>IF('EUI &amp; space heating demand'!B18="","",'EUI &amp; space heating demand'!O18)</f>
        <v/>
      </c>
      <c r="E80" s="92" t="str">
        <f>IF('EUI &amp; space heating demand'!B18="","", 'EUI &amp; space heating demand'!P18)</f>
        <v/>
      </c>
      <c r="F80" s="92"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86"/>
    </row>
    <row r="81" spans="2:13" ht="47.25" customHeight="1">
      <c r="B81" s="89" t="str">
        <f>IF('EUI &amp; space heating demand'!B19="","",'EUI &amp; space heating demand'!A19)</f>
        <v/>
      </c>
      <c r="C81" s="39" t="str">
        <f>IF('EUI &amp; space heating demand'!B19="","",'EUI &amp; space heating demand'!N19)</f>
        <v/>
      </c>
      <c r="D81" s="39" t="str">
        <f>IF('EUI &amp; space heating demand'!B19="","",'EUI &amp; space heating demand'!O19)</f>
        <v/>
      </c>
      <c r="E81" s="92" t="str">
        <f>IF('EUI &amp; space heating demand'!B19="","", 'EUI &amp; space heating demand'!P19)</f>
        <v/>
      </c>
      <c r="F81" s="92"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86"/>
    </row>
    <row r="82" spans="2:13" ht="47.25" customHeight="1">
      <c r="B82" s="89" t="str">
        <f>IF('EUI &amp; space heating demand'!B20="","",'EUI &amp; space heating demand'!A20)</f>
        <v/>
      </c>
      <c r="C82" s="39" t="str">
        <f>IF('EUI &amp; space heating demand'!B20="","",'EUI &amp; space heating demand'!N20)</f>
        <v/>
      </c>
      <c r="D82" s="39" t="str">
        <f>IF('EUI &amp; space heating demand'!B20="","",'EUI &amp; space heating demand'!O20)</f>
        <v/>
      </c>
      <c r="E82" s="92" t="str">
        <f>IF('EUI &amp; space heating demand'!B20="","", 'EUI &amp; space heating demand'!P20)</f>
        <v/>
      </c>
      <c r="F82" s="92"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86"/>
    </row>
    <row r="83" spans="2:13" ht="47.25" customHeight="1">
      <c r="B83" s="89" t="str">
        <f>IF('EUI &amp; space heating demand'!B21="","",'EUI &amp; space heating demand'!A21)</f>
        <v/>
      </c>
      <c r="C83" s="39" t="str">
        <f>IF('EUI &amp; space heating demand'!B21="","",'EUI &amp; space heating demand'!N21)</f>
        <v/>
      </c>
      <c r="D83" s="39" t="str">
        <f>IF('EUI &amp; space heating demand'!B21="","",'EUI &amp; space heating demand'!O21)</f>
        <v/>
      </c>
      <c r="E83" s="92" t="str">
        <f>IF('EUI &amp; space heating demand'!B21="","", 'EUI &amp; space heating demand'!P21)</f>
        <v/>
      </c>
      <c r="F83" s="92"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86"/>
    </row>
    <row r="84" spans="2:13" ht="47.25" customHeight="1">
      <c r="B84" s="89" t="str">
        <f>IF('EUI &amp; space heating demand'!B22="","",'EUI &amp; space heating demand'!A22)</f>
        <v/>
      </c>
      <c r="C84" s="39" t="str">
        <f>IF('EUI &amp; space heating demand'!B22="","",'EUI &amp; space heating demand'!N22)</f>
        <v/>
      </c>
      <c r="D84" s="39" t="str">
        <f>IF('EUI &amp; space heating demand'!B22="","",'EUI &amp; space heating demand'!O22)</f>
        <v/>
      </c>
      <c r="E84" s="92" t="str">
        <f>IF('EUI &amp; space heating demand'!B22="","", 'EUI &amp; space heating demand'!P22)</f>
        <v/>
      </c>
      <c r="F84" s="92"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86"/>
    </row>
    <row r="85" spans="2:13" ht="47.25" customHeight="1">
      <c r="B85" s="89" t="str">
        <f>IF('EUI &amp; space heating demand'!B23="","",'EUI &amp; space heating demand'!A23)</f>
        <v/>
      </c>
      <c r="C85" s="39" t="str">
        <f>IF('EUI &amp; space heating demand'!B23="","",'EUI &amp; space heating demand'!N23)</f>
        <v/>
      </c>
      <c r="D85" s="39" t="str">
        <f>IF('EUI &amp; space heating demand'!B23="","",'EUI &amp; space heating demand'!O23)</f>
        <v/>
      </c>
      <c r="E85" s="92" t="str">
        <f>IF('EUI &amp; space heating demand'!B23="","", 'EUI &amp; space heating demand'!P23)</f>
        <v/>
      </c>
      <c r="F85" s="92"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86"/>
    </row>
    <row r="86" spans="2:13" ht="47.25" customHeight="1">
      <c r="B86" s="89" t="str">
        <f>IF('EUI &amp; space heating demand'!B24="","",'EUI &amp; space heating demand'!A24)</f>
        <v/>
      </c>
      <c r="C86" s="39" t="str">
        <f>IF('EUI &amp; space heating demand'!B24="","",'EUI &amp; space heating demand'!N24)</f>
        <v/>
      </c>
      <c r="D86" s="39" t="str">
        <f>IF('EUI &amp; space heating demand'!B24="","",'EUI &amp; space heating demand'!O24)</f>
        <v/>
      </c>
      <c r="E86" s="92" t="str">
        <f>IF('EUI &amp; space heating demand'!B24="","", 'EUI &amp; space heating demand'!P24)</f>
        <v/>
      </c>
      <c r="F86" s="92"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86"/>
    </row>
    <row r="87" spans="2:13" ht="47.25" customHeight="1">
      <c r="B87" s="89" t="str">
        <f>IF('EUI &amp; space heating demand'!B25="","",'EUI &amp; space heating demand'!A25)</f>
        <v/>
      </c>
      <c r="C87" s="39" t="str">
        <f>IF('EUI &amp; space heating demand'!B25="","",'EUI &amp; space heating demand'!N25)</f>
        <v/>
      </c>
      <c r="D87" s="39" t="str">
        <f>IF('EUI &amp; space heating demand'!B25="","",'EUI &amp; space heating demand'!O25)</f>
        <v/>
      </c>
      <c r="E87" s="92" t="str">
        <f>IF('EUI &amp; space heating demand'!B25="","", 'EUI &amp; space heating demand'!P25)</f>
        <v/>
      </c>
      <c r="F87" s="92"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86"/>
    </row>
    <row r="88" spans="2:13" ht="47.25" customHeight="1">
      <c r="B88" s="89" t="str">
        <f>IF('EUI &amp; space heating demand'!B26="","",'EUI &amp; space heating demand'!A26)</f>
        <v/>
      </c>
      <c r="C88" s="39" t="str">
        <f>IF('EUI &amp; space heating demand'!B26="","",'EUI &amp; space heating demand'!N26)</f>
        <v/>
      </c>
      <c r="D88" s="39" t="str">
        <f>IF('EUI &amp; space heating demand'!B26="","",'EUI &amp; space heating demand'!O26)</f>
        <v/>
      </c>
      <c r="E88" s="92" t="str">
        <f>IF('EUI &amp; space heating demand'!B26="","", 'EUI &amp; space heating demand'!P26)</f>
        <v/>
      </c>
      <c r="F88" s="92"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86"/>
    </row>
    <row r="89" spans="2:13" ht="47.25" customHeight="1">
      <c r="B89" s="89" t="str">
        <f>IF('EUI &amp; space heating demand'!B27="","",'EUI &amp; space heating demand'!A27)</f>
        <v/>
      </c>
      <c r="C89" s="39" t="str">
        <f>IF('EUI &amp; space heating demand'!B27="","",'EUI &amp; space heating demand'!N27)</f>
        <v/>
      </c>
      <c r="D89" s="39" t="str">
        <f>IF('EUI &amp; space heating demand'!B27="","",'EUI &amp; space heating demand'!O27)</f>
        <v/>
      </c>
      <c r="E89" s="92" t="str">
        <f>IF('EUI &amp; space heating demand'!B27="","", 'EUI &amp; space heating demand'!P27)</f>
        <v/>
      </c>
      <c r="F89" s="92"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86"/>
    </row>
    <row r="90" spans="2:13" ht="47.25" customHeight="1">
      <c r="B90" s="89" t="str">
        <f>IF('EUI &amp; space heating demand'!B28="","",'EUI &amp; space heating demand'!A28)</f>
        <v/>
      </c>
      <c r="C90" s="39" t="str">
        <f>IF('EUI &amp; space heating demand'!B28="","",'EUI &amp; space heating demand'!N28)</f>
        <v/>
      </c>
      <c r="D90" s="39" t="str">
        <f>IF('EUI &amp; space heating demand'!B28="","",'EUI &amp; space heating demand'!O28)</f>
        <v/>
      </c>
      <c r="E90" s="92" t="str">
        <f>IF('EUI &amp; space heating demand'!B28="","", 'EUI &amp; space heating demand'!P28)</f>
        <v/>
      </c>
      <c r="F90" s="92"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86"/>
    </row>
    <row r="91" spans="2:13" ht="47.25" customHeight="1">
      <c r="B91" s="89" t="str">
        <f>IF('EUI &amp; space heating demand'!B29="","",'EUI &amp; space heating demand'!A29)</f>
        <v/>
      </c>
      <c r="C91" s="39" t="str">
        <f>IF('EUI &amp; space heating demand'!B29="","",'EUI &amp; space heating demand'!N29)</f>
        <v/>
      </c>
      <c r="D91" s="39" t="str">
        <f>IF('EUI &amp; space heating demand'!B29="","",'EUI &amp; space heating demand'!O29)</f>
        <v/>
      </c>
      <c r="E91" s="92" t="str">
        <f>IF('EUI &amp; space heating demand'!B29="","", 'EUI &amp; space heating demand'!P29)</f>
        <v/>
      </c>
      <c r="F91" s="92"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86"/>
    </row>
    <row r="92" spans="2:13" ht="47.25" customHeight="1">
      <c r="B92" s="89" t="str">
        <f>IF('EUI &amp; space heating demand'!B30="","",'EUI &amp; space heating demand'!A30)</f>
        <v/>
      </c>
      <c r="C92" s="39" t="str">
        <f>IF('EUI &amp; space heating demand'!B30="","",'EUI &amp; space heating demand'!N30)</f>
        <v/>
      </c>
      <c r="D92" s="39" t="str">
        <f>IF('EUI &amp; space heating demand'!B30="","",'EUI &amp; space heating demand'!O30)</f>
        <v/>
      </c>
      <c r="E92" s="92" t="str">
        <f>IF('EUI &amp; space heating demand'!B30="","", 'EUI &amp; space heating demand'!P30)</f>
        <v/>
      </c>
      <c r="F92" s="92"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86"/>
    </row>
    <row r="93" spans="2:13" ht="47.25" customHeight="1">
      <c r="B93" s="89" t="str">
        <f>IF('EUI &amp; space heating demand'!B31="","",'EUI &amp; space heating demand'!A31)</f>
        <v/>
      </c>
      <c r="C93" s="39" t="str">
        <f>IF('EUI &amp; space heating demand'!B31="","",'EUI &amp; space heating demand'!N31)</f>
        <v/>
      </c>
      <c r="D93" s="39" t="str">
        <f>IF('EUI &amp; space heating demand'!B31="","",'EUI &amp; space heating demand'!O31)</f>
        <v/>
      </c>
      <c r="E93" s="92" t="str">
        <f>IF('EUI &amp; space heating demand'!B31="","", 'EUI &amp; space heating demand'!P31)</f>
        <v/>
      </c>
      <c r="F93" s="92"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86"/>
    </row>
    <row r="94" spans="2:13" ht="47.25" customHeight="1">
      <c r="B94" s="89" t="str">
        <f>IF('EUI &amp; space heating demand'!B32="","",'EUI &amp; space heating demand'!A32)</f>
        <v/>
      </c>
      <c r="C94" s="39" t="str">
        <f>IF('EUI &amp; space heating demand'!B32="","",'EUI &amp; space heating demand'!N32)</f>
        <v/>
      </c>
      <c r="D94" s="39" t="str">
        <f>IF('EUI &amp; space heating demand'!B32="","",'EUI &amp; space heating demand'!O32)</f>
        <v/>
      </c>
      <c r="E94" s="92" t="str">
        <f>IF('EUI &amp; space heating demand'!B32="","", 'EUI &amp; space heating demand'!P32)</f>
        <v/>
      </c>
      <c r="F94" s="92"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86"/>
    </row>
    <row r="95" spans="2:13" s="93" customFormat="1" ht="15">
      <c r="G95" s="2"/>
      <c r="H95" s="2"/>
      <c r="I95" s="2"/>
      <c r="J95" s="2"/>
      <c r="K95" s="2"/>
      <c r="L95" s="94"/>
    </row>
    <row r="96" spans="2:13" s="93" customFormat="1" ht="15">
      <c r="G96" s="125"/>
      <c r="H96" s="2"/>
      <c r="I96" s="2"/>
      <c r="J96" s="2"/>
      <c r="K96" s="2"/>
      <c r="L96" s="94"/>
    </row>
    <row r="97" spans="2:12" s="93" customFormat="1" ht="15">
      <c r="G97" s="125"/>
      <c r="H97" s="2"/>
      <c r="I97" s="2"/>
      <c r="J97" s="2"/>
      <c r="K97" s="2"/>
      <c r="L97" s="94"/>
    </row>
    <row r="98" spans="2:12" s="93" customFormat="1" ht="15">
      <c r="G98" s="125"/>
      <c r="H98" s="2"/>
      <c r="I98" s="2"/>
      <c r="J98" s="2"/>
      <c r="K98" s="2"/>
      <c r="L98" s="94"/>
    </row>
    <row r="99" spans="2:12" s="93" customFormat="1" ht="15">
      <c r="G99" s="125"/>
      <c r="H99" s="2"/>
      <c r="I99" s="2"/>
      <c r="J99" s="2"/>
      <c r="K99" s="2"/>
      <c r="L99" s="94"/>
    </row>
    <row r="100" spans="2:12" s="93" customFormat="1" ht="15">
      <c r="G100" s="125"/>
      <c r="H100" s="2"/>
      <c r="I100" s="2"/>
      <c r="J100" s="2"/>
      <c r="K100" s="2"/>
      <c r="L100" s="94"/>
    </row>
    <row r="101" spans="2:12" s="93" customFormat="1">
      <c r="G101" s="125"/>
      <c r="H101" s="2"/>
      <c r="I101" s="2"/>
      <c r="J101" s="2"/>
      <c r="K101" s="2"/>
    </row>
    <row r="102" spans="2:12" s="93" customFormat="1">
      <c r="G102" s="2"/>
      <c r="H102" s="2"/>
      <c r="I102" s="2"/>
      <c r="J102" s="2"/>
      <c r="K102" s="2"/>
    </row>
    <row r="103" spans="2:12" s="93" customFormat="1">
      <c r="G103" s="125"/>
      <c r="H103" s="2"/>
      <c r="I103" s="2"/>
      <c r="J103" s="2"/>
      <c r="K103" s="2"/>
    </row>
    <row r="104" spans="2:12" s="93" customFormat="1">
      <c r="G104" s="125"/>
      <c r="H104" s="2"/>
      <c r="I104" s="2"/>
      <c r="J104" s="2"/>
      <c r="K104" s="2"/>
    </row>
    <row r="105" spans="2:12" s="93" customFormat="1">
      <c r="G105" s="125"/>
      <c r="H105" s="2"/>
      <c r="I105" s="2"/>
      <c r="J105" s="2"/>
      <c r="K105" s="2"/>
    </row>
    <row r="106" spans="2:12" s="93" customFormat="1">
      <c r="G106" s="125"/>
      <c r="H106" s="2"/>
      <c r="I106" s="2"/>
      <c r="J106" s="2"/>
      <c r="K106" s="2"/>
    </row>
    <row r="107" spans="2:12" s="93" customFormat="1">
      <c r="G107" s="125"/>
      <c r="H107" s="2"/>
      <c r="I107" s="2"/>
      <c r="J107" s="2"/>
      <c r="K107" s="2"/>
    </row>
    <row r="108" spans="2:12" s="93" customFormat="1">
      <c r="G108" s="125"/>
      <c r="H108" s="2"/>
      <c r="I108" s="2"/>
      <c r="J108" s="2"/>
      <c r="K108" s="2"/>
    </row>
    <row r="109" spans="2:12" s="93"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4" t="s">
        <v>253</v>
      </c>
      <c r="B3" s="124">
        <v>0.128744</v>
      </c>
    </row>
    <row r="5" spans="1:5">
      <c r="A5" s="126" t="s">
        <v>254</v>
      </c>
    </row>
    <row r="6" spans="1:5">
      <c r="A6" s="127" t="s">
        <v>255</v>
      </c>
      <c r="B6" s="128"/>
      <c r="C6" s="128"/>
      <c r="D6" s="129"/>
      <c r="E6" s="129"/>
    </row>
    <row r="7" spans="1:5">
      <c r="A7" s="129" t="s">
        <v>256</v>
      </c>
      <c r="B7" s="128"/>
      <c r="C7" s="128"/>
      <c r="D7" s="130">
        <f>'GLA Summary Tables'!C$8</f>
        <v>19.738370200000002</v>
      </c>
      <c r="E7" s="130">
        <f t="shared" ref="E7:E12" si="0">D7*0.65</f>
        <v>12.829940630000001</v>
      </c>
    </row>
    <row r="8" spans="1:5">
      <c r="A8" s="129" t="s">
        <v>236</v>
      </c>
      <c r="B8" s="131">
        <f>'GLA Summary Tables'!C9</f>
        <v>17.020332999099807</v>
      </c>
      <c r="C8" s="131">
        <f>IF(B8&lt;0,IF('GLA Summary Tables'!C18&lt;0,0,'GLA Summary Tables'!C18)+B8,IF('GLA Summary Tables'!C18&lt;0,0,'GLA Summary Tables'!C18))</f>
        <v>2.718037200900195</v>
      </c>
      <c r="D8" s="130">
        <f>'GLA Summary Tables'!C$8</f>
        <v>19.738370200000002</v>
      </c>
      <c r="E8" s="130">
        <f t="shared" si="0"/>
        <v>12.829940630000001</v>
      </c>
    </row>
    <row r="9" spans="1:5">
      <c r="A9" s="129" t="s">
        <v>257</v>
      </c>
      <c r="B9" s="131">
        <f>'GLA Summary Tables'!C10</f>
        <v>17.020332999099807</v>
      </c>
      <c r="C9" s="131">
        <f>IF(B9&lt;0,IF('GLA Summary Tables'!C19&lt;0,0,'GLA Summary Tables'!C19)+B9,IF('GLA Summary Tables'!C19&lt;0,0,'GLA Summary Tables'!C19))</f>
        <v>0</v>
      </c>
      <c r="D9" s="130">
        <f>'GLA Summary Tables'!C$8</f>
        <v>19.738370200000002</v>
      </c>
      <c r="E9" s="130">
        <f t="shared" si="0"/>
        <v>12.829940630000001</v>
      </c>
    </row>
    <row r="10" spans="1:5">
      <c r="A10" s="129" t="s">
        <v>258</v>
      </c>
      <c r="B10" s="131">
        <f>'GLA Summary Tables'!C11</f>
        <v>3.4577773999999999</v>
      </c>
      <c r="C10" s="131">
        <f>IF(B10&lt;0,IF('GLA Summary Tables'!C20&lt;0,0,'GLA Summary Tables'!C20)+B10,IF('GLA Summary Tables'!C20&lt;0,0,'GLA Summary Tables'!C20))</f>
        <v>13.562555599099808</v>
      </c>
      <c r="D10" s="130">
        <f>'GLA Summary Tables'!C$8</f>
        <v>19.738370200000002</v>
      </c>
      <c r="E10" s="130">
        <f t="shared" si="0"/>
        <v>12.829940630000001</v>
      </c>
    </row>
    <row r="11" spans="1:5">
      <c r="A11" s="129" t="s">
        <v>259</v>
      </c>
      <c r="B11" s="131">
        <v>0</v>
      </c>
      <c r="C11" s="131">
        <f>'GLA Summary Tables'!C22</f>
        <v>3.4577774000000012</v>
      </c>
      <c r="D11" s="130">
        <f>'GLA Summary Tables'!C$8</f>
        <v>19.738370200000002</v>
      </c>
      <c r="E11" s="130">
        <f t="shared" si="0"/>
        <v>12.829940630000001</v>
      </c>
    </row>
    <row r="12" spans="1:5">
      <c r="A12" s="129"/>
      <c r="B12" s="128"/>
      <c r="C12" s="128"/>
      <c r="D12" s="130">
        <f>'GLA Summary Tables'!C$8</f>
        <v>19.738370200000002</v>
      </c>
      <c r="E12" s="130">
        <f t="shared" si="0"/>
        <v>12.829940630000001</v>
      </c>
    </row>
    <row r="13" spans="1:5">
      <c r="A13" s="127" t="s">
        <v>260</v>
      </c>
      <c r="B13" s="128"/>
      <c r="C13" s="128"/>
      <c r="D13" s="129"/>
      <c r="E13" s="129"/>
    </row>
    <row r="14" spans="1:5">
      <c r="A14" s="129" t="s">
        <v>256</v>
      </c>
      <c r="B14" s="128"/>
      <c r="C14" s="128"/>
      <c r="D14" s="130">
        <f>'GLA Summary Tables'!I$8</f>
        <v>0</v>
      </c>
      <c r="E14" s="130">
        <f t="shared" ref="E14:E19" si="1">D14*0.65</f>
        <v>0</v>
      </c>
    </row>
    <row r="15" spans="1:5">
      <c r="A15" s="129" t="s">
        <v>236</v>
      </c>
      <c r="B15" s="131">
        <f>'GLA Summary Tables'!I9</f>
        <v>0</v>
      </c>
      <c r="C15" s="131">
        <f>'GLA Summary Tables'!I18</f>
        <v>0</v>
      </c>
      <c r="D15" s="130">
        <f>'GLA Summary Tables'!I$8</f>
        <v>0</v>
      </c>
      <c r="E15" s="130">
        <f t="shared" si="1"/>
        <v>0</v>
      </c>
    </row>
    <row r="16" spans="1:5">
      <c r="A16" s="129" t="s">
        <v>257</v>
      </c>
      <c r="B16" s="131">
        <f>'GLA Summary Tables'!I10</f>
        <v>0</v>
      </c>
      <c r="C16" s="131">
        <f>'GLA Summary Tables'!I19</f>
        <v>0</v>
      </c>
      <c r="D16" s="130">
        <f>'GLA Summary Tables'!I$8</f>
        <v>0</v>
      </c>
      <c r="E16" s="130">
        <f t="shared" si="1"/>
        <v>0</v>
      </c>
    </row>
    <row r="17" spans="1:5">
      <c r="A17" s="129" t="s">
        <v>258</v>
      </c>
      <c r="B17" s="131">
        <f>'GLA Summary Tables'!I11</f>
        <v>0</v>
      </c>
      <c r="C17" s="131">
        <f>'GLA Summary Tables'!I20</f>
        <v>0</v>
      </c>
      <c r="D17" s="130">
        <f>'GLA Summary Tables'!I$8</f>
        <v>0</v>
      </c>
      <c r="E17" s="130">
        <f t="shared" si="1"/>
        <v>0</v>
      </c>
    </row>
    <row r="18" spans="1:5">
      <c r="A18" s="129" t="s">
        <v>259</v>
      </c>
      <c r="B18" s="131">
        <v>0</v>
      </c>
      <c r="C18" s="131">
        <f>'GLA Summary Tables'!I22</f>
        <v>0</v>
      </c>
      <c r="D18" s="130">
        <f>'GLA Summary Tables'!I$8</f>
        <v>0</v>
      </c>
      <c r="E18" s="130">
        <f t="shared" si="1"/>
        <v>0</v>
      </c>
    </row>
    <row r="19" spans="1:5">
      <c r="A19" s="129"/>
      <c r="B19" s="128"/>
      <c r="C19" s="128"/>
      <c r="D19" s="130">
        <f>'GLA Summary Tables'!I$8</f>
        <v>0</v>
      </c>
      <c r="E19" s="130">
        <f t="shared" si="1"/>
        <v>0</v>
      </c>
    </row>
    <row r="21" spans="1:5">
      <c r="A21" s="145" t="s">
        <v>261</v>
      </c>
    </row>
    <row r="22" spans="1:5">
      <c r="A22" s="141"/>
      <c r="B22" s="143" t="s">
        <v>262</v>
      </c>
      <c r="C22" s="141" t="s">
        <v>262</v>
      </c>
    </row>
    <row r="23" spans="1:5">
      <c r="A23" s="141" t="s">
        <v>168</v>
      </c>
      <c r="B23" s="141" t="s">
        <v>263</v>
      </c>
      <c r="C23" s="141" t="s">
        <v>264</v>
      </c>
    </row>
    <row r="24" spans="1:5">
      <c r="A24" s="144" t="s">
        <v>265</v>
      </c>
      <c r="B24" s="143">
        <v>55</v>
      </c>
      <c r="C24" s="141">
        <v>15</v>
      </c>
    </row>
    <row r="25" spans="1:5">
      <c r="A25" s="144" t="s">
        <v>266</v>
      </c>
      <c r="B25" s="143">
        <v>55</v>
      </c>
      <c r="C25" s="141">
        <v>15</v>
      </c>
    </row>
    <row r="26" spans="1:5">
      <c r="A26" s="144" t="s">
        <v>267</v>
      </c>
      <c r="B26" s="143">
        <v>55</v>
      </c>
      <c r="C26" s="141">
        <v>15</v>
      </c>
    </row>
    <row r="27" spans="1:5">
      <c r="A27" s="144" t="s">
        <v>268</v>
      </c>
      <c r="B27" s="143">
        <v>65</v>
      </c>
      <c r="C27" s="141">
        <v>15</v>
      </c>
    </row>
    <row r="28" spans="1:5">
      <c r="A28" s="141"/>
      <c r="B28" s="141"/>
      <c r="C28" s="141"/>
    </row>
    <row r="29" spans="1:5">
      <c r="A29" s="144" t="s">
        <v>200</v>
      </c>
      <c r="B29" s="143">
        <v>35</v>
      </c>
      <c r="C29" s="141">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Props1.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14991CA3-7BC7-4E16-9A27-160EA9B2A0BB}">
  <ds:schemaRefs>
    <ds:schemaRef ds:uri="http://schemas.microsoft.com/office/2006/metadata/properties"/>
    <ds:schemaRef ds:uri="http://schemas.microsoft.com/office/infopath/2007/PartnerControls"/>
    <ds:schemaRef ds:uri="bbc29c1b-c0f5-4a69-9064-42075bd51526"/>
    <ds:schemaRef ds:uri="30d58efb-e8bf-4261-b5e6-27ac039971e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2023-05-12T10:48:26Z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