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F659752B-4117-4AD4-B6B1-B24B1FF8268D}" xr6:coauthVersionLast="47" xr6:coauthVersionMax="47" xr10:uidLastSave="{00000000-0000-0000-0000-000000000000}"/>
  <bookViews>
    <workbookView xWindow="780" yWindow="12852" windowWidth="22320" windowHeight="131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O8" i="2" s="1"/>
  <c r="S8" i="2" s="1"/>
  <c r="N8" i="2"/>
  <c r="Q8" i="2"/>
  <c r="R8" i="2"/>
  <c r="U8" i="2" s="1"/>
  <c r="T8" i="2"/>
  <c r="L9" i="2"/>
  <c r="M9" i="2"/>
  <c r="N9" i="2"/>
  <c r="Q9" i="2"/>
  <c r="T9" i="2"/>
  <c r="L10" i="2"/>
  <c r="M10" i="2"/>
  <c r="O10" i="2" s="1"/>
  <c r="S10" i="2" s="1"/>
  <c r="N10" i="2"/>
  <c r="Q10" i="2"/>
  <c r="R10" i="2" s="1"/>
  <c r="U10" i="2" s="1"/>
  <c r="T10" i="2"/>
  <c r="L11" i="2"/>
  <c r="M11" i="2"/>
  <c r="R11" i="2" s="1"/>
  <c r="U11" i="2" s="1"/>
  <c r="N11" i="2"/>
  <c r="O11" i="2" s="1"/>
  <c r="S11" i="2" s="1"/>
  <c r="Q11" i="2"/>
  <c r="T11" i="2"/>
  <c r="L12" i="2"/>
  <c r="M12" i="2"/>
  <c r="N12" i="2"/>
  <c r="O12" i="2" s="1"/>
  <c r="Q12" i="2"/>
  <c r="R12" i="2" s="1"/>
  <c r="U12" i="2" s="1"/>
  <c r="T12" i="2"/>
  <c r="L13" i="2"/>
  <c r="M13" i="2"/>
  <c r="N13" i="2"/>
  <c r="O13" i="2" s="1"/>
  <c r="Q13" i="2"/>
  <c r="R13" i="2" s="1"/>
  <c r="U13" i="2" s="1"/>
  <c r="T13" i="2"/>
  <c r="L14" i="2"/>
  <c r="M14" i="2"/>
  <c r="N14" i="2"/>
  <c r="O14" i="2"/>
  <c r="S14" i="2" s="1"/>
  <c r="Q14" i="2"/>
  <c r="R14" i="2" s="1"/>
  <c r="T14" i="2"/>
  <c r="L15" i="2"/>
  <c r="M15" i="2"/>
  <c r="R15" i="2" s="1"/>
  <c r="U15" i="2" s="1"/>
  <c r="N15" i="2"/>
  <c r="Q15" i="2"/>
  <c r="T15" i="2"/>
  <c r="L16" i="2"/>
  <c r="M16" i="2"/>
  <c r="O16" i="2" s="1"/>
  <c r="N16" i="2"/>
  <c r="Q16" i="2"/>
  <c r="T16" i="2"/>
  <c r="L17" i="2"/>
  <c r="M17" i="2"/>
  <c r="O17" i="2" s="1"/>
  <c r="S17" i="2" s="1"/>
  <c r="N17" i="2"/>
  <c r="Q17" i="2"/>
  <c r="R17" i="2"/>
  <c r="T17" i="2"/>
  <c r="U17" i="2"/>
  <c r="L18" i="2"/>
  <c r="P18" i="2" s="1"/>
  <c r="M18" i="2"/>
  <c r="N18" i="2"/>
  <c r="O18" i="2"/>
  <c r="Q18" i="2"/>
  <c r="R18" i="2" s="1"/>
  <c r="U18" i="2" s="1"/>
  <c r="T18" i="2"/>
  <c r="L19" i="2"/>
  <c r="M19" i="2"/>
  <c r="N19" i="2"/>
  <c r="O19" i="2" s="1"/>
  <c r="S19" i="2" s="1"/>
  <c r="Q19" i="2"/>
  <c r="R19" i="2" s="1"/>
  <c r="U19" i="2" s="1"/>
  <c r="T19" i="2"/>
  <c r="L20" i="2"/>
  <c r="M20" i="2"/>
  <c r="N20" i="2"/>
  <c r="O20" i="2"/>
  <c r="S20" i="2" s="1"/>
  <c r="P20" i="2"/>
  <c r="Q20" i="2"/>
  <c r="R20" i="2"/>
  <c r="T20" i="2"/>
  <c r="U20" i="2"/>
  <c r="L21" i="2"/>
  <c r="M21" i="2"/>
  <c r="N21" i="2"/>
  <c r="O21" i="2" s="1"/>
  <c r="Q21" i="2"/>
  <c r="R21" i="2"/>
  <c r="U21" i="2" s="1"/>
  <c r="T21" i="2"/>
  <c r="L22" i="2"/>
  <c r="M22" i="2"/>
  <c r="O22" i="2" s="1"/>
  <c r="N22" i="2"/>
  <c r="Q22" i="2"/>
  <c r="T22" i="2"/>
  <c r="L23" i="2"/>
  <c r="M23" i="2"/>
  <c r="O23" i="2" s="1"/>
  <c r="S23" i="2" s="1"/>
  <c r="N23" i="2"/>
  <c r="Q23" i="2"/>
  <c r="R23" i="2"/>
  <c r="T23" i="2"/>
  <c r="U23" i="2"/>
  <c r="L24" i="2"/>
  <c r="P24" i="2" s="1"/>
  <c r="M24" i="2"/>
  <c r="N24" i="2"/>
  <c r="O24" i="2"/>
  <c r="Q24" i="2"/>
  <c r="R24" i="2" s="1"/>
  <c r="U24" i="2" s="1"/>
  <c r="T24" i="2"/>
  <c r="L25" i="2"/>
  <c r="P25" i="2" s="1"/>
  <c r="M25" i="2"/>
  <c r="N25" i="2"/>
  <c r="O25" i="2" s="1"/>
  <c r="Q25" i="2"/>
  <c r="R25" i="2" s="1"/>
  <c r="U25" i="2" s="1"/>
  <c r="T25" i="2"/>
  <c r="L26" i="2"/>
  <c r="M26" i="2"/>
  <c r="N26" i="2"/>
  <c r="O26" i="2"/>
  <c r="P26" i="2"/>
  <c r="Q26" i="2"/>
  <c r="R26" i="2"/>
  <c r="S26" i="2"/>
  <c r="T26" i="2"/>
  <c r="U26" i="2"/>
  <c r="L27" i="2"/>
  <c r="M27" i="2"/>
  <c r="N27" i="2"/>
  <c r="O27" i="2" s="1"/>
  <c r="Q27" i="2"/>
  <c r="R27" i="2"/>
  <c r="U27" i="2" s="1"/>
  <c r="T27" i="2"/>
  <c r="L28" i="2"/>
  <c r="M28" i="2"/>
  <c r="O28" i="2" s="1"/>
  <c r="N28" i="2"/>
  <c r="Q28" i="2"/>
  <c r="T28" i="2"/>
  <c r="L29" i="2"/>
  <c r="M29" i="2"/>
  <c r="O29" i="2" s="1"/>
  <c r="S29" i="2" s="1"/>
  <c r="N29" i="2"/>
  <c r="Q29" i="2"/>
  <c r="R29" i="2"/>
  <c r="T29" i="2"/>
  <c r="U29" i="2"/>
  <c r="L30" i="2"/>
  <c r="M30" i="2"/>
  <c r="N30" i="2"/>
  <c r="O30" i="2"/>
  <c r="P30" i="2"/>
  <c r="Q30" i="2"/>
  <c r="R30" i="2"/>
  <c r="S30" i="2"/>
  <c r="T30" i="2"/>
  <c r="U30" i="2"/>
  <c r="L31" i="2"/>
  <c r="M31" i="2"/>
  <c r="N31" i="2"/>
  <c r="O31" i="2" s="1"/>
  <c r="Q31" i="2"/>
  <c r="R31" i="2" s="1"/>
  <c r="U31" i="2" s="1"/>
  <c r="T31" i="2"/>
  <c r="L32" i="2"/>
  <c r="M32" i="2"/>
  <c r="N32" i="2"/>
  <c r="O32" i="2"/>
  <c r="S32" i="2" s="1"/>
  <c r="P32" i="2"/>
  <c r="Q32" i="2"/>
  <c r="R32" i="2"/>
  <c r="T32" i="2"/>
  <c r="U32" i="2"/>
  <c r="L33" i="2"/>
  <c r="M33" i="2"/>
  <c r="N33" i="2"/>
  <c r="O33" i="2" s="1"/>
  <c r="Q33" i="2"/>
  <c r="R33" i="2"/>
  <c r="U33" i="2" s="1"/>
  <c r="T33" i="2"/>
  <c r="L34" i="2"/>
  <c r="M34" i="2"/>
  <c r="O34" i="2" s="1"/>
  <c r="N34" i="2"/>
  <c r="Q34" i="2"/>
  <c r="T34" i="2"/>
  <c r="L35" i="2"/>
  <c r="M35" i="2"/>
  <c r="O35" i="2" s="1"/>
  <c r="S35" i="2" s="1"/>
  <c r="N35" i="2"/>
  <c r="Q35" i="2"/>
  <c r="R35" i="2"/>
  <c r="T35" i="2"/>
  <c r="U35" i="2"/>
  <c r="L36" i="2"/>
  <c r="P36" i="2" s="1"/>
  <c r="M36" i="2"/>
  <c r="N36" i="2"/>
  <c r="O36" i="2"/>
  <c r="Q36" i="2"/>
  <c r="R36" i="2" s="1"/>
  <c r="U36" i="2" s="1"/>
  <c r="T36" i="2"/>
  <c r="L37" i="2"/>
  <c r="M37" i="2"/>
  <c r="N37" i="2"/>
  <c r="O37" i="2" s="1"/>
  <c r="Q37" i="2"/>
  <c r="R37" i="2" s="1"/>
  <c r="U37" i="2" s="1"/>
  <c r="T37" i="2"/>
  <c r="L38" i="2"/>
  <c r="M38" i="2"/>
  <c r="N38" i="2"/>
  <c r="O38" i="2"/>
  <c r="S38" i="2" s="1"/>
  <c r="P38" i="2"/>
  <c r="Q38" i="2"/>
  <c r="R38" i="2"/>
  <c r="T38" i="2"/>
  <c r="U38" i="2"/>
  <c r="L39" i="2"/>
  <c r="M39" i="2"/>
  <c r="N39" i="2"/>
  <c r="O39" i="2" s="1"/>
  <c r="Q39" i="2"/>
  <c r="R39" i="2"/>
  <c r="U39" i="2" s="1"/>
  <c r="T39" i="2"/>
  <c r="L40" i="2"/>
  <c r="M40" i="2"/>
  <c r="O40" i="2" s="1"/>
  <c r="N40" i="2"/>
  <c r="Q40" i="2"/>
  <c r="T40" i="2"/>
  <c r="L41" i="2"/>
  <c r="M41" i="2"/>
  <c r="N41" i="2"/>
  <c r="O41" i="2"/>
  <c r="P41" i="2"/>
  <c r="Q41" i="2"/>
  <c r="R41" i="2"/>
  <c r="S41" i="2"/>
  <c r="T41" i="2"/>
  <c r="U41" i="2"/>
  <c r="L42" i="2"/>
  <c r="P42" i="2" s="1"/>
  <c r="M42" i="2"/>
  <c r="N42" i="2"/>
  <c r="O42" i="2" s="1"/>
  <c r="S42" i="2" s="1"/>
  <c r="Q42" i="2"/>
  <c r="R42" i="2"/>
  <c r="U42" i="2" s="1"/>
  <c r="T42" i="2"/>
  <c r="L43" i="2"/>
  <c r="M43" i="2"/>
  <c r="N43" i="2"/>
  <c r="O43" i="2"/>
  <c r="P43" i="2" s="1"/>
  <c r="Q43" i="2"/>
  <c r="R43" i="2" s="1"/>
  <c r="U43" i="2" s="1"/>
  <c r="T43" i="2"/>
  <c r="L44" i="2"/>
  <c r="P44" i="2" s="1"/>
  <c r="M44" i="2"/>
  <c r="N44" i="2"/>
  <c r="O44" i="2" s="1"/>
  <c r="Q44" i="2"/>
  <c r="R44" i="2" s="1"/>
  <c r="U44" i="2" s="1"/>
  <c r="T44" i="2"/>
  <c r="L45" i="2"/>
  <c r="P45" i="2" s="1"/>
  <c r="M45" i="2"/>
  <c r="O45" i="2" s="1"/>
  <c r="N45" i="2"/>
  <c r="Q45" i="2"/>
  <c r="R45" i="2" s="1"/>
  <c r="U45" i="2" s="1"/>
  <c r="T45" i="2"/>
  <c r="L46" i="2"/>
  <c r="M46" i="2"/>
  <c r="N46" i="2"/>
  <c r="O46" i="2"/>
  <c r="P46" i="2" s="1"/>
  <c r="Q46" i="2"/>
  <c r="R46" i="2" s="1"/>
  <c r="U46" i="2" s="1"/>
  <c r="T46" i="2"/>
  <c r="L47" i="2"/>
  <c r="M47" i="2"/>
  <c r="N47" i="2"/>
  <c r="O47" i="2"/>
  <c r="P47" i="2"/>
  <c r="Q47" i="2"/>
  <c r="R47" i="2" s="1"/>
  <c r="T47" i="2"/>
  <c r="L48" i="2"/>
  <c r="M48" i="2"/>
  <c r="N48" i="2"/>
  <c r="O48" i="2" s="1"/>
  <c r="Q48" i="2"/>
  <c r="R48" i="2"/>
  <c r="U48" i="2" s="1"/>
  <c r="T48" i="2"/>
  <c r="L49" i="2"/>
  <c r="M49" i="2"/>
  <c r="N49" i="2"/>
  <c r="O49" i="2"/>
  <c r="P49" i="2" s="1"/>
  <c r="Q49" i="2"/>
  <c r="R49" i="2" s="1"/>
  <c r="U49" i="2" s="1"/>
  <c r="T49" i="2"/>
  <c r="L50" i="2"/>
  <c r="M50" i="2"/>
  <c r="O50" i="2" s="1"/>
  <c r="S50" i="2" s="1"/>
  <c r="N50" i="2"/>
  <c r="Q50" i="2"/>
  <c r="R50" i="2" s="1"/>
  <c r="U50" i="2" s="1"/>
  <c r="T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8" i="2"/>
  <c r="U69" i="2"/>
  <c r="U70" i="2"/>
  <c r="U71" i="2"/>
  <c r="U72" i="2"/>
  <c r="U73" i="2"/>
  <c r="U74" i="2"/>
  <c r="U75" i="2"/>
  <c r="U76" i="2"/>
  <c r="U77" i="2"/>
  <c r="U78" i="2"/>
  <c r="U79" i="2"/>
  <c r="U80" i="2"/>
  <c r="U81" i="2"/>
  <c r="U82" i="2"/>
  <c r="U83" i="2"/>
  <c r="U84" i="2"/>
  <c r="U85" i="2"/>
  <c r="U86" i="2"/>
  <c r="U87" i="2"/>
  <c r="U88" i="2"/>
  <c r="U89" i="2"/>
  <c r="U90" i="2"/>
  <c r="U91" i="2"/>
  <c r="U92" i="2"/>
  <c r="U93" i="2"/>
  <c r="R68" i="2"/>
  <c r="R69" i="2"/>
  <c r="R70" i="2"/>
  <c r="R71" i="2"/>
  <c r="R72" i="2"/>
  <c r="R73" i="2"/>
  <c r="R74" i="2"/>
  <c r="R75" i="2"/>
  <c r="R76" i="2"/>
  <c r="R77" i="2"/>
  <c r="R78" i="2"/>
  <c r="R79" i="2"/>
  <c r="R80" i="2"/>
  <c r="R81" i="2"/>
  <c r="R82" i="2"/>
  <c r="R83" i="2"/>
  <c r="R84" i="2"/>
  <c r="R85" i="2"/>
  <c r="R86" i="2"/>
  <c r="R87" i="2"/>
  <c r="R88" i="2"/>
  <c r="R89" i="2"/>
  <c r="R90" i="2"/>
  <c r="R91" i="2"/>
  <c r="R92" i="2"/>
  <c r="R93" i="2"/>
  <c r="P48" i="2" l="1"/>
  <c r="S48" i="2"/>
  <c r="P50" i="2"/>
  <c r="S47" i="2"/>
  <c r="U47" i="2"/>
  <c r="S45" i="2"/>
  <c r="S44" i="2"/>
  <c r="S46" i="2"/>
  <c r="S43" i="2"/>
  <c r="S49" i="2"/>
  <c r="S37" i="2"/>
  <c r="P23" i="2"/>
  <c r="S12" i="2"/>
  <c r="P31" i="2"/>
  <c r="P22" i="2"/>
  <c r="S22" i="2"/>
  <c r="S18" i="2"/>
  <c r="P12" i="2"/>
  <c r="P19" i="2"/>
  <c r="P8" i="2"/>
  <c r="S31" i="2"/>
  <c r="P17" i="2"/>
  <c r="P40" i="2"/>
  <c r="S36" i="2"/>
  <c r="P37" i="2"/>
  <c r="P35" i="2"/>
  <c r="P27" i="2"/>
  <c r="S27" i="2"/>
  <c r="P16" i="2"/>
  <c r="P34" i="2"/>
  <c r="P33" i="2"/>
  <c r="S33" i="2"/>
  <c r="P28" i="2"/>
  <c r="S24" i="2"/>
  <c r="P29" i="2"/>
  <c r="S25" i="2"/>
  <c r="P21" i="2"/>
  <c r="S21" i="2"/>
  <c r="P39" i="2"/>
  <c r="S39" i="2"/>
  <c r="O15" i="2"/>
  <c r="P15" i="2" s="1"/>
  <c r="O9" i="2"/>
  <c r="R40" i="2"/>
  <c r="U40" i="2" s="1"/>
  <c r="R34" i="2"/>
  <c r="U34" i="2" s="1"/>
  <c r="R28" i="2"/>
  <c r="U28" i="2" s="1"/>
  <c r="R22" i="2"/>
  <c r="U22" i="2" s="1"/>
  <c r="R16" i="2"/>
  <c r="U16" i="2" s="1"/>
  <c r="U14" i="2"/>
  <c r="P14" i="2"/>
  <c r="P10" i="2"/>
  <c r="R9" i="2"/>
  <c r="U9" i="2" s="1"/>
  <c r="S15" i="2"/>
  <c r="P11" i="2"/>
  <c r="S9" i="2"/>
  <c r="P9" i="2"/>
  <c r="S13" i="2"/>
  <c r="P13" i="2"/>
  <c r="S40" i="2" l="1"/>
  <c r="S28" i="2"/>
  <c r="S34" i="2"/>
  <c r="S16" i="2"/>
  <c r="P68" i="2"/>
  <c r="P69" i="2"/>
  <c r="P70" i="2"/>
  <c r="P71" i="2"/>
  <c r="P72" i="2"/>
  <c r="P73" i="2"/>
  <c r="P74" i="2"/>
  <c r="P75" i="2"/>
  <c r="P76" i="2"/>
  <c r="P77" i="2"/>
  <c r="P78" i="2"/>
  <c r="P79" i="2"/>
  <c r="P80" i="2"/>
  <c r="P81" i="2"/>
  <c r="P82" i="2"/>
  <c r="P83" i="2"/>
  <c r="P84" i="2"/>
  <c r="P85" i="2"/>
  <c r="P86" i="2"/>
  <c r="P87" i="2"/>
  <c r="P88" i="2"/>
  <c r="P89" i="2"/>
  <c r="P90" i="2"/>
  <c r="P91" i="2"/>
  <c r="P92" i="2"/>
  <c r="P93" i="2"/>
  <c r="S68" i="2" l="1"/>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s="1"/>
  <c r="P66" i="2" s="1"/>
  <c r="Q66" i="2"/>
  <c r="R66" i="2" s="1"/>
  <c r="T66" i="2"/>
  <c r="L67" i="2"/>
  <c r="N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7" i="2" l="1"/>
  <c r="U67" i="2" s="1"/>
  <c r="O67" i="2"/>
  <c r="P67" i="2"/>
  <c r="U66" i="2"/>
  <c r="S66" i="2"/>
  <c r="R64" i="2"/>
  <c r="U64" i="2" s="1"/>
  <c r="R63" i="2"/>
  <c r="U63" i="2" s="1"/>
  <c r="R65" i="2"/>
  <c r="O65" i="2"/>
  <c r="P65" i="2" s="1"/>
  <c r="O64" i="2"/>
  <c r="P64" i="2" s="1"/>
  <c r="S67" i="2" l="1"/>
  <c r="S64" i="2"/>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<sst xmlns="http://schemas.openxmlformats.org/spreadsheetml/2006/main" count="402" uniqueCount="261">
  <si>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</si>
  <si>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</si>
  <si>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</si>
  <si>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</si>
  <si>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</si>
  <si>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</si>
  <si>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</si>
  <si>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</si>
  <si>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</si>
  <si>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</si>
  <si>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</si>
  <si>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</si>
  <si>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</si>
  <si>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</si>
  <si>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</si>
  <si>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</si>
  <si>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</si>
  <si>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</si>
  <si>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</si>
  <si>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</si>
  <si>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</si>
  <si>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</si>
  <si>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</si>
  <si>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</si>
  <si>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</si>
  <si>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</si>
  <si>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</si>
  <si>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</si>
  <si>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</si>
  <si>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</si>
  <si>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</si>
  <si>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</si>
  <si>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</si>
  <si>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</si>
  <si>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</si>
  <si>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</si>
  <si>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</si>
  <si>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</si>
  <si>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</si>
  <si>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</si>
  <si>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</si>
  <si>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</si>
  <si>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</si>
  <si>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</si>
  <si>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</si>
  <si>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</si>
  <si>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</si>
  <si>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</si>
  <si>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</si>
  <si>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</si>
  <si>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</si>
  <si>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</si>
  <si>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</si>
  <si>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</si>
  <si>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</si>
  <si>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</si>
  <si>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</si>
  <si>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</si>
  <si>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</si>
  <si>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</si>
  <si>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</si>
  <si>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</si>
  <si>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</si>
  <si>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</si>
  <si>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</si>
  <si>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</si>
  <si>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</si>
  <si>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</si>
  <si>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</si>
  <si>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</si>
  <si>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</si>
  <si>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</si>
  <si>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</si>
  <si>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</si>
  <si>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</si>
  <si>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</si>
  <si>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</si>
  <si>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</si>
  <si>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</si>
  <si>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</si>
  <si>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</si>
  <si>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</si>
  <si>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</si>
  <si>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</si>
  <si>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</si>
  <si>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</si>
  <si>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</si>
  <si>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</si>
  <si>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</si>
  <si>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</si>
  <si>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</si>
  <si>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</si>
  <si>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</si>
  <si>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</si>
  <si>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</si>
  <si>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</si>
  <si>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</si>
  <si>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</si>
  <si>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</si>
  <si>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</si>
  <si>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</si>
  <si>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</si>
  <si>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</si>
  <si>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</si>
  <si>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</si>
  <si>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</si>
  <si>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</si>
  <si>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</si>
  <si>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</si>
  <si>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</si>
  <si>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</si>
  <si>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</si>
  <si>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</si>
  <si>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</si>
  <si>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</si>
  <si>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</si>
  <si>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</si>
  <si>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</si>
  <si>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</si>
  <si>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</si>
  <si>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</si>
  <si>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</si>
  <si>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</si>
  <si>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</si>
  <si>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</si>
  <si>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</si>
  <si>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</si>
  <si>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</si>
  <si>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</si>
  <si>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</si>
  <si>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</si>
  <si>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</si>
  <si>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</si>
  <si>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</si>
  <si>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</si>
  <si>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</si>
  <si>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</si>
  <si>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</si>
  <si>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</si>
  <si>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</si>
  <si>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</si>
  <si>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</si>
  <si>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</si>
  <si>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</si>
  <si>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</si>
  <si>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</si>
  <si>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</si>
  <si>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</si>
  <si>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</si>
  <si>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</si>
  <si>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</si>
  <si>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</si>
  <si>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</si>
  <si>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</si>
  <si>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</si>
  <si>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</si>
  <si>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</si>
  <si>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</si>
  <si>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</si>
  <si>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</si>
  <si>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</si>
  <si>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</si>
  <si>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</si>
  <si>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</si>
  <si>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</si>
  <si>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</si>
  <si>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</si>
  <si>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</si>
  <si>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</si>
  <si>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</si>
  <si>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</si>
  <si>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</si>
  <si>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</si>
  <si>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</si>
  <si>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</si>
  <si>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</si>
  <si>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</si>
  <si>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</si>
  <si>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</si>
  <si>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</si>
  <si>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</si>
  <si>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</si>
  <si>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</si>
  <si>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</si>
  <si>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</si>
  <si>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</si>
  <si>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</si>
  <si>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</si>
  <si>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</si>
  <si>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</si>
  <si>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</si>
  <si>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</si>
  <si>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</si>
  <si>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</si>
  <si>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</si>
  <si>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</si>
  <si>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</si>
  <si>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</si>
  <si>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</si>
  <si>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</si>
  <si>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</si>
  <si>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</si>
  <si>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</si>
  <si>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</si>
  <si>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</si>
  <si>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</si>
  <si>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</si>
  <si>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</si>
  <si>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</si>
  <si>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</si>
  <si>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</si>
  <si>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</si>
  <si>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</si>
  <si>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</si>
  <si>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</si>
  <si>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</si>
  <si>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</si>
  <si>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</si>
  <si>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</si>
  <si>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</si>
  <si>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</si>
  <si>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</si>
  <si>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</si>
  <si>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</si>
  <si>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</si>
  <si>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</si>
  <si>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</si>
  <si>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</si>
  <si>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</si>
  <si>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</si>
  <si>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</si>
  <si>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</si>
  <si>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</si>
  <si>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</si>
  <si>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</si>
  <si>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</si>
  <si>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</si>
  <si>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</si>
  <si>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</si>
  <si>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</si>
  <si>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</si>
  <si>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</si>
  <si>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</si>
  <si>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</si>
  <si>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</si>
  <si>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</si>
  <si>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</si>
  <si>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</si>
  <si>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</si>
  <si>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</si>
  <si>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</si>
  <si>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</si>
  <si>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</si>
  <si>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</si>
  <si>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</si>
  <si>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</si>
  <si>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</si>
  <si>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</si>
  <si>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</si>
  <si>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</si>
  <si>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WCS (refurb)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</si>
</sst>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2.121807</c:v>
                </c:pt>
                <c:pt idx="2">
                  <c:v>2.121807</c:v>
                </c:pt>
                <c:pt idx="3">
                  <c:v>1.99763</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1.3065579999999999</c:v>
                </c:pt>
                <c:pt idx="2">
                  <c:v>0</c:v>
                </c:pt>
                <c:pt idx="3">
                  <c:v>0.12417699999999998</c:v>
                </c:pt>
                <c:pt idx="4">
                  <c:v>1.99763</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3.4283649999999999</c:v>
                </c:pt>
                <c:pt idx="1">
                  <c:v>3.4283649999999999</c:v>
                </c:pt>
                <c:pt idx="2">
                  <c:v>3.4283649999999999</c:v>
                </c:pt>
                <c:pt idx="3">
                  <c:v>3.4283649999999999</c:v>
                </c:pt>
                <c:pt idx="4">
                  <c:v>3.4283649999999999</c:v>
                </c:pt>
                <c:pt idx="5">
                  <c:v>3.4283649999999999</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2.2284372499999998</c:v>
                </c:pt>
                <c:pt idx="1">
                  <c:v>2.2284372499999998</c:v>
                </c:pt>
                <c:pt idx="2">
                  <c:v>2.2284372499999998</c:v>
                </c:pt>
                <c:pt idx="3">
                  <c:v>2.2284372499999998</c:v>
                </c:pt>
                <c:pt idx="4">
                  <c:v>2.2284372499999998</c:v>
                </c:pt>
                <c:pt idx="5">
                  <c:v>2.2284372499999998</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75" thickBot="1"/>
    <row r="7" spans="1:6" ht="24.75" thickTop="1">
      <c r="A7" s="204" t="s">
        <v>164</v>
      </c>
      <c r="B7" s="205"/>
      <c r="C7" s="205" t="s">
        <v>165</v>
      </c>
      <c r="D7" s="205" t="s">
        <v>166</v>
      </c>
      <c r="E7" s="206" t="s">
        <v>167</v>
      </c>
    </row>
    <row r="8" spans="1:6" ht="24">
      <c r="A8" s="236" t="s">
        <v>168</v>
      </c>
      <c r="B8" s="207" t="s">
        <v>0</v>
      </c>
      <c r="C8" s="207" t="s">
        <v>1</v>
      </c>
      <c r="D8" s="208"/>
      <c r="E8" s="208"/>
    </row>
    <row r="9" spans="1:6" ht="24">
      <c r="A9" s="236"/>
      <c r="B9" s="207" t="s">
        <v>2</v>
      </c>
      <c r="C9" s="207" t="s">
        <v>3</v>
      </c>
      <c r="D9" s="208"/>
      <c r="E9" s="208"/>
    </row>
    <row r="10" spans="1:6" ht="48">
      <c r="A10" s="236"/>
      <c r="B10" s="207" t="s">
        <v>4</v>
      </c>
      <c r="C10" s="207" t="s">
        <v>169</v>
      </c>
      <c r="D10" s="224"/>
      <c r="E10" s="208"/>
    </row>
    <row r="11" spans="1:6" ht="24">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4">
      <c r="A14" s="232" t="s">
        <v>173</v>
      </c>
      <c r="B14" s="207" t="s">
        <v>174</v>
      </c>
      <c r="C14" s="207"/>
      <c r="D14" s="208"/>
      <c r="E14" s="208"/>
    </row>
    <row r="15" spans="1:6" ht="24">
      <c r="A15" s="233"/>
      <c r="B15" s="207" t="s">
        <v>175</v>
      </c>
      <c r="C15" s="207"/>
      <c r="D15" s="208"/>
      <c r="E15" s="208"/>
    </row>
    <row r="16" spans="1:6" ht="24">
      <c r="A16" s="233"/>
      <c r="B16" s="207" t="s">
        <v>176</v>
      </c>
      <c r="C16" s="207"/>
      <c r="D16" s="208"/>
      <c r="E16" s="208"/>
    </row>
    <row r="17" spans="1:6" ht="24">
      <c r="A17" s="233"/>
      <c r="B17" s="207" t="s">
        <v>177</v>
      </c>
      <c r="C17" s="207"/>
      <c r="D17" s="208"/>
      <c r="E17" s="208"/>
    </row>
    <row r="18" spans="1:6" ht="14.65" customHeight="1">
      <c r="A18" s="233"/>
      <c r="B18" s="207" t="s">
        <v>178</v>
      </c>
      <c r="C18" s="207"/>
      <c r="D18" s="224"/>
      <c r="E18" s="208"/>
    </row>
    <row r="19" spans="1:6" ht="14.65" customHeight="1">
      <c r="A19" s="233"/>
      <c r="B19" s="207" t="s">
        <v>179</v>
      </c>
      <c r="C19" s="207"/>
      <c r="D19" s="224"/>
      <c r="E19" s="208"/>
    </row>
    <row r="20" spans="1:6" ht="14.65" customHeight="1">
      <c r="A20" s="234"/>
      <c r="B20" s="207" t="s">
        <v>180</v>
      </c>
      <c r="C20" s="207"/>
      <c r="D20" s="208"/>
      <c r="E20" s="208"/>
    </row>
    <row r="21" spans="1:6" ht="14.65" customHeight="1">
      <c r="A21" s="232" t="s">
        <v>181</v>
      </c>
      <c r="B21" s="210" t="s">
        <v>182</v>
      </c>
      <c r="C21" s="210"/>
      <c r="D21" s="208"/>
      <c r="E21" s="208"/>
    </row>
    <row r="22" spans="1:6" ht="24">
      <c r="A22" s="233"/>
      <c r="B22" s="210" t="s">
        <v>183</v>
      </c>
      <c r="C22" s="210"/>
      <c r="D22" s="208"/>
      <c r="E22" s="208"/>
    </row>
    <row r="23" spans="1:6" ht="14.65" customHeight="1">
      <c r="A23" s="233"/>
      <c r="B23" s="210" t="s">
        <v>184</v>
      </c>
      <c r="C23" s="210"/>
      <c r="D23" s="208"/>
      <c r="E23" s="208"/>
      <c r="F23" s="211"/>
    </row>
    <row r="24" spans="1:6" ht="14.65" customHeight="1">
      <c r="A24" s="234"/>
      <c r="B24" s="210" t="s">
        <v>185</v>
      </c>
      <c r="C24" s="210"/>
      <c r="D24" s="208"/>
      <c r="E24" s="208"/>
      <c r="F24" s="211"/>
    </row>
    <row r="25" spans="1:6" ht="24">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3.5">
      <c r="A28" s="233"/>
      <c r="B28" s="207" t="s">
        <v>190</v>
      </c>
      <c r="C28" s="207"/>
      <c r="D28" s="224"/>
      <c r="E28" s="208"/>
    </row>
    <row r="29" spans="1:6" ht="48">
      <c r="A29" s="234"/>
      <c r="B29" s="207" t="s">
        <v>191</v>
      </c>
      <c r="C29" s="207" t="s">
        <v>192</v>
      </c>
      <c r="D29" s="208"/>
      <c r="E29" s="208"/>
    </row>
    <row r="30" spans="1:6" ht="24">
      <c r="A30" s="232" t="s">
        <v>193</v>
      </c>
      <c r="B30" s="207" t="s">
        <v>194</v>
      </c>
      <c r="C30" s="207" t="s">
        <v>195</v>
      </c>
      <c r="D30" s="208"/>
      <c r="E30" s="208"/>
      <c r="F30" s="212"/>
    </row>
    <row r="31" spans="1:6" ht="60">
      <c r="A31" s="233"/>
      <c r="B31" s="207" t="s">
        <v>196</v>
      </c>
      <c r="C31" s="207" t="s">
        <v>257</v>
      </c>
      <c r="D31" s="208"/>
      <c r="E31" s="208"/>
    </row>
    <row r="32" spans="1:6">
      <c r="A32" s="233"/>
      <c r="B32" s="207" t="s">
        <v>197</v>
      </c>
      <c r="C32" s="207"/>
      <c r="D32" s="208"/>
      <c r="E32" s="208"/>
    </row>
    <row r="33" spans="1:5">
      <c r="A33" s="233"/>
      <c r="B33" s="213" t="s">
        <v>198</v>
      </c>
      <c r="C33" s="207"/>
      <c r="D33" s="224"/>
      <c r="E33" s="208"/>
    </row>
    <row r="34" spans="1:5">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6">
      <c r="A40" s="233"/>
      <c r="B40" s="207" t="s">
        <v>207</v>
      </c>
      <c r="C40" s="207" t="s">
        <v>208</v>
      </c>
      <c r="D40" s="208"/>
      <c r="E40" s="208"/>
    </row>
    <row r="41" spans="1:5" ht="24">
      <c r="A41" s="233"/>
      <c r="B41" s="207" t="s">
        <v>209</v>
      </c>
      <c r="C41" s="207"/>
      <c r="D41" s="224"/>
      <c r="E41" s="208"/>
    </row>
    <row r="42" spans="1:5" ht="48">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8">
      <c r="A45" s="234"/>
      <c r="B45" s="207" t="s">
        <v>214</v>
      </c>
      <c r="C45" s="207" t="s">
        <v>215</v>
      </c>
      <c r="D45" s="208"/>
      <c r="E45" s="208"/>
    </row>
    <row r="46" spans="1:5">
      <c r="A46" s="236" t="s">
        <v>216</v>
      </c>
      <c r="B46" s="207" t="s">
        <v>217</v>
      </c>
      <c r="C46" s="207"/>
      <c r="D46" s="208"/>
      <c r="E46" s="208"/>
    </row>
    <row r="47" spans="1:5" ht="36">
      <c r="A47" s="236"/>
      <c r="B47" s="207" t="s">
        <v>218</v>
      </c>
      <c r="C47" s="207"/>
      <c r="D47" s="208"/>
      <c r="E47" s="208"/>
    </row>
    <row r="48" spans="1:5">
      <c r="A48" s="236"/>
      <c r="B48" s="207" t="s">
        <v>219</v>
      </c>
      <c r="C48" s="207"/>
      <c r="D48" s="224"/>
      <c r="E48" s="208"/>
    </row>
    <row r="49" spans="1:5">
      <c r="A49" s="236"/>
      <c r="B49" s="207" t="s">
        <v>220</v>
      </c>
      <c r="C49" s="207"/>
      <c r="D49" s="224"/>
      <c r="E49" s="208"/>
    </row>
    <row r="50" spans="1:5" ht="13.5">
      <c r="A50" s="236"/>
      <c r="B50" s="207" t="s">
        <v>221</v>
      </c>
      <c r="C50" s="207"/>
      <c r="D50" s="224"/>
      <c r="E50" s="208"/>
    </row>
    <row r="51" spans="1:5">
      <c r="A51" s="236"/>
      <c r="B51" s="207" t="s">
        <v>222</v>
      </c>
      <c r="C51" s="207"/>
      <c r="D51" s="208"/>
      <c r="E51" s="208"/>
    </row>
    <row r="52" spans="1:5" ht="13.5">
      <c r="A52" s="236"/>
      <c r="B52" s="207" t="s">
        <v>223</v>
      </c>
      <c r="C52" s="207"/>
      <c r="D52" s="224"/>
      <c r="E52" s="208"/>
    </row>
    <row r="53" spans="1:5" ht="24">
      <c r="A53" s="232" t="s">
        <v>224</v>
      </c>
      <c r="B53" s="207" t="s">
        <v>225</v>
      </c>
      <c r="C53" s="207" t="s">
        <v>226</v>
      </c>
      <c r="D53" s="208"/>
      <c r="E53" s="208"/>
    </row>
    <row r="54" spans="1:5" ht="24">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72">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60" zoomScaleNormal="100" workbookViewId="0">
      <selection activeCell="H73" sqref="H7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t="s">
        <v>260</v>
      </c>
      <c r="B67" s="110">
        <v>539.9</v>
      </c>
      <c r="C67" s="110">
        <v>1</v>
      </c>
      <c r="D67" s="110">
        <v>539.9</v>
      </c>
      <c r="E67" s="164">
        <v>6.35</v>
      </c>
      <c r="F67" s="168">
        <v>0</v>
      </c>
      <c r="G67" s="182">
        <v>3.93</v>
      </c>
      <c r="H67" s="171">
        <v>3.93</v>
      </c>
      <c r="I67" s="171">
        <v>3.7</v>
      </c>
      <c r="J67" s="13"/>
      <c r="K67" s="119"/>
      <c r="L67" s="107">
        <f t="shared" si="16"/>
        <v>3428.3649999999998</v>
      </c>
      <c r="M67" s="121">
        <f t="shared" si="17"/>
        <v>0</v>
      </c>
      <c r="N67" s="121">
        <f t="shared" si="18"/>
        <v>2121.8069999999998</v>
      </c>
      <c r="O67" s="107">
        <f t="shared" si="20"/>
        <v>2121.8069999999998</v>
      </c>
      <c r="P67" s="108">
        <f t="shared" si="21"/>
        <v>1306.558</v>
      </c>
      <c r="Q67" s="107">
        <f t="shared" si="19"/>
        <v>2121.8069999999998</v>
      </c>
      <c r="R67" s="107">
        <f t="shared" si="22"/>
        <v>2121.8069999999998</v>
      </c>
      <c r="S67" s="108">
        <f t="shared" si="23"/>
        <v>0</v>
      </c>
      <c r="T67" s="107">
        <f t="shared" si="24"/>
        <v>1997.63</v>
      </c>
      <c r="U67" s="178">
        <f t="shared" si="25"/>
        <v>124.17699999999968</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539.9</v>
      </c>
      <c r="E94" s="152">
        <f>IFERROR(SUMPRODUCT($D$63:$D$93,E63:E93)/$D$94,0)</f>
        <v>6.35</v>
      </c>
      <c r="F94" s="184">
        <f t="shared" ref="F94:I94" si="26">IFERROR(SUMPRODUCT($D$63:$D$93,F63:F93)/$D$94,0)</f>
        <v>0</v>
      </c>
      <c r="G94" s="152">
        <f t="shared" si="26"/>
        <v>3.9299999999999997</v>
      </c>
      <c r="H94" s="152">
        <f t="shared" si="26"/>
        <v>3.9299999999999997</v>
      </c>
      <c r="I94" s="152">
        <f t="shared" si="26"/>
        <v>3.7</v>
      </c>
      <c r="J94" s="13"/>
      <c r="K94" s="119"/>
      <c r="L94" s="153">
        <f>SUM(L63:L93)</f>
        <v>3428.3649999999998</v>
      </c>
      <c r="M94" s="153">
        <f t="shared" ref="M94:T94" si="27">SUM(M63:M93)</f>
        <v>0</v>
      </c>
      <c r="N94" s="153">
        <f t="shared" si="27"/>
        <v>2121.8069999999998</v>
      </c>
      <c r="O94" s="153">
        <f t="shared" si="27"/>
        <v>2121.8069999999998</v>
      </c>
      <c r="P94" s="153">
        <f t="shared" si="27"/>
        <v>1306.558</v>
      </c>
      <c r="Q94" s="153">
        <f t="shared" si="27"/>
        <v>2121.8069999999998</v>
      </c>
      <c r="R94" s="153">
        <f t="shared" si="27"/>
        <v>2121.8069999999998</v>
      </c>
      <c r="S94" s="153">
        <f t="shared" si="27"/>
        <v>0</v>
      </c>
      <c r="T94" s="153">
        <f t="shared" si="27"/>
        <v>1997.63</v>
      </c>
      <c r="U94" s="179">
        <f t="shared" ref="U94" si="28">SUM(U63:U93)</f>
        <v>124.17699999999968</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539.9</v>
      </c>
      <c r="E96" s="155" t="s">
        <v>22</v>
      </c>
      <c r="F96" s="155" t="s">
        <v>22</v>
      </c>
      <c r="G96" s="155" t="s">
        <v>22</v>
      </c>
      <c r="H96" s="155" t="s">
        <v>22</v>
      </c>
      <c r="I96" s="155" t="s">
        <v>22</v>
      </c>
      <c r="J96" s="122"/>
      <c r="K96" s="123"/>
      <c r="L96" s="156">
        <f>L58+L94</f>
        <v>3428.3649999999998</v>
      </c>
      <c r="M96" s="156">
        <f t="shared" ref="M96:T96" si="29">M58+M94</f>
        <v>0</v>
      </c>
      <c r="N96" s="156">
        <f t="shared" si="29"/>
        <v>2121.8069999999998</v>
      </c>
      <c r="O96" s="156">
        <f t="shared" si="29"/>
        <v>2121.8069999999998</v>
      </c>
      <c r="P96" s="156">
        <f t="shared" si="29"/>
        <v>1306.558</v>
      </c>
      <c r="Q96" s="156">
        <f t="shared" si="29"/>
        <v>2121.8069999999998</v>
      </c>
      <c r="R96" s="156">
        <f t="shared" si="29"/>
        <v>2121.8069999999998</v>
      </c>
      <c r="S96" s="156">
        <f t="shared" ref="S96" si="30">S58+S94</f>
        <v>0</v>
      </c>
      <c r="T96" s="156">
        <f t="shared" si="29"/>
        <v>1997.63</v>
      </c>
      <c r="U96" s="181">
        <f>U58+U94</f>
        <v>124.17699999999968</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25" sqref="E25"/>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8">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1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650000000000006"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52" zoomScale="68" zoomScaleNormal="68" workbookViewId="0">
      <selection activeCell="L21" sqref="L2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3.4283649999999999</v>
      </c>
      <c r="J8" s="66"/>
      <c r="K8" s="81"/>
      <c r="L8" s="81"/>
      <c r="M8" s="90"/>
    </row>
    <row r="9" spans="1:13" s="27" customFormat="1" ht="45" customHeight="1">
      <c r="B9" s="24" t="s">
        <v>70</v>
      </c>
      <c r="C9" s="25">
        <f>'Part L Outputs'!O58/1000</f>
        <v>0</v>
      </c>
      <c r="D9" s="66"/>
      <c r="E9" s="54"/>
      <c r="F9" s="26"/>
      <c r="G9" s="54"/>
      <c r="H9" s="24" t="s">
        <v>70</v>
      </c>
      <c r="I9" s="25">
        <f>'Part L Outputs'!O94/1000</f>
        <v>2.121807</v>
      </c>
      <c r="J9" s="66"/>
      <c r="K9" s="81"/>
      <c r="L9" s="81"/>
      <c r="M9" s="90"/>
    </row>
    <row r="10" spans="1:13" s="27" customFormat="1" ht="45" customHeight="1">
      <c r="B10" s="24" t="s">
        <v>71</v>
      </c>
      <c r="C10" s="25">
        <f>'Part L Outputs'!R58/1000</f>
        <v>0</v>
      </c>
      <c r="D10" s="66"/>
      <c r="E10" s="54"/>
      <c r="F10" s="26"/>
      <c r="G10" s="54"/>
      <c r="H10" s="24" t="s">
        <v>71</v>
      </c>
      <c r="I10" s="25">
        <f>'Part L Outputs'!R94/1000</f>
        <v>2.121807</v>
      </c>
      <c r="J10" s="66"/>
      <c r="K10" s="81"/>
      <c r="L10" s="81"/>
      <c r="M10" s="90"/>
    </row>
    <row r="11" spans="1:13" s="27" customFormat="1" ht="45" customHeight="1">
      <c r="B11" s="24" t="s">
        <v>72</v>
      </c>
      <c r="C11" s="25">
        <f>'Part L Outputs'!T58/1000</f>
        <v>0</v>
      </c>
      <c r="D11" s="66"/>
      <c r="E11" s="185"/>
      <c r="F11" s="26"/>
      <c r="G11" s="54"/>
      <c r="H11" s="24" t="s">
        <v>72</v>
      </c>
      <c r="I11" s="25">
        <f>'Part L Outputs'!T94/1000</f>
        <v>1.99763</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1.3065579999999999</v>
      </c>
      <c r="J18" s="31">
        <f>IFERROR(I18/I8,0)</f>
        <v>0.38110236220472438</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0.12417699999999998</v>
      </c>
      <c r="J20" s="31">
        <f>IFERROR(I20/I8,0)</f>
        <v>3.6220472440944874E-2</v>
      </c>
      <c r="K20" s="28"/>
      <c r="L20" s="28"/>
      <c r="M20" s="91"/>
    </row>
    <row r="21" spans="2:13" s="30" customFormat="1" ht="45" customHeight="1">
      <c r="B21" s="32" t="s">
        <v>82</v>
      </c>
      <c r="C21" s="33">
        <f>C8-C11</f>
        <v>0</v>
      </c>
      <c r="D21" s="34">
        <f>IFERROR(C21/C8,0)</f>
        <v>0</v>
      </c>
      <c r="E21" s="28"/>
      <c r="F21" s="29"/>
      <c r="G21" s="28"/>
      <c r="H21" s="32" t="s">
        <v>83</v>
      </c>
      <c r="I21" s="33">
        <f>I8-I11</f>
        <v>1.4307349999999999</v>
      </c>
      <c r="J21" s="34">
        <f>IFERROR(I21/I8,0)</f>
        <v>0.41732283464566927</v>
      </c>
      <c r="K21" s="92"/>
      <c r="L21" s="28"/>
      <c r="M21" s="91"/>
    </row>
    <row r="22" spans="2:13" s="30" customFormat="1" ht="45" customHeight="1">
      <c r="B22" s="24" t="s">
        <v>84</v>
      </c>
      <c r="C22" s="25">
        <f>(C8-C21)</f>
        <v>0</v>
      </c>
      <c r="D22" s="35" t="s">
        <v>22</v>
      </c>
      <c r="E22" s="28"/>
      <c r="F22" s="29"/>
      <c r="G22" s="28"/>
      <c r="H22" s="24" t="s">
        <v>84</v>
      </c>
      <c r="I22" s="25">
        <f>(I8-I21)</f>
        <v>1.99763</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0</v>
      </c>
      <c r="D24" s="35" t="s">
        <v>22</v>
      </c>
      <c r="E24" s="28"/>
      <c r="F24" s="29"/>
      <c r="G24" s="28"/>
      <c r="H24" s="32" t="s">
        <v>86</v>
      </c>
      <c r="I24" s="36">
        <f>I22*30</f>
        <v>59.928899999999999</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5693.2455000000009</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3.4283649999999999</v>
      </c>
      <c r="D61" s="41"/>
      <c r="E61" s="42"/>
      <c r="F61" s="56">
        <f>$C$61</f>
        <v>3.4283649999999999</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2.121807</v>
      </c>
      <c r="D62" s="40">
        <f>C61-C62</f>
        <v>1.3065579999999999</v>
      </c>
      <c r="E62" s="44">
        <f>IFERROR(D62/C61,0)</f>
        <v>0.38110236220472438</v>
      </c>
      <c r="F62" s="56">
        <f>$C$61</f>
        <v>3.4283649999999999</v>
      </c>
      <c r="G62" s="56"/>
      <c r="H62" s="28"/>
      <c r="I62" s="73"/>
      <c r="J62" s="73"/>
      <c r="K62" s="28"/>
      <c r="L62" s="55"/>
      <c r="M62" s="91"/>
    </row>
    <row r="63" spans="1:13" s="30" customFormat="1" ht="40.15" customHeight="1">
      <c r="B63" s="43" t="s">
        <v>99</v>
      </c>
      <c r="C63" s="40">
        <f>'Part L Outputs'!R96/1000</f>
        <v>2.121807</v>
      </c>
      <c r="D63" s="40">
        <f>C62-C63</f>
        <v>0</v>
      </c>
      <c r="E63" s="44">
        <f>IFERROR(D63/C61,0)</f>
        <v>0</v>
      </c>
      <c r="F63" s="56">
        <f>$C$61</f>
        <v>3.4283649999999999</v>
      </c>
      <c r="G63" s="56"/>
      <c r="H63" s="28"/>
      <c r="I63" s="73"/>
      <c r="J63" s="73"/>
      <c r="K63" s="28"/>
      <c r="L63" s="55"/>
      <c r="M63" s="91"/>
    </row>
    <row r="64" spans="1:13" s="30" customFormat="1" ht="66">
      <c r="B64" s="43" t="s">
        <v>100</v>
      </c>
      <c r="C64" s="40">
        <f>'Part L Outputs'!T96/1000</f>
        <v>1.99763</v>
      </c>
      <c r="D64" s="40">
        <f>C63-C64</f>
        <v>0.12417699999999998</v>
      </c>
      <c r="E64" s="44">
        <f>IFERROR(D64/C61,0)</f>
        <v>3.6220472440944874E-2</v>
      </c>
      <c r="F64" s="56">
        <f>$C$61</f>
        <v>3.4283649999999999</v>
      </c>
      <c r="G64" s="56"/>
      <c r="H64" s="71"/>
      <c r="I64" s="71" t="s">
        <v>258</v>
      </c>
      <c r="J64" s="71" t="s">
        <v>158</v>
      </c>
      <c r="K64" s="28"/>
      <c r="L64" s="55"/>
      <c r="M64" s="91"/>
    </row>
    <row r="65" spans="1:14" s="30" customFormat="1" ht="40.15" customHeight="1">
      <c r="B65" s="43" t="s">
        <v>101</v>
      </c>
      <c r="C65" s="45" t="s">
        <v>22</v>
      </c>
      <c r="D65" s="40">
        <f>SUM(D62:D64)</f>
        <v>1.4307349999999999</v>
      </c>
      <c r="E65" s="44">
        <f>IFERROR(D65/C61,0)</f>
        <v>0.41732283464566927</v>
      </c>
      <c r="F65" s="56">
        <f>$C$61</f>
        <v>3.4283649999999999</v>
      </c>
      <c r="G65" s="56"/>
      <c r="H65" s="48" t="s">
        <v>102</v>
      </c>
      <c r="I65" s="67"/>
      <c r="J65" s="67"/>
      <c r="K65" s="28"/>
      <c r="L65" s="55"/>
      <c r="M65" s="91"/>
    </row>
    <row r="66" spans="1:14" s="30" customFormat="1" ht="40.15" customHeight="1">
      <c r="B66" s="39"/>
      <c r="C66" s="45" t="s">
        <v>22</v>
      </c>
      <c r="D66" s="46" t="s">
        <v>103</v>
      </c>
      <c r="E66" s="44" t="s">
        <v>22</v>
      </c>
      <c r="F66" s="53"/>
      <c r="G66" s="53"/>
      <c r="H66" s="48" t="s">
        <v>104</v>
      </c>
      <c r="I66" s="67"/>
      <c r="J66" s="67"/>
      <c r="K66" s="28"/>
      <c r="L66" s="55"/>
      <c r="M66" s="91"/>
    </row>
    <row r="67" spans="1:14" s="30" customFormat="1" ht="40.15" customHeight="1">
      <c r="B67" s="39" t="s">
        <v>105</v>
      </c>
      <c r="C67" s="45" t="s">
        <v>22</v>
      </c>
      <c r="D67" s="47">
        <f>C24+I24</f>
        <v>59.928899999999999</v>
      </c>
      <c r="E67" s="44" t="s">
        <v>22</v>
      </c>
      <c r="F67" s="53"/>
      <c r="G67" s="53"/>
      <c r="H67" s="28"/>
      <c r="I67" s="28"/>
      <c r="J67" s="28"/>
      <c r="K67" s="28"/>
      <c r="L67" s="55"/>
      <c r="M67" s="91"/>
    </row>
    <row r="68" spans="1:14" s="28" customFormat="1" ht="15">
      <c r="C68" s="73"/>
      <c r="D68" s="73"/>
      <c r="L68" s="55"/>
      <c r="M68" s="29"/>
    </row>
    <row r="69" spans="1:14" ht="26.25">
      <c r="A69" s="57"/>
      <c r="B69" s="301" t="s">
        <v>106</v>
      </c>
      <c r="C69" s="301"/>
      <c r="D69" s="301"/>
      <c r="E69" s="301"/>
      <c r="F69" s="301"/>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0" t="s">
        <v>108</v>
      </c>
      <c r="H71" s="300"/>
      <c r="I71" s="304" t="s">
        <v>109</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3.4283649999999999</v>
      </c>
      <c r="E14" s="135">
        <f t="shared" ref="E14:E19" si="1">D14*0.65</f>
        <v>2.2284372499999998</v>
      </c>
    </row>
    <row r="15" spans="1:5">
      <c r="A15" s="134" t="s">
        <v>98</v>
      </c>
      <c r="B15" s="136">
        <f>'GLA Summary Tables'!I9</f>
        <v>2.121807</v>
      </c>
      <c r="C15" s="136">
        <f>'GLA Summary Tables'!I18</f>
        <v>1.3065579999999999</v>
      </c>
      <c r="D15" s="135">
        <f>'GLA Summary Tables'!I$8</f>
        <v>3.4283649999999999</v>
      </c>
      <c r="E15" s="135">
        <f t="shared" si="1"/>
        <v>2.2284372499999998</v>
      </c>
    </row>
    <row r="16" spans="1:5">
      <c r="A16" s="134" t="s">
        <v>112</v>
      </c>
      <c r="B16" s="136">
        <f>'GLA Summary Tables'!I10</f>
        <v>2.121807</v>
      </c>
      <c r="C16" s="136">
        <f>'GLA Summary Tables'!I19</f>
        <v>0</v>
      </c>
      <c r="D16" s="135">
        <f>'GLA Summary Tables'!I$8</f>
        <v>3.4283649999999999</v>
      </c>
      <c r="E16" s="135">
        <f t="shared" si="1"/>
        <v>2.2284372499999998</v>
      </c>
    </row>
    <row r="17" spans="1:5">
      <c r="A17" s="134" t="s">
        <v>113</v>
      </c>
      <c r="B17" s="136">
        <f>'GLA Summary Tables'!I11</f>
        <v>1.99763</v>
      </c>
      <c r="C17" s="136">
        <f>'GLA Summary Tables'!I20</f>
        <v>0.12417699999999998</v>
      </c>
      <c r="D17" s="135">
        <f>'GLA Summary Tables'!I$8</f>
        <v>3.4283649999999999</v>
      </c>
      <c r="E17" s="135">
        <f t="shared" si="1"/>
        <v>2.2284372499999998</v>
      </c>
    </row>
    <row r="18" spans="1:5">
      <c r="A18" s="134" t="s">
        <v>114</v>
      </c>
      <c r="B18" s="136">
        <v>0</v>
      </c>
      <c r="C18" s="136">
        <f>'GLA Summary Tables'!I22</f>
        <v>1.99763</v>
      </c>
      <c r="D18" s="135">
        <f>'GLA Summary Tables'!I$8</f>
        <v>3.4283649999999999</v>
      </c>
      <c r="E18" s="135">
        <f t="shared" si="1"/>
        <v>2.2284372499999998</v>
      </c>
    </row>
    <row r="19" spans="1:5">
      <c r="A19" s="134"/>
      <c r="B19" s="133"/>
      <c r="C19" s="133"/>
      <c r="D19" s="135">
        <f>'GLA Summary Tables'!I$8</f>
        <v>3.4283649999999999</v>
      </c>
      <c r="E19" s="135">
        <f t="shared" si="1"/>
        <v>2.2284372499999998</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2023-05-12T10:48:22Z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